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B4D105BD-1A2D-40BE-98AA-3F52BF0E99E6}" xr6:coauthVersionLast="36" xr6:coauthVersionMax="36" xr10:uidLastSave="{00000000-0000-0000-0000-000000000000}"/>
  <bookViews>
    <workbookView xWindow="240" yWindow="105" windowWidth="14805" windowHeight="8010" activeTab="1" xr2:uid="{00000000-000D-0000-FFFF-FFFF00000000}"/>
  </bookViews>
  <sheets>
    <sheet name="予算書" sheetId="4" r:id="rId1"/>
    <sheet name="予算書内訳" sheetId="6" r:id="rId2"/>
    <sheet name="日付順" sheetId="3" r:id="rId3"/>
    <sheet name="項目" sheetId="2" r:id="rId4"/>
  </sheets>
  <definedNames>
    <definedName name="_xlnm._FilterDatabase" localSheetId="2" hidden="1">日付順!$A$2:$H$2</definedName>
    <definedName name="_xlnm.Print_Area" localSheetId="1">予算書内訳!$A$1:$E$28</definedName>
  </definedNames>
  <calcPr calcId="191029"/>
</workbook>
</file>

<file path=xl/calcChain.xml><?xml version="1.0" encoding="utf-8"?>
<calcChain xmlns="http://schemas.openxmlformats.org/spreadsheetml/2006/main">
  <c r="B21" i="4" l="1"/>
  <c r="B20" i="4"/>
  <c r="B19" i="4"/>
  <c r="B18" i="4"/>
  <c r="B17" i="4"/>
  <c r="B16" i="4"/>
  <c r="B15" i="4"/>
  <c r="B14" i="4"/>
  <c r="B7" i="4"/>
  <c r="B6" i="4"/>
  <c r="B5" i="4"/>
  <c r="B13" i="4"/>
  <c r="C8" i="4"/>
  <c r="C7" i="4"/>
  <c r="C6" i="4"/>
  <c r="C5" i="4"/>
  <c r="C21" i="4"/>
  <c r="C20" i="4"/>
  <c r="C19" i="4"/>
  <c r="C18" i="4"/>
  <c r="C17" i="4"/>
  <c r="C16" i="4"/>
  <c r="C15" i="4"/>
  <c r="C14" i="4"/>
  <c r="C13" i="4"/>
  <c r="D5" i="4" l="1"/>
  <c r="B22" i="6"/>
  <c r="B23" i="6"/>
  <c r="B24" i="6"/>
  <c r="B7" i="6"/>
  <c r="B25" i="6" l="1"/>
  <c r="B26" i="6" s="1"/>
  <c r="D17" i="4"/>
  <c r="D18" i="4"/>
  <c r="D19" i="4"/>
  <c r="C9" i="4" l="1"/>
  <c r="D21" i="4" l="1"/>
  <c r="D20" i="4"/>
  <c r="D16" i="4"/>
  <c r="D15" i="4"/>
  <c r="D13" i="4"/>
  <c r="B22" i="4"/>
  <c r="B8" i="4" s="1"/>
  <c r="B9" i="4" s="1"/>
  <c r="D7" i="4"/>
  <c r="D14" i="4"/>
  <c r="D6" i="4"/>
  <c r="C22" i="4" l="1"/>
  <c r="D22" i="4"/>
  <c r="D8" i="4" l="1"/>
  <c r="D9" i="4" s="1"/>
</calcChain>
</file>

<file path=xl/sharedStrings.xml><?xml version="1.0" encoding="utf-8"?>
<sst xmlns="http://schemas.openxmlformats.org/spreadsheetml/2006/main" count="141" uniqueCount="90">
  <si>
    <t>年月日</t>
    <rPh sb="0" eb="3">
      <t>ネンガッピ</t>
    </rPh>
    <phoneticPr fontId="2"/>
  </si>
  <si>
    <t>収入金額</t>
    <rPh sb="0" eb="2">
      <t>シュウニュウ</t>
    </rPh>
    <rPh sb="2" eb="4">
      <t>キンガク</t>
    </rPh>
    <phoneticPr fontId="2"/>
  </si>
  <si>
    <t>項目</t>
    <rPh sb="0" eb="2">
      <t>コウモク</t>
    </rPh>
    <phoneticPr fontId="2"/>
  </si>
  <si>
    <t>詳細</t>
    <rPh sb="0" eb="2">
      <t>ショウサイ</t>
    </rPh>
    <phoneticPr fontId="2"/>
  </si>
  <si>
    <t>収入</t>
    <rPh sb="0" eb="2">
      <t>シュウニュウ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</si>
  <si>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</si>
  <si>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</si>
  <si>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支出金額</t>
    <rPh sb="0" eb="2">
      <t>シシュツ</t>
    </rPh>
    <rPh sb="2" eb="4">
      <t>キンガク</t>
    </rPh>
    <phoneticPr fontId="2"/>
  </si>
  <si>
    <t>支出</t>
    <rPh sb="0" eb="2">
      <t>シシュツ</t>
    </rPh>
    <phoneticPr fontId="2"/>
  </si>
  <si>
    <t>雑収入</t>
    <rPh sb="0" eb="1">
      <t>ザツ</t>
    </rPh>
    <rPh sb="1" eb="3">
      <t>シュウニュウ</t>
    </rPh>
    <phoneticPr fontId="2"/>
  </si>
  <si>
    <t>役務費</t>
    <rPh sb="0" eb="3">
      <t>エキムヒ</t>
    </rPh>
    <phoneticPr fontId="2"/>
  </si>
  <si>
    <t>研修費</t>
    <rPh sb="0" eb="2">
      <t>ケンシュウ</t>
    </rPh>
    <rPh sb="2" eb="3">
      <t>ヒ</t>
    </rPh>
    <phoneticPr fontId="2"/>
  </si>
  <si>
    <t>収入の部</t>
    <rPh sb="0" eb="2">
      <t>シュウニュウ</t>
    </rPh>
    <rPh sb="3" eb="4">
      <t>ブ</t>
    </rPh>
    <phoneticPr fontId="3"/>
  </si>
  <si>
    <t>項目</t>
    <rPh sb="0" eb="2">
      <t>コウモク</t>
    </rPh>
    <phoneticPr fontId="3"/>
  </si>
  <si>
    <t>予算額</t>
    <rPh sb="0" eb="3">
      <t>ヨサンガク</t>
    </rPh>
    <phoneticPr fontId="3"/>
  </si>
  <si>
    <t>差異</t>
    <rPh sb="0" eb="2">
      <t>サイ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</si>
  <si>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</si>
  <si>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</si>
  <si>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>(単位：円)</t>
    <rPh sb="1" eb="3">
      <t>タンイ</t>
    </rPh>
    <rPh sb="4" eb="5">
      <t>エン</t>
    </rPh>
    <phoneticPr fontId="3"/>
  </si>
  <si>
    <t>利用者自己負担金</t>
    <rPh sb="0" eb="3">
      <t>リヨウシャ</t>
    </rPh>
    <rPh sb="3" eb="5">
      <t>ジコ</t>
    </rPh>
    <rPh sb="5" eb="8">
      <t>フタンキン</t>
    </rPh>
    <phoneticPr fontId="2"/>
  </si>
  <si>
    <t>報償費</t>
    <rPh sb="0" eb="2">
      <t>ホウショウ</t>
    </rPh>
    <rPh sb="2" eb="3">
      <t>ヒ</t>
    </rPh>
    <phoneticPr fontId="2"/>
  </si>
  <si>
    <t>需用費</t>
    <rPh sb="0" eb="2">
      <t>ジュヨウ</t>
    </rPh>
    <rPh sb="2" eb="3">
      <t>ヒ</t>
    </rPh>
    <phoneticPr fontId="2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</si>
  <si>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</si>
  <si>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</si>
  <si>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予備費</t>
    <rPh sb="0" eb="3">
      <t>ヨビヒ</t>
    </rPh>
    <phoneticPr fontId="2"/>
  </si>
  <si>
    <t>決算額</t>
    <rPh sb="0" eb="2">
      <t>ケッサン</t>
    </rPh>
    <rPh sb="2" eb="3">
      <t>ガク</t>
    </rPh>
    <phoneticPr fontId="3"/>
  </si>
  <si>
    <t>支出の部</t>
    <rPh sb="0" eb="2">
      <t>シシュツ</t>
    </rPh>
    <rPh sb="3" eb="4">
      <t>ブ</t>
    </rPh>
    <phoneticPr fontId="3"/>
  </si>
  <si>
    <t>ユニフォーム、手袋、消毒液、インク、コピー用紙等</t>
    <rPh sb="7" eb="9">
      <t>テブクロ</t>
    </rPh>
    <rPh sb="10" eb="12">
      <t>ショウドク</t>
    </rPh>
    <rPh sb="12" eb="13">
      <t>エキ</t>
    </rPh>
    <rPh sb="21" eb="23">
      <t>ヨウシ</t>
    </rPh>
    <rPh sb="23" eb="24">
      <t>トウ</t>
    </rPh>
    <phoneticPr fontId="2"/>
  </si>
  <si>
    <t>ユニフォーム</t>
    <phoneticPr fontId="2"/>
  </si>
  <si>
    <t>移動サービス専用自動車保険、福祉サービス総合補償</t>
    <rPh sb="0" eb="2">
      <t>イドウ</t>
    </rPh>
    <rPh sb="6" eb="13">
      <t>センヨウジドウシャホケン</t>
    </rPh>
    <rPh sb="14" eb="16">
      <t>フクシ</t>
    </rPh>
    <rPh sb="20" eb="22">
      <t>ソウゴウ</t>
    </rPh>
    <rPh sb="22" eb="24">
      <t>ホショウ</t>
    </rPh>
    <phoneticPr fontId="2"/>
  </si>
  <si>
    <t>移動サービス専用自動車保険</t>
    <rPh sb="0" eb="2">
      <t>イドウ</t>
    </rPh>
    <rPh sb="6" eb="13">
      <t>センヨウジドウシャホケン</t>
    </rPh>
    <phoneticPr fontId="2"/>
  </si>
  <si>
    <t>福祉サービス総合補償</t>
  </si>
  <si>
    <t>金額</t>
    <rPh sb="0" eb="2">
      <t>キンガク</t>
    </rPh>
    <phoneticPr fontId="2"/>
  </si>
  <si>
    <t>合計</t>
    <rPh sb="0" eb="2">
      <t>ゴウケイ</t>
    </rPh>
    <phoneticPr fontId="2"/>
  </si>
  <si>
    <t>人件費</t>
    <rPh sb="0" eb="3">
      <t>ジンケンヒ</t>
    </rPh>
    <phoneticPr fontId="2"/>
  </si>
  <si>
    <t>対象（開設補助）</t>
    <rPh sb="0" eb="2">
      <t>タイショウ</t>
    </rPh>
    <rPh sb="3" eb="5">
      <t>カイセツ</t>
    </rPh>
    <rPh sb="5" eb="7">
      <t>ホジョ</t>
    </rPh>
    <phoneticPr fontId="2"/>
  </si>
  <si>
    <t>対象（運営補助）</t>
    <rPh sb="0" eb="2">
      <t>タイショウ</t>
    </rPh>
    <rPh sb="3" eb="5">
      <t>ウンエイ</t>
    </rPh>
    <rPh sb="5" eb="7">
      <t>ホジョ</t>
    </rPh>
    <phoneticPr fontId="2"/>
  </si>
  <si>
    <t>2,000円×6月</t>
    <rPh sb="5" eb="6">
      <t>エン</t>
    </rPh>
    <rPh sb="8" eb="9">
      <t>ツキ</t>
    </rPh>
    <phoneticPr fontId="2"/>
  </si>
  <si>
    <t>ごみ出し等</t>
    <rPh sb="2" eb="3">
      <t>ダ</t>
    </rPh>
    <rPh sb="4" eb="5">
      <t>トウ</t>
    </rPh>
    <phoneticPr fontId="2"/>
  </si>
  <si>
    <t>外出の付き添い等</t>
    <rPh sb="0" eb="2">
      <t>ガイシュツ</t>
    </rPh>
    <rPh sb="3" eb="4">
      <t>ツ</t>
    </rPh>
    <rPh sb="5" eb="6">
      <t>ソ</t>
    </rPh>
    <rPh sb="7" eb="8">
      <t>トウ</t>
    </rPh>
    <phoneticPr fontId="2"/>
  </si>
  <si>
    <t>ボランティアへの報償費（外出の付き添い等）</t>
    <rPh sb="8" eb="11">
      <t>ホウショウヒ</t>
    </rPh>
    <rPh sb="12" eb="14">
      <t>ガイシュツ</t>
    </rPh>
    <rPh sb="15" eb="16">
      <t>ツ</t>
    </rPh>
    <rPh sb="17" eb="18">
      <t>ソ</t>
    </rPh>
    <rPh sb="19" eb="20">
      <t>トウ</t>
    </rPh>
    <phoneticPr fontId="2"/>
  </si>
  <si>
    <t>ボランティアへの報償費（ごみ出し等）</t>
    <rPh sb="8" eb="11">
      <t>ホウショウヒ</t>
    </rPh>
    <rPh sb="14" eb="15">
      <t>ダ</t>
    </rPh>
    <rPh sb="16" eb="17">
      <t>トウ</t>
    </rPh>
    <phoneticPr fontId="2"/>
  </si>
  <si>
    <t>サービスの調整（外出の付き添い等）</t>
    <rPh sb="5" eb="7">
      <t>チョウセイ</t>
    </rPh>
    <phoneticPr fontId="2"/>
  </si>
  <si>
    <t>サービスの調整（ごみ出し等）</t>
    <rPh sb="5" eb="7">
      <t>チョウセイ</t>
    </rPh>
    <phoneticPr fontId="2"/>
  </si>
  <si>
    <t>施設整備費</t>
    <rPh sb="0" eb="2">
      <t>シセツ</t>
    </rPh>
    <rPh sb="2" eb="5">
      <t>セイビヒ</t>
    </rPh>
    <phoneticPr fontId="2"/>
  </si>
  <si>
    <t>１　収入[a]</t>
    <rPh sb="2" eb="4">
      <t>シュウニュウ</t>
    </rPh>
    <phoneticPr fontId="2"/>
  </si>
  <si>
    <t>２　支出</t>
    <rPh sb="2" eb="4">
      <t>シシュツ</t>
    </rPh>
    <phoneticPr fontId="2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</si>
  <si>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</si>
  <si>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補助対象外経費計</t>
    <rPh sb="0" eb="2">
      <t>ホジョ</t>
    </rPh>
    <rPh sb="2" eb="5">
      <t>タイショウガイ</t>
    </rPh>
    <rPh sb="5" eb="7">
      <t>ケイヒ</t>
    </rPh>
    <rPh sb="7" eb="8">
      <t>ケイ</t>
    </rPh>
    <phoneticPr fontId="2"/>
  </si>
  <si>
    <t>開設補助金</t>
    <rPh sb="0" eb="2">
      <t>カイセツ</t>
    </rPh>
    <rPh sb="2" eb="4">
      <t>ホジョ</t>
    </rPh>
    <rPh sb="4" eb="5">
      <t>キン</t>
    </rPh>
    <phoneticPr fontId="2"/>
  </si>
  <si>
    <t>開設費[b]</t>
    <rPh sb="0" eb="2">
      <t>カイセツ</t>
    </rPh>
    <rPh sb="2" eb="3">
      <t>ヒ</t>
    </rPh>
    <phoneticPr fontId="2"/>
  </si>
  <si>
    <t>開設に係る収入はゼロ</t>
    <rPh sb="0" eb="2">
      <t>カイセツ</t>
    </rPh>
    <rPh sb="3" eb="4">
      <t>カカ</t>
    </rPh>
    <rPh sb="5" eb="7">
      <t>シュウニュウ</t>
    </rPh>
    <phoneticPr fontId="2"/>
  </si>
  <si>
    <t>[b]と50,000円を比較して少ない額</t>
    <rPh sb="10" eb="11">
      <t>エン</t>
    </rPh>
    <rPh sb="12" eb="14">
      <t>ヒカク</t>
    </rPh>
    <rPh sb="16" eb="17">
      <t>スク</t>
    </rPh>
    <rPh sb="19" eb="20">
      <t>ガク</t>
    </rPh>
    <phoneticPr fontId="2"/>
  </si>
  <si>
    <t>運営補助金</t>
    <rPh sb="0" eb="2">
      <t>ウンエイ</t>
    </rPh>
    <rPh sb="2" eb="5">
      <t>ホジョキン</t>
    </rPh>
    <phoneticPr fontId="2"/>
  </si>
  <si>
    <t>[d]</t>
    <phoneticPr fontId="2"/>
  </si>
  <si>
    <t>[e]</t>
    <phoneticPr fontId="2"/>
  </si>
  <si>
    <t>[e]と120,000円を比較して少ない額</t>
    <rPh sb="11" eb="12">
      <t>エン</t>
    </rPh>
    <rPh sb="13" eb="15">
      <t>ヒカク</t>
    </rPh>
    <rPh sb="17" eb="18">
      <t>スク</t>
    </rPh>
    <rPh sb="20" eb="21">
      <t>ガク</t>
    </rPh>
    <phoneticPr fontId="2"/>
  </si>
  <si>
    <t>運営費[c1]</t>
    <rPh sb="0" eb="3">
      <t>ウンエイヒ</t>
    </rPh>
    <phoneticPr fontId="2"/>
  </si>
  <si>
    <t>運営費[c2]</t>
    <rPh sb="0" eb="3">
      <t>ウンエイヒ</t>
    </rPh>
    <phoneticPr fontId="2"/>
  </si>
  <si>
    <t>収入[a]－対象外経費[c2]</t>
    <rPh sb="0" eb="2">
      <t>シュウニュウ</t>
    </rPh>
    <rPh sb="6" eb="9">
      <t>タイショウガイ</t>
    </rPh>
    <rPh sb="9" eb="11">
      <t>ケイヒ</t>
    </rPh>
    <phoneticPr fontId="2"/>
  </si>
  <si>
    <t>補助対象の運営費[c1]－[d]</t>
    <rPh sb="0" eb="2">
      <t>ホジョ</t>
    </rPh>
    <rPh sb="2" eb="4">
      <t>タイショウ</t>
    </rPh>
    <rPh sb="5" eb="8">
      <t>ウンエイヒ</t>
    </rPh>
    <phoneticPr fontId="2"/>
  </si>
  <si>
    <t>ボランティア負担金</t>
    <rPh sb="6" eb="8">
      <t>フタン</t>
    </rPh>
    <rPh sb="8" eb="9">
      <t>キン</t>
    </rPh>
    <phoneticPr fontId="2"/>
  </si>
  <si>
    <t>福祉有償運送の講習</t>
    <phoneticPr fontId="2"/>
  </si>
  <si>
    <t>福祉有償運送の講習</t>
    <rPh sb="0" eb="2">
      <t>フクシ</t>
    </rPh>
    <rPh sb="2" eb="4">
      <t>ユウショウ</t>
    </rPh>
    <rPh sb="4" eb="6">
      <t>ウンソウ</t>
    </rPh>
    <rPh sb="7" eb="9">
      <t>コウシュウ</t>
    </rPh>
    <phoneticPr fontId="2"/>
  </si>
  <si>
    <t>サービスの調整</t>
    <rPh sb="5" eb="7">
      <t>チョウセイ</t>
    </rPh>
    <phoneticPr fontId="2"/>
  </si>
  <si>
    <t>ボランティアへの報償費等</t>
    <rPh sb="8" eb="10">
      <t>ホウショウ</t>
    </rPh>
    <rPh sb="10" eb="11">
      <t>ヒ</t>
    </rPh>
    <rPh sb="11" eb="12">
      <t>トウ</t>
    </rPh>
    <phoneticPr fontId="2"/>
  </si>
  <si>
    <t>運営補助金</t>
    <rPh sb="0" eb="2">
      <t>ウンエイ</t>
    </rPh>
    <rPh sb="2" eb="4">
      <t>ホジョ</t>
    </rPh>
    <rPh sb="4" eb="5">
      <t>キン</t>
    </rPh>
    <phoneticPr fontId="2"/>
  </si>
  <si>
    <t>外出の付き添い等は1回500円。ゴミ出し等は1回50円</t>
    <rPh sb="0" eb="2">
      <t>ガイシュツ</t>
    </rPh>
    <rPh sb="3" eb="4">
      <t>ツ</t>
    </rPh>
    <rPh sb="5" eb="6">
      <t>ソ</t>
    </rPh>
    <rPh sb="7" eb="8">
      <t>トウ</t>
    </rPh>
    <rPh sb="10" eb="11">
      <t>カイ</t>
    </rPh>
    <rPh sb="14" eb="15">
      <t>エン</t>
    </rPh>
    <rPh sb="18" eb="19">
      <t>ダ</t>
    </rPh>
    <rPh sb="20" eb="21">
      <t>トウ</t>
    </rPh>
    <rPh sb="23" eb="24">
      <t>カイ</t>
    </rPh>
    <rPh sb="26" eb="27">
      <t>エン</t>
    </rPh>
    <phoneticPr fontId="2"/>
  </si>
  <si>
    <t>内容</t>
    <rPh sb="0" eb="2">
      <t>ナイヨウ</t>
    </rPh>
    <phoneticPr fontId="2"/>
  </si>
  <si>
    <t>算出根拠</t>
    <rPh sb="0" eb="2">
      <t>サンシュツ</t>
    </rPh>
    <rPh sb="2" eb="4">
      <t>コンキョ</t>
    </rPh>
    <phoneticPr fontId="2"/>
  </si>
  <si>
    <t>補助対象</t>
    <rPh sb="0" eb="2">
      <t>ホジョ</t>
    </rPh>
    <rPh sb="2" eb="4">
      <t>タイショウ</t>
    </rPh>
    <phoneticPr fontId="2"/>
  </si>
  <si>
    <t>草刈り機の備品、草刈りの鎌等</t>
    <rPh sb="0" eb="2">
      <t>クサカ</t>
    </rPh>
    <rPh sb="3" eb="4">
      <t>キ</t>
    </rPh>
    <rPh sb="5" eb="7">
      <t>ビヒン</t>
    </rPh>
    <rPh sb="8" eb="10">
      <t>クサカ</t>
    </rPh>
    <rPh sb="12" eb="13">
      <t>カマ</t>
    </rPh>
    <rPh sb="13" eb="14">
      <t>トウ</t>
    </rPh>
    <phoneticPr fontId="2"/>
  </si>
  <si>
    <t>消毒液、手袋等の消耗品費</t>
    <rPh sb="0" eb="2">
      <t>ショウドク</t>
    </rPh>
    <rPh sb="2" eb="3">
      <t>エキ</t>
    </rPh>
    <rPh sb="4" eb="6">
      <t>テブクロ</t>
    </rPh>
    <rPh sb="6" eb="7">
      <t>トウ</t>
    </rPh>
    <rPh sb="8" eb="11">
      <t>ショウモウヒン</t>
    </rPh>
    <rPh sb="11" eb="12">
      <t>ヒ</t>
    </rPh>
    <phoneticPr fontId="2"/>
  </si>
  <si>
    <t>コピー用紙等の事務用品</t>
    <rPh sb="3" eb="5">
      <t>ヨウシ</t>
    </rPh>
    <rPh sb="5" eb="6">
      <t>トウ</t>
    </rPh>
    <rPh sb="7" eb="9">
      <t>ジム</t>
    </rPh>
    <rPh sb="9" eb="11">
      <t>ヨウヒン</t>
    </rPh>
    <phoneticPr fontId="2"/>
  </si>
  <si>
    <t>インク等の事務用品</t>
    <rPh sb="3" eb="4">
      <t>トウ</t>
    </rPh>
    <rPh sb="5" eb="7">
      <t>ジム</t>
    </rPh>
    <rPh sb="7" eb="9">
      <t>ヨウヒン</t>
    </rPh>
    <phoneticPr fontId="2"/>
  </si>
  <si>
    <t>草刈り機の備品等</t>
    <rPh sb="0" eb="2">
      <t>クサカ</t>
    </rPh>
    <rPh sb="3" eb="4">
      <t>キ</t>
    </rPh>
    <rPh sb="5" eb="7">
      <t>ビヒン</t>
    </rPh>
    <rPh sb="7" eb="8">
      <t>トウ</t>
    </rPh>
    <phoneticPr fontId="2"/>
  </si>
  <si>
    <t>1回500円×100回</t>
    <rPh sb="1" eb="2">
      <t>カイ</t>
    </rPh>
    <rPh sb="5" eb="6">
      <t>エン</t>
    </rPh>
    <rPh sb="10" eb="11">
      <t>カイ</t>
    </rPh>
    <phoneticPr fontId="2"/>
  </si>
  <si>
    <t>1回50円×100回</t>
    <rPh sb="1" eb="2">
      <t>カイ</t>
    </rPh>
    <rPh sb="4" eb="5">
      <t>エン</t>
    </rPh>
    <rPh sb="9" eb="10">
      <t>カイ</t>
    </rPh>
    <phoneticPr fontId="2"/>
  </si>
  <si>
    <t>1回400円×100回</t>
    <rPh sb="1" eb="2">
      <t>カイ</t>
    </rPh>
    <rPh sb="5" eb="6">
      <t>エン</t>
    </rPh>
    <rPh sb="10" eb="11">
      <t>カイ</t>
    </rPh>
    <phoneticPr fontId="2"/>
  </si>
  <si>
    <t>1回40円×100回</t>
    <rPh sb="1" eb="2">
      <t>カイ</t>
    </rPh>
    <rPh sb="4" eb="5">
      <t>エン</t>
    </rPh>
    <rPh sb="9" eb="10">
      <t>カイ</t>
    </rPh>
    <phoneticPr fontId="2"/>
  </si>
  <si>
    <t>1回100円×100回</t>
    <rPh sb="1" eb="2">
      <t>カイ</t>
    </rPh>
    <rPh sb="5" eb="6">
      <t>エン</t>
    </rPh>
    <rPh sb="10" eb="11">
      <t>カイ</t>
    </rPh>
    <phoneticPr fontId="2"/>
  </si>
  <si>
    <t>1回10円×100回</t>
    <rPh sb="1" eb="2">
      <t>カイ</t>
    </rPh>
    <rPh sb="4" eb="5">
      <t>エン</t>
    </rPh>
    <rPh sb="9" eb="10">
      <t>カイ</t>
    </rPh>
    <phoneticPr fontId="2"/>
  </si>
  <si>
    <t>5,000円×2着×5人</t>
    <rPh sb="5" eb="6">
      <t>エン</t>
    </rPh>
    <rPh sb="8" eb="9">
      <t>チャク</t>
    </rPh>
    <rPh sb="11" eb="12">
      <t>ニン</t>
    </rPh>
    <phoneticPr fontId="2"/>
  </si>
  <si>
    <t>延活動従事者数100人×17円</t>
    <rPh sb="0" eb="1">
      <t>ノベ</t>
    </rPh>
    <rPh sb="1" eb="3">
      <t>カツドウ</t>
    </rPh>
    <rPh sb="3" eb="6">
      <t>ジュウジシャ</t>
    </rPh>
    <rPh sb="6" eb="7">
      <t>スウ</t>
    </rPh>
    <rPh sb="10" eb="11">
      <t>ニン</t>
    </rPh>
    <rPh sb="14" eb="15">
      <t>エン</t>
    </rPh>
    <phoneticPr fontId="2"/>
  </si>
  <si>
    <t>15,000円×5人</t>
    <rPh sb="6" eb="7">
      <t>エン</t>
    </rPh>
    <rPh sb="9" eb="10">
      <t>ニン</t>
    </rPh>
    <phoneticPr fontId="2"/>
  </si>
  <si>
    <t>収支予算書（記入例）</t>
    <rPh sb="0" eb="2">
      <t>シュウシ</t>
    </rPh>
    <rPh sb="2" eb="5">
      <t>ヨサンショ</t>
    </rPh>
    <rPh sb="6" eb="8">
      <t>キニュウ</t>
    </rPh>
    <rPh sb="8" eb="9">
      <t>レイ</t>
    </rPh>
    <phoneticPr fontId="3"/>
  </si>
  <si>
    <t>収支予算書　内訳資料（記入例）</t>
    <rPh sb="6" eb="8">
      <t>ウチワケ</t>
    </rPh>
    <rPh sb="8" eb="10">
      <t>シリョウ</t>
    </rPh>
    <rPh sb="11" eb="13">
      <t>キニュウ</t>
    </rPh>
    <rPh sb="13" eb="14">
      <t>レイ</t>
    </rPh>
    <phoneticPr fontId="2"/>
  </si>
  <si>
    <t>助け合いサービス事業補助金（介護福祉課）</t>
    <rPh sb="0" eb="1">
      <t>タス</t>
    </rPh>
    <rPh sb="2" eb="3">
      <t>ア</t>
    </rPh>
    <rPh sb="8" eb="10">
      <t>ジギョウ</t>
    </rPh>
    <rPh sb="10" eb="12">
      <t>ホジョ</t>
    </rPh>
    <rPh sb="12" eb="13">
      <t>キン</t>
    </rPh>
    <rPh sb="14" eb="19">
      <t>カイゴフクシカ</t>
    </rPh>
    <phoneticPr fontId="2"/>
  </si>
  <si>
    <t>助け合いサービス事業補助金（介護福祉課）</t>
    <rPh sb="0" eb="1">
      <t>タス</t>
    </rPh>
    <rPh sb="2" eb="3">
      <t>ア</t>
    </rPh>
    <rPh sb="8" eb="10">
      <t>ジギョウ</t>
    </rPh>
    <rPh sb="10" eb="13">
      <t>ホジョキン</t>
    </rPh>
    <rPh sb="14" eb="19">
      <t>カイゴフクシカ</t>
    </rPh>
    <phoneticPr fontId="2"/>
  </si>
  <si>
    <t>担い手の負担金</t>
    <rPh sb="0" eb="1">
      <t>ニナ</t>
    </rPh>
    <rPh sb="2" eb="3">
      <t>テ</t>
    </rPh>
    <rPh sb="4" eb="7">
      <t>フタンキン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</si>
</sst>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176" fontId="0" fillId="0" borderId="0" xfId="0" applyNumberFormat="1"/>
    <xf numFmtId="0" fontId="0" fillId="2" borderId="0" xfId="0" applyFill="1"/>
    <xf numFmtId="38" fontId="0" fillId="2" borderId="0" xfId="1" applyFont="1" applyFill="1" applyAlignment="1"/>
    <xf numFmtId="0" fontId="0" fillId="3" borderId="0" xfId="0" applyFill="1"/>
    <xf numFmtId="38" fontId="0" fillId="3" borderId="0" xfId="1" applyFont="1" applyFill="1" applyAlignme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38" fontId="0" fillId="2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8" fontId="0" fillId="3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>
      <alignment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shrinkToFit="1"/>
    </xf>
    <xf numFmtId="38" fontId="4" fillId="0" borderId="1" xfId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38" fontId="4" fillId="0" borderId="0" xfId="1" applyFont="1" applyFill="1" applyAlignment="1" applyProtection="1">
      <alignment vertical="center" shrinkToFit="1"/>
      <protection locked="0"/>
    </xf>
    <xf numFmtId="0" fontId="4" fillId="0" borderId="3" xfId="0" applyFont="1" applyFill="1" applyBorder="1" applyAlignment="1">
      <alignment vertical="center" shrinkToFit="1"/>
    </xf>
    <xf numFmtId="38" fontId="4" fillId="0" borderId="4" xfId="1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38" fontId="4" fillId="0" borderId="9" xfId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17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view="pageBreakPreview" zoomScale="85" zoomScaleNormal="85" zoomScaleSheetLayoutView="85" workbookViewId="0">
      <selection activeCell="E11" sqref="E11"/>
    </sheetView>
  </sheetViews>
  <sheetFormatPr defaultRowHeight="14.25" x14ac:dyDescent="0.15"/>
  <cols>
    <col min="1" max="1" width="15.625" style="26" customWidth="1"/>
    <col min="2" max="3" width="10.625" style="26" customWidth="1"/>
    <col min="4" max="4" width="10.625" style="27" customWidth="1"/>
    <col min="5" max="5" width="36" style="26" bestFit="1" customWidth="1"/>
    <col min="6" max="16384" width="9" style="25"/>
  </cols>
  <sheetData>
    <row r="1" spans="1:5" ht="30" customHeight="1" x14ac:dyDescent="0.15">
      <c r="A1" s="50" t="s">
        <v>85</v>
      </c>
      <c r="B1" s="50"/>
      <c r="C1" s="50"/>
      <c r="D1" s="50"/>
      <c r="E1" s="50"/>
    </row>
    <row r="2" spans="1:5" ht="30" customHeight="1" x14ac:dyDescent="0.15"/>
    <row r="3" spans="1:5" ht="30" customHeight="1" x14ac:dyDescent="0.15">
      <c r="A3" s="26" t="s">
        <v>12</v>
      </c>
      <c r="E3" s="28" t="s">
        <v>18</v>
      </c>
    </row>
    <row r="4" spans="1:5" ht="30" customHeight="1" x14ac:dyDescent="0.15">
      <c r="A4" s="29" t="s">
        <v>13</v>
      </c>
      <c r="B4" s="29" t="s">
        <v>14</v>
      </c>
      <c r="C4" s="29" t="s">
        <v>25</v>
      </c>
      <c r="D4" s="30" t="s">
        <v>15</v>
      </c>
      <c r="E4" s="29" t="s">
        <v>16</v>
      </c>
    </row>
    <row r="5" spans="1:5" ht="30" customHeight="1" x14ac:dyDescent="0.15">
      <c r="A5" s="31" t="s">
        <v>19</v>
      </c>
      <c r="B5" s="15">
        <f>SUMIF(予算書内訳!$A$1:$A$195,"利用者自己負担金",予算書内訳!$B$1:$B$195)</f>
        <v>55000</v>
      </c>
      <c r="C5" s="15">
        <f>SUMIF(日付順!$C$3:$C$400,"報償費",日付順!$E$3:$E$400)</f>
        <v>0</v>
      </c>
      <c r="D5" s="15">
        <f t="shared" ref="D5" si="0">IF(B5="","",B5-C5)</f>
        <v>55000</v>
      </c>
      <c r="E5" s="24" t="s">
        <v>67</v>
      </c>
    </row>
    <row r="6" spans="1:5" ht="30" customHeight="1" x14ac:dyDescent="0.15">
      <c r="A6" s="24" t="s">
        <v>49</v>
      </c>
      <c r="B6" s="15">
        <f>SUMIF(予算書内訳!$A$1:$A$195,"開設補助金",予算書内訳!$B$1:$B$195)</f>
        <v>50000</v>
      </c>
      <c r="C6" s="15">
        <f>SUMIF(日付順!$C$3:$C$400,"報償費",日付順!$E$3:$E$400)</f>
        <v>0</v>
      </c>
      <c r="D6" s="15">
        <f t="shared" ref="D6:D8" si="1">IF(B6="","",B6-C6)</f>
        <v>50000</v>
      </c>
      <c r="E6" s="32" t="s">
        <v>87</v>
      </c>
    </row>
    <row r="7" spans="1:5" ht="30" customHeight="1" x14ac:dyDescent="0.15">
      <c r="A7" s="24" t="s">
        <v>66</v>
      </c>
      <c r="B7" s="15">
        <f>SUMIF(予算書内訳!$A$1:$A$195,"運営補助金",予算書内訳!$B$1:$B$195)</f>
        <v>120000</v>
      </c>
      <c r="C7" s="15">
        <f>SUMIF(日付順!$C$3:$C$400,"報償費",日付順!$E$3:$E$400)</f>
        <v>0</v>
      </c>
      <c r="D7" s="15">
        <f t="shared" si="1"/>
        <v>120000</v>
      </c>
      <c r="E7" s="32" t="s">
        <v>88</v>
      </c>
    </row>
    <row r="8" spans="1:5" ht="30" customHeight="1" x14ac:dyDescent="0.15">
      <c r="A8" s="24" t="s">
        <v>61</v>
      </c>
      <c r="B8" s="15">
        <f>B22-(SUM(B5:B7))</f>
        <v>99700</v>
      </c>
      <c r="C8" s="15">
        <f>SUMIF(日付順!$C$3:$C$400,"報償費",日付順!$E$3:$E$400)</f>
        <v>0</v>
      </c>
      <c r="D8" s="15">
        <f t="shared" si="1"/>
        <v>99700</v>
      </c>
      <c r="E8" s="32" t="s">
        <v>89</v>
      </c>
    </row>
    <row r="9" spans="1:5" ht="30" customHeight="1" x14ac:dyDescent="0.15">
      <c r="A9" s="24" t="s">
        <v>17</v>
      </c>
      <c r="B9" s="15">
        <f>SUM(B5:B8)</f>
        <v>324700</v>
      </c>
      <c r="C9" s="15">
        <f>SUM(C6:C7)</f>
        <v>0</v>
      </c>
      <c r="D9" s="15">
        <f>SUM(D5:D8)</f>
        <v>324700</v>
      </c>
      <c r="E9" s="32"/>
    </row>
    <row r="10" spans="1:5" s="22" customFormat="1" ht="30" customHeight="1" x14ac:dyDescent="0.15">
      <c r="A10" s="20"/>
      <c r="B10" s="19"/>
      <c r="C10" s="19"/>
      <c r="D10" s="19"/>
      <c r="E10" s="21"/>
    </row>
    <row r="11" spans="1:5" ht="30" customHeight="1" x14ac:dyDescent="0.15">
      <c r="A11" s="26" t="s">
        <v>26</v>
      </c>
      <c r="E11" s="28"/>
    </row>
    <row r="12" spans="1:5" ht="30" customHeight="1" x14ac:dyDescent="0.15">
      <c r="A12" s="29" t="s">
        <v>13</v>
      </c>
      <c r="B12" s="29" t="s">
        <v>14</v>
      </c>
      <c r="C12" s="29" t="s">
        <v>25</v>
      </c>
      <c r="D12" s="30" t="s">
        <v>15</v>
      </c>
      <c r="E12" s="29" t="s">
        <v>16</v>
      </c>
    </row>
    <row r="13" spans="1:5" ht="30" customHeight="1" x14ac:dyDescent="0.15">
      <c r="A13" s="31" t="s">
        <v>20</v>
      </c>
      <c r="B13" s="15">
        <f>SUMIF(予算書内訳!$A$1:$A$195,"報償費",予算書内訳!$B$1:$B$195)</f>
        <v>44000</v>
      </c>
      <c r="C13" s="15">
        <f>SUMIF(日付順!$C$3:$C$400,"報償費",日付順!$E$3:$E$400)</f>
        <v>0</v>
      </c>
      <c r="D13" s="15">
        <f>IF(B13="","",B13-C13)</f>
        <v>44000</v>
      </c>
      <c r="E13" s="32" t="s">
        <v>65</v>
      </c>
    </row>
    <row r="14" spans="1:5" ht="30" customHeight="1" x14ac:dyDescent="0.15">
      <c r="A14" s="31" t="s">
        <v>34</v>
      </c>
      <c r="B14" s="15">
        <f>SUMIF(予算書内訳!$A$1:$A$195,"人件費",予算書内訳!$B$1:$B$195)</f>
        <v>11000</v>
      </c>
      <c r="C14" s="15">
        <f>SUMIF(日付順!$C$3:$C$400,"報償費",日付順!$E$3:$E$400)</f>
        <v>0</v>
      </c>
      <c r="D14" s="15">
        <f>IF(B14="","",B14-C14)</f>
        <v>11000</v>
      </c>
      <c r="E14" s="32" t="s">
        <v>64</v>
      </c>
    </row>
    <row r="15" spans="1:5" ht="30" customHeight="1" x14ac:dyDescent="0.15">
      <c r="A15" s="31" t="s">
        <v>21</v>
      </c>
      <c r="B15" s="15">
        <f>SUMIF(予算書内訳!$A$1:$A$195,"需用費",予算書内訳!$B$1:$B$195)</f>
        <v>73000</v>
      </c>
      <c r="C15" s="15">
        <f>SUMIF(日付順!$C$3:$C$400,"報償費",日付順!$E$3:$E$400)</f>
        <v>0</v>
      </c>
      <c r="D15" s="15">
        <f>IF(B15="","",B15-C15)</f>
        <v>73000</v>
      </c>
      <c r="E15" s="32" t="s">
        <v>27</v>
      </c>
    </row>
    <row r="16" spans="1:5" ht="30" customHeight="1" x14ac:dyDescent="0.15">
      <c r="A16" s="31" t="s">
        <v>10</v>
      </c>
      <c r="B16" s="15">
        <f>SUMIF(予算書内訳!$A$1:$A$195,"役務費",予算書内訳!$B$1:$B$195)</f>
        <v>101700</v>
      </c>
      <c r="C16" s="15">
        <f>SUMIF(日付順!$C$3:$C$400,"報償費",日付順!$E$3:$E$400)</f>
        <v>0</v>
      </c>
      <c r="D16" s="15">
        <f>IF(B16="","",B16-C16)</f>
        <v>101700</v>
      </c>
      <c r="E16" s="32" t="s">
        <v>29</v>
      </c>
    </row>
    <row r="17" spans="1:5" ht="30" customHeight="1" x14ac:dyDescent="0.15">
      <c r="A17" s="31" t="s">
        <v>22</v>
      </c>
      <c r="B17" s="15">
        <f>SUMIF(予算書内訳!$A$1:$A$195,"使用料及び賃借料",予算書内訳!$B$1:$B$195)</f>
        <v>0</v>
      </c>
      <c r="C17" s="15">
        <f>SUMIF(日付順!$C$3:$C$400,"報償費",日付順!$E$3:$E$400)</f>
        <v>0</v>
      </c>
      <c r="D17" s="15">
        <f t="shared" ref="D17:D19" si="2">IF(B17="","",B17-C17)</f>
        <v>0</v>
      </c>
      <c r="E17" s="32"/>
    </row>
    <row r="18" spans="1:5" ht="30" customHeight="1" x14ac:dyDescent="0.15">
      <c r="A18" s="31" t="s">
        <v>23</v>
      </c>
      <c r="B18" s="15">
        <f>SUMIF(予算書内訳!$A$1:$A$195,"備品購入費",予算書内訳!$B$1:$B$195)</f>
        <v>20000</v>
      </c>
      <c r="C18" s="15">
        <f>SUMIF(日付順!$C$3:$C$400,"報償費",日付順!$E$3:$E$400)</f>
        <v>0</v>
      </c>
      <c r="D18" s="15">
        <f t="shared" si="2"/>
        <v>20000</v>
      </c>
      <c r="E18" s="32" t="s">
        <v>75</v>
      </c>
    </row>
    <row r="19" spans="1:5" ht="30" customHeight="1" x14ac:dyDescent="0.15">
      <c r="A19" s="31" t="s">
        <v>11</v>
      </c>
      <c r="B19" s="15">
        <f>SUMIF(予算書内訳!$A$1:$A$195,"研修費",予算書内訳!$B$1:$B$195)</f>
        <v>75000</v>
      </c>
      <c r="C19" s="15">
        <f>SUMIF(日付順!$C$3:$C$400,"報償費",日付順!$E$3:$E$400)</f>
        <v>0</v>
      </c>
      <c r="D19" s="15">
        <f t="shared" si="2"/>
        <v>75000</v>
      </c>
      <c r="E19" s="32" t="s">
        <v>63</v>
      </c>
    </row>
    <row r="20" spans="1:5" ht="30" customHeight="1" x14ac:dyDescent="0.15">
      <c r="A20" s="16" t="s">
        <v>44</v>
      </c>
      <c r="B20" s="15">
        <f>SUMIF(予算書内訳!$A$1:$A$195,"施設整備費",予算書内訳!$B$1:$B$195)</f>
        <v>0</v>
      </c>
      <c r="C20" s="15">
        <f>SUMIF(日付順!$C$3:$C$400,"報償費",日付順!$E$3:$E$400)</f>
        <v>0</v>
      </c>
      <c r="D20" s="15">
        <f>IF(B20="","",B20-C20)</f>
        <v>0</v>
      </c>
      <c r="E20" s="32"/>
    </row>
    <row r="21" spans="1:5" ht="30" customHeight="1" x14ac:dyDescent="0.15">
      <c r="A21" s="16" t="s">
        <v>24</v>
      </c>
      <c r="B21" s="15">
        <f>SUMIF(予算書内訳!$A$1:$A$195,"予備費",予算書内訳!$B$1:$B$195)</f>
        <v>0</v>
      </c>
      <c r="C21" s="15">
        <f>SUMIF(日付順!$C$3:$C$400,"報償費",日付順!$E$3:$E$400)</f>
        <v>0</v>
      </c>
      <c r="D21" s="15">
        <f>IF(B21="","",B21-C21)</f>
        <v>0</v>
      </c>
      <c r="E21" s="32"/>
    </row>
    <row r="22" spans="1:5" ht="30" customHeight="1" x14ac:dyDescent="0.15">
      <c r="A22" s="16" t="s">
        <v>17</v>
      </c>
      <c r="B22" s="17">
        <f>SUM(B13:B21)</f>
        <v>324700</v>
      </c>
      <c r="C22" s="17">
        <f>SUM(C13:C21)</f>
        <v>0</v>
      </c>
      <c r="D22" s="18">
        <f>SUM(D13:D21)</f>
        <v>324700</v>
      </c>
      <c r="E22" s="32"/>
    </row>
    <row r="23" spans="1:5" ht="24.95" customHeight="1" x14ac:dyDescent="0.15"/>
    <row r="24" spans="1:5" ht="24.95" customHeight="1" x14ac:dyDescent="0.15"/>
    <row r="25" spans="1:5" ht="24.95" customHeight="1" x14ac:dyDescent="0.15"/>
    <row r="26" spans="1:5" ht="24.95" customHeight="1" x14ac:dyDescent="0.15"/>
    <row r="27" spans="1:5" ht="24.95" customHeight="1" x14ac:dyDescent="0.15"/>
    <row r="28" spans="1:5" ht="24.95" customHeight="1" x14ac:dyDescent="0.15"/>
    <row r="29" spans="1:5" ht="24.95" customHeight="1" x14ac:dyDescent="0.15"/>
    <row r="30" spans="1:5" ht="24.95" customHeight="1" x14ac:dyDescent="0.15"/>
    <row r="31" spans="1:5" ht="24.95" customHeight="1" x14ac:dyDescent="0.15"/>
    <row r="32" spans="1:5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</sheetData>
  <mergeCells count="1">
    <mergeCell ref="A1:E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view="pageBreakPreview" topLeftCell="A7" zoomScaleNormal="85" zoomScaleSheetLayoutView="100" workbookViewId="0">
      <selection activeCell="E11" sqref="E11"/>
    </sheetView>
  </sheetViews>
  <sheetFormatPr defaultRowHeight="14.25" x14ac:dyDescent="0.15"/>
  <cols>
    <col min="1" max="1" width="15.625" style="26" customWidth="1"/>
    <col min="2" max="2" width="10.625" style="27" customWidth="1"/>
    <col min="3" max="3" width="30.625" style="26" customWidth="1"/>
    <col min="4" max="4" width="17.125" style="27" customWidth="1"/>
    <col min="5" max="5" width="13.375" style="26" customWidth="1"/>
    <col min="6" max="16384" width="9" style="25"/>
  </cols>
  <sheetData>
    <row r="1" spans="1:5" ht="24.95" customHeight="1" x14ac:dyDescent="0.15">
      <c r="A1" s="49" t="s">
        <v>86</v>
      </c>
      <c r="B1" s="34"/>
      <c r="C1" s="33"/>
      <c r="D1" s="33"/>
      <c r="E1" s="33"/>
    </row>
    <row r="2" spans="1:5" ht="24.95" customHeight="1" x14ac:dyDescent="0.15">
      <c r="A2" s="26" t="s">
        <v>45</v>
      </c>
    </row>
    <row r="3" spans="1:5" ht="24.95" customHeight="1" x14ac:dyDescent="0.15">
      <c r="A3" s="29" t="s">
        <v>13</v>
      </c>
      <c r="B3" s="30" t="s">
        <v>32</v>
      </c>
      <c r="C3" s="29" t="s">
        <v>68</v>
      </c>
      <c r="D3" s="30" t="s">
        <v>69</v>
      </c>
      <c r="E3" s="29" t="s">
        <v>70</v>
      </c>
    </row>
    <row r="4" spans="1:5" ht="24.95" customHeight="1" x14ac:dyDescent="0.15">
      <c r="A4" s="31" t="s">
        <v>19</v>
      </c>
      <c r="B4" s="18">
        <v>50000</v>
      </c>
      <c r="C4" s="24" t="s">
        <v>39</v>
      </c>
      <c r="D4" s="18" t="s">
        <v>76</v>
      </c>
      <c r="E4" s="24"/>
    </row>
    <row r="5" spans="1:5" ht="24.95" customHeight="1" x14ac:dyDescent="0.15">
      <c r="A5" s="31" t="s">
        <v>19</v>
      </c>
      <c r="B5" s="18">
        <v>5000</v>
      </c>
      <c r="C5" s="24" t="s">
        <v>38</v>
      </c>
      <c r="D5" s="18" t="s">
        <v>77</v>
      </c>
      <c r="E5" s="24"/>
    </row>
    <row r="6" spans="1:5" ht="24.95" customHeight="1" x14ac:dyDescent="0.15">
      <c r="A6" s="31" t="s">
        <v>9</v>
      </c>
      <c r="B6" s="18">
        <v>0</v>
      </c>
      <c r="C6" s="24"/>
      <c r="D6" s="18"/>
      <c r="E6" s="24"/>
    </row>
    <row r="7" spans="1:5" ht="24.95" customHeight="1" x14ac:dyDescent="0.15">
      <c r="A7" s="24" t="s">
        <v>33</v>
      </c>
      <c r="B7" s="18">
        <f>SUM(B4:B6)</f>
        <v>55000</v>
      </c>
      <c r="C7" s="24"/>
      <c r="D7" s="18"/>
      <c r="E7" s="24"/>
    </row>
    <row r="8" spans="1:5" ht="24.95" customHeight="1" x14ac:dyDescent="0.15">
      <c r="A8" s="26" t="s">
        <v>46</v>
      </c>
    </row>
    <row r="9" spans="1:5" ht="24.95" customHeight="1" x14ac:dyDescent="0.15">
      <c r="A9" s="29" t="s">
        <v>13</v>
      </c>
      <c r="B9" s="30" t="s">
        <v>32</v>
      </c>
      <c r="C9" s="29" t="s">
        <v>68</v>
      </c>
      <c r="D9" s="30" t="s">
        <v>69</v>
      </c>
      <c r="E9" s="29" t="s">
        <v>70</v>
      </c>
    </row>
    <row r="10" spans="1:5" ht="24.95" customHeight="1" x14ac:dyDescent="0.15">
      <c r="A10" s="31" t="s">
        <v>20</v>
      </c>
      <c r="B10" s="18">
        <v>40000</v>
      </c>
      <c r="C10" s="32" t="s">
        <v>40</v>
      </c>
      <c r="D10" s="18" t="s">
        <v>78</v>
      </c>
      <c r="E10" s="24" t="s">
        <v>36</v>
      </c>
    </row>
    <row r="11" spans="1:5" ht="24.95" customHeight="1" x14ac:dyDescent="0.15">
      <c r="A11" s="31" t="s">
        <v>20</v>
      </c>
      <c r="B11" s="18">
        <v>4000</v>
      </c>
      <c r="C11" s="32" t="s">
        <v>41</v>
      </c>
      <c r="D11" s="18" t="s">
        <v>79</v>
      </c>
      <c r="E11" s="24" t="s">
        <v>36</v>
      </c>
    </row>
    <row r="12" spans="1:5" ht="24.95" customHeight="1" x14ac:dyDescent="0.15">
      <c r="A12" s="31" t="s">
        <v>34</v>
      </c>
      <c r="B12" s="18">
        <v>10000</v>
      </c>
      <c r="C12" s="32" t="s">
        <v>42</v>
      </c>
      <c r="D12" s="18" t="s">
        <v>80</v>
      </c>
      <c r="E12" s="24" t="s">
        <v>36</v>
      </c>
    </row>
    <row r="13" spans="1:5" ht="24.95" customHeight="1" x14ac:dyDescent="0.15">
      <c r="A13" s="31" t="s">
        <v>34</v>
      </c>
      <c r="B13" s="18">
        <v>1000</v>
      </c>
      <c r="C13" s="32" t="s">
        <v>43</v>
      </c>
      <c r="D13" s="18" t="s">
        <v>81</v>
      </c>
      <c r="E13" s="24" t="s">
        <v>36</v>
      </c>
    </row>
    <row r="14" spans="1:5" ht="24.95" customHeight="1" x14ac:dyDescent="0.15">
      <c r="A14" s="31" t="s">
        <v>21</v>
      </c>
      <c r="B14" s="18">
        <v>50000</v>
      </c>
      <c r="C14" s="24" t="s">
        <v>28</v>
      </c>
      <c r="D14" s="24" t="s">
        <v>82</v>
      </c>
      <c r="E14" s="24" t="s">
        <v>35</v>
      </c>
    </row>
    <row r="15" spans="1:5" ht="24.95" customHeight="1" x14ac:dyDescent="0.15">
      <c r="A15" s="31" t="s">
        <v>21</v>
      </c>
      <c r="B15" s="18">
        <v>12000</v>
      </c>
      <c r="C15" s="24" t="s">
        <v>74</v>
      </c>
      <c r="D15" s="24" t="s">
        <v>37</v>
      </c>
      <c r="E15" s="24" t="s">
        <v>36</v>
      </c>
    </row>
    <row r="16" spans="1:5" ht="24.95" customHeight="1" x14ac:dyDescent="0.15">
      <c r="A16" s="31" t="s">
        <v>21</v>
      </c>
      <c r="B16" s="18">
        <v>10000</v>
      </c>
      <c r="C16" s="24" t="s">
        <v>72</v>
      </c>
      <c r="D16" s="24"/>
      <c r="E16" s="24" t="s">
        <v>36</v>
      </c>
    </row>
    <row r="17" spans="1:10" ht="24.95" customHeight="1" x14ac:dyDescent="0.15">
      <c r="A17" s="31" t="s">
        <v>21</v>
      </c>
      <c r="B17" s="18">
        <v>1000</v>
      </c>
      <c r="C17" s="24" t="s">
        <v>73</v>
      </c>
      <c r="D17" s="24"/>
      <c r="E17" s="24" t="s">
        <v>36</v>
      </c>
    </row>
    <row r="18" spans="1:10" ht="24.95" customHeight="1" x14ac:dyDescent="0.15">
      <c r="A18" s="24" t="s">
        <v>10</v>
      </c>
      <c r="B18" s="18">
        <v>100000</v>
      </c>
      <c r="C18" s="32" t="s">
        <v>30</v>
      </c>
      <c r="D18" s="24"/>
      <c r="E18" s="24" t="s">
        <v>36</v>
      </c>
    </row>
    <row r="19" spans="1:10" ht="24.95" customHeight="1" x14ac:dyDescent="0.15">
      <c r="A19" s="24" t="s">
        <v>10</v>
      </c>
      <c r="B19" s="18">
        <v>1700</v>
      </c>
      <c r="C19" s="24" t="s">
        <v>31</v>
      </c>
      <c r="D19" s="24" t="s">
        <v>83</v>
      </c>
      <c r="E19" s="24" t="s">
        <v>36</v>
      </c>
    </row>
    <row r="20" spans="1:10" ht="24.95" customHeight="1" x14ac:dyDescent="0.15">
      <c r="A20" s="31" t="s">
        <v>23</v>
      </c>
      <c r="B20" s="18">
        <v>20000</v>
      </c>
      <c r="C20" s="24" t="s">
        <v>71</v>
      </c>
      <c r="D20" s="18"/>
      <c r="E20" s="24" t="s">
        <v>35</v>
      </c>
    </row>
    <row r="21" spans="1:10" ht="24.95" customHeight="1" thickBot="1" x14ac:dyDescent="0.2">
      <c r="A21" s="16" t="s">
        <v>11</v>
      </c>
      <c r="B21" s="18">
        <v>75000</v>
      </c>
      <c r="C21" s="24" t="s">
        <v>62</v>
      </c>
      <c r="D21" s="18" t="s">
        <v>84</v>
      </c>
      <c r="E21" s="24" t="s">
        <v>36</v>
      </c>
    </row>
    <row r="22" spans="1:10" ht="24.95" customHeight="1" x14ac:dyDescent="0.15">
      <c r="A22" s="35" t="s">
        <v>47</v>
      </c>
      <c r="B22" s="36">
        <f>SUMIF($E$10:$E$21,"対象（開設補助）",$B$10:$B$21)</f>
        <v>70000</v>
      </c>
      <c r="C22" s="37" t="s">
        <v>50</v>
      </c>
      <c r="D22" s="36"/>
      <c r="E22" s="38"/>
    </row>
    <row r="23" spans="1:10" ht="24.95" customHeight="1" x14ac:dyDescent="0.15">
      <c r="A23" s="39" t="s">
        <v>47</v>
      </c>
      <c r="B23" s="18">
        <f>SUMIF($E$10:$E$21,"対象（運営補助）",$B$10:$B$21)</f>
        <v>254700</v>
      </c>
      <c r="C23" s="24" t="s">
        <v>57</v>
      </c>
      <c r="D23" s="18"/>
      <c r="E23" s="40"/>
    </row>
    <row r="24" spans="1:10" ht="24.95" customHeight="1" x14ac:dyDescent="0.15">
      <c r="A24" s="39" t="s">
        <v>48</v>
      </c>
      <c r="B24" s="18">
        <f>SUMIF(E11:E21,"対象外",B11:B21)</f>
        <v>0</v>
      </c>
      <c r="C24" s="24" t="s">
        <v>58</v>
      </c>
      <c r="D24" s="18"/>
      <c r="E24" s="40"/>
    </row>
    <row r="25" spans="1:10" s="26" customFormat="1" ht="24.95" customHeight="1" x14ac:dyDescent="0.15">
      <c r="A25" s="39" t="s">
        <v>54</v>
      </c>
      <c r="B25" s="18">
        <f>B7-B24</f>
        <v>55000</v>
      </c>
      <c r="C25" s="24" t="s">
        <v>59</v>
      </c>
      <c r="D25" s="18"/>
      <c r="E25" s="40"/>
      <c r="F25" s="25"/>
      <c r="G25" s="25"/>
      <c r="H25" s="25"/>
      <c r="I25" s="25"/>
      <c r="J25" s="25"/>
    </row>
    <row r="26" spans="1:10" s="26" customFormat="1" ht="24.95" customHeight="1" thickBot="1" x14ac:dyDescent="0.2">
      <c r="A26" s="45" t="s">
        <v>55</v>
      </c>
      <c r="B26" s="46">
        <f>B23-B25</f>
        <v>199700</v>
      </c>
      <c r="C26" s="47" t="s">
        <v>60</v>
      </c>
      <c r="D26" s="46"/>
      <c r="E26" s="48"/>
      <c r="F26" s="25"/>
      <c r="G26" s="25"/>
      <c r="H26" s="25"/>
      <c r="I26" s="25"/>
      <c r="J26" s="25"/>
    </row>
    <row r="27" spans="1:10" s="26" customFormat="1" ht="24.95" customHeight="1" x14ac:dyDescent="0.15">
      <c r="A27" s="35" t="s">
        <v>49</v>
      </c>
      <c r="B27" s="36">
        <v>50000</v>
      </c>
      <c r="C27" s="37" t="s">
        <v>52</v>
      </c>
      <c r="D27" s="36" t="s">
        <v>51</v>
      </c>
      <c r="E27" s="38"/>
      <c r="F27" s="25"/>
      <c r="G27" s="25"/>
      <c r="H27" s="25"/>
      <c r="I27" s="25"/>
      <c r="J27" s="25"/>
    </row>
    <row r="28" spans="1:10" s="26" customFormat="1" ht="24.95" customHeight="1" thickBot="1" x14ac:dyDescent="0.2">
      <c r="A28" s="41" t="s">
        <v>53</v>
      </c>
      <c r="B28" s="42">
        <v>120000</v>
      </c>
      <c r="C28" s="43" t="s">
        <v>56</v>
      </c>
      <c r="D28" s="42"/>
      <c r="E28" s="44"/>
      <c r="F28" s="25"/>
      <c r="G28" s="25"/>
      <c r="H28" s="25"/>
      <c r="I28" s="25"/>
      <c r="J28" s="25"/>
    </row>
    <row r="29" spans="1:10" s="26" customFormat="1" ht="24.95" customHeight="1" x14ac:dyDescent="0.15">
      <c r="B29" s="27"/>
      <c r="D29" s="27"/>
      <c r="F29" s="25"/>
      <c r="G29" s="25"/>
      <c r="H29" s="25"/>
      <c r="I29" s="25"/>
      <c r="J29" s="25"/>
    </row>
    <row r="30" spans="1:10" s="26" customFormat="1" ht="24.95" customHeight="1" x14ac:dyDescent="0.15">
      <c r="B30" s="27"/>
      <c r="D30" s="27"/>
      <c r="F30" s="25"/>
      <c r="G30" s="25"/>
      <c r="H30" s="25"/>
      <c r="I30" s="25"/>
      <c r="J30" s="25"/>
    </row>
    <row r="31" spans="1:10" s="26" customFormat="1" ht="24.95" customHeight="1" x14ac:dyDescent="0.15">
      <c r="B31" s="27"/>
      <c r="D31" s="27"/>
      <c r="F31" s="25"/>
      <c r="G31" s="25"/>
      <c r="H31" s="25"/>
      <c r="I31" s="25"/>
      <c r="J31" s="25"/>
    </row>
    <row r="32" spans="1:10" s="26" customFormat="1" ht="24.95" customHeight="1" x14ac:dyDescent="0.15">
      <c r="B32" s="27"/>
      <c r="D32" s="27"/>
      <c r="F32" s="25"/>
      <c r="G32" s="25"/>
      <c r="H32" s="25"/>
      <c r="I32" s="25"/>
      <c r="J32" s="25"/>
    </row>
    <row r="33" spans="2:10" s="26" customFormat="1" ht="24.95" customHeight="1" x14ac:dyDescent="0.15">
      <c r="B33" s="27"/>
      <c r="D33" s="27"/>
      <c r="F33" s="25"/>
      <c r="G33" s="25"/>
      <c r="H33" s="25"/>
      <c r="I33" s="25"/>
      <c r="J33" s="25"/>
    </row>
    <row r="34" spans="2:10" s="26" customFormat="1" ht="24.95" customHeight="1" x14ac:dyDescent="0.15">
      <c r="B34" s="27"/>
      <c r="D34" s="27"/>
      <c r="F34" s="25"/>
      <c r="G34" s="25"/>
      <c r="H34" s="25"/>
      <c r="I34" s="25"/>
      <c r="J34" s="25"/>
    </row>
    <row r="35" spans="2:10" s="26" customFormat="1" ht="24.95" customHeight="1" x14ac:dyDescent="0.15">
      <c r="B35" s="27"/>
      <c r="D35" s="27"/>
      <c r="F35" s="25"/>
      <c r="G35" s="25"/>
      <c r="H35" s="25"/>
      <c r="I35" s="25"/>
      <c r="J35" s="25"/>
    </row>
    <row r="36" spans="2:10" s="26" customFormat="1" ht="24.95" customHeight="1" x14ac:dyDescent="0.15">
      <c r="B36" s="27"/>
      <c r="D36" s="27"/>
      <c r="F36" s="25"/>
      <c r="G36" s="25"/>
      <c r="H36" s="25"/>
      <c r="I36" s="25"/>
      <c r="J36" s="25"/>
    </row>
    <row r="37" spans="2:10" s="26" customFormat="1" ht="24.95" customHeight="1" x14ac:dyDescent="0.15">
      <c r="B37" s="27"/>
      <c r="D37" s="27"/>
      <c r="F37" s="25"/>
      <c r="G37" s="25"/>
      <c r="H37" s="25"/>
      <c r="I37" s="25"/>
      <c r="J37" s="25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zoomScale="90" zoomScaleNormal="90" workbookViewId="0">
      <pane xSplit="2" ySplit="2" topLeftCell="C77" activePane="bottomRight" state="frozen"/>
      <selection pane="topRight" activeCell="B1" sqref="B1"/>
      <selection pane="bottomLeft" activeCell="A2" sqref="A2"/>
      <selection pane="bottomRight" activeCell="I77" sqref="I77"/>
    </sheetView>
  </sheetViews>
  <sheetFormatPr defaultRowHeight="13.5" x14ac:dyDescent="0.15"/>
  <cols>
    <col min="1" max="1" width="5.5" bestFit="1" customWidth="1"/>
    <col min="2" max="2" width="9.75" style="1" customWidth="1"/>
    <col min="3" max="3" width="15.625" style="2" customWidth="1"/>
    <col min="4" max="4" width="20.625" style="14" customWidth="1"/>
    <col min="5" max="5" width="9" style="3"/>
    <col min="6" max="6" width="15.625" style="4" customWidth="1"/>
    <col min="7" max="7" width="20.625" style="12" customWidth="1"/>
    <col min="8" max="8" width="9" style="5"/>
  </cols>
  <sheetData>
    <row r="1" spans="1:8" s="6" customFormat="1" x14ac:dyDescent="0.15">
      <c r="A1" s="51" t="s">
        <v>0</v>
      </c>
      <c r="B1" s="51"/>
      <c r="C1" s="52" t="s">
        <v>5</v>
      </c>
      <c r="D1" s="52"/>
      <c r="E1" s="52"/>
      <c r="F1" s="53" t="s">
        <v>6</v>
      </c>
      <c r="G1" s="53"/>
      <c r="H1" s="53"/>
    </row>
    <row r="2" spans="1:8" s="6" customFormat="1" x14ac:dyDescent="0.15">
      <c r="A2" s="51"/>
      <c r="B2" s="51"/>
      <c r="C2" s="7" t="s">
        <v>2</v>
      </c>
      <c r="D2" s="13" t="s">
        <v>3</v>
      </c>
      <c r="E2" s="8" t="s">
        <v>1</v>
      </c>
      <c r="F2" s="9" t="s">
        <v>2</v>
      </c>
      <c r="G2" s="11" t="s">
        <v>3</v>
      </c>
      <c r="H2" s="10" t="s">
        <v>7</v>
      </c>
    </row>
  </sheetData>
  <autoFilter ref="A2:H2" xr:uid="{00000000-0009-0000-0000-000002000000}">
    <filterColumn colId="0" showButton="0"/>
  </autoFilter>
  <sortState ref="A3:H87">
    <sortCondition ref="A3:A87"/>
    <sortCondition ref="B3:B87"/>
  </sortState>
  <mergeCells count="3">
    <mergeCell ref="A1:B2"/>
    <mergeCell ref="C1:E1"/>
    <mergeCell ref="F1:H1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項目!$B$2:$B$20</xm:f>
          </x14:formula1>
          <xm:sqref>F1:F106 F107:F1048576</xm:sqref>
        </x14:dataValidation>
        <x14:dataValidation type="list" allowBlank="1" showInputMessage="1" showErrorMessage="1" xr:uid="{00000000-0002-0000-0200-000001000000}">
          <x14:formula1>
            <xm:f>項目!$A$2:$A$9</xm:f>
          </x14:formula1>
          <xm:sqref>C1:C1048576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>
      <selection activeCell="B2" sqref="B2:B10"/>
    </sheetView>
  </sheetViews>
  <sheetFormatPr defaultRowHeight="13.5" x14ac:dyDescent="0.15"/>
  <cols>
    <col min="1" max="1" width="21.875" bestFit="1" customWidth="1"/>
    <col min="2" max="2" width="16.375" bestFit="1" customWidth="1"/>
  </cols>
  <sheetData>
    <row r="1" spans="1:2" x14ac:dyDescent="0.15">
      <c r="A1" t="s">
        <v>4</v>
      </c>
      <c r="B1" t="s">
        <v>8</v>
      </c>
    </row>
    <row r="2" spans="1:2" ht="14.25" x14ac:dyDescent="0.15">
      <c r="A2" t="s">
        <v>19</v>
      </c>
      <c r="B2" s="23" t="s">
        <v>20</v>
      </c>
    </row>
    <row r="3" spans="1:2" ht="14.25" x14ac:dyDescent="0.15">
      <c r="A3" t="s">
        <v>9</v>
      </c>
      <c r="B3" s="23" t="s">
        <v>34</v>
      </c>
    </row>
    <row r="4" spans="1:2" ht="14.25" x14ac:dyDescent="0.15">
      <c r="B4" s="23" t="s">
        <v>21</v>
      </c>
    </row>
    <row r="5" spans="1:2" ht="14.25" x14ac:dyDescent="0.15">
      <c r="B5" s="23" t="s">
        <v>10</v>
      </c>
    </row>
    <row r="6" spans="1:2" ht="14.25" x14ac:dyDescent="0.15">
      <c r="B6" s="23" t="s">
        <v>22</v>
      </c>
    </row>
    <row r="7" spans="1:2" ht="14.25" x14ac:dyDescent="0.15">
      <c r="B7" s="23" t="s">
        <v>23</v>
      </c>
    </row>
    <row r="8" spans="1:2" ht="14.25" x14ac:dyDescent="0.15">
      <c r="B8" s="23" t="s">
        <v>11</v>
      </c>
    </row>
    <row r="9" spans="1:2" ht="14.25" x14ac:dyDescent="0.15">
      <c r="B9" s="16" t="s">
        <v>44</v>
      </c>
    </row>
    <row r="10" spans="1:2" ht="14.25" x14ac:dyDescent="0.15">
      <c r="B10" s="16" t="s">
        <v>24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予算書</vt:lpstr>
      <vt:lpstr>予算書内訳</vt:lpstr>
      <vt:lpstr>日付順</vt:lpstr>
      <vt:lpstr>項目</vt:lpstr>
      <vt:lpstr>予算書内訳!Print_Area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2021-06-03T02:27:24Z</dcterms:modified>
</cp:coreProperties>
</file>