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_rels/sheet1.xml.rels" ContentType="application/vnd.openxmlformats-package.relationships+xml"/>
  <Override PartName="/xl/worksheets/_rels/sheet2.xml.rels" ContentType="application/vnd.openxmlformats-package.relationships+xml"/>
  <Override PartName="/xl/worksheets/_rels/sheet3.xml.rels" ContentType="application/vnd.openxmlformats-package.relationships+xml"/>
  <Override PartName="/xl/worksheets/_rels/sheet4.xml.rels" ContentType="application/vnd.openxmlformats-package.relationships+xml"/>
  <Override PartName="/xl/worksheets/_rels/sheet5.xml.rels" ContentType="application/vnd.openxmlformats-package.relationships+xml"/>
  <Override PartName="/xl/sharedStrings.xml" ContentType="application/vnd.openxmlformats-officedocument.spreadsheetml.sharedStrings+xml"/>
  <Override PartName="/xl/media/image4.png" ContentType="image/png"/>
  <Override PartName="/xl/comments1.xml" ContentType="application/vnd.openxmlformats-officedocument.spreadsheetml.comments+xml"/>
  <Override PartName="/xl/drawings/drawing1.xml" ContentType="application/vnd.openxmlformats-officedocument.drawing+xml"/>
  <Override PartName="/xl/drawings/drawing66.xml" ContentType="application/vnd.openxmlformats-officedocument.drawing+xml"/>
  <Override PartName="/xl/drawings/vmlDrawing1.vml" ContentType="application/vnd.openxmlformats-officedocument.vmlDrawing"/>
  <Override PartName="/xl/drawings/drawing2.xml" ContentType="application/vnd.openxmlformats-officedocument.drawing+xml"/>
  <Override PartName="/xl/drawings/vmlDrawing2.vml" ContentType="application/vnd.openxmlformats-officedocument.vmlDrawing"/>
  <Override PartName="/xl/drawings/drawing64.xml" ContentType="application/vnd.openxmlformats-officedocument.drawing+xml"/>
  <Override PartName="/xl/drawings/vmlDrawing3.vml" ContentType="application/vnd.openxmlformats-officedocument.vmlDrawing"/>
  <Override PartName="/xl/drawings/drawing65.xml" ContentType="application/vnd.openxmlformats-officedocument.drawing+xml"/>
  <Override PartName="/xl/drawings/vmlDrawing4.vml" ContentType="application/vnd.openxmlformats-officedocument.vmlDrawing"/>
  <Override PartName="/xl/drawings/vmlDrawing5.vml" ContentType="application/vnd.openxmlformats-officedocument.vmlDrawing"/>
  <Override PartName="/xl/drawings/_rels/drawing1.xml.rels" ContentType="application/vnd.openxmlformats-package.relationships+xml"/>
  <Override PartName="/xl/comments2.xml" ContentType="application/vnd.openxmlformats-officedocument.spreadsheetml.comments+xml"/>
  <Override PartName="/xl/ctrlProps/ctrlProps20.xml" ContentType="application/vnd.ms-excel.controlproperties+xml"/>
  <Override PartName="/xl/ctrlProps/ctrlProps3.xml" ContentType="application/vnd.ms-excel.controlproperties+xml"/>
  <Override PartName="/xl/ctrlProps/ctrlProps21.xml" ContentType="application/vnd.ms-excel.controlproperties+xml"/>
  <Override PartName="/xl/ctrlProps/ctrlProps4.xml" ContentType="application/vnd.ms-excel.controlproperties+xml"/>
  <Override PartName="/xl/ctrlProps/ctrlProps22.xml" ContentType="application/vnd.ms-excel.controlproperties+xml"/>
  <Override PartName="/xl/ctrlProps/ctrlProps5.xml" ContentType="application/vnd.ms-excel.controlproperties+xml"/>
  <Override PartName="/xl/ctrlProps/ctrlProps6.xml" ContentType="application/vnd.ms-excel.controlproperties+xml"/>
  <Override PartName="/xl/ctrlProps/ctrlProps23.xml" ContentType="application/vnd.ms-excel.controlproperties+xml"/>
  <Override PartName="/xl/ctrlProps/ctrlProps10.xml" ContentType="application/vnd.ms-excel.controlproperties+xml"/>
  <Override PartName="/xl/ctrlProps/ctrlProps7.xml" ContentType="application/vnd.ms-excel.controlproperties+xml"/>
  <Override PartName="/xl/ctrlProps/ctrlProps24.xml" ContentType="application/vnd.ms-excel.controlproperties+xml"/>
  <Override PartName="/xl/ctrlProps/ctrlProps8.xml" ContentType="application/vnd.ms-excel.controlproperties+xml"/>
  <Override PartName="/xl/ctrlProps/ctrlProps25.xml" ContentType="application/vnd.ms-excel.controlproperties+xml"/>
  <Override PartName="/xl/ctrlProps/ctrlProps9.xml" ContentType="application/vnd.ms-excel.controlproperties+xml"/>
  <Override PartName="/xl/ctrlProps/ctrlProps26.xml" ContentType="application/vnd.ms-excel.controlproperties+xml"/>
  <Override PartName="/xl/ctrlProps/ctrlProps11.xml" ContentType="application/vnd.ms-excel.controlproperties+xml"/>
  <Override PartName="/xl/ctrlProps/ctrlProps12.xml" ContentType="application/vnd.ms-excel.controlproperties+xml"/>
  <Override PartName="/xl/ctrlProps/ctrlProps13.xml" ContentType="application/vnd.ms-excel.controlproperties+xml"/>
  <Override PartName="/xl/ctrlProps/ctrlProps14.xml" ContentType="application/vnd.ms-excel.controlproperties+xml"/>
  <Override PartName="/xl/ctrlProps/ctrlProps15.xml" ContentType="application/vnd.ms-excel.controlproperties+xml"/>
  <Override PartName="/xl/ctrlProps/ctrlProps16.xml" ContentType="application/vnd.ms-excel.controlproperties+xml"/>
  <Override PartName="/xl/ctrlProps/ctrlProps17.xml" ContentType="application/vnd.ms-excel.controlproperties+xml"/>
  <Override PartName="/xl/ctrlProps/ctrlProps18.xml" ContentType="application/vnd.ms-excel.controlproperties+xml"/>
  <Override PartName="/xl/ctrlProps/ctrlProps19.xml" ContentType="application/vnd.ms-excel.controlproperties+xml"/>
  <Override PartName="/xl/ctrlProps/ctrlProps27.xml" ContentType="application/vnd.ms-excel.controlproperties+xml"/>
  <Override PartName="/xl/ctrlProps/ctrlProps28.xml" ContentType="application/vnd.ms-excel.controlproperties+xml"/>
  <Override PartName="/xl/ctrlProps/ctrlProps29.xml" ContentType="application/vnd.ms-excel.controlproperties+xml"/>
  <Override PartName="/xl/ctrlProps/ctrlProps30.xml" ContentType="application/vnd.ms-excel.controlproperties+xml"/>
  <Override PartName="/xl/ctrlProps/ctrlProps31.xml" ContentType="application/vnd.ms-excel.controlproperties+xml"/>
  <Override PartName="/xl/ctrlProps/ctrlProps32.xml" ContentType="application/vnd.ms-excel.controlproperties+xml"/>
  <Override PartName="/xl/ctrlProps/ctrlProps33.xml" ContentType="application/vnd.ms-excel.controlproperties+xml"/>
  <Override PartName="/xl/ctrlProps/ctrlProps34.xml" ContentType="application/vnd.ms-excel.controlproperties+xml"/>
  <Override PartName="/xl/ctrlProps/ctrlProps35.xml" ContentType="application/vnd.ms-excel.controlproperties+xml"/>
  <Override PartName="/xl/ctrlProps/ctrlProps36.xml" ContentType="application/vnd.ms-excel.controlproperties+xml"/>
  <Override PartName="/xl/ctrlProps/ctrlProps37.xml" ContentType="application/vnd.ms-excel.controlproperties+xml"/>
  <Override PartName="/xl/ctrlProps/ctrlProps38.xml" ContentType="application/vnd.ms-excel.controlproperties+xml"/>
  <Override PartName="/xl/ctrlProps/ctrlProps39.xml" ContentType="application/vnd.ms-excel.controlproperties+xml"/>
  <Override PartName="/xl/ctrlProps/ctrlProps40.xml" ContentType="application/vnd.ms-excel.controlproperties+xml"/>
  <Override PartName="/xl/ctrlProps/ctrlProps41.xml" ContentType="application/vnd.ms-excel.controlproperties+xml"/>
  <Override PartName="/xl/ctrlProps/ctrlProps42.xml" ContentType="application/vnd.ms-excel.controlproperties+xml"/>
  <Override PartName="/xl/ctrlProps/ctrlProps43.xml" ContentType="application/vnd.ms-excel.controlproperties+xml"/>
  <Override PartName="/xl/ctrlProps/ctrlProps44.xml" ContentType="application/vnd.ms-excel.controlproperties+xml"/>
  <Override PartName="/xl/ctrlProps/ctrlProps45.xml" ContentType="application/vnd.ms-excel.controlproperties+xml"/>
  <Override PartName="/xl/ctrlProps/ctrlProps46.xml" ContentType="application/vnd.ms-excel.controlproperties+xml"/>
  <Override PartName="/xl/ctrlProps/ctrlProps47.xml" ContentType="application/vnd.ms-excel.controlproperties+xml"/>
  <Override PartName="/xl/ctrlProps/ctrlProps48.xml" ContentType="application/vnd.ms-excel.controlproperties+xml"/>
  <Override PartName="/xl/ctrlProps/ctrlProps49.xml" ContentType="application/vnd.ms-excel.controlproperties+xml"/>
  <Override PartName="/xl/ctrlProps/ctrlProps50.xml" ContentType="application/vnd.ms-excel.controlproperties+xml"/>
  <Override PartName="/xl/ctrlProps/ctrlProps51.xml" ContentType="application/vnd.ms-excel.controlproperties+xml"/>
  <Override PartName="/xl/ctrlProps/ctrlProps52.xml" ContentType="application/vnd.ms-excel.controlproperties+xml"/>
  <Override PartName="/xl/ctrlProps/ctrlProps53.xml" ContentType="application/vnd.ms-excel.controlproperties+xml"/>
  <Override PartName="/xl/ctrlProps/ctrlProps54.xml" ContentType="application/vnd.ms-excel.controlproperties+xml"/>
  <Override PartName="/xl/ctrlProps/ctrlProps55.xml" ContentType="application/vnd.ms-excel.controlproperties+xml"/>
  <Override PartName="/xl/ctrlProps/ctrlProps56.xml" ContentType="application/vnd.ms-excel.controlproperties+xml"/>
  <Override PartName="/xl/ctrlProps/ctrlProps57.xml" ContentType="application/vnd.ms-excel.controlproperties+xml"/>
  <Override PartName="/xl/ctrlProps/ctrlProps58.xml" ContentType="application/vnd.ms-excel.controlproperties+xml"/>
  <Override PartName="/xl/ctrlProps/ctrlProps59.xml" ContentType="application/vnd.ms-excel.controlproperties+xml"/>
  <Override PartName="/xl/ctrlProps/ctrlProps60.xml" ContentType="application/vnd.ms-excel.controlproperties+xml"/>
  <Override PartName="/xl/ctrlProps/ctrlProps61.xml" ContentType="application/vnd.ms-excel.controlproperties+xml"/>
  <Override PartName="/xl/ctrlProps/ctrlProps62.xml" ContentType="application/vnd.ms-excel.controlproperties+xml"/>
  <Override PartName="/xl/ctrlProps/ctrlProps63.xml" ContentType="application/vnd.ms-excel.controlpropertie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基本情報入力シート" sheetId="1" state="visible" r:id="rId2"/>
    <sheet name="別紙様式2-1 計画書_総括表" sheetId="2" state="visible" r:id="rId3"/>
    <sheet name="別紙様式2-2（４・５月分）" sheetId="3" state="visible" r:id="rId4"/>
    <sheet name="別紙様式2-3（６月以降分）" sheetId="4" state="visible" r:id="rId5"/>
    <sheet name="別紙様式2-4（年度内の区分変更がある場合に記入）" sheetId="5" state="visible" r:id="rId6"/>
    <sheet name="【参考】数式用" sheetId="6" state="hidden" r:id="rId7"/>
    <sheet name="【参考】数式用2" sheetId="7" state="hidden" r:id="rId8"/>
  </sheets>
  <definedNames>
    <definedName function="false" hidden="false" localSheetId="0" name="_xlnm.Print_Area" vbProcedure="false">基本情報入力シート!$A$1:$AD$63</definedName>
    <definedName function="false" hidden="false" localSheetId="1" name="_xlnm.Print_Area" vbProcedure="false">'別紙様式2-1 計画書_総括表'!$A$1:$AL$232</definedName>
    <definedName function="false" hidden="false" localSheetId="2" name="_xlnm.Print_Area" vbProcedure="false">'別紙様式2-2（４・５月分）'!$A$1:$AM$43</definedName>
    <definedName function="false" hidden="false" localSheetId="2" name="_xlnm.Print_Titles" vbProcedure="false">'別紙様式2-2（４・５月分）'!$12:$13</definedName>
    <definedName function="false" hidden="true" localSheetId="2" name="_xlnm._FilterDatabase" vbProcedure="false">'別紙様式2-2（４・５月分）'!$A$13:$AY$313</definedName>
    <definedName function="false" hidden="false" localSheetId="3" name="_xlnm.Print_Area" vbProcedure="false">'別紙様式2-3（６月以降分）'!$A$1:$AS$53</definedName>
    <definedName function="false" hidden="false" localSheetId="3" name="_xlnm.Print_Titles" vbProcedure="false">'別紙様式2-3（６月以降分）'!$12:$13</definedName>
    <definedName function="false" hidden="true" localSheetId="3" name="_xlnm._FilterDatabase" vbProcedure="false">'別紙様式2-3（６月以降分）'!$A$13:$BL$413</definedName>
    <definedName function="false" hidden="false" localSheetId="4" name="_xlnm.Print_Area" vbProcedure="false">'別紙様式2-4（年度内の区分変更がある場合に記入）'!$A$1:$AS$53</definedName>
    <definedName function="false" hidden="false" localSheetId="4" name="_xlnm.Print_Titles" vbProcedure="false">'別紙様式2-4（年度内の区分変更がある場合に記入）'!$12:$13</definedName>
    <definedName function="false" hidden="true" localSheetId="4" name="_xlnm._FilterDatabase" vbProcedure="false">'別紙様式2-4（年度内の区分変更がある場合に記入）'!$A$13:$BH$414</definedName>
    <definedName function="false" hidden="false" name="サービス名" vbProcedure="false">【参考】数式用!$A$5:$A$27</definedName>
    <definedName function="false" hidden="false" name="三重県" vbProcedure="false">【参考】数式用2!$D$1047:$D$1075</definedName>
    <definedName function="false" hidden="false" name="京都府" vbProcedure="false">【参考】数式用2!$D$1095:$D$1120</definedName>
    <definedName function="false" hidden="false" name="介護予防_小規模多機能型居宅介護" vbProcedure="false">【参考】数式用!$AF$15:$AH$15</definedName>
    <definedName function="false" hidden="false" name="介護予防_特定施設入居者生活介護" vbProcedure="false">【参考】数式用!$AF$12:$AH$12</definedName>
    <definedName function="false" hidden="false" name="介護予防_短期入所生活介護" vbProcedure="false">【参考】数式用!$AF$20:$AH$20</definedName>
    <definedName function="false" hidden="false" name="介護予防_短期入所療養介護__病院等_老健以外" vbProcedure="false">【参考】数式用!$AF$23:$AH$23</definedName>
    <definedName function="false" hidden="false" name="介護予防_短期入所療養介護_医療院" vbProcedure="false">【参考】数式用!$AF$25:$AH$25</definedName>
    <definedName function="false" hidden="false" name="介護予防_短期入所療養介護_老健" vbProcedure="false">【参考】数式用!$AF$22:$AH$22</definedName>
    <definedName function="false" hidden="false" name="介護予防_訪問入浴介護" vbProcedure="false">【参考】数式用!$AF$8:$AH$8</definedName>
    <definedName function="false" hidden="false" name="介護予防_認知症対応型共同生活介護" vbProcedure="false">【参考】数式用!$AF$17:$AH$17</definedName>
    <definedName function="false" hidden="false" name="介護予防_認知症対応型通所介護" vbProcedure="false">【参考】数式用!$AF$14:$AH$14</definedName>
    <definedName function="false" hidden="false" name="介護予防_通所リハビリテーション" vbProcedure="false">【参考】数式用!$AF$11:$AH$11</definedName>
    <definedName function="false" hidden="false" name="介護医療院" vbProcedure="false">【参考】数式用!$AF$24:$AH$24</definedName>
    <definedName function="false" hidden="false" name="介護老人保健施設" vbProcedure="false">【参考】数式用!$AF$21:$AH$21</definedName>
    <definedName function="false" hidden="false" name="介護老人福祉施設" vbProcedure="false">【参考】数式用!$AF$18:$AH$18</definedName>
    <definedName function="false" hidden="false" name="佐賀県" vbProcedure="false">【参考】数式用2!$D$1536:$D$1555</definedName>
    <definedName function="false" hidden="false" name="兵庫県" vbProcedure="false">【参考】数式用2!$D$1164:$D$1204</definedName>
    <definedName function="false" hidden="false" name="北海道" vbProcedure="false">【参考】数式用2!$D$3:$D$187</definedName>
    <definedName function="false" hidden="false" name="千葉県" vbProcedure="false">【参考】数式用2!$D$582:$D$635</definedName>
    <definedName function="false" hidden="false" name="和歌山県" vbProcedure="false">【参考】数式用2!$D$1244:$D$1273</definedName>
    <definedName function="false" hidden="false" name="地域密着型介護老人福祉施設" vbProcedure="false">【参考】数式用!$AF$19:$AH$19</definedName>
    <definedName function="false" hidden="false" name="地域密着型特定施設入居者生活介護" vbProcedure="false">【参考】数式用!$AF$13:$AH$13</definedName>
    <definedName function="false" hidden="false" name="地域密着型通所介護" vbProcedure="false">【参考】数式用!$AF$10:$AH$10</definedName>
    <definedName function="false" hidden="false" name="埼玉県" vbProcedure="false">【参考】数式用2!$D$519:$D$581</definedName>
    <definedName function="false" hidden="false" name="夜間対応型訪問介護" vbProcedure="false">【参考】数式用!$AF$6:$AH$6</definedName>
    <definedName function="false" hidden="false" name="大分県" vbProcedure="false">【参考】数式用2!$D$1622:$D$1639</definedName>
    <definedName function="false" hidden="false" name="大阪府" vbProcedure="false">【参考】数式用2!$D$1121:$D$1163</definedName>
    <definedName function="false" hidden="false" name="奈良県" vbProcedure="false">【参考】数式用2!$D$1205:$D$1243</definedName>
    <definedName function="false" hidden="false" name="定期巡回･随時対応型訪問介護看護" vbProcedure="false">【参考】数式用!$AF$7:$AH$7</definedName>
    <definedName function="false" hidden="false" name="宮城県" vbProcedure="false">【参考】数式用2!$D$261:$D$295</definedName>
    <definedName function="false" hidden="false" name="宮崎県" vbProcedure="false">【参考】数式用2!$D$1640:$D$1665</definedName>
    <definedName function="false" hidden="false" name="富山県" vbProcedure="false">【参考】数式用2!$D$761:$D$775</definedName>
    <definedName function="false" hidden="false" name="山口県" vbProcedure="false">【参考】数式用2!$D$1362:$D$1380</definedName>
    <definedName function="false" hidden="false" name="山形県" vbProcedure="false">【参考】数式用2!$D$321:$D$355</definedName>
    <definedName function="false" hidden="false" name="山梨県" vbProcedure="false">【参考】数式用2!$D$812:$D$838</definedName>
    <definedName function="false" hidden="false" name="岐阜県" vbProcedure="false">【参考】数式用2!$D$916:$D$957</definedName>
    <definedName function="false" hidden="false" name="岡山県" vbProcedure="false">【参考】数式用2!$D$1312:$D$1338</definedName>
    <definedName function="false" hidden="false" name="岩手県" vbProcedure="false">【参考】数式用2!$D$228:$D$260</definedName>
    <definedName function="false" hidden="false" name="島根県" vbProcedure="false">【参考】数式用2!$D$1293:$D$1311</definedName>
    <definedName function="false" hidden="false" name="広島県" vbProcedure="false">【参考】数式用2!$D$1339:$D$1361</definedName>
    <definedName function="false" hidden="false" name="徳島県" vbProcedure="false">【参考】数式用2!$D$1381:$D$1404</definedName>
    <definedName function="false" hidden="false" name="愛媛県" vbProcedure="false">【参考】数式用2!$D$1422:$D$1441</definedName>
    <definedName function="false" hidden="false" name="愛知県" vbProcedure="false">【参考】数式用2!$D$993:$D$1046</definedName>
    <definedName function="false" hidden="false" name="新潟県" vbProcedure="false">【参考】数式用2!$D$731:$D$760</definedName>
    <definedName function="false" hidden="false" name="東京都" vbProcedure="false">【参考】数式用2!$D$636:$D$697</definedName>
    <definedName function="false" hidden="false" name="栃木県" vbProcedure="false">【参考】数式用2!$D$459:$D$483</definedName>
    <definedName function="false" hidden="false" name="沖縄県" vbProcedure="false">【参考】数式用2!$D$1709:$D$1749</definedName>
    <definedName function="false" hidden="false" name="滋賀県" vbProcedure="false">【参考】数式用2!$D$1076:$D$1094</definedName>
    <definedName function="false" hidden="false" name="熊本県" vbProcedure="false">【参考】数式用2!$D$1577:$D$1621</definedName>
    <definedName function="false" hidden="false" name="看護小規模多機能型居宅介護" vbProcedure="false">【参考】数式用!$AF$16:$AH$16</definedName>
    <definedName function="false" hidden="false" name="石川県" vbProcedure="false">【参考】数式用2!$D$776:$D$794</definedName>
    <definedName function="false" hidden="false" name="神奈川県" vbProcedure="false">【参考】数式用2!$D$698:$D$730</definedName>
    <definedName function="false" hidden="false" name="福井県" vbProcedure="false">【参考】数式用2!$D$795:$D$811</definedName>
    <definedName function="false" hidden="false" name="福岡県" vbProcedure="false">【参考】数式用2!$D$1476:$D$1535</definedName>
    <definedName function="false" hidden="false" name="福島県" vbProcedure="false">【参考】数式用2!$D$356:$D$414</definedName>
    <definedName function="false" hidden="false" name="秋田県" vbProcedure="false">【参考】数式用2!$D$296:$D$320</definedName>
    <definedName function="false" hidden="false" name="群馬県" vbProcedure="false">【参考】数式用2!$D$484:$D$518</definedName>
    <definedName function="false" hidden="false" name="茨城県" vbProcedure="false">【参考】数式用2!$D$415:$D$458</definedName>
    <definedName function="false" hidden="false" name="訪問介護" vbProcedure="false">【参考】数式用!$AF$5:$AH$5</definedName>
    <definedName function="false" hidden="false" name="訪問型サービス_総合事業" vbProcedure="false">【参考】数式用!$AF$26:$AH$26</definedName>
    <definedName function="false" hidden="false" name="通所介護" vbProcedure="false">【参考】数式用!$AF$9:$AH$9</definedName>
    <definedName function="false" hidden="false" name="通所型サービス_総合事業" vbProcedure="false">【参考】数式用!$AF$27:$AH$27</definedName>
    <definedName function="false" hidden="false" name="長崎県" vbProcedure="false">【参考】数式用2!$D$1556:$D$1576</definedName>
    <definedName function="false" hidden="false" name="長野県" vbProcedure="false">【参考】数式用2!$D$839:$D$915</definedName>
    <definedName function="false" hidden="false" name="青森県" vbProcedure="false">【参考】数式用2!$D$188:$D$227</definedName>
    <definedName function="false" hidden="false" name="静岡県" vbProcedure="false">【参考】数式用2!$D$958:$D$992</definedName>
    <definedName function="false" hidden="false" name="香川県" vbProcedure="false">【参考】数式用2!$D$1405:$D$1421</definedName>
    <definedName function="false" hidden="false" name="高知県" vbProcedure="false">【参考】数式用2!$D$1442:$D$1475</definedName>
    <definedName function="false" hidden="false" name="鳥取県" vbProcedure="false">【参考】数式用2!$D$1274:$D$1292</definedName>
    <definedName function="false" hidden="false" name="鹿児島県" vbProcedure="false">【参考】数式用2!$D$1666:$D$1708</definedName>
    <definedName function="false" hidden="false" localSheetId="5" name="_xlnm.Print_Area" vbProcedure="false">【参考】数式用!$A$1:$G$27</definedName>
  </definedNames>
  <calcPr iterateCount="100" refMode="A1" iterate="false" iterateDelta="0.0001"/>
  <extLst>
    <ext xmlns:loext="http://schemas.libreoffice.org/" uri="{7626C862-2A13-11E5-B345-FEFF819CDC9F}">
      <loext:extCalcPr stringRefSyntax="ExcelA1"/>
    </ext>
  </extLst>
</workbook>
</file>

<file path=xl/comments1.xml><?xml version="1.0" encoding="utf-8"?>
<comments xmlns="http://schemas.openxmlformats.org/spreadsheetml/2006/main" xmlns:xdr="http://schemas.openxmlformats.org/drawingml/2006/spreadsheetDrawing">
  <authors>
    <author> </author>
  </authors>
  <commentList>
    <comment ref="B51" authorId="0">
      <text>
        <r>
          <rPr>
            <sz val="11"/>
            <rFont val="ＭＳ Ｐゴシック"/>
            <family val="3"/>
            <charset val="128"/>
          </rPr>
          <t xml:space="preserve">本処遇改善計画書の時点では、各種の単位数はあくまで各事業所等において適切な計画を策定するための目安として用いるものであることから、
適切な推計方法であれば、</t>
        </r>
        <r>
          <rPr>
            <b val="true"/>
            <u val="single"/>
            <sz val="9"/>
            <color rgb="FF000000"/>
            <rFont val="MS P ゴシック"/>
            <family val="3"/>
            <charset val="128"/>
          </rPr>
          <t xml:space="preserve">本シートに例示した方法以外の方法（例えば、直近１月の単位数を記載する等）による推計も可能です。
</t>
        </r>
        <r>
          <rPr>
            <sz val="9"/>
            <color rgb="FF000000"/>
            <rFont val="MS P ゴシック"/>
            <family val="3"/>
            <charset val="128"/>
          </rPr>
          <t xml:space="preserve">ただし、実績報告の時点では、実際の新加算等の加算額以上となる処遇改善等について報告を求めることから、
賃金改善実施期間の終わりに困らないよう、できるだけ実際の値に近い単位数の予測を行うようにしてください。</t>
        </r>
      </text>
    </comment>
    <comment ref="C33" authorId="0">
      <text>
        <r>
          <rPr>
            <sz val="9"/>
            <color rgb="FF000000"/>
            <rFont val="MS P ゴシック"/>
            <family val="3"/>
            <charset val="128"/>
          </rPr>
          <t xml:space="preserve">提出先ごとに「加算提出先」の欄を変えて提出してください。
この箇所以外では、原則として、提出先ごとに記載内容を変える必要はありません。</t>
        </r>
      </text>
    </comment>
    <comment ref="M45" authorId="0">
      <text>
        <r>
          <rPr>
            <sz val="9"/>
            <color rgb="FF000000"/>
            <rFont val="MS P ゴシック"/>
            <family val="3"/>
            <charset val="128"/>
          </rPr>
          <t xml:space="preserve">社会保険労務士事務所等の担当者の
氏名・連絡先を記入しても構いません。</t>
        </r>
      </text>
    </comment>
    <comment ref="M52" authorId="0">
      <text>
        <r>
          <rPr>
            <sz val="9"/>
            <color rgb="FF000000"/>
            <rFont val="MS P ゴシック"/>
            <family val="3"/>
            <charset val="128"/>
          </rPr>
          <t xml:space="preserve">地域密着型サービスや総合事業については、
指定元の市町村を全て記載してください。
その際、指定権者ごとに行を分ける必要はありません。</t>
        </r>
      </text>
    </comment>
    <comment ref="Y52" authorId="0">
      <text>
        <r>
          <rPr>
            <sz val="11"/>
            <rFont val="ＭＳ Ｐゴシック"/>
            <family val="3"/>
            <charset val="128"/>
          </rPr>
          <t xml:space="preserve">必ずプルダウンで選択してください。
介護予防給付のサービスは、行を分ける必要はありません。
介護給付のサービスと介護予防給付のサービスで異なる加算区分を算定する場合には、行を分けてください。
</t>
        </r>
        <r>
          <rPr>
            <b val="true"/>
            <u val="single"/>
            <sz val="9"/>
            <color rgb="FF000000"/>
            <rFont val="MS P ゴシック"/>
            <family val="3"/>
            <charset val="128"/>
          </rPr>
          <t xml:space="preserve">短期入所・総合事業については、行を分けてください</t>
        </r>
        <r>
          <rPr>
            <sz val="9"/>
            <color rgb="FF000000"/>
            <rFont val="MS P ゴシック"/>
            <family val="3"/>
            <charset val="128"/>
          </rPr>
          <t xml:space="preserve">。
また、令和６年４月と令和６年５月で算定する加算区分を変更する場合は、
この「基本情報入力シート」で同じ事業所について２行に渡り記入するようにしてください。</t>
        </r>
      </text>
    </comment>
    <comment ref="Z52" authorId="0">
      <text>
        <r>
          <rPr>
            <sz val="11"/>
            <rFont val="ＭＳ Ｐゴシック"/>
            <family val="3"/>
            <charset val="128"/>
          </rPr>
          <t xml:space="preserve">同一事業所で介護給付のサービスと介護予防給付のサービスを実施しており、それぞれで同じ加算区分を算定する場合は、両者を合計した単位数を記入してください。
ただし、介護給付のサービスと介護予防給付のサービスのいずれか一方を実施していない場合は、実施しているサービスのみの単位数を記入してください。
また、</t>
        </r>
        <r>
          <rPr>
            <b val="true"/>
            <u val="single"/>
            <sz val="9"/>
            <color rgb="FF000000"/>
            <rFont val="MS P ゴシック"/>
            <family val="3"/>
            <charset val="128"/>
          </rPr>
          <t xml:space="preserve">新設事業所の場合は、この欄に処遇改善加算等を除く介護報酬総単位数の見込みの値を記入し、右側の処遇改善加算等の単位数の欄には０を記入してください。</t>
        </r>
      </text>
    </comment>
    <comment ref="AC52" authorId="0">
      <text>
        <r>
          <rPr>
            <sz val="9"/>
            <color rgb="FF000000"/>
            <rFont val="MS P ゴシック"/>
            <family val="3"/>
            <charset val="128"/>
          </rPr>
          <t xml:space="preserve">総合事業（黄色で表示されるセル）について、市町村において設定されている地域単価が、自動で表示される単価と異なる場合は、
数式を削除し、正しい地域単価を直接記入してください。</t>
        </r>
      </text>
    </comment>
  </commentList>
</comments>
</file>

<file path=xl/comments2.xml><?xml version="1.0" encoding="utf-8"?>
<comments xmlns="http://schemas.openxmlformats.org/spreadsheetml/2006/main" xmlns:xdr="http://schemas.openxmlformats.org/drawingml/2006/spreadsheetDrawing">
  <authors>
    <author> </author>
  </authors>
  <commentList>
    <comment ref="B208" authorId="0">
      <text>
        <r>
          <rPr>
            <sz val="11"/>
            <rFont val="ＭＳ Ｐゴシック"/>
            <family val="3"/>
            <charset val="128"/>
          </rPr>
          <t xml:space="preserve">空欄が表示される項目は、記入が不要のため、
</t>
        </r>
        <r>
          <rPr>
            <sz val="9"/>
            <color rgb="FF000000"/>
            <rFont val="MS P ゴシック"/>
            <family val="0"/>
            <charset val="128"/>
          </rPr>
          <t xml:space="preserve">対応する必要はありません。</t>
        </r>
      </text>
    </comment>
    <comment ref="C40" authorId="0">
      <text>
        <r>
          <rPr>
            <sz val="11"/>
            <rFont val="ＭＳ Ｐゴシック"/>
            <family val="3"/>
            <charset val="128"/>
          </rPr>
          <t xml:space="preserve">例えば、法人で処遇改善加算を配分するために設定した手当（「処遇改善手当」等）の水準を引き上げたとしても、
</t>
        </r>
        <r>
          <rPr>
            <sz val="9"/>
            <color rgb="FF000000"/>
            <rFont val="MS P ゴシック"/>
            <family val="0"/>
            <charset val="128"/>
          </rPr>
          <t xml:space="preserve">手当の引上げ幅以上に基本給やその他の手当を引き下げることで、全体として職員の賃金水準を引き下げていた場合、
処遇改善加算の要件を満たしたことにはなりません。</t>
        </r>
      </text>
    </comment>
    <comment ref="Q18" authorId="0">
      <text>
        <r>
          <rPr>
            <sz val="9"/>
            <color rgb="FF000000"/>
            <rFont val="MS P ゴシック"/>
            <family val="3"/>
            <charset val="128"/>
          </rPr>
          <t xml:space="preserve">別紙様式２－２から別紙様式２－４までに記入した内容に基づき、令和６年度の加算の見込額の合計が自動で表示されます。</t>
        </r>
      </text>
    </comment>
    <comment ref="Q19" authorId="0">
      <text>
        <r>
          <rPr>
            <sz val="9"/>
            <color rgb="FF000000"/>
            <rFont val="MS P ゴシック"/>
            <family val="3"/>
            <charset val="128"/>
          </rPr>
          <t xml:space="preserve">別紙様式２-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text>
        <r>
          <rPr>
            <sz val="9"/>
            <color rgb="FF000000"/>
            <rFont val="MS P ゴシック"/>
            <family val="3"/>
            <charset val="128"/>
          </rPr>
          <t xml:space="preserve">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text>
        <r>
          <rPr>
            <sz val="11"/>
            <rFont val="ＭＳ Ｐゴシック"/>
            <family val="3"/>
            <charset val="128"/>
          </rPr>
          <t xml:space="preserve">事業者等において推計した加算による賃金改善の見込額を、直接記入してください。
</t>
        </r>
        <r>
          <rPr>
            <sz val="9"/>
            <color rgb="FF000000"/>
            <rFont val="MS P ゴシック"/>
            <family val="0"/>
            <charset val="128"/>
          </rPr>
          <t xml:space="preserve">推計の具体的な方法は問いませんが、基本情報入力シートの図を参考に、加算を原資として行う各職員の賃金改善の見込額を積み上げる（足し上げる）などの方法により推計してください。
令和５年度と比較して、職員の賃下げにならないような計画としてください。</t>
        </r>
      </text>
    </comment>
    <comment ref="Y70" authorId="0">
      <text>
        <r>
          <rPr>
            <sz val="11"/>
            <rFont val="ＭＳ Ｐゴシック"/>
            <family val="3"/>
            <charset val="128"/>
          </rPr>
          <t xml:space="preserve">この金額は、賃金改善期間における基本給等の引上げ額の目安となります。
</t>
        </r>
        <r>
          <rPr>
            <sz val="9"/>
            <color rgb="FF000000"/>
            <rFont val="MS P ゴシック"/>
            <family val="0"/>
            <charset val="128"/>
          </rPr>
          <t xml:space="preserve">賃金改善額のうち、基本給等の引上げ額がこの金額以上となるようにすることで、
月額賃金改善要件Ⅱを満たしながら賃金改善を行うことができます。</t>
        </r>
      </text>
    </comment>
    <comment ref="Z60" authorId="0">
      <text>
        <r>
          <rPr>
            <sz val="9"/>
            <color rgb="FF000000"/>
            <rFont val="MS P ゴシック"/>
            <family val="3"/>
            <charset val="128"/>
          </rPr>
          <t xml:space="preserve">別紙様式２－３及び２－４に記入した内容をもとに、令和６年６月以降の10か月分の値が自動で入力されます。</t>
        </r>
      </text>
    </comment>
    <comment ref="Z61" authorId="0">
      <text>
        <r>
          <rPr>
            <sz val="9"/>
            <color rgb="FF000000"/>
            <rFont val="MS P ゴシック"/>
            <family val="3"/>
            <charset val="128"/>
          </rPr>
          <t xml:space="preserve">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Z81" authorId="0">
      <text>
        <r>
          <rPr>
            <sz val="11"/>
            <rFont val="ＭＳ Ｐゴシック"/>
            <family val="3"/>
            <charset val="128"/>
          </rPr>
          <t xml:space="preserve">旧ベースアップ等加算による賃金改善の見込額を、介護職員とその他の職種の職員に分けて、直接記入してください。
</t>
        </r>
        <r>
          <rPr>
            <sz val="9"/>
            <color rgb="FF000000"/>
            <rFont val="MS P ゴシック"/>
            <family val="0"/>
            <charset val="128"/>
          </rPr>
          <t xml:space="preserve">なお、ⅰとⅱの合計額は、３（３）①に表示される旧ベースアップ等加算の見込額を上回る必要があります。
推計の具体的な方法は問いませんが、基本情報入力シートの図を参考に、旧ベースアップ等加算を配分するために行う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Z85" authorId="0">
      <text>
        <r>
          <rPr>
            <sz val="11"/>
            <rFont val="ＭＳ Ｐゴシック"/>
            <family val="3"/>
            <charset val="128"/>
          </rPr>
          <t xml:space="preserve">この金額は、賃金改善期間における基本給等の引上げによる賃金改善の目安となります。
</t>
        </r>
        <r>
          <rPr>
            <sz val="9"/>
            <color rgb="FF000000"/>
            <rFont val="MS P ゴシック"/>
            <family val="0"/>
            <charset val="128"/>
          </rPr>
          <t xml:space="preserve">賃金改善額のうち、基本給等の引上げ額がこの金額以上となるようにすることで、
旧ベースアップ等加算の要件を満たしながら賃金改善を行うことができます。</t>
        </r>
      </text>
    </comment>
    <comment ref="AE188" authorId="0">
      <text>
        <r>
          <rPr>
            <sz val="11"/>
            <rFont val="ＭＳ Ｐゴシック"/>
            <family val="3"/>
            <charset val="128"/>
          </rPr>
          <t xml:space="preserve">令和７年度に繰り越す額（２（１）①</t>
        </r>
        <r>
          <rPr>
            <sz val="9"/>
            <color rgb="FF000000"/>
            <rFont val="MS P ゴシック"/>
            <family val="0"/>
            <charset val="128"/>
          </rPr>
          <t xml:space="preserve">ⅰア）がない場合は、この欄へのチェック（✓）は不要です。</t>
        </r>
      </text>
    </comment>
    <comment ref="AK43" authorId="0">
      <text>
        <r>
          <rPr>
            <sz val="11"/>
            <rFont val="ＭＳ Ｐゴシック"/>
            <family val="3"/>
            <charset val="128"/>
          </rPr>
          <t xml:space="preserve">原則４月～３月までの連続する期間を記入してください。
</t>
        </r>
        <r>
          <rPr>
            <sz val="9"/>
            <color rgb="FF000000"/>
            <rFont val="MS P ゴシック"/>
            <family val="0"/>
            <charset val="128"/>
          </rPr>
          <t xml:space="preserve">ただし、例えば、介護報酬のサービス提供月の２か月遅れで賃金の支払いを行っている場合は、６月～５月までと記入してください。</t>
        </r>
      </text>
    </comment>
  </commentList>
</comments>
</file>

<file path=xl/comments3.xml><?xml version="1.0" encoding="utf-8"?>
<comments xmlns="http://schemas.openxmlformats.org/spreadsheetml/2006/main" xmlns:xdr="http://schemas.openxmlformats.org/drawingml/2006/spreadsheetDrawing">
  <authors>
    <author> </author>
  </authors>
  <commentList>
    <comment ref="Q13" authorId="0">
      <text>
        <r>
          <rPr>
            <sz val="12"/>
            <color rgb="FF000000"/>
            <rFont val="MS P ゴシック"/>
            <family val="3"/>
            <charset val="128"/>
          </rPr>
          <t xml:space="preserve">処遇改善加算を取得せずに特定加算・
ベースアップ等加算を取得することはできません。</t>
        </r>
      </text>
    </comment>
    <comment ref="R13" authorId="0">
      <text>
        <r>
          <rPr>
            <sz val="12"/>
            <color rgb="FF000000"/>
            <rFont val="MS P ゴシック"/>
            <family val="3"/>
            <charset val="128"/>
          </rPr>
          <t xml:space="preserve">令和５年度の加算率と比較して、
令和６年４・５月の加算率が低くなっている場合は、
加算率が赤字で表示されます。</t>
        </r>
      </text>
    </comment>
    <comment ref="S13" authorId="0">
      <text>
        <r>
          <rPr>
            <sz val="12"/>
            <color rgb="FF000000"/>
            <rFont val="MS P ゴシック"/>
            <family val="3"/>
            <charset val="128"/>
          </rPr>
          <t xml:space="preserve">各加算の「算定対象月」（通常は４月～５月）を記入してください。
※「賃金改善実施期間」（賃金の支払い方法により、６月～７月となることもある）ではありません。</t>
        </r>
      </text>
    </comment>
    <comment ref="AL13" authorId="0">
      <text>
        <r>
          <rPr>
            <sz val="11"/>
            <rFont val="ＭＳ Ｐゴシック"/>
            <family val="3"/>
            <charset val="128"/>
          </rPr>
          <t xml:space="preserve">・当該事業所に従事する経験・技能のある介護職員のうち月額８万円以上の賃金改善を行った又は改善後の賃金が年額440万円以上となる見込みの者の実人数を記載してください。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・介護予防サービスおよび総合事業の訪問型・通所型サービスについては、本体となる介護給付のサービスと一体的に運営されている場合は、同一事業所とみなし、
　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・そのため、短期入所生活介護、短期入所療養介護、介護予防サービス、総合事業（訪問型・通所型）については、原則として、この列への記入は不要です（水色も表示されません）。
・ただし、</t>
        </r>
        <r>
          <rPr>
            <b val="true"/>
            <u val="single"/>
            <sz val="12"/>
            <color rgb="FF000000"/>
            <rFont val="MS P ゴシック"/>
            <family val="3"/>
            <charset val="128"/>
          </rPr>
          <t xml:space="preserve">単独型の短期入所生活介護事業所</t>
        </r>
        <r>
          <rPr>
            <sz val="12"/>
            <color rgb="FF000000"/>
            <rFont val="MS P ゴシック"/>
            <family val="3"/>
            <charset val="128"/>
          </rPr>
          <t xml:space="preserve">や、</t>
        </r>
        <r>
          <rPr>
            <b val="true"/>
            <u val="single"/>
            <sz val="12"/>
            <color rgb="FF000000"/>
            <rFont val="MS P ゴシック"/>
            <family val="3"/>
            <charset val="128"/>
          </rPr>
          <t xml:space="preserve">単独で運営している総合事業の事業所</t>
        </r>
        <r>
          <rPr>
            <sz val="12"/>
            <color rgb="FF000000"/>
            <rFont val="MS P ゴシック"/>
            <family val="3"/>
            <charset val="128"/>
          </rPr>
          <t xml:space="preserve">など、上記のサービス類型のうち一体的に運営されている本体サービスがない場合には、
　当該事業所でキャリアパス要件Ⅳを満たす職員数について、</t>
        </r>
        <r>
          <rPr>
            <b val="true"/>
            <u val="single"/>
            <sz val="12"/>
            <color rgb="FF000000"/>
            <rFont val="MS P ゴシック"/>
            <family val="3"/>
            <charset val="128"/>
          </rPr>
          <t xml:space="preserve">当該事業所の行に直接記入するようにしてください</t>
        </r>
        <r>
          <rPr>
            <sz val="12"/>
            <color rgb="FF000000"/>
            <rFont val="MS P ゴシック"/>
            <family val="3"/>
            <charset val="128"/>
          </rPr>
          <t xml:space="preserve">。（色付きのセル以外であっても記載が必要な例外）</t>
        </r>
      </text>
    </comment>
    <comment ref="AW13" authorId="0">
      <text>
        <r>
          <rPr>
            <sz val="12"/>
            <color rgb="FF000000"/>
            <rFont val="MS P ゴシック"/>
            <family val="3"/>
            <charset val="128"/>
          </rPr>
          <t xml:space="preserve">短期入所生活介護、短期入所療養介護、総合事業（訪問型・通所型）については、
一律で除外した上で、AM列で水色で表示されるセル以外の箇所に、
事業者が要件を満たす職員数を記入した欄（＝一体で運営されている本体サービスがない場合）の数をカウントしている。</t>
        </r>
      </text>
    </comment>
  </commentList>
</comments>
</file>

<file path=xl/comments4.xml><?xml version="1.0" encoding="utf-8"?>
<comments xmlns="http://schemas.openxmlformats.org/spreadsheetml/2006/main" xmlns:xdr="http://schemas.openxmlformats.org/drawingml/2006/spreadsheetDrawing">
  <authors>
    <author> </author>
  </authors>
  <commentList>
    <comment ref="P12" authorId="0">
      <text>
        <r>
          <rPr>
            <sz val="11"/>
            <color rgb="FF000000"/>
            <rFont val="MS P ゴシック"/>
            <family val="3"/>
            <charset val="128"/>
          </rPr>
          <t xml:space="preserve">「令和５年度と要件を変えずに移行した場合」には、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U16" authorId="0">
      <text>
        <r>
          <rPr>
            <sz val="11"/>
            <color rgb="FF000000"/>
            <rFont val="MS P ゴシック"/>
            <family val="3"/>
            <charset val="128"/>
          </rPr>
          <t xml:space="preserve">必須ではありませんが、令和７年度の新加算Ⅰ～Ⅳの算定に向けた計画的な準備のため、
可能な限り選択するようにしてください。</t>
        </r>
      </text>
    </comment>
    <comment ref="V12" authorId="0">
      <text>
        <r>
          <rPr>
            <sz val="11"/>
            <color rgb="FF000000"/>
            <rFont val="MS P ゴシック"/>
            <family val="3"/>
            <charset val="128"/>
          </rPr>
          <t xml:space="preserve">加算の要件上は問題ありませんが、
令和６年４・５月の加算率の合計と比較して、
令和６年６月以降の加算率が低くなっている場合は、
加算率が赤字で表示されます。</t>
        </r>
      </text>
    </comment>
    <comment ref="W12" authorId="0">
      <text>
        <r>
          <rPr>
            <sz val="11"/>
            <color rgb="FF000000"/>
            <rFont val="MS P ゴシック"/>
            <family val="3"/>
            <charset val="128"/>
          </rPr>
          <t xml:space="preserve">各加算の「算定対象月」（通常は６月～翌年３月）を記入してください。
※「賃金改善実施期間」（賃金の支払い方法により、８月～翌年５月となることもある）ではありません.</t>
        </r>
      </text>
    </comment>
    <comment ref="AD14" authorId="0">
      <text>
        <r>
          <rPr>
            <sz val="11"/>
            <color rgb="FF000000"/>
            <rFont val="MS P ゴシック"/>
            <family val="3"/>
            <charset val="128"/>
          </rPr>
          <t xml:space="preserve">加算の要件上は問題ありませんが、算定期間の終わりが令和７年３月になっていない場合は、
赤字で表示されます。新加算Ⅰ～Ⅳへの令和６年度中の区分変更を予定している場合は、
別紙様式2-4で色の付いたセルに記入してください。(事業所の廃止等を検討している場合を除く。）</t>
        </r>
      </text>
    </comment>
    <comment ref="AR13" authorId="0">
      <text>
        <r>
          <rPr>
            <sz val="11"/>
            <color rgb="FF000000"/>
            <rFont val="MS P ゴシック"/>
            <family val="3"/>
            <charset val="128"/>
          </rPr>
          <t xml:space="preserve">・当該事業所に従事する経験・技能のある介護職員のうち月額８万円以上の賃金改善を行った又は改善後の賃金が年額440万円以上となる見込みの者の実人数を記載してください。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・介護予防サービスおよび総合事業の訪問型・通所型サービスについては、本体となる介護給付のサービスと一体的に運営されている場合は、同一事業所とみなし、
　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・そのため、短期入所生活介護、短期入所療養介護、介護予防サービス、総合事業（訪問型・通所型）については、原則として、この列への記入は不要です（ピンク色も表示されません）。
・ただし、単独型の短期入所生活介護事業所や、単独で運営している総合事業の事業所など、上記のサービス類型のうち一体的に運営されている本体サービスがない場合には、
　当該事業所でキャリアパス要件Ⅳを満たす職員数について、当該事業所の行に直接記入するようにしてください。（色付きのセル以外であっても記載が必要な例外）</t>
        </r>
      </text>
    </comment>
    <comment ref="BJ13" authorId="0">
      <text>
        <r>
          <rPr>
            <sz val="12"/>
            <color rgb="FF000000"/>
            <rFont val="MS P ゴシック"/>
            <family val="3"/>
            <charset val="128"/>
          </rPr>
          <t xml:space="preserve">短期入所生活介護、短期入所療養介護、総合事業（訪問型・通所型）については、
一律で除外した上で、AR列で水色で表示されるセル以外の箇所に、
事業者が要件を満たす職員数を記入した欄（＝一体で運営されている本体サービスがない場合）の数をカウントしている。</t>
        </r>
      </text>
    </comment>
  </commentList>
</comments>
</file>

<file path=xl/comments5.xml><?xml version="1.0" encoding="utf-8"?>
<comments xmlns="http://schemas.openxmlformats.org/spreadsheetml/2006/main" xmlns:xdr="http://schemas.openxmlformats.org/drawingml/2006/spreadsheetDrawing">
  <authors>
    <author> </author>
  </authors>
  <commentList>
    <comment ref="P12" authorId="0">
      <text>
        <r>
          <rPr>
            <sz val="11"/>
            <color rgb="FF000000"/>
            <rFont val="MS P ゴシック"/>
            <family val="3"/>
            <charset val="128"/>
          </rPr>
          <t xml:space="preserve">「令和５年度と要件を変えずに移行した場合」には、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T12" authorId="0">
      <text>
        <r>
          <rPr>
            <sz val="11"/>
            <color rgb="FF000000"/>
            <rFont val="MS P ゴシック"/>
            <family val="3"/>
            <charset val="128"/>
          </rPr>
          <t xml:space="preserve">令和６年度中に、新加算の加算区分の変更を行う予定の事業所がある場合に限り、
「区分変更後の算定予定」の行に記載してください。
また、新加算の経過措置区分Ⅴから、他の経過措置区分Ⅴへと移行することはできません。
（例:新加算Ⅴ(2)から新加算Ⅴ(1)への移行は不可。新加算Ⅰへの移行は可）</t>
        </r>
      </text>
    </comment>
    <comment ref="V12" authorId="0">
      <text>
        <r>
          <rPr>
            <sz val="11"/>
            <color rgb="FF000000"/>
            <rFont val="MS P ゴシック"/>
            <family val="3"/>
            <charset val="128"/>
          </rPr>
          <t xml:space="preserve">区分変更前の加算率と比較して、
区分変更後の加算率が低くなっている場合は、
加算率が赤字で表示されます。</t>
        </r>
      </text>
    </comment>
    <comment ref="W12" authorId="0">
      <text>
        <r>
          <rPr>
            <sz val="11"/>
            <color rgb="FF000000"/>
            <rFont val="MS P ゴシック"/>
            <family val="3"/>
            <charset val="128"/>
          </rPr>
          <t xml:space="preserve">加算の要件上は問題ありませんが、算定期間の終わりが令和７年３月になっていない場合は、赤字で表示されます。
年度内に廃止予定の事業所以外は、算定対象月の終わりは令和７年３月にしてください。</t>
        </r>
      </text>
    </comment>
    <comment ref="AR13" authorId="0">
      <text>
        <r>
          <rPr>
            <sz val="11"/>
            <color rgb="FF000000"/>
            <rFont val="MS P ゴシック"/>
            <family val="3"/>
            <charset val="128"/>
          </rPr>
          <t xml:space="preserve">短期入所生活介護、短期入所療養介護、介護予防サービス、総合事業（訪問型・通所型）については、
キャリアパス要件Ⅳの算定に当たり、本体事業所・施設と一体で扱うことが可能とし、この列への記入を不要としています
（新加算Ⅰ・Ⅱを算定予定でもピンク色に着色されない）。
ただし、単独型の短期入所生活介護事業所など、上記のサービス類型のうち一体的に運営されている本体サービスがない場合には、
キャリアパス要件Ⅳ事業所数としてカウントする必要があるため、ピンク色でない欄にも、要件を満たす職員数を直接記入するようにしてください。</t>
        </r>
      </text>
    </comment>
    <comment ref="BD13" authorId="0">
      <text>
        <r>
          <rPr>
            <sz val="12"/>
            <color rgb="FF000000"/>
            <rFont val="MS P ゴシック"/>
            <family val="3"/>
            <charset val="128"/>
          </rPr>
          <t xml:space="preserve">短期入所生活介護、短期入所療養介護、総合事業（訪問型・通所型）については、
一律で除外した上で、AR列で水色で表示されるセル以外の箇所に、
事業者が要件を満たす職員数を記入した欄（＝一体で運営されている本体サービスがない場合）の数をカウントしている。</t>
        </r>
      </text>
    </comment>
  </commentList>
</comments>
</file>

<file path=xl/sharedStrings.xml><?xml version="1.0" encoding="utf-8"?>
<sst xmlns="http://schemas.openxmlformats.org/spreadsheetml/2006/main" count="11527" uniqueCount="2299">
  <si>
    <t xml:space="preserve">令和６年度 処遇改善計画書（新加算及び旧３加算）作成用　基本情報入力シート</t>
  </si>
  <si>
    <t xml:space="preserve">●はじめに本シート（基本情報入力シート）の黄色セルに入力することで、加算の対象事業所等に関する基本的な情報が、各様式に自動的に転記されます。</t>
  </si>
  <si>
    <t xml:space="preserve">【注意】本シートは様式作成用のため、本計画書の提出を紙で行う場合、本シートの提出は不要です。ただし、自治体に電子媒体で提出する場合は、本シートを削除せずそのまま提出してください。</t>
  </si>
  <si>
    <t xml:space="preserve">●「別紙様式2-1」を完成させるには、「基本情報入力シート」「別紙様式2-2」「別紙様式2-3」及び「別紙様式2-4」から転記される情報が必要です。まずはこれらのシートを完成させてください。
　　ただし、令和７年３月までに（年度途中の）新加算の区分変更を行う予定がない場合、「別紙様式2-4」の記入は不要です。</t>
  </si>
  <si>
    <t xml:space="preserve">●「別紙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</si>
  <si>
    <t xml:space="preserve">１　提出先に関する情報</t>
  </si>
  <si>
    <t xml:space="preserve">旧３加算及び新加算の届出に係る提出先の名称を入力してください。</t>
  </si>
  <si>
    <t xml:space="preserve">〒結合</t>
  </si>
  <si>
    <t xml:space="preserve">加算提出先</t>
  </si>
  <si>
    <t xml:space="preserve">○○市</t>
  </si>
  <si>
    <t xml:space="preserve">２　基本情報</t>
  </si>
  <si>
    <t xml:space="preserve">下表に必要事項を入力してください。記入内容が各様式に反映されます。</t>
  </si>
  <si>
    <t xml:space="preserve">法人名</t>
  </si>
  <si>
    <t xml:space="preserve">フリガナ</t>
  </si>
  <si>
    <t xml:space="preserve">○○ケアサービス</t>
  </si>
  <si>
    <t xml:space="preserve">名称</t>
  </si>
  <si>
    <t xml:space="preserve">法人住所</t>
  </si>
  <si>
    <t xml:space="preserve">〒</t>
  </si>
  <si>
    <t xml:space="preserve">－</t>
  </si>
  <si>
    <t xml:space="preserve">住所１（番地・住居番号まで）</t>
  </si>
  <si>
    <t xml:space="preserve">東京都千代田区霞が関 1－2－2</t>
  </si>
  <si>
    <t xml:space="preserve">住所２（建物名等）</t>
  </si>
  <si>
    <t xml:space="preserve">○○ビル 18F</t>
  </si>
  <si>
    <t xml:space="preserve">法人代表者</t>
  </si>
  <si>
    <t xml:space="preserve">職名</t>
  </si>
  <si>
    <t xml:space="preserve">代表取締役</t>
  </si>
  <si>
    <t xml:space="preserve">氏名</t>
  </si>
  <si>
    <t xml:space="preserve">厚労 花子</t>
  </si>
  <si>
    <t xml:space="preserve">書類作成
担当者</t>
  </si>
  <si>
    <t xml:space="preserve">コウロウ タロウ</t>
  </si>
  <si>
    <t xml:space="preserve">厚労 太郎</t>
  </si>
  <si>
    <t xml:space="preserve">連絡先</t>
  </si>
  <si>
    <t xml:space="preserve">電話番号</t>
  </si>
  <si>
    <t xml:space="preserve">03-3571-XXXX</t>
  </si>
  <si>
    <t xml:space="preserve">E-mail</t>
  </si>
  <si>
    <t xml:space="preserve">aaa@aaa.aa.jp</t>
  </si>
  <si>
    <t xml:space="preserve">３　加算の対象事業所に関する情報</t>
  </si>
  <si>
    <t xml:space="preserve">下表に必要事項を入力してください。記入内容が別紙様式2-2、2-3、2-4に反映されます。</t>
  </si>
  <si>
    <t xml:space="preserve">※　「一月あたり介護報酬総単位数」には、 一月あたり介護報酬総単位数として見込まれる単位数を、前年１月から12月までの１年間の介護報酬総単位数（各種加算減算を含む。）を12で除するなどの方法によって推計し、事業所ごとに記載してください。また、「一月あたり処遇改善加算、特定加算及びベースアップ等加算単位数」には、前年１月から12月までの１年間の処遇改善加算、特定加算及びベースアップ等加算を12で除するなどの方法によって推計し、事業所ごとに記載してください。
　なお、適切な処遇改善計画を策定するため、令和６年度に事業拡大等に伴う単位数の増減が見込まれる場合には、それらの増減の見込を反映させる等の調整を行っても差し支えません。</t>
  </si>
  <si>
    <t xml:space="preserve">通し番号</t>
  </si>
  <si>
    <t xml:space="preserve">介護保険事業所番号</t>
  </si>
  <si>
    <t xml:space="preserve">指定権者名</t>
  </si>
  <si>
    <t xml:space="preserve">事業所の所在地</t>
  </si>
  <si>
    <t xml:space="preserve">事業所名</t>
  </si>
  <si>
    <t xml:space="preserve">サービス名</t>
  </si>
  <si>
    <t xml:space="preserve">一月あたり介護報酬総単位数[単位]</t>
  </si>
  <si>
    <t xml:space="preserve">一月あたり処遇改善加算、特定加算及びベースアップ等加算単位数[単位]</t>
  </si>
  <si>
    <r>
      <rPr>
        <sz val="11"/>
        <rFont val="ＭＳ Ｐゴシック"/>
        <family val="3"/>
        <charset val="128"/>
      </rPr>
      <t xml:space="preserve">一月あたり介護報酬総単位数（</t>
    </r>
    <r>
      <rPr>
        <u val="single"/>
        <sz val="11"/>
        <rFont val="ＭＳ Ｐゴシック"/>
        <family val="3"/>
        <charset val="128"/>
      </rPr>
      <t xml:space="preserve">処遇改善加算、特定加算及びベースアップ等加算を除く</t>
    </r>
    <r>
      <rPr>
        <sz val="11"/>
        <rFont val="ＭＳ Ｐゴシック"/>
        <family val="3"/>
        <charset val="128"/>
      </rPr>
      <t xml:space="preserve">）[単位]</t>
    </r>
  </si>
  <si>
    <t xml:space="preserve">１単位あたりの
単価（地域単価）[円]</t>
  </si>
  <si>
    <t xml:space="preserve">都道府県</t>
  </si>
  <si>
    <t xml:space="preserve">市区町村</t>
  </si>
  <si>
    <t xml:space="preserve">東京都</t>
  </si>
  <si>
    <t xml:space="preserve">千代田区</t>
  </si>
  <si>
    <t xml:space="preserve">○○ケアセンター</t>
  </si>
  <si>
    <t xml:space="preserve">訪問介護</t>
  </si>
  <si>
    <t xml:space="preserve">千代田区・中央区・港区</t>
  </si>
  <si>
    <t xml:space="preserve">訪問型サービス（総合事業）</t>
  </si>
  <si>
    <t xml:space="preserve">デイサービス△△</t>
  </si>
  <si>
    <t xml:space="preserve">通所介護</t>
  </si>
  <si>
    <t xml:space="preserve">中央区</t>
  </si>
  <si>
    <t xml:space="preserve">○○の家</t>
  </si>
  <si>
    <t xml:space="preserve">（介護予防）小規模多機能型居宅介護</t>
  </si>
  <si>
    <t xml:space="preserve">千葉県</t>
  </si>
  <si>
    <t xml:space="preserve">千葉市</t>
  </si>
  <si>
    <t xml:space="preserve">介護老人福祉施設○○園</t>
  </si>
  <si>
    <t xml:space="preserve">介護老人福祉施設</t>
  </si>
  <si>
    <t xml:space="preserve">（介護予防）短期入所生活介護</t>
  </si>
  <si>
    <t xml:space="preserve">別紙様式２－１ 総括表</t>
  </si>
  <si>
    <t xml:space="preserve">提出先</t>
  </si>
  <si>
    <t xml:space="preserve">介護職員等処遇改善加算等 処遇改善計画書（令和６年度）</t>
  </si>
  <si>
    <t xml:space="preserve">１　基本情報</t>
  </si>
  <si>
    <t xml:space="preserve">法人所在地</t>
  </si>
  <si>
    <t xml:space="preserve">書類作成担当者</t>
  </si>
  <si>
    <t xml:space="preserve">２　賃金改善計画について</t>
  </si>
  <si>
    <t xml:space="preserve">（１）加算額以上の賃金改善について（全体）</t>
  </si>
  <si>
    <t xml:space="preserve">令和６年度に賃金改善が必要な額と賃金改善の見込額</t>
  </si>
  <si>
    <t xml:space="preserve">①</t>
  </si>
  <si>
    <t xml:space="preserve">令和６年度の加算の見込額</t>
  </si>
  <si>
    <t xml:space="preserve">円</t>
  </si>
  <si>
    <t xml:space="preserve">ⅰ）</t>
  </si>
  <si>
    <t xml:space="preserve">うち、令和５年度と比較して令和６年度に増加する加算の見込額</t>
  </si>
  <si>
    <t xml:space="preserve">ア</t>
  </si>
  <si>
    <t xml:space="preserve">うち、令和７年度の賃金改善に充てるために繰り越す部分の見込額</t>
  </si>
  <si>
    <t xml:space="preserve">←</t>
  </si>
  <si>
    <t xml:space="preserve">！（c）の見込額が(b)の令和６年度に増加する加算の見込額を超えています。</t>
  </si>
  <si>
    <t xml:space="preserve">②</t>
  </si>
  <si>
    <t xml:space="preserve">令和６年度の賃金改善に充てる必要がある加算の見込額（賃金改善が必要な額）（a - c）</t>
  </si>
  <si>
    <t xml:space="preserve">！③賃金改善の見込額 (e) が ②賃金改善が必要な額 (d) を下回っています。</t>
  </si>
  <si>
    <t xml:space="preserve">③</t>
  </si>
  <si>
    <r>
      <rPr>
        <sz val="9"/>
        <rFont val="ＭＳ Ｐゴシック"/>
        <family val="3"/>
        <charset val="128"/>
      </rPr>
      <t xml:space="preserve">令和６年度の賃金改善の見込額
</t>
    </r>
    <r>
      <rPr>
        <b val="true"/>
        <sz val="9"/>
        <rFont val="ＭＳ Ｐゴシック"/>
        <family val="3"/>
        <charset val="128"/>
      </rPr>
      <t xml:space="preserve">（②の額以上となること）</t>
    </r>
  </si>
  <si>
    <t xml:space="preserve">令和５年度と比較した令和６年度の増加分の配分方法</t>
  </si>
  <si>
    <t xml:space="preserve">④</t>
  </si>
  <si>
    <t xml:space="preserve">令和５年度と比較して令和６年度に増加する加算の見込額（繰越分を除く。）（b - c）</t>
  </si>
  <si>
    <t xml:space="preserve">⑤</t>
  </si>
  <si>
    <r>
      <rPr>
        <sz val="9"/>
        <rFont val="ＭＳ Ｐゴシック"/>
        <family val="3"/>
        <charset val="128"/>
      </rPr>
      <t xml:space="preserve">令和６年度に④を原資として行う新たな賃金改善の見込額</t>
    </r>
    <r>
      <rPr>
        <sz val="8"/>
        <rFont val="ＭＳ Ｐゴシック"/>
        <family val="3"/>
        <charset val="128"/>
      </rPr>
      <t xml:space="preserve">（ベースアップ（基本給及び決まって毎月支払われる手当の一律の引上げ）によるもの）</t>
    </r>
  </si>
  <si>
    <t xml:space="preserve">⑥</t>
  </si>
  <si>
    <t xml:space="preserve">⑤以外で、その他の手当、一時金等による新たな賃金改善の見込額</t>
  </si>
  <si>
    <t xml:space="preserve">！⑦令和６年度の新たな賃金改善の見込額 (i = g + h) が ④令和６年度に増加する加算の見込額 (f) を下回っています。</t>
  </si>
  <si>
    <t xml:space="preserve">⑦</t>
  </si>
  <si>
    <t xml:space="preserve">新たな賃金改善の見込額の合計（g + h）</t>
  </si>
  <si>
    <t xml:space="preserve">【記入上の注意】</t>
  </si>
  <si>
    <t xml:space="preserve">・</t>
  </si>
  <si>
    <r>
      <rPr>
        <sz val="8"/>
        <rFont val="ＭＳ Ｐゴシック"/>
        <family val="3"/>
        <charset val="128"/>
      </rPr>
      <t xml:space="preserve">(b) には、令和５年度と比較して令和６年度に増加する加算の見込額として、旧３加算の</t>
    </r>
    <r>
      <rPr>
        <u val="single"/>
        <sz val="8"/>
        <rFont val="ＭＳ Ｐゴシック"/>
        <family val="3"/>
        <charset val="128"/>
      </rPr>
      <t xml:space="preserve">上位区分への移行</t>
    </r>
    <r>
      <rPr>
        <sz val="8"/>
        <rFont val="ＭＳ Ｐゴシック"/>
        <family val="3"/>
        <charset val="128"/>
      </rPr>
      <t xml:space="preserve">によるもの（令和６年４・５月分）並びに令和６年度改定での</t>
    </r>
    <r>
      <rPr>
        <u val="single"/>
        <sz val="8"/>
        <rFont val="ＭＳ Ｐゴシック"/>
        <family val="3"/>
        <charset val="128"/>
      </rPr>
      <t xml:space="preserve">加算率の引上げ</t>
    </r>
    <r>
      <rPr>
        <sz val="8"/>
        <rFont val="ＭＳ Ｐゴシック"/>
        <family val="3"/>
        <charset val="128"/>
      </rPr>
      <t xml:space="preserve">及び</t>
    </r>
    <r>
      <rPr>
        <u val="single"/>
        <sz val="8"/>
        <rFont val="ＭＳ Ｐゴシック"/>
        <family val="3"/>
        <charset val="128"/>
      </rPr>
      <t xml:space="preserve">新加算Ⅰ～Ⅳへの移行</t>
    </r>
    <r>
      <rPr>
        <sz val="8"/>
        <rFont val="ＭＳ Ｐゴシック"/>
        <family val="3"/>
        <charset val="128"/>
      </rPr>
      <t xml:space="preserve">によるもの（令和６年６月以降分）の合計額が別紙様式2-2、2-3及び2-4から自動で転記される。このうち、令和７年度の賃金改善のために繰り越す額 (c) を除いた額が、(f) に転記される。</t>
    </r>
  </si>
  <si>
    <t xml:space="preserve">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</si>
  <si>
    <t xml:space="preserve">(e)・(g)・(h) には、新加算等の算定により実施する介護職員の賃金改善の見込額を計算し、記入すること。その際、加算による賃金改善を行った場合の法定福利費等の事業主負担の増加分を含めることができる。</t>
  </si>
  <si>
    <t xml:space="preserve">(g)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</si>
  <si>
    <t xml:space="preserve">（２）加算以外の部分で賃金水準を引き下げないことの誓約</t>
  </si>
  <si>
    <t xml:space="preserve">処遇改善加算等による賃金改善以外の部分で賃金水準を引き下げません。</t>
  </si>
  <si>
    <t xml:space="preserve">！チェックボックスにチェック（✔）が入っていません。</t>
  </si>
  <si>
    <t xml:space="preserve">「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</si>
  <si>
    <t xml:space="preserve">ただし、サービス利用者数の大幅な減少等の影響により、結果として加算以外の部分で賃金が下がった場合には、その事情を別紙様式５「特別な事情に係る届出書」により届け出ることで算定要件を満たすこととする。</t>
  </si>
  <si>
    <t xml:space="preserve">（３）賃金改善を行う賃金項目及び方法</t>
  </si>
  <si>
    <t xml:space="preserve">！記入・選択が必要な欄が記入されていません。</t>
  </si>
  <si>
    <t xml:space="preserve">①賃金改善実施期間</t>
  </si>
  <si>
    <t xml:space="preserve">令和</t>
  </si>
  <si>
    <t xml:space="preserve">年</t>
  </si>
  <si>
    <t xml:space="preserve">月</t>
  </si>
  <si>
    <t xml:space="preserve">～</t>
  </si>
  <si>
    <t xml:space="preserve">(</t>
  </si>
  <si>
    <t xml:space="preserve">か月</t>
  </si>
  <si>
    <t xml:space="preserve">)</t>
  </si>
  <si>
    <t xml:space="preserve">②賃金改善を行う給与の種類</t>
  </si>
  <si>
    <t xml:space="preserve">基本給</t>
  </si>
  <si>
    <t xml:space="preserve">手当（新設）</t>
  </si>
  <si>
    <t xml:space="preserve">手当（既存の増額）</t>
  </si>
  <si>
    <t xml:space="preserve">賞与</t>
  </si>
  <si>
    <t xml:space="preserve">その他</t>
  </si>
  <si>
    <t xml:space="preserve">（</t>
  </si>
  <si>
    <t xml:space="preserve">）</t>
  </si>
  <si>
    <t xml:space="preserve">！「その他」を選択する場合は、チェックボックスへのチェック（✓）とカッコ内への具体的な給与の種類の記載を両方行ってください。</t>
  </si>
  <si>
    <t xml:space="preserve">③具体的な取組内容</t>
  </si>
  <si>
    <t xml:space="preserve">（当該事業所における賃金改善の内容の根拠となる規則・規程）</t>
  </si>
  <si>
    <t xml:space="preserve">就業規則</t>
  </si>
  <si>
    <t xml:space="preserve">賃金規程</t>
  </si>
  <si>
    <r>
      <rPr>
        <sz val="9"/>
        <color rgb="FF000000"/>
        <rFont val="ＭＳ Ｐゴシック"/>
        <family val="3"/>
        <charset val="128"/>
      </rPr>
      <t xml:space="preserve">（賃金改善に関する規定内容）</t>
    </r>
    <r>
      <rPr>
        <sz val="7"/>
        <color rgb="FF000000"/>
        <rFont val="ＭＳ Ｐゴシック"/>
        <family val="3"/>
        <charset val="128"/>
      </rPr>
      <t xml:space="preserve">※上記の根拠規程のうち、賃金改善に関する部分を抜き出す等すること。</t>
    </r>
  </si>
  <si>
    <t xml:space="preserve">・介護職員の基本給の引上げ（引上げ幅は、年齢、資格、経験、技能、勤務成績等を考慮して各人ごとに決定）
　　基本給
　　　月　 給　○○○○～○○○○円の増額
　　　時間給　○○○～○○○円の増額
・その他の職員の基本給の引上げ（引上げ幅は、年齢、資格、経験、技能、勤務成績等を考慮して各人ごとに決定）
　　基本給
　　　月　 給　○○○○～○○○○円の増額
　　　時間給　○○○～○○○円の増額</t>
  </si>
  <si>
    <t xml:space="preserve">（参考）判定用・指定権者用</t>
  </si>
  <si>
    <t xml:space="preserve">実施済み</t>
  </si>
  <si>
    <r>
      <rPr>
        <sz val="8"/>
        <color rgb="FF000000"/>
        <rFont val="ＭＳ Ｐゴシック"/>
        <family val="3"/>
        <charset val="128"/>
      </rPr>
      <t xml:space="preserve">　※前年度に提出した計画書から変更がある場合には、変更箇所を</t>
    </r>
    <r>
      <rPr>
        <u val="single"/>
        <sz val="8"/>
        <color rgb="FF000000"/>
        <rFont val="ＭＳ Ｐゴシック"/>
        <family val="3"/>
        <charset val="128"/>
      </rPr>
      <t xml:space="preserve">下線</t>
    </r>
    <r>
      <rPr>
        <sz val="8"/>
        <color rgb="FF000000"/>
        <rFont val="ＭＳ Ｐゴシック"/>
        <family val="3"/>
        <charset val="128"/>
      </rPr>
      <t xml:space="preserve">とするなど明確にすること。</t>
    </r>
  </si>
  <si>
    <t xml:space="preserve">予定</t>
  </si>
  <si>
    <t xml:space="preserve">（上記取組の開始時期）</t>
  </si>
  <si>
    <t xml:space="preserve">平成</t>
  </si>
  <si>
    <t xml:space="preserve">実施済</t>
  </si>
  <si>
    <t xml:space="preserve">実施する</t>
  </si>
  <si>
    <t xml:space="preserve">④ベースアップの実施予定</t>
  </si>
  <si>
    <t xml:space="preserve"> 実施する</t>
  </si>
  <si>
    <t xml:space="preserve">実施しない場合、やむを得ない事情</t>
  </si>
  <si>
    <t xml:space="preserve">（例）
・年齢が〇歳以下の若手職員についてのみ基本給の引上げを行う。
・退職者が少なく、事業所の賃金構成の中で定期昇給の実施（基本給の引上げによる対応）による人件費の増加が大きいことから、定期昇給と一時金の増額により対応する。</t>
  </si>
  <si>
    <t xml:space="preserve">３　介護職員等処遇改善加算等の要件について</t>
  </si>
  <si>
    <r>
      <rPr>
        <b val="true"/>
        <sz val="11"/>
        <color rgb="FF000000"/>
        <rFont val="ＭＳ Ｐゴシック"/>
        <family val="3"/>
        <charset val="128"/>
      </rPr>
      <t xml:space="preserve">（１）（参考）月額賃金改善要件Ⅰ（新加算Ⅳの1/2以上の月額賃金改善）　</t>
    </r>
    <r>
      <rPr>
        <b val="true"/>
        <sz val="9"/>
        <color rgb="FF000000"/>
        <rFont val="ＭＳ Ｐゴシック"/>
        <family val="3"/>
        <charset val="128"/>
      </rPr>
      <t xml:space="preserve">【新加算Ⅰ～Ⅳ】
　　　</t>
    </r>
    <r>
      <rPr>
        <b val="true"/>
        <u val="single"/>
        <sz val="9"/>
        <color rgb="FF000000"/>
        <rFont val="ＭＳ Ｐゴシック"/>
        <family val="3"/>
        <charset val="128"/>
      </rPr>
      <t xml:space="preserve">※令和６年度中は適用されないため、記入は任意</t>
    </r>
  </si>
  <si>
    <t xml:space="preserve">令和６年度の新加算Ⅳ相当の見込額の１／２</t>
  </si>
  <si>
    <t xml:space="preserve">！②が①以上になっていません。このままでも令和６年度の加算は算定できますが、令和７年度以降はこの要件を満たす必要があるため、令和６年度中に必要な準備を行ってください。</t>
  </si>
  <si>
    <r>
      <rPr>
        <sz val="9"/>
        <rFont val="ＭＳ Ｐゴシック"/>
        <family val="3"/>
        <charset val="128"/>
      </rPr>
      <t xml:space="preserve">令和６年度の加算による賃金改善の見込額のうち、月額賃金改善による額 　</t>
    </r>
    <r>
      <rPr>
        <b val="true"/>
        <sz val="9"/>
        <rFont val="ＭＳ Ｐゴシック"/>
        <family val="3"/>
        <charset val="128"/>
      </rPr>
      <t xml:space="preserve">（①の見込額以上となること）</t>
    </r>
  </si>
  <si>
    <r>
      <rPr>
        <sz val="8"/>
        <color rgb="FF000000"/>
        <rFont val="ＭＳ Ｐゴシック"/>
        <family val="3"/>
        <charset val="128"/>
      </rPr>
      <t xml:space="preserve">令和７年度以降に新加算の算定を行う場合は、本要件を必ず満たす必要があることから、上記のグレー色のセルに「×」が付く場合は、令和６年度中（令和７年３月末まで）に、</t>
    </r>
    <r>
      <rPr>
        <b val="true"/>
        <u val="single"/>
        <sz val="8"/>
        <color rgb="FF000000"/>
        <rFont val="ＭＳ Ｐゴシック"/>
        <family val="3"/>
        <charset val="128"/>
      </rPr>
      <t xml:space="preserve">加算を原資とする一時金等の一部を基本給等の引上げに付け替える</t>
    </r>
    <r>
      <rPr>
        <sz val="8"/>
        <color rgb="FF000000"/>
        <rFont val="ＭＳ Ｐゴシック"/>
        <family val="3"/>
        <charset val="128"/>
      </rPr>
      <t xml:space="preserve">などの必要な対応を行うこと。</t>
    </r>
  </si>
  <si>
    <r>
      <rPr>
        <b val="true"/>
        <sz val="11"/>
        <color rgb="FF000000"/>
        <rFont val="ＭＳ Ｐゴシック"/>
        <family val="3"/>
        <charset val="128"/>
      </rPr>
      <t xml:space="preserve">（２）月額賃金改善要件Ⅱ（旧ベア加算相当の2/3以上の新規の月額賃金改善）　</t>
    </r>
    <r>
      <rPr>
        <b val="true"/>
        <sz val="9"/>
        <color rgb="FF000000"/>
        <rFont val="ＭＳ Ｐゴシック"/>
        <family val="3"/>
        <charset val="128"/>
      </rPr>
      <t xml:space="preserve">【新加算Ⅰ～Ⅳ】
　　　※新加算Ⅰ～Ⅳを算定するまで旧ベア加算又は新加算Ⅴ⑵・⑷・⑺・⑼・⒀ を</t>
    </r>
    <r>
      <rPr>
        <b val="true"/>
        <u val="single"/>
        <sz val="9"/>
        <color rgb="FF000000"/>
        <rFont val="ＭＳ Ｐゴシック"/>
        <family val="3"/>
        <charset val="128"/>
      </rPr>
      <t xml:space="preserve">算定していなかった</t>
    </r>
    <r>
      <rPr>
        <b val="true"/>
        <sz val="9"/>
        <color rgb="FF000000"/>
        <rFont val="ＭＳ Ｐゴシック"/>
        <family val="3"/>
        <charset val="128"/>
      </rPr>
      <t xml:space="preserve">事業所のみ</t>
    </r>
  </si>
  <si>
    <t xml:space="preserve">①新加算への移行に伴い、新たに増加する旧ベースアップ等加算相当の見込額</t>
  </si>
  <si>
    <t xml:space="preserve">！この欄は直接要件には影響しませんが、②が①以上となっていません。</t>
  </si>
  <si>
    <t xml:space="preserve">②新たに増加する旧ベースアップ等加算相当を原資として実施する新たな賃金改善の見込額</t>
  </si>
  <si>
    <t xml:space="preserve">％</t>
  </si>
  <si>
    <t xml:space="preserve">！旧ベースアップ等加算相当の見込額の2/3以上の新規の月額賃金改善を行う計画になっていません。</t>
  </si>
  <si>
    <r>
      <rPr>
        <sz val="9"/>
        <color rgb="FF000000"/>
        <rFont val="ＭＳ Ｐゴシック"/>
        <family val="3"/>
        <charset val="128"/>
      </rPr>
      <t xml:space="preserve">ⅰ）うち、基本給等の新規の引上げによる賃金改善の見込額</t>
    </r>
    <r>
      <rPr>
        <b val="true"/>
        <sz val="9"/>
        <color rgb="FF000000"/>
        <rFont val="ＭＳ Ｐゴシック"/>
        <family val="3"/>
        <charset val="128"/>
      </rPr>
      <t xml:space="preserve">（①の額の2/3以上となること）
</t>
    </r>
    <r>
      <rPr>
        <sz val="8"/>
        <color rgb="FF000000"/>
        <rFont val="ＭＳ Ｐゴシック"/>
        <family val="3"/>
        <charset val="128"/>
      </rPr>
      <t xml:space="preserve">（括弧内は月額（10か月間算定するとした場合））</t>
    </r>
  </si>
  <si>
    <r>
      <rPr>
        <b val="true"/>
        <sz val="11"/>
        <color rgb="FF000000"/>
        <rFont val="ＭＳ Ｐゴシック"/>
        <family val="3"/>
        <charset val="128"/>
      </rPr>
      <t xml:space="preserve">（３）月額賃金改善要件Ⅲ（旧ベア加算額の2/3以上の新規の月額賃金改善）</t>
    </r>
    <r>
      <rPr>
        <b val="true"/>
        <sz val="10"/>
        <color rgb="FF000000"/>
        <rFont val="ＭＳ Ｐゴシック"/>
        <family val="3"/>
        <charset val="128"/>
      </rPr>
      <t xml:space="preserve">　</t>
    </r>
    <r>
      <rPr>
        <b val="true"/>
        <sz val="9"/>
        <color rgb="FF000000"/>
        <rFont val="ＭＳ Ｐゴシック"/>
        <family val="3"/>
        <charset val="128"/>
      </rPr>
      <t xml:space="preserve">【旧ベア加算】</t>
    </r>
  </si>
  <si>
    <r>
      <rPr>
        <b val="true"/>
        <sz val="9"/>
        <color rgb="FF000000"/>
        <rFont val="ＭＳ Ｐゴシック"/>
        <family val="3"/>
        <charset val="128"/>
      </rPr>
      <t xml:space="preserve">【令和５年度から</t>
    </r>
    <r>
      <rPr>
        <b val="true"/>
        <u val="single"/>
        <sz val="9"/>
        <color rgb="FF000000"/>
        <rFont val="ＭＳ Ｐゴシック"/>
        <family val="3"/>
        <charset val="128"/>
      </rPr>
      <t xml:space="preserve">継続して</t>
    </r>
    <r>
      <rPr>
        <b val="true"/>
        <sz val="9"/>
        <color rgb="FF000000"/>
        <rFont val="ＭＳ Ｐゴシック"/>
        <family val="3"/>
        <charset val="128"/>
      </rPr>
      <t xml:space="preserve">旧ベースアップ等加算を算定する事業所について】</t>
    </r>
  </si>
  <si>
    <t xml:space="preserve">⇒</t>
  </si>
  <si>
    <t xml:space="preserve">令和６年度も令和５年度のベースアップ等加算の配分のために行ったものと同等以上の賃金改善を継続することを誓約すること</t>
  </si>
  <si>
    <t xml:space="preserve">基準を満たす</t>
  </si>
  <si>
    <t xml:space="preserve">令和５年度も旧ベースアップ等加算を算定しており、令和６年度も同様の賃金改善を継続します。</t>
  </si>
  <si>
    <r>
      <rPr>
        <b val="true"/>
        <sz val="9"/>
        <color rgb="FF000000"/>
        <rFont val="ＭＳ Ｐゴシック"/>
        <family val="3"/>
        <charset val="128"/>
      </rPr>
      <t xml:space="preserve">【令和６年４・５月から</t>
    </r>
    <r>
      <rPr>
        <b val="true"/>
        <u val="single"/>
        <sz val="9"/>
        <color rgb="FF000000"/>
        <rFont val="ＭＳ Ｐゴシック"/>
        <family val="3"/>
        <charset val="128"/>
      </rPr>
      <t xml:space="preserve">新規に旧</t>
    </r>
    <r>
      <rPr>
        <b val="true"/>
        <sz val="9"/>
        <color rgb="FF000000"/>
        <rFont val="ＭＳ Ｐゴシック"/>
        <family val="3"/>
        <charset val="128"/>
      </rPr>
      <t xml:space="preserve">ベースアップ等加算を算定する事業所について】</t>
    </r>
  </si>
  <si>
    <t xml:space="preserve">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</si>
  <si>
    <t xml:space="preserve">①新規に算定する旧ベースアップ等加算の見込額</t>
  </si>
  <si>
    <r>
      <rPr>
        <sz val="9"/>
        <color rgb="FF000000"/>
        <rFont val="ＭＳ Ｐゴシック"/>
        <family val="3"/>
        <charset val="128"/>
      </rPr>
      <t xml:space="preserve">②旧ベースアップ等加算による賃金改善の見込額</t>
    </r>
    <r>
      <rPr>
        <sz val="8"/>
        <color rgb="FF000000"/>
        <rFont val="ＭＳ Ｐゴシック"/>
        <family val="3"/>
        <charset val="128"/>
      </rPr>
      <t xml:space="preserve">（ⅰ・ⅱの合計）</t>
    </r>
  </si>
  <si>
    <t xml:space="preserve">介護職員</t>
  </si>
  <si>
    <t xml:space="preserve">ⅰ）旧ベースアップ等加算による賃金改善の見込額</t>
  </si>
  <si>
    <t xml:space="preserve">！介護職員について、旧ベア加算額の2/3以上の新規の月額賃金改善の要件を満たしていません。</t>
  </si>
  <si>
    <t xml:space="preserve">うち、基本給等の新規の引上げによる賃金改善の見込額（総額）（括弧内は月額（２か月間算定するとした場合））</t>
  </si>
  <si>
    <t xml:space="preserve">その他の
職員</t>
  </si>
  <si>
    <t xml:space="preserve"> ii ）旧ベースアップ等加算による賃金改善の見込額</t>
  </si>
  <si>
    <t xml:space="preserve">！その他の職種について、旧ベア加算額の2/3以上の新規の月額賃金改善の要件を満たしていません。</t>
  </si>
  <si>
    <t xml:space="preserve"> </t>
  </si>
  <si>
    <t xml:space="preserve">（４）キャリアパス要件Ⅰ・Ⅱ</t>
  </si>
  <si>
    <t xml:space="preserve">【新加算Ⅰ～Ⅳ・Ⅴ⑴～⑹・Ⅴ⑻・Ⅴ⑾、旧処遇Ⅰ・Ⅱ】</t>
  </si>
  <si>
    <r>
      <rPr>
        <b val="true"/>
        <sz val="9"/>
        <color rgb="FF000000"/>
        <rFont val="ＭＳ Ｐゴシック"/>
        <family val="3"/>
        <charset val="128"/>
      </rPr>
      <t xml:space="preserve">キャリアパス要件ⅠとⅡの</t>
    </r>
    <r>
      <rPr>
        <b val="true"/>
        <u val="single"/>
        <sz val="9"/>
        <color rgb="FF000000"/>
        <rFont val="ＭＳ Ｐゴシック"/>
        <family val="3"/>
        <charset val="128"/>
      </rPr>
      <t xml:space="preserve">両方</t>
    </r>
    <r>
      <rPr>
        <b val="true"/>
        <sz val="9"/>
        <color rgb="FF000000"/>
        <rFont val="ＭＳ Ｐゴシック"/>
        <family val="3"/>
        <charset val="128"/>
      </rPr>
      <t xml:space="preserve">を満たすこと。</t>
    </r>
  </si>
  <si>
    <t xml:space="preserve">【新加算Ⅴ⑺・⑼・⑽・⑿～⒁、旧処遇Ⅲ】</t>
  </si>
  <si>
    <r>
      <rPr>
        <b val="true"/>
        <sz val="9"/>
        <color rgb="FF000000"/>
        <rFont val="ＭＳ Ｐゴシック"/>
        <family val="3"/>
        <charset val="128"/>
      </rPr>
      <t xml:space="preserve">キャリアパス要件ⅠとⅡの</t>
    </r>
    <r>
      <rPr>
        <b val="true"/>
        <u val="single"/>
        <sz val="9"/>
        <color rgb="FF000000"/>
        <rFont val="ＭＳ Ｐゴシック"/>
        <family val="3"/>
        <charset val="128"/>
      </rPr>
      <t xml:space="preserve">どちらか</t>
    </r>
    <r>
      <rPr>
        <b val="true"/>
        <sz val="9"/>
        <color rgb="FF000000"/>
        <rFont val="ＭＳ Ｐゴシック"/>
        <family val="3"/>
        <charset val="128"/>
      </rPr>
      <t xml:space="preserve">を満たすこと。</t>
    </r>
  </si>
  <si>
    <t xml:space="preserve">キャリアパス要件Ⅰ（任用要件・賃金体系の整備等）　</t>
  </si>
  <si>
    <t xml:space="preserve">次のイからハまでのすべての基準を満たす。</t>
  </si>
  <si>
    <t xml:space="preserve">イ</t>
  </si>
  <si>
    <r>
      <rPr>
        <sz val="9"/>
        <color rgb="FF000000"/>
        <rFont val="ＭＳ Ｐゴシック"/>
        <family val="3"/>
        <charset val="128"/>
      </rPr>
      <t xml:space="preserve">介護職員の</t>
    </r>
    <r>
      <rPr>
        <u val="single"/>
        <sz val="9"/>
        <color rgb="FF000000"/>
        <rFont val="ＭＳ Ｐゴシック"/>
        <family val="3"/>
        <charset val="128"/>
      </rPr>
      <t xml:space="preserve">任用</t>
    </r>
    <r>
      <rPr>
        <sz val="9"/>
        <color rgb="FF000000"/>
        <rFont val="ＭＳ Ｐゴシック"/>
        <family val="3"/>
        <charset val="128"/>
      </rPr>
      <t xml:space="preserve">における職位、職責又は職務内容等の要件を定めている。</t>
    </r>
  </si>
  <si>
    <t xml:space="preserve">ロ</t>
  </si>
  <si>
    <r>
      <rPr>
        <sz val="9"/>
        <color rgb="FF000000"/>
        <rFont val="ＭＳ Ｐゴシック"/>
        <family val="3"/>
        <charset val="128"/>
      </rPr>
      <t xml:space="preserve">イに掲げる職位、職責又は職務内容等に応じた</t>
    </r>
    <r>
      <rPr>
        <u val="single"/>
        <sz val="9"/>
        <color rgb="FF000000"/>
        <rFont val="ＭＳ Ｐゴシック"/>
        <family val="3"/>
        <charset val="128"/>
      </rPr>
      <t xml:space="preserve">賃金体系</t>
    </r>
    <r>
      <rPr>
        <sz val="9"/>
        <color rgb="FF000000"/>
        <rFont val="ＭＳ Ｐゴシック"/>
        <family val="3"/>
        <charset val="128"/>
      </rPr>
      <t xml:space="preserve">を定めている。</t>
    </r>
  </si>
  <si>
    <t xml:space="preserve">誓約にチェック</t>
  </si>
  <si>
    <t xml:space="preserve">ハ</t>
  </si>
  <si>
    <t xml:space="preserve">イ、ロについて、就業規則等の明確な根拠規定を書面で整備し、全ての介護職員に周知している。</t>
  </si>
  <si>
    <t xml:space="preserve">⇒上記が「×」の場合、令和６年度中の整備を誓約すること。</t>
  </si>
  <si>
    <t xml:space="preserve">令和６年度中（令和７年３月末まで）に介護職員の任用要件・賃金体系を定めます。</t>
  </si>
  <si>
    <t xml:space="preserve">！「次のイからハまでのすべての基準を満たす。」の欄が「○」でないのに、左のチェックボックスにチェック（✔）が入っていません。</t>
  </si>
  <si>
    <t xml:space="preserve">キャリアパス要件Ⅱ（研修の実施等）　</t>
  </si>
  <si>
    <t xml:space="preserve">次のイとロの両方の基準を満たす。</t>
  </si>
  <si>
    <t xml:space="preserve">介護職員の職務内容等を踏まえ、介護職員と意見交換しながら、資質向上の目標及び①・②のうち少なくともいずれかに関する具体的な計画を策定し、研修の実施又は研修の機会を確保している。</t>
  </si>
  <si>
    <t xml:space="preserve">①にチェック</t>
  </si>
  <si>
    <t xml:space="preserve">イの実現のための具体的な取組内容
（該当する項目にチェック（✔）した上で、具体的な内容を記載）</t>
  </si>
  <si>
    <r>
      <rPr>
        <sz val="9"/>
        <color rgb="FF000000"/>
        <rFont val="ＭＳ Ｐゴシック"/>
        <family val="3"/>
        <charset val="128"/>
      </rPr>
      <t xml:space="preserve">資質向上のための計画に沿って、研修機会の提供又は技術指導等を実施するとともに、介護職員の能力評価を行う。　</t>
    </r>
    <r>
      <rPr>
        <sz val="8"/>
        <color rgb="FF000000"/>
        <rFont val="ＭＳ Ｐゴシック"/>
        <family val="3"/>
        <charset val="128"/>
      </rPr>
      <t xml:space="preserve">※当該取組の内容について以下に記載すること</t>
    </r>
  </si>
  <si>
    <t xml:space="preserve">②にチェック</t>
  </si>
  <si>
    <t xml:space="preserve">（例）
・個別の希望に基づく研修計画を作成し、年●回以上●●研修をオンラインで受講させる。
・月２回ランチミーティングを行い、業務の中での気づきの共有やお互いへのフィードバックを行う。</t>
  </si>
  <si>
    <t xml:space="preserve">！チェックボックスにチェック（✔）するだけでなく、右側の自由記載欄に具体的な内容を記載してください。また、自由記載欄に記載した場合は、左側のチェックボックスにチェック（✓）を入れてください。</t>
  </si>
  <si>
    <t xml:space="preserve">資格取得のための支援の実施</t>
  </si>
  <si>
    <t xml:space="preserve">※当該取組の内容について以下に記載すること</t>
  </si>
  <si>
    <t xml:space="preserve">（例）
・実務経験が３年以上の介護職員に対し、実務者研修の受講費用として、○○万円を支給
・介護福祉士国家試験対策として、法人内で資格取得のための研修会を実施</t>
  </si>
  <si>
    <t xml:space="preserve">イについて、全ての介護職員に周知している。</t>
  </si>
  <si>
    <t xml:space="preserve">⇒上記が「×」の場合、令和６年度中の実施を誓約すること。</t>
  </si>
  <si>
    <t xml:space="preserve">令和６年度中（令和７年３月末まで）に研修等に係る計画を策定し、研修の実施又は研修機会の確保を行います。</t>
  </si>
  <si>
    <t xml:space="preserve">！「次のイとロの両方の基準を満たす。」の欄が「〇」でないのに、左のチェックボックスにチェック（✔）が入っていません。</t>
  </si>
  <si>
    <r>
      <rPr>
        <b val="true"/>
        <sz val="11"/>
        <color rgb="FF000000"/>
        <rFont val="ＭＳ Ｐゴシック"/>
        <family val="3"/>
        <charset val="128"/>
      </rPr>
      <t xml:space="preserve">（５）キャリアパス要件Ⅲ　</t>
    </r>
    <r>
      <rPr>
        <b val="true"/>
        <sz val="9"/>
        <color rgb="FF000000"/>
        <rFont val="ＭＳ Ｐゴシック"/>
        <family val="3"/>
        <charset val="128"/>
      </rPr>
      <t xml:space="preserve">【新加算Ⅰ～Ⅲ、Ⅴ⑴・⑶・⑻、旧処遇Ⅰ】</t>
    </r>
  </si>
  <si>
    <t xml:space="preserve">キャリアパス要件Ⅲ（昇給の仕組みの整備等）</t>
  </si>
  <si>
    <t xml:space="preserve">介護職員について、経験若しくは資格等に応じて昇給する仕組み又は一定の基準に基づき定期に昇給を判定する仕組みを設けている。</t>
  </si>
  <si>
    <t xml:space="preserve">③にチェック</t>
  </si>
  <si>
    <t xml:space="preserve">具体的な仕組みの内容（該当するもの全てにチェック（✔）すること。）</t>
  </si>
  <si>
    <t xml:space="preserve">経験に応じて昇給する仕組み
※「勤続年数」や「経験年数」などに応じて昇給する仕組みを指す。</t>
  </si>
  <si>
    <t xml:space="preserve">！「次のイとロの両方の基準を満たす。」のチェックボックスにチェック（✓）を入れた上で、①～③のチェックボックスのうち少なくとも１つ以上にチェック（✔）を入れてください。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</si>
  <si>
    <t xml:space="preserve">資格等に応じて昇給する仕組み
※「介護福祉士」や「実務者研修修了者」などの取得に応じて昇給する仕組みを指す。ただし、介護福祉士資格を有して就業する者についても昇給が図られる仕組みであることを要する。</t>
  </si>
  <si>
    <t xml:space="preserve">一定の基準に基づき定期に昇給を判定する仕組み
※「実技試験」や「人事評価」などの結果に基づき昇給する仕組みを指す。ただし、客観的な評価基準や昇給条件が明文化されていることを要する。</t>
  </si>
  <si>
    <t xml:space="preserve">令和６年度中（令和７年３月末まで）に昇給の仕組みを整備します。</t>
  </si>
  <si>
    <r>
      <rPr>
        <b val="true"/>
        <sz val="11"/>
        <color rgb="FF000000"/>
        <rFont val="ＭＳ Ｐゴシック"/>
        <family val="3"/>
        <charset val="128"/>
      </rPr>
      <t xml:space="preserve">（６）キャリアパス要件Ⅳ　</t>
    </r>
    <r>
      <rPr>
        <b val="true"/>
        <sz val="9"/>
        <color rgb="FF000000"/>
        <rFont val="ＭＳ Ｐゴシック"/>
        <family val="3"/>
        <charset val="128"/>
      </rPr>
      <t xml:space="preserve">【新加算Ⅰ・Ⅱ、Ⅴ⑴～⑺・⑼・⑽・⑿、旧特定Ⅰ・Ⅱ】</t>
    </r>
  </si>
  <si>
    <t xml:space="preserve">キャリアパス要件Ⅳ（改善後の賃金要件） ⇒以下の欄が「○」の場合、要件を満たしている。</t>
  </si>
  <si>
    <t xml:space="preserve">旧特定加算Ⅰ・Ⅱの要件（４・５月）</t>
  </si>
  <si>
    <t xml:space="preserve">（別紙様式2-2「⑥キャリアパス要件Ⅳ」の欄から転記）</t>
  </si>
  <si>
    <t xml:space="preserve">新加算Ⅰ・Ⅱ、Ⅴ⑴～⑺・⑼・⑽・⑿の要件（６月以降）</t>
  </si>
  <si>
    <t xml:space="preserve">（別紙様式2-3「⑥キャリアパス要件Ⅳ」の欄から転記）</t>
  </si>
  <si>
    <t xml:space="preserve">新加算Ⅰ・Ⅱの要件（年度内の区分変更後）</t>
  </si>
  <si>
    <t xml:space="preserve">（別紙様式2-4「⑥キャリアパス要件Ⅳ」の欄から転記）</t>
  </si>
  <si>
    <t xml:space="preserve">⇒上記のいずれかまたは全てに「×」が付いた場合、この欄に記入すること</t>
  </si>
  <si>
    <t xml:space="preserve">！キャリアパス要件Ⅳの欄に「×」があるのに、左のチェックボックスにチェック（✔）が入っていません。</t>
  </si>
  <si>
    <t xml:space="preserve">「月額平均８万円の処遇改善又は改善後の賃金が年額440万円以上となる者」を設定できない場合その理由</t>
  </si>
  <si>
    <t xml:space="preserve">小規模事業所等で加算額全体が少額であるため。</t>
  </si>
  <si>
    <t xml:space="preserve">職員全体の賃金水準が低く、直ちに月額平均８万円等まで賃金を引き上げることが困難であるため。</t>
  </si>
  <si>
    <t xml:space="preserve">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</si>
  <si>
    <t xml:space="preserve">その他（</t>
  </si>
  <si>
    <t xml:space="preserve">！「その他」にチェック（✔）した場合は、具体的な内容を記載してください。</t>
  </si>
  <si>
    <r>
      <rPr>
        <b val="true"/>
        <sz val="11"/>
        <color rgb="FF000000"/>
        <rFont val="ＭＳ Ｐゴシック"/>
        <family val="3"/>
        <charset val="128"/>
      </rPr>
      <t xml:space="preserve">（７）キャリアパス要件Ⅴ　</t>
    </r>
    <r>
      <rPr>
        <b val="true"/>
        <sz val="9"/>
        <color rgb="FF000000"/>
        <rFont val="ＭＳ Ｐゴシック"/>
        <family val="3"/>
        <charset val="128"/>
      </rPr>
      <t xml:space="preserve">【新加算Ⅰ、Ⅴ⑴・⑵・⑸・⑺・⑽、旧特定Ⅰ】</t>
    </r>
  </si>
  <si>
    <t xml:space="preserve">キャリアパス要件Ⅴ（介護福祉士等の配置要件） ⇒以下の欄が「○」の場合、要件を満たしている。</t>
  </si>
  <si>
    <t xml:space="preserve">旧特定加算Ⅰの要件（４・５月）</t>
  </si>
  <si>
    <t xml:space="preserve">（別紙様式2-2「⑦キャリアパス要件Ⅴ」の欄から転記）</t>
  </si>
  <si>
    <t xml:space="preserve">新加算Ⅰ、Ⅴ⑴・⑵・⑸・⑺・⑽の要件（６月以降）</t>
  </si>
  <si>
    <t xml:space="preserve">（別紙様式2-3「⑦キャリアパス要件Ⅴ」の欄から転記）</t>
  </si>
  <si>
    <t xml:space="preserve">新加算Ⅰの要件（年度内の区分変更後）</t>
  </si>
  <si>
    <t xml:space="preserve">（別紙様式2-4「⑦キャリアパス要件Ⅴ」の欄から転記）</t>
  </si>
  <si>
    <t xml:space="preserve">（８）職場環境等要件</t>
  </si>
  <si>
    <r>
      <rPr>
        <b val="true"/>
        <sz val="9"/>
        <color rgb="FF000000"/>
        <rFont val="ＭＳ Ｐゴシック"/>
        <family val="3"/>
        <charset val="128"/>
      </rPr>
      <t xml:space="preserve">【新加算Ⅰ・Ⅱ、Ⅴ⑴～⑺・⑼・⑽・⑿及び旧特定Ⅰ・Ⅱを算定</t>
    </r>
    <r>
      <rPr>
        <b val="true"/>
        <u val="single"/>
        <sz val="9"/>
        <color rgb="FF000000"/>
        <rFont val="ＭＳ Ｐゴシック"/>
        <family val="3"/>
        <charset val="128"/>
      </rPr>
      <t xml:space="preserve">しない場合</t>
    </r>
    <r>
      <rPr>
        <b val="true"/>
        <sz val="9"/>
        <color rgb="FF000000"/>
        <rFont val="ＭＳ Ｐゴシック"/>
        <family val="3"/>
        <charset val="128"/>
      </rPr>
      <t xml:space="preserve">】</t>
    </r>
  </si>
  <si>
    <r>
      <rPr>
        <sz val="9"/>
        <color rgb="FF000000"/>
        <rFont val="ＭＳ Ｐゴシック"/>
        <family val="3"/>
        <charset val="128"/>
      </rPr>
      <t xml:space="preserve">届出に係る計画の期間中に実施する事項について、チェック（✔）すること。</t>
    </r>
    <r>
      <rPr>
        <b val="true"/>
        <u val="single"/>
        <sz val="9"/>
        <color rgb="FF000000"/>
        <rFont val="ＭＳ Ｐゴシック"/>
        <family val="3"/>
        <charset val="128"/>
      </rPr>
      <t xml:space="preserve">全体で必ず１つ以上の取組を行うこと</t>
    </r>
    <r>
      <rPr>
        <sz val="9"/>
        <color rgb="FF000000"/>
        <rFont val="ＭＳ Ｐゴシック"/>
        <family val="3"/>
        <charset val="128"/>
      </rPr>
      <t xml:space="preserve">。 (ただし、取組を選択するに当たっては、本計画書３（４）・（５）「キャリアパス要件」で選択した事項と重複する事項を選択しないこと。)</t>
    </r>
  </si>
  <si>
    <r>
      <rPr>
        <b val="true"/>
        <sz val="9"/>
        <color rgb="FF000000"/>
        <rFont val="ＭＳ Ｐゴシック"/>
        <family val="3"/>
        <charset val="128"/>
      </rPr>
      <t xml:space="preserve">【新加算Ⅰ・Ⅱ、Ⅴ⑴～⑺・⑼・⑽・⑿又は旧特定Ⅰ・Ⅱを算定</t>
    </r>
    <r>
      <rPr>
        <b val="true"/>
        <u val="single"/>
        <sz val="9"/>
        <color rgb="FF000000"/>
        <rFont val="ＭＳ Ｐゴシック"/>
        <family val="3"/>
        <charset val="128"/>
      </rPr>
      <t xml:space="preserve">する場合</t>
    </r>
    <r>
      <rPr>
        <b val="true"/>
        <sz val="9"/>
        <color rgb="FF000000"/>
        <rFont val="ＭＳ Ｐゴシック"/>
        <family val="3"/>
        <charset val="128"/>
      </rPr>
      <t xml:space="preserve">】</t>
    </r>
  </si>
  <si>
    <r>
      <rPr>
        <sz val="9"/>
        <color rgb="FF000000"/>
        <rFont val="ＭＳ Ｐゴシック"/>
        <family val="3"/>
        <charset val="128"/>
      </rPr>
      <t xml:space="preserve">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val="true"/>
        <u val="single"/>
        <sz val="9"/>
        <color rgb="FF000000"/>
        <rFont val="ＭＳ Ｐゴシック"/>
        <family val="3"/>
        <charset val="128"/>
      </rPr>
      <t xml:space="preserve">６区分について、それぞれ１つ以上の取組を行うこと</t>
    </r>
    <r>
      <rPr>
        <sz val="9"/>
        <color rgb="FF000000"/>
        <rFont val="ＭＳ Ｐゴシック"/>
        <family val="3"/>
        <charset val="128"/>
      </rPr>
      <t xml:space="preserve">。
</t>
    </r>
  </si>
  <si>
    <t xml:space="preserve">区分</t>
  </si>
  <si>
    <t xml:space="preserve">内容</t>
  </si>
  <si>
    <t xml:space="preserve">判定・指定権者用</t>
  </si>
  <si>
    <r>
      <rPr>
        <b val="true"/>
        <sz val="11"/>
        <rFont val="ＭＳ Ｐゴシック"/>
        <family val="3"/>
        <charset val="128"/>
      </rPr>
      <t xml:space="preserve">！</t>
    </r>
    <r>
      <rPr>
        <b val="true"/>
        <sz val="9"/>
        <rFont val="ＭＳ Ｐゴシック"/>
        <family val="3"/>
        <charset val="128"/>
      </rPr>
      <t xml:space="preserve">全体で1つ以上の取組が選択されていません。</t>
    </r>
  </si>
  <si>
    <t xml:space="preserve">入職促進に向けた取組</t>
  </si>
  <si>
    <t xml:space="preserve">法人や事業所の経営理念やケア方針・人材育成方針、その実現のための施策・仕組みなどの明確化</t>
  </si>
  <si>
    <t xml:space="preserve">事業者の共同による採用・人事ローテーション・研修のための制度構築</t>
  </si>
  <si>
    <t xml:space="preserve">！この区分（４項目）から1つ以上の取組が選択されていません。</t>
  </si>
  <si>
    <t xml:space="preserve">他産業からの転職者、主婦層、中高年齢者等、経験者・有資格者等にこだわらない幅広い採用の仕組みの構築</t>
  </si>
  <si>
    <t xml:space="preserve">職業体験の受入れや地域行事への参加や主催等による職業魅力度向上の取組の実施</t>
  </si>
  <si>
    <t xml:space="preserve">資質の向上やキャリアアップに向けた支援</t>
  </si>
  <si>
    <t xml:space="preserve">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</si>
  <si>
    <t xml:space="preserve">研修の受講やキャリア段位制度と人事考課との連動</t>
  </si>
  <si>
    <t xml:space="preserve">エルダー・メンター（仕事やメンタル面のサポート等をする担当者）制度等導入</t>
  </si>
  <si>
    <t xml:space="preserve">上位者・担当者等によるキャリア面談など、キャリアアップ等に関する定期的な相談の機会の確保</t>
  </si>
  <si>
    <t xml:space="preserve">両立支援・多様な働き方の推進</t>
  </si>
  <si>
    <t xml:space="preserve">子育てや家族等の介護等と仕事の両立を目指す者のための休業制度等の充実、事業所内託児施設の整備</t>
  </si>
  <si>
    <t xml:space="preserve">職員の事情等の状況に応じた勤務シフトや短時間正規職員制度の導入、職員の希望に即した非正規職員から正規職員への転換の制度等の整備</t>
  </si>
  <si>
    <t xml:space="preserve">有給休暇が取得しやすい環境の整備</t>
  </si>
  <si>
    <t xml:space="preserve">業務や福利厚生制度、メンタルヘルス等の職員相談窓口の設置等相談体制の充実</t>
  </si>
  <si>
    <t xml:space="preserve">腰痛を含む心身の健康管理</t>
  </si>
  <si>
    <t xml:space="preserve">介護職員の身体の負担軽減のための介護技術の修得支援、介護ロボットやリフト等の介護機器等導入及び研修等による腰痛対策の実施</t>
  </si>
  <si>
    <t xml:space="preserve">短時間勤務労働者等も受診可能な健康診断・ストレスチェックや、従業員のための休憩室の設置等健康管理対策の実施</t>
  </si>
  <si>
    <t xml:space="preserve">雇用管理改善のための管理者に対する研修等の実施</t>
  </si>
  <si>
    <t xml:space="preserve">事故・トラブルへの対応マニュアル等の作成等の体制の整備</t>
  </si>
  <si>
    <t xml:space="preserve">生産性向上のための業務改善の取組</t>
  </si>
  <si>
    <t xml:space="preserve">タブレット端末やインカム等のＩＣＴ活用や見守り機器等の介護ロボットやセンサー等の導入による業務量の縮減</t>
  </si>
  <si>
    <t xml:space="preserve">高齢者の活躍（居室やフロア等の掃除、食事の配膳・下膳などのほか、経理や労務、広報なども含めた介護業務以外の業務の提供）等による役割分担の明確化</t>
  </si>
  <si>
    <t xml:space="preserve">５S活動（業務管理の手法の１つ。整理・整頓・清掃・清潔・躾の頭文字をとったもの）等の実践による職場環境の整備</t>
  </si>
  <si>
    <t xml:space="preserve">業務手順書の作成や、記録・報告様式の工夫等による情報共有や作業負担の軽減</t>
  </si>
  <si>
    <t xml:space="preserve">やりがい・働きがいの醸成</t>
  </si>
  <si>
    <t xml:space="preserve">ミーティング等による職場内コミュニケーションの円滑化による個々の介護職員の気づきを踏まえた勤務環境やケア内容の改善</t>
  </si>
  <si>
    <t xml:space="preserve">地域包括ケアの一員としてのモチベーション向上に資する、地域の児童・生徒や住民との交流の実施</t>
  </si>
  <si>
    <t xml:space="preserve">利用者本位のケア方針など介護保険や法人の理念等を定期的に学ぶ機会の提供</t>
  </si>
  <si>
    <t xml:space="preserve">ケアの好事例や、利用者やその家族からの謝意等の情報を共有する機会の提供</t>
  </si>
  <si>
    <r>
      <rPr>
        <b val="true"/>
        <sz val="10"/>
        <color rgb="FF000000"/>
        <rFont val="ＭＳ Ｐゴシック"/>
        <family val="3"/>
        <charset val="128"/>
      </rPr>
      <t xml:space="preserve">【見える化要件】</t>
    </r>
    <r>
      <rPr>
        <b val="true"/>
        <sz val="11"/>
        <color rgb="FF000000"/>
        <rFont val="ＭＳ Ｐゴシック"/>
        <family val="3"/>
        <charset val="128"/>
      </rPr>
      <t xml:space="preserve">　</t>
    </r>
    <r>
      <rPr>
        <sz val="9"/>
        <color rgb="FF000000"/>
        <rFont val="ＭＳ Ｐゴシック"/>
        <family val="3"/>
        <charset val="128"/>
      </rPr>
      <t xml:space="preserve">【新加算Ⅰ・Ⅱ、Ⅴ⑴～⑺・⑼・⑽・⑿、旧特定Ⅰ・Ⅱ】</t>
    </r>
  </si>
  <si>
    <t xml:space="preserve">実施する周知方法について、チェック（✔）すること。なお、令和６年度中の見込みでも差し支えない。</t>
  </si>
  <si>
    <t xml:space="preserve">ホームページ
への掲載</t>
  </si>
  <si>
    <t xml:space="preserve">職場環境等要件の24項目のうち、実施する取組項目の「介護サービス情報公表システム」（「事業所の特色」欄）での選択</t>
  </si>
  <si>
    <t xml:space="preserve">！実施する周知方法が選択されていません。</t>
  </si>
  <si>
    <t xml:space="preserve">職場環境等要件の24項目のうち、実施する取組項目の自社のホームページへの掲載</t>
  </si>
  <si>
    <t xml:space="preserve">４　要件を満たすことの確認・証明</t>
  </si>
  <si>
    <t xml:space="preserve">以下の点を確認し、満たしている項目に全てチェック（✔）すること。</t>
  </si>
  <si>
    <t xml:space="preserve">確認事項</t>
  </si>
  <si>
    <r>
      <rPr>
        <sz val="9"/>
        <color rgb="FF000000"/>
        <rFont val="ＭＳ Ｐゴシック"/>
        <family val="3"/>
        <charset val="128"/>
      </rPr>
      <t xml:space="preserve">証明する資料の例
</t>
    </r>
    <r>
      <rPr>
        <sz val="8"/>
        <color rgb="FF000000"/>
        <rFont val="ＭＳ Ｐゴシック"/>
        <family val="3"/>
        <charset val="128"/>
      </rPr>
      <t xml:space="preserve">（指定権者からの求めに応じて提出）</t>
    </r>
  </si>
  <si>
    <t xml:space="preserve">！チェックボックスに必要なチェック（✔）が入っていない項目があります。</t>
  </si>
  <si>
    <t xml:space="preserve">処遇改善加算等として給付される額は、職員の賃金改善のために全額支出します。
また、処遇改善加算等による賃金改善以外の部分で賃金水準を引き下げません。</t>
  </si>
  <si>
    <t xml:space="preserve">就業規則、給与規程、給与明細等</t>
  </si>
  <si>
    <t xml:space="preserve">令和７年度に繰り越す額（２（１）①ⅰア）がある場合は、全額、令和７年度の更なる賃金改善に充てます。期間中に事業所が休廃止した場合には、一時金等により介護職員その他の職員の賃金として配分します。</t>
  </si>
  <si>
    <t xml:space="preserve">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</si>
  <si>
    <t xml:space="preserve">就業規則、給与規程、資質向上のための計画等</t>
  </si>
  <si>
    <t xml:space="preserve">労働基準法、労働災害補償保険法、最低賃金法、労働安全衛生法、雇用保険法その他の労働に関する法令に違反し、罰金以上の刑に処せられていません。</t>
  </si>
  <si>
    <t xml:space="preserve">―</t>
  </si>
  <si>
    <t xml:space="preserve">労働保険料の納付が適正に行われています。</t>
  </si>
  <si>
    <t xml:space="preserve">労働保険関係成立届、確定保険料申告書</t>
  </si>
  <si>
    <t xml:space="preserve">本計画書の内容を雇用する全ての職員に対して周知しました。</t>
  </si>
  <si>
    <t xml:space="preserve">会議録、周知文書</t>
  </si>
  <si>
    <t xml:space="preserve">※</t>
  </si>
  <si>
    <t xml:space="preserve">各証明資料は、指定権者からの求めがあった場合には、速やかに提出すること。</t>
  </si>
  <si>
    <t xml:space="preserve">本様式への虚偽記載のほか、旧３加算及び新加算の請求に関して不正があった場合並びに指定権者からの求めに応じて書類の提出を行うことができなかった場合は、介護報酬の返還や指定取消となる場合がある。</t>
  </si>
  <si>
    <t xml:space="preserve">本処遇改善計画書の記載内容・確認事項の内容に間違いありません。
記載内容を証明する資料を適切に保管することを誓約します。</t>
  </si>
  <si>
    <t xml:space="preserve">○</t>
  </si>
  <si>
    <t xml:space="preserve">日</t>
  </si>
  <si>
    <t xml:space="preserve">代表者</t>
  </si>
  <si>
    <t xml:space="preserve">（確認用）</t>
  </si>
  <si>
    <t xml:space="preserve">提出前のチェックリスト</t>
  </si>
  <si>
    <t xml:space="preserve">以下の項目にオレンジ色の「×」がないか、提出前に確認すること。「×」がある場合、当該項目の記載を修正すること。</t>
  </si>
  <si>
    <t xml:space="preserve">空欄が表示される項目は、記入が不要であるため対応する必要はない。</t>
  </si>
  <si>
    <t xml:space="preserve">（１）</t>
  </si>
  <si>
    <t xml:space="preserve">令和７年度への繰越し見込額が令和６年度に増加する加算の見込額を超えない計画となっている</t>
  </si>
  <si>
    <t xml:space="preserve">令和７年度に繰り越す額を除いた加算額以上の賃金改善を行う計画となっている</t>
  </si>
  <si>
    <t xml:space="preserve">令和６年度に増加する加算の見込額を超える賃金改善を行う計画となっている</t>
  </si>
  <si>
    <t xml:space="preserve">（２）</t>
  </si>
  <si>
    <t xml:space="preserve">加算以外の部分で賃金水準を引き下げないことを誓約している</t>
  </si>
  <si>
    <t xml:space="preserve">（３）</t>
  </si>
  <si>
    <t xml:space="preserve">賃金改善を行う賃金項目及び方法を記載している</t>
  </si>
  <si>
    <t xml:space="preserve">月額賃金改善要件Ⅱ</t>
  </si>
  <si>
    <t xml:space="preserve">旧ベースアップ等加算相当の2/3以上の新規の月額賃金改善を行う計画になっていること</t>
  </si>
  <si>
    <t xml:space="preserve">月額賃金改善要件Ⅲ</t>
  </si>
  <si>
    <t xml:space="preserve">令和５年度から継続して旧ベースアップ等加算を算定する事業所について、令和５年度以前からの賃金改善の取組の継続を誓約していること</t>
  </si>
  <si>
    <t xml:space="preserve">令和６年４・５月から新規にベースアップ等加算を算定する事業所について、旧ベア加算額以上の新規の賃金改善を行う計画になっていること</t>
  </si>
  <si>
    <t xml:space="preserve">介護職員について、賃金改善の見込額の2/3以上が、ベースアップ等に充てられる計画になっていること</t>
  </si>
  <si>
    <t xml:space="preserve">その他の職種について、賃金改善の見込額の2/3以上が、ベースアップ等に充てられる計画になっていること</t>
  </si>
  <si>
    <t xml:space="preserve">キャリアパス要件Ⅰ・Ⅱ</t>
  </si>
  <si>
    <r>
      <rPr>
        <sz val="9"/>
        <rFont val="ＭＳ Ｐゴシック"/>
        <family val="3"/>
        <charset val="128"/>
      </rPr>
      <t xml:space="preserve">キャリアパス要件Ⅰ（任用要件・賃金体系の整備等）とキャリアパス要件Ⅱ（研修の実施等）の</t>
    </r>
    <r>
      <rPr>
        <u val="single"/>
        <sz val="9"/>
        <rFont val="ＭＳ Ｐゴシック"/>
        <family val="3"/>
        <charset val="128"/>
      </rPr>
      <t xml:space="preserve">両方</t>
    </r>
    <r>
      <rPr>
        <sz val="9"/>
        <rFont val="ＭＳ Ｐゴシック"/>
        <family val="3"/>
        <charset val="128"/>
      </rPr>
      <t xml:space="preserve">を満たすこと。ただし、満たさない場合は、令和６年度中（令和７年３月末まで）に介護職員の任用要件・賃金体系を定めること</t>
    </r>
    <r>
      <rPr>
        <u val="single"/>
        <sz val="9"/>
        <rFont val="ＭＳ Ｐゴシック"/>
        <family val="3"/>
        <charset val="128"/>
      </rPr>
      <t xml:space="preserve">及び</t>
    </r>
    <r>
      <rPr>
        <sz val="9"/>
        <rFont val="ＭＳ Ｐゴシック"/>
        <family val="3"/>
        <charset val="128"/>
      </rPr>
      <t xml:space="preserve">研修等に係る計画を策定し、研修の実施又は研修機会の確保を行うことを誓約していること</t>
    </r>
  </si>
  <si>
    <r>
      <rPr>
        <sz val="9"/>
        <rFont val="ＭＳ Ｐゴシック"/>
        <family val="3"/>
        <charset val="128"/>
      </rPr>
      <t xml:space="preserve">キャリアパス要件Ⅰ（任用要件・賃金体系の整備等）とキャリアパス要件Ⅱ（研修の実施等）の</t>
    </r>
    <r>
      <rPr>
        <u val="single"/>
        <sz val="9"/>
        <rFont val="ＭＳ Ｐゴシック"/>
        <family val="3"/>
        <charset val="128"/>
      </rPr>
      <t xml:space="preserve">どちらか</t>
    </r>
    <r>
      <rPr>
        <sz val="9"/>
        <rFont val="ＭＳ Ｐゴシック"/>
        <family val="3"/>
        <charset val="128"/>
      </rPr>
      <t xml:space="preserve">を満たすこと。ただし、満たさない場合は、令和６年度中（令和７年３月末まで）に介護職員の任用要件・賃金体系を定めること</t>
    </r>
    <r>
      <rPr>
        <u val="single"/>
        <sz val="9"/>
        <rFont val="ＭＳ Ｐゴシック"/>
        <family val="3"/>
        <charset val="128"/>
      </rPr>
      <t xml:space="preserve">又は</t>
    </r>
    <r>
      <rPr>
        <sz val="9"/>
        <rFont val="ＭＳ Ｐゴシック"/>
        <family val="3"/>
        <charset val="128"/>
      </rPr>
      <t xml:space="preserve">研修等に係る計画を策定し、研修の実施又は研修機会の確保を行うことを誓約していること</t>
    </r>
  </si>
  <si>
    <t xml:space="preserve">（４）</t>
  </si>
  <si>
    <t xml:space="preserve">キャリアパス要件Ⅲ</t>
  </si>
  <si>
    <t xml:space="preserve">キャリアパス要件Ⅲ（昇給の仕組みの整備等）を満たすこと。ただし、満たさない場合は、令和６年度中（令和７年３月末まで）に昇給の仕組みを整備することを誓約していること</t>
  </si>
  <si>
    <t xml:space="preserve">（５）</t>
  </si>
  <si>
    <t xml:space="preserve">キャリアパス要件Ⅳ</t>
  </si>
  <si>
    <t xml:space="preserve">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</si>
  <si>
    <t xml:space="preserve">（６）</t>
  </si>
  <si>
    <t xml:space="preserve">キャリアパス要件Ⅴ</t>
  </si>
  <si>
    <t xml:space="preserve">キャリアパス要件Ⅴ（介護福祉士の配置等要件）を満たすこと</t>
  </si>
  <si>
    <t xml:space="preserve">（７）</t>
  </si>
  <si>
    <t xml:space="preserve">職場環境等要件</t>
  </si>
  <si>
    <t xml:space="preserve">新加算等の区分ごとに必要な数以上の職場環境等要件の取組を行っていること</t>
  </si>
  <si>
    <t xml:space="preserve">情報公表システム等での見える化要件を満たすこと</t>
  </si>
  <si>
    <t xml:space="preserve"> 必要な項目が全て選択されていること</t>
  </si>
  <si>
    <t xml:space="preserve"> 誓約・記名が行われていること</t>
  </si>
  <si>
    <t xml:space="preserve">別紙様式２－２ 個票（令和６年４・５月分）</t>
  </si>
  <si>
    <t xml:space="preserve">　　処遇改善加算額（見込額）の合計［円］（別紙様式2-1 2（1）(a)の内数）</t>
  </si>
  <si>
    <t xml:space="preserve">　　特定加算（見込額）の合計[円]（別紙様式2-1 2（1）(a)の内数）</t>
  </si>
  <si>
    <t xml:space="preserve">⑥キャリアパス要件Ⅳについて</t>
  </si>
  <si>
    <t xml:space="preserve">　　ベースアップ等加算（見込額）の合計［円］（別紙様式2-1 2（1）(a)の内数）</t>
  </si>
  <si>
    <t xml:space="preserve">賃金改善額が月額平均８万円以上又は改善後の賃金が年額440万円以上となる者の数</t>
  </si>
  <si>
    <t xml:space="preserve">令和６年４・５月の算定予定（１）</t>
  </si>
  <si>
    <t xml:space="preserve">うち、新規に算定する旧ベア加算の見込額［円］（別紙様式2-1 3（3）①に転記）</t>
  </si>
  <si>
    <t xml:space="preserve">特定加算Ⅰ・Ⅱの算定を届け出た事業所数（短期入所・予防・総合事業での重複を除く。）</t>
  </si>
  <si>
    <t xml:space="preserve">令和６年４・５月の算定予定（２）</t>
  </si>
  <si>
    <t xml:space="preserve">　　旧３加算のうち、令和６年度に増加する加算額の見込額
　　（旧３加算の上位区分への移行によるもの）（別紙様式2-1 2（1）(b)の内数）</t>
  </si>
  <si>
    <t xml:space="preserve">【記入上の注意】
 ・ 月額8万円以上の改善については、特定加算による賃金改善額のみで判断すること。改善後の賃金が年額440万円以上であるかは、処遇改善加算、特定加算、ベースアップ等加算による賃金改善額を含む金額で判断すること。</t>
  </si>
  <si>
    <t xml:space="preserve">⇒⑥キャリアパス要件Ⅳが「×」の場合、別紙様式2-1 ３（６）に特別な事情を記入</t>
  </si>
  <si>
    <t xml:space="preserve">介護保険
事業所番号</t>
  </si>
  <si>
    <t xml:space="preserve">処遇加算等除く一月あたり介護報酬総単位数[単位]
(a)</t>
  </si>
  <si>
    <t xml:space="preserve">１単位
あたりの
単価[円]
(b)</t>
  </si>
  <si>
    <t xml:space="preserve">処遇改善加算・特定加算・ベースアップ等加算の別</t>
  </si>
  <si>
    <t xml:space="preserve">（参考）
令和５年度</t>
  </si>
  <si>
    <t xml:space="preserve">令和６年度</t>
  </si>
  <si>
    <t xml:space="preserve">令和６年度に増加する加算額の見込額
（令和５年度の加算率と比較）</t>
  </si>
  <si>
    <t xml:space="preserve">②月額賃金要件Ⅲ</t>
  </si>
  <si>
    <t xml:space="preserve">③・④キャリアパス要件Ⅰ・Ⅱ</t>
  </si>
  <si>
    <t xml:space="preserve">⑤キャリアパス要件Ⅲ</t>
  </si>
  <si>
    <t xml:space="preserve">⑥キャリアパス要件Ⅳ</t>
  </si>
  <si>
    <t xml:space="preserve">⑦キャリアパス要件Ⅴ</t>
  </si>
  <si>
    <t xml:space="preserve">確認欄</t>
  </si>
  <si>
    <t xml:space="preserve">（ソート用）</t>
  </si>
  <si>
    <t xml:space="preserve">都道
府県</t>
  </si>
  <si>
    <t xml:space="preserve">市区
町村</t>
  </si>
  <si>
    <t xml:space="preserve">算定した処遇加算等の区分
※令和６年３月時点</t>
  </si>
  <si>
    <t xml:space="preserve">加
算
率</t>
  </si>
  <si>
    <t xml:space="preserve">令和６年４・５月に算定する処遇加算等の区分</t>
  </si>
  <si>
    <t xml:space="preserve">加
算
率
(c)</t>
  </si>
  <si>
    <t xml:space="preserve">算定対象月
(d)
※通常は令和６年４月～令和６年５月</t>
  </si>
  <si>
    <t xml:space="preserve">処遇加算等の見込額[円]
(a×b×c×d)</t>
  </si>
  <si>
    <t xml:space="preserve">新たに増加するベースアップ等加算の見込額</t>
  </si>
  <si>
    <t xml:space="preserve">月額賃金要件Ⅲを満たす</t>
  </si>
  <si>
    <r>
      <rPr>
        <sz val="14"/>
        <rFont val="ＭＳ Ｐゴシック"/>
        <family val="3"/>
        <charset val="128"/>
      </rPr>
      <t xml:space="preserve">賃金体系整備等</t>
    </r>
    <r>
      <rPr>
        <u val="single"/>
        <sz val="14"/>
        <rFont val="ＭＳ Ｐゴシック"/>
        <family val="3"/>
        <charset val="128"/>
      </rPr>
      <t xml:space="preserve">及び</t>
    </r>
    <r>
      <rPr>
        <sz val="14"/>
        <rFont val="ＭＳ Ｐゴシック"/>
        <family val="3"/>
        <charset val="128"/>
      </rPr>
      <t xml:space="preserve">研修の実施等</t>
    </r>
  </si>
  <si>
    <r>
      <rPr>
        <sz val="14"/>
        <rFont val="ＭＳ Ｐゴシック"/>
        <family val="3"/>
        <charset val="128"/>
      </rPr>
      <t xml:space="preserve">賃金体系整備等</t>
    </r>
    <r>
      <rPr>
        <u val="single"/>
        <sz val="14"/>
        <rFont val="ＭＳ Ｐゴシック"/>
        <family val="3"/>
        <charset val="128"/>
      </rPr>
      <t xml:space="preserve">又は</t>
    </r>
    <r>
      <rPr>
        <sz val="14"/>
        <rFont val="ＭＳ Ｐゴシック"/>
        <family val="3"/>
        <charset val="128"/>
      </rPr>
      <t xml:space="preserve">研修の実施等</t>
    </r>
  </si>
  <si>
    <t xml:space="preserve">昇給の仕組みの整備等</t>
  </si>
  <si>
    <r>
      <rPr>
        <sz val="14"/>
        <rFont val="ＭＳ Ｐゴシック"/>
        <family val="3"/>
        <charset val="128"/>
      </rPr>
      <t xml:space="preserve">改善後の賃金要件</t>
    </r>
    <r>
      <rPr>
        <sz val="11"/>
        <rFont val="ＭＳ Ｐゴシック"/>
        <family val="3"/>
        <charset val="128"/>
      </rPr>
      <t xml:space="preserve">（月額８万円以上又は年額440万円以上）</t>
    </r>
    <r>
      <rPr>
        <sz val="14"/>
        <rFont val="ＭＳ Ｐゴシック"/>
        <family val="3"/>
        <charset val="128"/>
      </rPr>
      <t xml:space="preserve">を満たす職員数を記載</t>
    </r>
  </si>
  <si>
    <t xml:space="preserve">介護福祉士等の配置の状況が分かる加算の算定状況</t>
  </si>
  <si>
    <t xml:space="preserve">「算定する新加算の区分」の色付け用（入力要否の判定用）</t>
  </si>
  <si>
    <t xml:space="preserve">キャリアパス要件Ⅴのプルダウンメニュー用</t>
  </si>
  <si>
    <t xml:space="preserve">令和６年６月以降の加算区分の判定用</t>
  </si>
  <si>
    <t xml:space="preserve">②の記入状況チェック</t>
  </si>
  <si>
    <t xml:space="preserve">③の記入状況チェック</t>
  </si>
  <si>
    <t xml:space="preserve">④の記入状況チェック</t>
  </si>
  <si>
    <t xml:space="preserve">⑤の記入状況チェック</t>
  </si>
  <si>
    <t xml:space="preserve">⑥の必要数チェック（併設の場合０）</t>
  </si>
  <si>
    <t xml:space="preserve">⑦の記入状況チェック</t>
  </si>
  <si>
    <t xml:space="preserve">処遇改善加算</t>
  </si>
  <si>
    <t xml:space="preserve">処遇加算Ⅱ</t>
  </si>
  <si>
    <t xml:space="preserve">処遇加算Ⅰ</t>
  </si>
  <si>
    <t xml:space="preserve">月～令和</t>
  </si>
  <si>
    <t xml:space="preserve">ヶ月）</t>
  </si>
  <si>
    <t xml:space="preserve">令和６年度中に満たす</t>
  </si>
  <si>
    <t xml:space="preserve">特定加算</t>
  </si>
  <si>
    <t xml:space="preserve">特定加算Ⅱ</t>
  </si>
  <si>
    <t xml:space="preserve">特定加算Ⅰ</t>
  </si>
  <si>
    <t xml:space="preserve">特定事業所加算Ⅰ</t>
  </si>
  <si>
    <t xml:space="preserve">ベースアップ等加算</t>
  </si>
  <si>
    <t xml:space="preserve">ベア加算なし</t>
  </si>
  <si>
    <t xml:space="preserve">ベア加算</t>
  </si>
  <si>
    <t xml:space="preserve">特定加算なし</t>
  </si>
  <si>
    <t xml:space="preserve">処遇加算Ⅲ</t>
  </si>
  <si>
    <t xml:space="preserve">別紙様式２－３ 個票（令和６年６月以降分）</t>
  </si>
  <si>
    <t xml:space="preserve">　介護職員等処遇改善加算（見込額）の合計［円］
　（別紙様式2-1 2（1）(a)の内数）</t>
  </si>
  <si>
    <t xml:space="preserve">　うち、介護職員等処遇改善加算Ⅳ相当の１／２（見込額）の合計［円］（別紙様式2-1 3（1）①の内数）</t>
  </si>
  <si>
    <t xml:space="preserve">⑥キャリアパス要件Ⅳについて（「令和６年度の算定予定」について）</t>
  </si>
  <si>
    <t xml:space="preserve">令和６年度を通じての算定予定（①・②）</t>
  </si>
  <si>
    <t xml:space="preserve">　うち、新たに増加する旧ベースアップ等加算相当の見込額［円］（別紙様式2-1 3（2）①の内数）</t>
  </si>
  <si>
    <t xml:space="preserve">①「令和６年度の算定予定」</t>
  </si>
  <si>
    <t xml:space="preserve">　うち、令和６年度に増加する加算額の見込額（令和６年度改定での加算率の引上げ及び新加算への移行によるもの）（別紙様式2-1 2（1）(b)の内数）</t>
  </si>
  <si>
    <t xml:space="preserve">新加算Ⅰ・Ⅱ・Ⅴ⑴～⑺・⑼・⑽・⑿の算定を届け出た事業所数
（短期入所・予防・総合事業での重複除く）</t>
  </si>
  <si>
    <t xml:space="preserve">②「期中移行後の算定予定」（別紙2-4から転記）</t>
  </si>
  <si>
    <t xml:space="preserve">　（参考）令和５年度と比較し、令和７年度に増加する加算額の見込額
　（令和６年度改定での加算率の引上げ及び新加算への移行によるもの）</t>
  </si>
  <si>
    <t xml:space="preserve">【記入上の注意】
 ・ 月額8万円以上の改善については、旧特定加算相当による賃金改善額のみで判断すること。改善後の賃金が年額440万円以上であるは、新加算及び旧３加算全体での賃金改善額を含む金額で判断すること。</t>
  </si>
  <si>
    <t xml:space="preserve">令和６年４・５月時点の
旧３加算の区分</t>
  </si>
  <si>
    <t xml:space="preserve">合
計
の
加
算
率</t>
  </si>
  <si>
    <r>
      <rPr>
        <sz val="14"/>
        <rFont val="ＭＳ Ｐゴシック"/>
        <family val="3"/>
        <charset val="128"/>
      </rPr>
      <t xml:space="preserve">（参考）令和５年度と要件を変えずに移行した場合の新加算の区分
</t>
    </r>
    <r>
      <rPr>
        <sz val="12"/>
        <rFont val="ＭＳ Ｐゴシック"/>
        <family val="3"/>
        <charset val="128"/>
      </rPr>
      <t xml:space="preserve">
（カッコ内は６月以降算定可能な新加算Ⅴの区分（上記と異なる場合））</t>
    </r>
  </si>
  <si>
    <t xml:space="preserve">算定する
新加算の区分</t>
  </si>
  <si>
    <t xml:space="preserve">算定対象月
(d)
※通常は令和６年６月～令和７年３月</t>
  </si>
  <si>
    <t xml:space="preserve">新加算の
見込額[円]
(a×b×c×d)</t>
  </si>
  <si>
    <t xml:space="preserve">（参考）
①月額賃金要件Ⅰ
（令和７年度～）</t>
  </si>
  <si>
    <t xml:space="preserve">②月額賃金要件Ⅱ</t>
  </si>
  <si>
    <t xml:space="preserve">（判定用参考式）</t>
  </si>
  <si>
    <t xml:space="preserve">新加算Ⅳ相当の加算額の見込額の
１／２</t>
  </si>
  <si>
    <t xml:space="preserve">月額賃金要件Ⅰを満たす</t>
  </si>
  <si>
    <t xml:space="preserve">新たに増加する旧ベースアップ等加算相当の新加算の見込額</t>
  </si>
  <si>
    <t xml:space="preserve">月額賃金要件Ⅱを満たす</t>
  </si>
  <si>
    <t xml:space="preserve">〔算定する新加算の区分」の色付け用（入力要否の判定用）</t>
  </si>
  <si>
    <t xml:space="preserve">令和５年度の旧３加算の区分</t>
  </si>
  <si>
    <t xml:space="preserve">令和５年度の合計の加算率</t>
  </si>
  <si>
    <t xml:space="preserve">「令和６年度の算定予定」の「算定する新加算の区分」のプルダウンメニュー用</t>
  </si>
  <si>
    <t xml:space="preserve">令和６年度の算定予定</t>
  </si>
  <si>
    <t xml:space="preserve">新加算Ⅰ</t>
  </si>
  <si>
    <t xml:space="preserve">新加算Ⅱ</t>
  </si>
  <si>
    <t xml:space="preserve">新加算Ⅲ</t>
  </si>
  <si>
    <t xml:space="preserve">新加算Ⅳ</t>
  </si>
  <si>
    <t xml:space="preserve">（参考）令和７年度の移行予定</t>
  </si>
  <si>
    <t xml:space="preserve">併設本体事業所において旧特定加算Ⅰ又は新加算Ⅰの届出あり</t>
  </si>
  <si>
    <t xml:space="preserve">新加算Ⅴ（14）</t>
  </si>
  <si>
    <t xml:space="preserve">別紙様式２－４ 個票（年度内の区分変更がある場合に記入）</t>
  </si>
  <si>
    <t xml:space="preserve">　介護職員等処遇改善加算（見込額）の合計［円］（別紙様式2-1 2（1）(a)の内数）</t>
  </si>
  <si>
    <t xml:space="preserve">⑥キャリアパス要件Ⅳについて（「区分変更後の算定予定」について）</t>
  </si>
  <si>
    <t xml:space="preserve">「区分変更後の算定予定」
（別紙2-3へ転記）</t>
  </si>
  <si>
    <t xml:space="preserve">新加算Ⅰ・Ⅱの算定を届け出た事業所数（短期入所・予防・総合事業での重複除く）</t>
  </si>
  <si>
    <t xml:space="preserve">【記入上の注意】
 ・ 月額8万円以上の改善については、旧特定加算相当による賃金改善額のみで判断すること。改善後の賃金が年額440万円以上であるかは、新加算及び旧３加算全体での賃金改善額を含む金額で判断すること。</t>
  </si>
  <si>
    <t xml:space="preserve">算定対象月
(d)</t>
  </si>
  <si>
    <t xml:space="preserve">新加算Ⅳ相当の加算額の見込額の１／２</t>
  </si>
  <si>
    <t xml:space="preserve">令和６年６月当初の算定予定</t>
  </si>
  <si>
    <t xml:space="preserve">区分変更後の算定予定</t>
  </si>
  <si>
    <t xml:space="preserve">表１　加算率一覧</t>
  </si>
  <si>
    <t xml:space="preserve">表２　キャリアパス要件Ⅴ（介護福祉士等の配置要件）</t>
  </si>
  <si>
    <t xml:space="preserve">表３</t>
  </si>
  <si>
    <t xml:space="preserve">表４</t>
  </si>
  <si>
    <t xml:space="preserve">表５</t>
  </si>
  <si>
    <t xml:space="preserve">表６　新加算の加算区分</t>
  </si>
  <si>
    <t xml:space="preserve">サービス区分</t>
  </si>
  <si>
    <t xml:space="preserve">介護職員処遇改善加算</t>
  </si>
  <si>
    <t xml:space="preserve">介護職員等特定処遇改善加算</t>
  </si>
  <si>
    <t xml:space="preserve">介護職員等ベースアップ等支援加算</t>
  </si>
  <si>
    <t xml:space="preserve">介護職員等処遇改善加算</t>
  </si>
  <si>
    <t xml:space="preserve">（参考）令和６年度介護報酬改定による引上げ分</t>
  </si>
  <si>
    <t xml:space="preserve">介護福祉士等の配置要件</t>
  </si>
  <si>
    <t xml:space="preserve">計算用</t>
  </si>
  <si>
    <t xml:space="preserve">誓約を行わない場合</t>
  </si>
  <si>
    <t xml:space="preserve">キャリアパス要件等の適合状況に応じた加算率</t>
  </si>
  <si>
    <t xml:space="preserve">サービス提供体制強化加算等の算定状況に応じた加算率</t>
  </si>
  <si>
    <t xml:space="preserve">各要件の適合状況に応じた加算率（新加算（Ⅴ）は経過措置区分）</t>
  </si>
  <si>
    <t xml:space="preserve">夜間対応型訪問介護</t>
  </si>
  <si>
    <t xml:space="preserve">処遇加算なし</t>
  </si>
  <si>
    <t xml:space="preserve">新加算Ⅴ（１）</t>
  </si>
  <si>
    <t xml:space="preserve">新加算Ⅴ（２）</t>
  </si>
  <si>
    <t xml:space="preserve">新加算Ⅴ（３）</t>
  </si>
  <si>
    <t xml:space="preserve">新加算Ⅴ（４）</t>
  </si>
  <si>
    <t xml:space="preserve">新加算Ⅴ（５）</t>
  </si>
  <si>
    <t xml:space="preserve">新加算Ⅴ（６）</t>
  </si>
  <si>
    <t xml:space="preserve">新加算Ⅴ（７）</t>
  </si>
  <si>
    <t xml:space="preserve">新加算Ⅴ（８）</t>
  </si>
  <si>
    <t xml:space="preserve">新加算Ⅴ（９）</t>
  </si>
  <si>
    <t xml:space="preserve">新加算Ⅴ（10）</t>
  </si>
  <si>
    <t xml:space="preserve">新加算Ⅴ（11）</t>
  </si>
  <si>
    <t xml:space="preserve">新加算Ⅴ（12）</t>
  </si>
  <si>
    <t xml:space="preserve">新加算Ⅴ（13）</t>
  </si>
  <si>
    <t xml:space="preserve">定期巡回･随時対応型訪問介護看護</t>
  </si>
  <si>
    <t xml:space="preserve">特定事業所加算Ⅱ</t>
  </si>
  <si>
    <t xml:space="preserve">（介護予防）訪問入浴介護</t>
  </si>
  <si>
    <t xml:space="preserve">介護予防_訪問入浴介護</t>
  </si>
  <si>
    <t xml:space="preserve">サービス提供体制強化加算Ⅰ</t>
  </si>
  <si>
    <t xml:space="preserve">サービス提供体制強化加算Ⅱ</t>
  </si>
  <si>
    <t xml:space="preserve">地域密着型通所介護</t>
  </si>
  <si>
    <t xml:space="preserve">（介護予防）通所リハビリテーション</t>
  </si>
  <si>
    <t xml:space="preserve">介護予防_通所リハビリテーション</t>
  </si>
  <si>
    <t xml:space="preserve">（介護予防）特定施設入居者生活介護</t>
  </si>
  <si>
    <t xml:space="preserve">介護予防_特定施設入居者生活介護</t>
  </si>
  <si>
    <t xml:space="preserve">サービス提供体制強化加算Ⅲイ又はロ</t>
  </si>
  <si>
    <t xml:space="preserve">地域密着型特定施設入居者生活介護</t>
  </si>
  <si>
    <t xml:space="preserve">（介護予防）認知症対応型通所介護</t>
  </si>
  <si>
    <t xml:space="preserve">介護予防_認知症対応型通所介護</t>
  </si>
  <si>
    <t xml:space="preserve">入居継続支援加算Ⅰ又はⅡ</t>
  </si>
  <si>
    <t xml:space="preserve">介護予防_小規模多機能型居宅介護</t>
  </si>
  <si>
    <t xml:space="preserve">看護小規模多機能型居宅介護</t>
  </si>
  <si>
    <t xml:space="preserve">（介護予防）認知症対応型共同生活介護</t>
  </si>
  <si>
    <t xml:space="preserve">介護予防_認知症対応型共同生活介護</t>
  </si>
  <si>
    <t xml:space="preserve">地域密着型介護老人福祉施設</t>
  </si>
  <si>
    <t xml:space="preserve">介護予防_短期入所生活介護</t>
  </si>
  <si>
    <t xml:space="preserve">日常生活継続支援加算Ⅰ又はⅡ</t>
  </si>
  <si>
    <t xml:space="preserve">介護老人保健施設</t>
  </si>
  <si>
    <t xml:space="preserve">（介護予防）短期入所療養介護（老健）</t>
  </si>
  <si>
    <t xml:space="preserve">介護予防_短期入所療養介護_老健</t>
  </si>
  <si>
    <t xml:space="preserve">併設本体施設において旧特定加算Ⅰ又は新加算Ⅰの届出あり</t>
  </si>
  <si>
    <t xml:space="preserve">（介護予防）短期入所療養介護 （病院等（老健以外）)</t>
  </si>
  <si>
    <t xml:space="preserve">介護予防_短期入所療養介護 _病院等_老健以外_</t>
  </si>
  <si>
    <t xml:space="preserve">介護医療院</t>
  </si>
  <si>
    <t xml:space="preserve">（介護予防）短期入所療養介護（医療院）</t>
  </si>
  <si>
    <t xml:space="preserve">介護予防_短期入所療養介護_医療院</t>
  </si>
  <si>
    <t xml:space="preserve">訪問型サービス_総合事業</t>
  </si>
  <si>
    <t xml:space="preserve">通所型サービス（総合事業）</t>
  </si>
  <si>
    <t xml:space="preserve">通所型サービス_総合事業</t>
  </si>
  <si>
    <t xml:space="preserve">特定事業所加算Ⅰ又はⅡに準じる市町村独自の加算</t>
  </si>
  <si>
    <t xml:space="preserve">サービス提供体制強化加算Ⅰ又はⅡに準じる市町村独自の加算</t>
  </si>
  <si>
    <t xml:space="preserve">注１　地域密着型通所介護のサービス提供体制強化加算Ⅲイ又はロは療養通所介護費を算定する場合のみ</t>
  </si>
  <si>
    <t xml:space="preserve">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</si>
  <si>
    <t xml:space="preserve">事業所の所在地（都道府県）</t>
  </si>
  <si>
    <t xml:space="preserve">事業所の所在地（市区町村）</t>
  </si>
  <si>
    <t xml:space="preserve">1単位あたりの単価</t>
  </si>
  <si>
    <t xml:space="preserve">介護サービス</t>
  </si>
  <si>
    <t xml:space="preserve">人件費割合</t>
  </si>
  <si>
    <t xml:space="preserve">北海道</t>
  </si>
  <si>
    <t xml:space="preserve">札幌市</t>
  </si>
  <si>
    <t xml:space="preserve">青森県</t>
  </si>
  <si>
    <t xml:space="preserve">函館市</t>
  </si>
  <si>
    <t xml:space="preserve">岩手県</t>
  </si>
  <si>
    <t xml:space="preserve">小樽市</t>
  </si>
  <si>
    <t xml:space="preserve">港区</t>
  </si>
  <si>
    <t xml:space="preserve">宮城県</t>
  </si>
  <si>
    <t xml:space="preserve">旭川市</t>
  </si>
  <si>
    <t xml:space="preserve">新宿区</t>
  </si>
  <si>
    <t xml:space="preserve">秋田県</t>
  </si>
  <si>
    <t xml:space="preserve">室蘭市</t>
  </si>
  <si>
    <t xml:space="preserve">文京区</t>
  </si>
  <si>
    <t xml:space="preserve">山形県</t>
  </si>
  <si>
    <t xml:space="preserve">釧路市</t>
  </si>
  <si>
    <t xml:space="preserve">台東区</t>
  </si>
  <si>
    <t xml:space="preserve">福島県</t>
  </si>
  <si>
    <t xml:space="preserve">帯広市</t>
  </si>
  <si>
    <t xml:space="preserve">墨田区</t>
  </si>
  <si>
    <t xml:space="preserve">茨城県</t>
  </si>
  <si>
    <t xml:space="preserve">北見市</t>
  </si>
  <si>
    <t xml:space="preserve">江東区</t>
  </si>
  <si>
    <t xml:space="preserve">栃木県</t>
  </si>
  <si>
    <t xml:space="preserve">夕張市</t>
  </si>
  <si>
    <t xml:space="preserve">品川区</t>
  </si>
  <si>
    <t xml:space="preserve">群馬県</t>
  </si>
  <si>
    <t xml:space="preserve">岩見沢市</t>
  </si>
  <si>
    <t xml:space="preserve">目黒区</t>
  </si>
  <si>
    <t xml:space="preserve">埼玉県</t>
  </si>
  <si>
    <t xml:space="preserve">網走市</t>
  </si>
  <si>
    <t xml:space="preserve">大田区</t>
  </si>
  <si>
    <t xml:space="preserve">留萌市</t>
  </si>
  <si>
    <t xml:space="preserve">世田谷区</t>
  </si>
  <si>
    <t xml:space="preserve">苫小牧市</t>
  </si>
  <si>
    <t xml:space="preserve">渋谷区</t>
  </si>
  <si>
    <t xml:space="preserve">神奈川県</t>
  </si>
  <si>
    <t xml:space="preserve">稚内市</t>
  </si>
  <si>
    <t xml:space="preserve">中野区</t>
  </si>
  <si>
    <t xml:space="preserve">新潟県</t>
  </si>
  <si>
    <t xml:space="preserve">美唄市</t>
  </si>
  <si>
    <t xml:space="preserve">杉並区</t>
  </si>
  <si>
    <t xml:space="preserve">富山県</t>
  </si>
  <si>
    <t xml:space="preserve">芦別市</t>
  </si>
  <si>
    <t xml:space="preserve">豊島区</t>
  </si>
  <si>
    <t xml:space="preserve">石川県</t>
  </si>
  <si>
    <t xml:space="preserve">江別市</t>
  </si>
  <si>
    <t xml:space="preserve">北区</t>
  </si>
  <si>
    <t xml:space="preserve">福井県</t>
  </si>
  <si>
    <t xml:space="preserve">赤平市</t>
  </si>
  <si>
    <t xml:space="preserve">荒川区</t>
  </si>
  <si>
    <t xml:space="preserve">山梨県</t>
  </si>
  <si>
    <t xml:space="preserve">紋別市</t>
  </si>
  <si>
    <t xml:space="preserve">板橋区</t>
  </si>
  <si>
    <t xml:space="preserve">介護療養型医療施設</t>
  </si>
  <si>
    <t xml:space="preserve">長野県</t>
  </si>
  <si>
    <t xml:space="preserve">士別市</t>
  </si>
  <si>
    <t xml:space="preserve">練馬区</t>
  </si>
  <si>
    <t xml:space="preserve">岐阜県</t>
  </si>
  <si>
    <t xml:space="preserve">名寄市</t>
  </si>
  <si>
    <t xml:space="preserve">足立区</t>
  </si>
  <si>
    <t xml:space="preserve">静岡県</t>
  </si>
  <si>
    <t xml:space="preserve">三笠市</t>
  </si>
  <si>
    <t xml:space="preserve">葛飾区</t>
  </si>
  <si>
    <t xml:space="preserve">愛知県</t>
  </si>
  <si>
    <t xml:space="preserve">根室市</t>
  </si>
  <si>
    <t xml:space="preserve">江戸川区</t>
  </si>
  <si>
    <t xml:space="preserve">三重県</t>
  </si>
  <si>
    <t xml:space="preserve">千歳市</t>
  </si>
  <si>
    <t xml:space="preserve">調布市</t>
  </si>
  <si>
    <t xml:space="preserve">滋賀県</t>
  </si>
  <si>
    <t xml:space="preserve">滝川市</t>
  </si>
  <si>
    <t xml:space="preserve">町田市</t>
  </si>
  <si>
    <t xml:space="preserve">京都府</t>
  </si>
  <si>
    <t xml:space="preserve">砂川市</t>
  </si>
  <si>
    <t xml:space="preserve">狛江市</t>
  </si>
  <si>
    <t xml:space="preserve">大阪府</t>
  </si>
  <si>
    <t xml:space="preserve">歌志内市</t>
  </si>
  <si>
    <t xml:space="preserve">多摩市</t>
  </si>
  <si>
    <t xml:space="preserve">兵庫県</t>
  </si>
  <si>
    <t xml:space="preserve">深川市</t>
  </si>
  <si>
    <t xml:space="preserve">横浜市</t>
  </si>
  <si>
    <t xml:space="preserve">奈良県</t>
  </si>
  <si>
    <t xml:space="preserve">富良野市</t>
  </si>
  <si>
    <t xml:space="preserve">川崎市</t>
  </si>
  <si>
    <t xml:space="preserve">和歌山県</t>
  </si>
  <si>
    <t xml:space="preserve">登別市</t>
  </si>
  <si>
    <t xml:space="preserve">大阪市</t>
  </si>
  <si>
    <t xml:space="preserve">鳥取県</t>
  </si>
  <si>
    <t xml:space="preserve">恵庭市</t>
  </si>
  <si>
    <t xml:space="preserve">さいたま市</t>
  </si>
  <si>
    <t xml:space="preserve">島根県</t>
  </si>
  <si>
    <t xml:space="preserve">伊達市</t>
  </si>
  <si>
    <t xml:space="preserve">岡山県</t>
  </si>
  <si>
    <t xml:space="preserve">北広島市</t>
  </si>
  <si>
    <t xml:space="preserve">浦安市</t>
  </si>
  <si>
    <t xml:space="preserve">広島県</t>
  </si>
  <si>
    <t xml:space="preserve">石狩市</t>
  </si>
  <si>
    <t xml:space="preserve">八王子市</t>
  </si>
  <si>
    <t xml:space="preserve">山口県</t>
  </si>
  <si>
    <t xml:space="preserve">北斗市</t>
  </si>
  <si>
    <t xml:space="preserve">武蔵野市</t>
  </si>
  <si>
    <t xml:space="preserve">徳島県</t>
  </si>
  <si>
    <t xml:space="preserve">当別町</t>
  </si>
  <si>
    <t xml:space="preserve">三鷹市</t>
  </si>
  <si>
    <t xml:space="preserve">香川県</t>
  </si>
  <si>
    <t xml:space="preserve">新篠津村</t>
  </si>
  <si>
    <t xml:space="preserve">青梅市</t>
  </si>
  <si>
    <t xml:space="preserve">愛媛県</t>
  </si>
  <si>
    <t xml:space="preserve">松前町</t>
  </si>
  <si>
    <t xml:space="preserve">府中市</t>
  </si>
  <si>
    <t xml:space="preserve">高知県</t>
  </si>
  <si>
    <t xml:space="preserve">福島町</t>
  </si>
  <si>
    <t xml:space="preserve">小金井市</t>
  </si>
  <si>
    <t xml:space="preserve">福岡県</t>
  </si>
  <si>
    <t xml:space="preserve">知内町</t>
  </si>
  <si>
    <t xml:space="preserve">小平市</t>
  </si>
  <si>
    <t xml:space="preserve">佐賀県</t>
  </si>
  <si>
    <t xml:space="preserve">木古内町</t>
  </si>
  <si>
    <t xml:space="preserve">日野市</t>
  </si>
  <si>
    <t xml:space="preserve">長崎県</t>
  </si>
  <si>
    <t xml:space="preserve">七飯町</t>
  </si>
  <si>
    <t xml:space="preserve">東村山市</t>
  </si>
  <si>
    <t xml:space="preserve">熊本県</t>
  </si>
  <si>
    <t xml:space="preserve">鹿部町</t>
  </si>
  <si>
    <t xml:space="preserve">国分寺市</t>
  </si>
  <si>
    <t xml:space="preserve">大分県</t>
  </si>
  <si>
    <t xml:space="preserve">森町</t>
  </si>
  <si>
    <t xml:space="preserve">国立市</t>
  </si>
  <si>
    <t xml:space="preserve">宮崎県</t>
  </si>
  <si>
    <t xml:space="preserve">八雲町</t>
  </si>
  <si>
    <t xml:space="preserve">清瀬市</t>
  </si>
  <si>
    <t xml:space="preserve">鹿児島県</t>
  </si>
  <si>
    <t xml:space="preserve">長万部町</t>
  </si>
  <si>
    <t xml:space="preserve">東久留米市</t>
  </si>
  <si>
    <t xml:space="preserve">沖縄県</t>
  </si>
  <si>
    <t xml:space="preserve">江差町</t>
  </si>
  <si>
    <t xml:space="preserve">稲城市</t>
  </si>
  <si>
    <t xml:space="preserve">上ノ国町</t>
  </si>
  <si>
    <t xml:space="preserve">西東京市</t>
  </si>
  <si>
    <t xml:space="preserve">厚沢部町</t>
  </si>
  <si>
    <t xml:space="preserve">鎌倉市</t>
  </si>
  <si>
    <t xml:space="preserve">乙部町</t>
  </si>
  <si>
    <t xml:space="preserve">厚木市</t>
  </si>
  <si>
    <t xml:space="preserve">奥尻町</t>
  </si>
  <si>
    <t xml:space="preserve">名古屋市</t>
  </si>
  <si>
    <t xml:space="preserve">今金町</t>
  </si>
  <si>
    <t xml:space="preserve">刈谷市</t>
  </si>
  <si>
    <t xml:space="preserve">せたな町</t>
  </si>
  <si>
    <t xml:space="preserve">豊田市</t>
  </si>
  <si>
    <t xml:space="preserve">島牧村</t>
  </si>
  <si>
    <t xml:space="preserve">守口市</t>
  </si>
  <si>
    <t xml:space="preserve">寿都町</t>
  </si>
  <si>
    <t xml:space="preserve">大東市</t>
  </si>
  <si>
    <t xml:space="preserve">黒松内町</t>
  </si>
  <si>
    <t xml:space="preserve">門真市</t>
  </si>
  <si>
    <t xml:space="preserve">蘭越町</t>
  </si>
  <si>
    <t xml:space="preserve">西宮市</t>
  </si>
  <si>
    <t xml:space="preserve">ニセコ町</t>
  </si>
  <si>
    <t xml:space="preserve">芦屋市</t>
  </si>
  <si>
    <t xml:space="preserve">真狩村</t>
  </si>
  <si>
    <t xml:space="preserve">宝塚市</t>
  </si>
  <si>
    <t xml:space="preserve">留寿都村</t>
  </si>
  <si>
    <t xml:space="preserve">牛久市</t>
  </si>
  <si>
    <t xml:space="preserve">喜茂別町</t>
  </si>
  <si>
    <t xml:space="preserve">朝霞市</t>
  </si>
  <si>
    <t xml:space="preserve">京極町</t>
  </si>
  <si>
    <t xml:space="preserve">志木市</t>
  </si>
  <si>
    <t xml:space="preserve">倶知安町</t>
  </si>
  <si>
    <t xml:space="preserve">和光市</t>
  </si>
  <si>
    <t xml:space="preserve">共和町</t>
  </si>
  <si>
    <t xml:space="preserve">船橋市</t>
  </si>
  <si>
    <t xml:space="preserve">岩内町</t>
  </si>
  <si>
    <t xml:space="preserve">成田市</t>
  </si>
  <si>
    <t xml:space="preserve">泊村</t>
  </si>
  <si>
    <t xml:space="preserve">習志野市</t>
  </si>
  <si>
    <t xml:space="preserve">神恵内村</t>
  </si>
  <si>
    <t xml:space="preserve">立川市</t>
  </si>
  <si>
    <t xml:space="preserve">積丹町</t>
  </si>
  <si>
    <t xml:space="preserve">昭島市</t>
  </si>
  <si>
    <t xml:space="preserve">古平町</t>
  </si>
  <si>
    <t xml:space="preserve">東大和市</t>
  </si>
  <si>
    <t xml:space="preserve">仁木町</t>
  </si>
  <si>
    <t xml:space="preserve">相模原市</t>
  </si>
  <si>
    <t xml:space="preserve">余市町</t>
  </si>
  <si>
    <t xml:space="preserve">横須賀市</t>
  </si>
  <si>
    <t xml:space="preserve">赤井川村</t>
  </si>
  <si>
    <t xml:space="preserve">藤沢市</t>
  </si>
  <si>
    <t xml:space="preserve">南幌町</t>
  </si>
  <si>
    <t xml:space="preserve">逗子市</t>
  </si>
  <si>
    <t xml:space="preserve">奈井江町</t>
  </si>
  <si>
    <t xml:space="preserve">三浦市</t>
  </si>
  <si>
    <t xml:space="preserve">上砂川町</t>
  </si>
  <si>
    <t xml:space="preserve">海老名市</t>
  </si>
  <si>
    <t xml:space="preserve">由仁町</t>
  </si>
  <si>
    <t xml:space="preserve">豊中市</t>
  </si>
  <si>
    <t xml:space="preserve">長沼町</t>
  </si>
  <si>
    <t xml:space="preserve">池田市</t>
  </si>
  <si>
    <t xml:space="preserve">栗山町</t>
  </si>
  <si>
    <t xml:space="preserve">吹田市</t>
  </si>
  <si>
    <t xml:space="preserve">月形町</t>
  </si>
  <si>
    <t xml:space="preserve">高槻市</t>
  </si>
  <si>
    <t xml:space="preserve">浦臼町</t>
  </si>
  <si>
    <t xml:space="preserve">寝屋川市</t>
  </si>
  <si>
    <t xml:space="preserve">新十津川町</t>
  </si>
  <si>
    <t xml:space="preserve">箕面市</t>
  </si>
  <si>
    <t xml:space="preserve">妹背牛町</t>
  </si>
  <si>
    <t xml:space="preserve">四條畷市</t>
  </si>
  <si>
    <t xml:space="preserve">秩父別町</t>
  </si>
  <si>
    <t xml:space="preserve">神戸市</t>
  </si>
  <si>
    <t xml:space="preserve">雨竜町</t>
  </si>
  <si>
    <t xml:space="preserve">水戸市</t>
  </si>
  <si>
    <t xml:space="preserve">北竜町</t>
  </si>
  <si>
    <t xml:space="preserve">日立市</t>
  </si>
  <si>
    <t xml:space="preserve">沼田町</t>
  </si>
  <si>
    <t xml:space="preserve">龍ケ崎市</t>
  </si>
  <si>
    <t xml:space="preserve">鷹栖町</t>
  </si>
  <si>
    <t xml:space="preserve">取手市</t>
  </si>
  <si>
    <t xml:space="preserve">東神楽町</t>
  </si>
  <si>
    <t xml:space="preserve">つくば市</t>
  </si>
  <si>
    <t xml:space="preserve">当麻町</t>
  </si>
  <si>
    <t xml:space="preserve">守谷市</t>
  </si>
  <si>
    <t xml:space="preserve">比布町</t>
  </si>
  <si>
    <t xml:space="preserve">川口市</t>
  </si>
  <si>
    <t xml:space="preserve">愛別町</t>
  </si>
  <si>
    <t xml:space="preserve">草加市</t>
  </si>
  <si>
    <t xml:space="preserve">上川町</t>
  </si>
  <si>
    <t xml:space="preserve">戸田市</t>
  </si>
  <si>
    <t xml:space="preserve">東川町</t>
  </si>
  <si>
    <t xml:space="preserve">新座市</t>
  </si>
  <si>
    <t xml:space="preserve">美瑛町</t>
  </si>
  <si>
    <t xml:space="preserve">八潮市</t>
  </si>
  <si>
    <t xml:space="preserve">上富良野町</t>
  </si>
  <si>
    <t xml:space="preserve">ふじみ野市</t>
  </si>
  <si>
    <t xml:space="preserve">中富良野町</t>
  </si>
  <si>
    <t xml:space="preserve">市川市</t>
  </si>
  <si>
    <t xml:space="preserve">南富良野町</t>
  </si>
  <si>
    <t xml:space="preserve">松戸市</t>
  </si>
  <si>
    <t xml:space="preserve">占冠村</t>
  </si>
  <si>
    <t xml:space="preserve">佐倉市</t>
  </si>
  <si>
    <t xml:space="preserve">和寒町</t>
  </si>
  <si>
    <t xml:space="preserve">市原市</t>
  </si>
  <si>
    <t xml:space="preserve">剣淵町</t>
  </si>
  <si>
    <t xml:space="preserve">八千代市</t>
  </si>
  <si>
    <t xml:space="preserve">下川町</t>
  </si>
  <si>
    <t xml:space="preserve">四街道市</t>
  </si>
  <si>
    <t xml:space="preserve">美深町</t>
  </si>
  <si>
    <t xml:space="preserve">袖ケ浦市</t>
  </si>
  <si>
    <t xml:space="preserve">音威子府村</t>
  </si>
  <si>
    <t xml:space="preserve">印西市</t>
  </si>
  <si>
    <t xml:space="preserve">中川町</t>
  </si>
  <si>
    <t xml:space="preserve">栄町</t>
  </si>
  <si>
    <t xml:space="preserve">幌加内町</t>
  </si>
  <si>
    <t xml:space="preserve">福生市</t>
  </si>
  <si>
    <t xml:space="preserve">増毛町</t>
  </si>
  <si>
    <t xml:space="preserve">あきる野市</t>
  </si>
  <si>
    <t xml:space="preserve">小平町</t>
  </si>
  <si>
    <t xml:space="preserve">日の出町</t>
  </si>
  <si>
    <t xml:space="preserve">苫前町</t>
  </si>
  <si>
    <t xml:space="preserve">平塚市</t>
  </si>
  <si>
    <t xml:space="preserve">羽幌町</t>
  </si>
  <si>
    <t xml:space="preserve">小田原市</t>
  </si>
  <si>
    <t xml:space="preserve">初山別村</t>
  </si>
  <si>
    <t xml:space="preserve">茅ヶ崎市</t>
  </si>
  <si>
    <t xml:space="preserve">遠別町</t>
  </si>
  <si>
    <t xml:space="preserve">大和市</t>
  </si>
  <si>
    <t xml:space="preserve">天塩町</t>
  </si>
  <si>
    <t xml:space="preserve">伊勢原市</t>
  </si>
  <si>
    <t xml:space="preserve">猿払村</t>
  </si>
  <si>
    <t xml:space="preserve">座間市</t>
  </si>
  <si>
    <t xml:space="preserve">浜頓別町</t>
  </si>
  <si>
    <t xml:space="preserve">綾瀬市</t>
  </si>
  <si>
    <t xml:space="preserve">中頓別町</t>
  </si>
  <si>
    <t xml:space="preserve">葉山町</t>
  </si>
  <si>
    <t xml:space="preserve">枝幸町</t>
  </si>
  <si>
    <t xml:space="preserve">寒川町</t>
  </si>
  <si>
    <t xml:space="preserve">豊富町</t>
  </si>
  <si>
    <t xml:space="preserve">愛川町</t>
  </si>
  <si>
    <t xml:space="preserve">礼文町</t>
  </si>
  <si>
    <t xml:space="preserve">知立市</t>
  </si>
  <si>
    <t xml:space="preserve">利尻町</t>
  </si>
  <si>
    <t xml:space="preserve">豊明市</t>
  </si>
  <si>
    <t xml:space="preserve">利尻富士町</t>
  </si>
  <si>
    <t xml:space="preserve">みよし市</t>
  </si>
  <si>
    <t xml:space="preserve">幌延町</t>
  </si>
  <si>
    <t xml:space="preserve">大津市</t>
  </si>
  <si>
    <t xml:space="preserve">美幌町</t>
  </si>
  <si>
    <t xml:space="preserve">草津市</t>
  </si>
  <si>
    <t xml:space="preserve">津別町</t>
  </si>
  <si>
    <t xml:space="preserve">栗東市</t>
  </si>
  <si>
    <t xml:space="preserve">斜里町</t>
  </si>
  <si>
    <t xml:space="preserve">京都市</t>
  </si>
  <si>
    <t xml:space="preserve">清里町</t>
  </si>
  <si>
    <t xml:space="preserve">長岡京市</t>
  </si>
  <si>
    <t xml:space="preserve">小清水町</t>
  </si>
  <si>
    <t xml:space="preserve">堺市</t>
  </si>
  <si>
    <t xml:space="preserve">訓子府町</t>
  </si>
  <si>
    <t xml:space="preserve">枚方市</t>
  </si>
  <si>
    <t xml:space="preserve">置戸町</t>
  </si>
  <si>
    <t xml:space="preserve">茨木市</t>
  </si>
  <si>
    <t xml:space="preserve">佐呂間町</t>
  </si>
  <si>
    <t xml:space="preserve">八尾市</t>
  </si>
  <si>
    <t xml:space="preserve">遠軽町</t>
  </si>
  <si>
    <t xml:space="preserve">松原市</t>
  </si>
  <si>
    <t xml:space="preserve">湧別町</t>
  </si>
  <si>
    <t xml:space="preserve">摂津市</t>
  </si>
  <si>
    <t xml:space="preserve">滝上町</t>
  </si>
  <si>
    <t xml:space="preserve">高石市</t>
  </si>
  <si>
    <t xml:space="preserve">興部町</t>
  </si>
  <si>
    <t xml:space="preserve">東大阪市</t>
  </si>
  <si>
    <t xml:space="preserve">西興部村</t>
  </si>
  <si>
    <t xml:space="preserve">交野市</t>
  </si>
  <si>
    <t xml:space="preserve">雄武町</t>
  </si>
  <si>
    <t xml:space="preserve">尼崎市</t>
  </si>
  <si>
    <t xml:space="preserve">大空町</t>
  </si>
  <si>
    <t xml:space="preserve">伊丹市</t>
  </si>
  <si>
    <t xml:space="preserve">豊浦町</t>
  </si>
  <si>
    <t xml:space="preserve">川西市</t>
  </si>
  <si>
    <t xml:space="preserve">壮瞥町</t>
  </si>
  <si>
    <t xml:space="preserve">三田市</t>
  </si>
  <si>
    <t xml:space="preserve">白老町</t>
  </si>
  <si>
    <t xml:space="preserve">広島市</t>
  </si>
  <si>
    <t xml:space="preserve">厚真町</t>
  </si>
  <si>
    <t xml:space="preserve">府中町</t>
  </si>
  <si>
    <t xml:space="preserve">洞爺湖町</t>
  </si>
  <si>
    <t xml:space="preserve">福岡市</t>
  </si>
  <si>
    <t xml:space="preserve">安平町</t>
  </si>
  <si>
    <t xml:space="preserve">春日市</t>
  </si>
  <si>
    <t xml:space="preserve">むかわ町</t>
  </si>
  <si>
    <t xml:space="preserve">仙台市</t>
  </si>
  <si>
    <t xml:space="preserve">日高町</t>
  </si>
  <si>
    <t xml:space="preserve">多賀城市</t>
  </si>
  <si>
    <t xml:space="preserve">平取町</t>
  </si>
  <si>
    <t xml:space="preserve">土浦市</t>
  </si>
  <si>
    <t xml:space="preserve">新冠町</t>
  </si>
  <si>
    <t xml:space="preserve">古河市</t>
  </si>
  <si>
    <t xml:space="preserve">浦河町</t>
  </si>
  <si>
    <t xml:space="preserve">利根町</t>
  </si>
  <si>
    <t xml:space="preserve">様似町</t>
  </si>
  <si>
    <t xml:space="preserve">宇都宮市</t>
  </si>
  <si>
    <t xml:space="preserve">えりも町</t>
  </si>
  <si>
    <t xml:space="preserve">野木町</t>
  </si>
  <si>
    <t xml:space="preserve">新ひだか町</t>
  </si>
  <si>
    <t xml:space="preserve">高崎市</t>
  </si>
  <si>
    <t xml:space="preserve">音更町</t>
  </si>
  <si>
    <t xml:space="preserve">川越市</t>
  </si>
  <si>
    <t xml:space="preserve">士幌町</t>
  </si>
  <si>
    <t xml:space="preserve">行田市</t>
  </si>
  <si>
    <t xml:space="preserve">上士幌町</t>
  </si>
  <si>
    <t xml:space="preserve">所沢市</t>
  </si>
  <si>
    <t xml:space="preserve">鹿追町</t>
  </si>
  <si>
    <t xml:space="preserve">飯能市</t>
  </si>
  <si>
    <t xml:space="preserve">新得町</t>
  </si>
  <si>
    <t xml:space="preserve">加須市</t>
  </si>
  <si>
    <t xml:space="preserve">清水町</t>
  </si>
  <si>
    <t xml:space="preserve">東松山市</t>
  </si>
  <si>
    <t xml:space="preserve">芽室町</t>
  </si>
  <si>
    <t xml:space="preserve">春日部市</t>
  </si>
  <si>
    <t xml:space="preserve">中札内村</t>
  </si>
  <si>
    <t xml:space="preserve">狭山市</t>
  </si>
  <si>
    <t xml:space="preserve">更別村</t>
  </si>
  <si>
    <t xml:space="preserve">羽生市</t>
  </si>
  <si>
    <t xml:space="preserve">大樹町</t>
  </si>
  <si>
    <t xml:space="preserve">鴻巣市</t>
  </si>
  <si>
    <t xml:space="preserve">広尾町</t>
  </si>
  <si>
    <t xml:space="preserve">上尾市</t>
  </si>
  <si>
    <t xml:space="preserve">幕別町</t>
  </si>
  <si>
    <t xml:space="preserve">越谷市</t>
  </si>
  <si>
    <t xml:space="preserve">池田町</t>
  </si>
  <si>
    <t xml:space="preserve">蕨市</t>
  </si>
  <si>
    <t xml:space="preserve">豊頃町</t>
  </si>
  <si>
    <t xml:space="preserve">入間市</t>
  </si>
  <si>
    <t xml:space="preserve">本別町</t>
  </si>
  <si>
    <t xml:space="preserve">桶川市</t>
  </si>
  <si>
    <t xml:space="preserve">足寄町</t>
  </si>
  <si>
    <t xml:space="preserve">久喜市</t>
  </si>
  <si>
    <t xml:space="preserve">陸別町</t>
  </si>
  <si>
    <t xml:space="preserve">北本市</t>
  </si>
  <si>
    <t xml:space="preserve">浦幌町</t>
  </si>
  <si>
    <t xml:space="preserve">富士見市</t>
  </si>
  <si>
    <t xml:space="preserve">釧路町</t>
  </si>
  <si>
    <t xml:space="preserve">三郷市</t>
  </si>
  <si>
    <t xml:space="preserve">厚岸町</t>
  </si>
  <si>
    <t xml:space="preserve">蓮田市</t>
  </si>
  <si>
    <t xml:space="preserve">浜中町</t>
  </si>
  <si>
    <t xml:space="preserve">坂戸市</t>
  </si>
  <si>
    <t xml:space="preserve">標茶町</t>
  </si>
  <si>
    <t xml:space="preserve">幸手市</t>
  </si>
  <si>
    <t xml:space="preserve">弟子屈町</t>
  </si>
  <si>
    <t xml:space="preserve">鶴ヶ島市</t>
  </si>
  <si>
    <t xml:space="preserve">鶴居村</t>
  </si>
  <si>
    <t xml:space="preserve">吉川市</t>
  </si>
  <si>
    <t xml:space="preserve">白糠町</t>
  </si>
  <si>
    <t xml:space="preserve">白岡市</t>
  </si>
  <si>
    <t xml:space="preserve">別海町</t>
  </si>
  <si>
    <t xml:space="preserve">伊奈町</t>
  </si>
  <si>
    <t xml:space="preserve">中標津町</t>
  </si>
  <si>
    <t xml:space="preserve">三芳町</t>
  </si>
  <si>
    <t xml:space="preserve">標津町</t>
  </si>
  <si>
    <t xml:space="preserve">宮代町</t>
  </si>
  <si>
    <t xml:space="preserve">羅臼町</t>
  </si>
  <si>
    <t xml:space="preserve">杉戸町</t>
  </si>
  <si>
    <t xml:space="preserve">色丹村</t>
  </si>
  <si>
    <t xml:space="preserve">松伏町</t>
  </si>
  <si>
    <t xml:space="preserve">木更津市</t>
  </si>
  <si>
    <t xml:space="preserve">留夜別村</t>
  </si>
  <si>
    <t xml:space="preserve">野田市</t>
  </si>
  <si>
    <t xml:space="preserve">留別村</t>
  </si>
  <si>
    <t xml:space="preserve">茂原市</t>
  </si>
  <si>
    <t xml:space="preserve">紗那村</t>
  </si>
  <si>
    <t xml:space="preserve">柏市</t>
  </si>
  <si>
    <t xml:space="preserve">蘂取村</t>
  </si>
  <si>
    <t xml:space="preserve">流山市</t>
  </si>
  <si>
    <t xml:space="preserve">青森市</t>
  </si>
  <si>
    <t xml:space="preserve">我孫子市</t>
  </si>
  <si>
    <t xml:space="preserve">弘前市</t>
  </si>
  <si>
    <t xml:space="preserve">鎌ケ谷市</t>
  </si>
  <si>
    <t xml:space="preserve">八戸市</t>
  </si>
  <si>
    <t xml:space="preserve">白井市</t>
  </si>
  <si>
    <t xml:space="preserve">黒石市</t>
  </si>
  <si>
    <t xml:space="preserve">酒々井町</t>
  </si>
  <si>
    <t xml:space="preserve">五所川原市</t>
  </si>
  <si>
    <t xml:space="preserve">武蔵村山市</t>
  </si>
  <si>
    <t xml:space="preserve">十和田市</t>
  </si>
  <si>
    <t xml:space="preserve">羽村市</t>
  </si>
  <si>
    <t xml:space="preserve">三沢市</t>
  </si>
  <si>
    <t xml:space="preserve">瑞穂町</t>
  </si>
  <si>
    <t xml:space="preserve">むつ市</t>
  </si>
  <si>
    <t xml:space="preserve">奥多摩町</t>
  </si>
  <si>
    <t xml:space="preserve">つがる市</t>
  </si>
  <si>
    <t xml:space="preserve">檜原村</t>
  </si>
  <si>
    <t xml:space="preserve">平川市</t>
  </si>
  <si>
    <t xml:space="preserve">秦野市</t>
  </si>
  <si>
    <t xml:space="preserve">平内町</t>
  </si>
  <si>
    <t xml:space="preserve">大磯町</t>
  </si>
  <si>
    <t xml:space="preserve">今別町</t>
  </si>
  <si>
    <t xml:space="preserve">二宮町</t>
  </si>
  <si>
    <t xml:space="preserve">蓬田村</t>
  </si>
  <si>
    <t xml:space="preserve">中井町</t>
  </si>
  <si>
    <t xml:space="preserve">外ヶ浜町</t>
  </si>
  <si>
    <t xml:space="preserve">清川村</t>
  </si>
  <si>
    <t xml:space="preserve">鰺ヶ沢町</t>
  </si>
  <si>
    <t xml:space="preserve">岐阜市</t>
  </si>
  <si>
    <t xml:space="preserve">深浦町</t>
  </si>
  <si>
    <t xml:space="preserve">静岡市</t>
  </si>
  <si>
    <t xml:space="preserve">西目屋村</t>
  </si>
  <si>
    <t xml:space="preserve">岡崎市</t>
  </si>
  <si>
    <t xml:space="preserve">藤崎町</t>
  </si>
  <si>
    <t xml:space="preserve">一宮市</t>
  </si>
  <si>
    <t xml:space="preserve">大鰐町</t>
  </si>
  <si>
    <t xml:space="preserve">瀬戸市</t>
  </si>
  <si>
    <t xml:space="preserve">田舎館村</t>
  </si>
  <si>
    <t xml:space="preserve">春日井市</t>
  </si>
  <si>
    <t xml:space="preserve">板柳町</t>
  </si>
  <si>
    <t xml:space="preserve">津島市</t>
  </si>
  <si>
    <t xml:space="preserve">鶴田町</t>
  </si>
  <si>
    <t xml:space="preserve">碧南市</t>
  </si>
  <si>
    <t xml:space="preserve">中泊町</t>
  </si>
  <si>
    <t xml:space="preserve">安城市</t>
  </si>
  <si>
    <t xml:space="preserve">野辺地町</t>
  </si>
  <si>
    <t xml:space="preserve">西尾市</t>
  </si>
  <si>
    <t xml:space="preserve">七戸町</t>
  </si>
  <si>
    <t xml:space="preserve">犬山市</t>
  </si>
  <si>
    <t xml:space="preserve">六戸町</t>
  </si>
  <si>
    <t xml:space="preserve">江南市</t>
  </si>
  <si>
    <t xml:space="preserve">横浜町</t>
  </si>
  <si>
    <t xml:space="preserve">稲沢市</t>
  </si>
  <si>
    <t xml:space="preserve">東北町</t>
  </si>
  <si>
    <t xml:space="preserve">尾張旭市</t>
  </si>
  <si>
    <t xml:space="preserve">六ヶ所村</t>
  </si>
  <si>
    <t xml:space="preserve">岩倉市</t>
  </si>
  <si>
    <t xml:space="preserve">おいらせ町</t>
  </si>
  <si>
    <t xml:space="preserve">日進市</t>
  </si>
  <si>
    <t xml:space="preserve">大間町</t>
  </si>
  <si>
    <t xml:space="preserve">愛西市</t>
  </si>
  <si>
    <t xml:space="preserve">東通村</t>
  </si>
  <si>
    <t xml:space="preserve">清須市</t>
  </si>
  <si>
    <t xml:space="preserve">風間浦村</t>
  </si>
  <si>
    <t xml:space="preserve">北名古屋市</t>
  </si>
  <si>
    <t xml:space="preserve">佐井村</t>
  </si>
  <si>
    <t xml:space="preserve">弥富市</t>
  </si>
  <si>
    <t xml:space="preserve">三戸町</t>
  </si>
  <si>
    <t xml:space="preserve">あま市</t>
  </si>
  <si>
    <t xml:space="preserve">五戸町</t>
  </si>
  <si>
    <t xml:space="preserve">長久手市</t>
  </si>
  <si>
    <t xml:space="preserve">田子町</t>
  </si>
  <si>
    <t xml:space="preserve">東郷町</t>
  </si>
  <si>
    <t xml:space="preserve">南部町</t>
  </si>
  <si>
    <t xml:space="preserve">大治町</t>
  </si>
  <si>
    <t xml:space="preserve">階上町</t>
  </si>
  <si>
    <t xml:space="preserve">蟹江町</t>
  </si>
  <si>
    <t xml:space="preserve">新郷村</t>
  </si>
  <si>
    <t xml:space="preserve">豊山町</t>
  </si>
  <si>
    <t xml:space="preserve">盛岡市</t>
  </si>
  <si>
    <t xml:space="preserve">飛島村</t>
  </si>
  <si>
    <t xml:space="preserve">宮古市</t>
  </si>
  <si>
    <t xml:space="preserve">津市</t>
  </si>
  <si>
    <t xml:space="preserve">大船渡市</t>
  </si>
  <si>
    <t xml:space="preserve">四日市市</t>
  </si>
  <si>
    <t xml:space="preserve">花巻市</t>
  </si>
  <si>
    <t xml:space="preserve">桑名市</t>
  </si>
  <si>
    <t xml:space="preserve">北上市</t>
  </si>
  <si>
    <t xml:space="preserve">鈴鹿市</t>
  </si>
  <si>
    <t xml:space="preserve">久慈市</t>
  </si>
  <si>
    <t xml:space="preserve">亀山市</t>
  </si>
  <si>
    <t xml:space="preserve">遠野市</t>
  </si>
  <si>
    <t xml:space="preserve">彦根市</t>
  </si>
  <si>
    <t xml:space="preserve">一関市</t>
  </si>
  <si>
    <t xml:space="preserve">守山市</t>
  </si>
  <si>
    <t xml:space="preserve">陸前高田市</t>
  </si>
  <si>
    <t xml:space="preserve">甲賀市</t>
  </si>
  <si>
    <t xml:space="preserve">釜石市</t>
  </si>
  <si>
    <t xml:space="preserve">宇治市</t>
  </si>
  <si>
    <t xml:space="preserve">二戸市</t>
  </si>
  <si>
    <t xml:space="preserve">亀岡市</t>
  </si>
  <si>
    <t xml:space="preserve">八幡平市</t>
  </si>
  <si>
    <t xml:space="preserve">城陽市</t>
  </si>
  <si>
    <t xml:space="preserve">奥州市</t>
  </si>
  <si>
    <t xml:space="preserve">向日市</t>
  </si>
  <si>
    <t xml:space="preserve">滝沢市</t>
  </si>
  <si>
    <t xml:space="preserve">八幡市</t>
  </si>
  <si>
    <t xml:space="preserve">雫石町</t>
  </si>
  <si>
    <t xml:space="preserve">京田辺市</t>
  </si>
  <si>
    <t xml:space="preserve">葛巻町</t>
  </si>
  <si>
    <t xml:space="preserve">木津川市</t>
  </si>
  <si>
    <t xml:space="preserve">岩手町</t>
  </si>
  <si>
    <t xml:space="preserve">大山崎町</t>
  </si>
  <si>
    <t xml:space="preserve">紫波町</t>
  </si>
  <si>
    <t xml:space="preserve">精華町</t>
  </si>
  <si>
    <t xml:space="preserve">矢巾町</t>
  </si>
  <si>
    <t xml:space="preserve">岸和田市</t>
  </si>
  <si>
    <t xml:space="preserve">西和賀町</t>
  </si>
  <si>
    <t xml:space="preserve">泉大津市</t>
  </si>
  <si>
    <t xml:space="preserve">金ケ崎町</t>
  </si>
  <si>
    <t xml:space="preserve">貝塚市</t>
  </si>
  <si>
    <t xml:space="preserve">平泉町</t>
  </si>
  <si>
    <t xml:space="preserve">泉佐野市</t>
  </si>
  <si>
    <t xml:space="preserve">住田町</t>
  </si>
  <si>
    <t xml:space="preserve">富田林市</t>
  </si>
  <si>
    <t xml:space="preserve">大槌町</t>
  </si>
  <si>
    <t xml:space="preserve">河内長野市</t>
  </si>
  <si>
    <t xml:space="preserve">山田町</t>
  </si>
  <si>
    <t xml:space="preserve">和泉市</t>
  </si>
  <si>
    <t xml:space="preserve">岩泉町</t>
  </si>
  <si>
    <t xml:space="preserve">柏原市</t>
  </si>
  <si>
    <t xml:space="preserve">田野畑村</t>
  </si>
  <si>
    <t xml:space="preserve">羽曳野市</t>
  </si>
  <si>
    <t xml:space="preserve">普代村</t>
  </si>
  <si>
    <t xml:space="preserve">藤井寺市</t>
  </si>
  <si>
    <t xml:space="preserve">軽米町</t>
  </si>
  <si>
    <t xml:space="preserve">泉南市</t>
  </si>
  <si>
    <t xml:space="preserve">野田村</t>
  </si>
  <si>
    <t xml:space="preserve">大阪狭山市</t>
  </si>
  <si>
    <t xml:space="preserve">九戸村</t>
  </si>
  <si>
    <t xml:space="preserve">阪南市</t>
  </si>
  <si>
    <t xml:space="preserve">洋野町</t>
  </si>
  <si>
    <t xml:space="preserve">島本町</t>
  </si>
  <si>
    <t xml:space="preserve">一戸町</t>
  </si>
  <si>
    <t xml:space="preserve">豊能町</t>
  </si>
  <si>
    <t xml:space="preserve">能勢町</t>
  </si>
  <si>
    <t xml:space="preserve">石巻市</t>
  </si>
  <si>
    <t xml:space="preserve">忠岡町</t>
  </si>
  <si>
    <t xml:space="preserve">塩竈市</t>
  </si>
  <si>
    <t xml:space="preserve">熊取町</t>
  </si>
  <si>
    <t xml:space="preserve">気仙沼市</t>
  </si>
  <si>
    <t xml:space="preserve">田尻町</t>
  </si>
  <si>
    <t xml:space="preserve">白石市</t>
  </si>
  <si>
    <t xml:space="preserve">岬町</t>
  </si>
  <si>
    <t xml:space="preserve">名取市</t>
  </si>
  <si>
    <t xml:space="preserve">太子町</t>
  </si>
  <si>
    <t xml:space="preserve">角田市</t>
  </si>
  <si>
    <t xml:space="preserve">河南町</t>
  </si>
  <si>
    <t xml:space="preserve">千早赤阪村</t>
  </si>
  <si>
    <t xml:space="preserve">岩沼市</t>
  </si>
  <si>
    <t xml:space="preserve">明石市</t>
  </si>
  <si>
    <t xml:space="preserve">登米市</t>
  </si>
  <si>
    <t xml:space="preserve">猪名川町</t>
  </si>
  <si>
    <t xml:space="preserve">栗原市</t>
  </si>
  <si>
    <t xml:space="preserve">奈良市</t>
  </si>
  <si>
    <t xml:space="preserve">東松島市</t>
  </si>
  <si>
    <t xml:space="preserve">大和郡山市</t>
  </si>
  <si>
    <t xml:space="preserve">大崎市</t>
  </si>
  <si>
    <t xml:space="preserve">生駒市</t>
  </si>
  <si>
    <t xml:space="preserve">富谷市</t>
  </si>
  <si>
    <t xml:space="preserve">和歌山市</t>
  </si>
  <si>
    <t xml:space="preserve">蔵王町</t>
  </si>
  <si>
    <t xml:space="preserve">橋本市</t>
  </si>
  <si>
    <t xml:space="preserve">七ヶ宿町</t>
  </si>
  <si>
    <t xml:space="preserve">大野城市</t>
  </si>
  <si>
    <t xml:space="preserve">大河原町</t>
  </si>
  <si>
    <t xml:space="preserve">太宰府市</t>
  </si>
  <si>
    <t xml:space="preserve">村田町</t>
  </si>
  <si>
    <t xml:space="preserve">福津市</t>
  </si>
  <si>
    <t xml:space="preserve">柴田町</t>
  </si>
  <si>
    <t xml:space="preserve">糸島市</t>
  </si>
  <si>
    <t xml:space="preserve">川崎町</t>
  </si>
  <si>
    <t xml:space="preserve">那珂川市</t>
  </si>
  <si>
    <t xml:space="preserve">丸森町</t>
  </si>
  <si>
    <t xml:space="preserve">粕屋町</t>
  </si>
  <si>
    <t xml:space="preserve">亘理町</t>
  </si>
  <si>
    <t xml:space="preserve">山元町</t>
  </si>
  <si>
    <t xml:space="preserve">結城市</t>
  </si>
  <si>
    <t xml:space="preserve">松島町</t>
  </si>
  <si>
    <t xml:space="preserve">下妻市</t>
  </si>
  <si>
    <t xml:space="preserve">七ヶ浜町</t>
  </si>
  <si>
    <t xml:space="preserve">常総市</t>
  </si>
  <si>
    <t xml:space="preserve">利府町</t>
  </si>
  <si>
    <t xml:space="preserve">笠間市</t>
  </si>
  <si>
    <t xml:space="preserve">大和町</t>
  </si>
  <si>
    <t xml:space="preserve">ひたちなか市</t>
  </si>
  <si>
    <t xml:space="preserve">大郷町</t>
  </si>
  <si>
    <t xml:space="preserve">那珂市</t>
  </si>
  <si>
    <t xml:space="preserve">大衡村</t>
  </si>
  <si>
    <t xml:space="preserve">筑西市</t>
  </si>
  <si>
    <t xml:space="preserve">色麻町</t>
  </si>
  <si>
    <t xml:space="preserve">坂東市</t>
  </si>
  <si>
    <t xml:space="preserve">加美町</t>
  </si>
  <si>
    <t xml:space="preserve">稲敷市</t>
  </si>
  <si>
    <t xml:space="preserve">涌谷町</t>
  </si>
  <si>
    <t xml:space="preserve">つくばみらい市</t>
  </si>
  <si>
    <t xml:space="preserve">美里町</t>
  </si>
  <si>
    <t xml:space="preserve">大洗町</t>
  </si>
  <si>
    <t xml:space="preserve">女川町</t>
  </si>
  <si>
    <t xml:space="preserve">阿見町</t>
  </si>
  <si>
    <t xml:space="preserve">南三陸町</t>
  </si>
  <si>
    <t xml:space="preserve">河内町</t>
  </si>
  <si>
    <t xml:space="preserve">秋田市</t>
  </si>
  <si>
    <t xml:space="preserve">八千代町</t>
  </si>
  <si>
    <t xml:space="preserve">能代市</t>
  </si>
  <si>
    <t xml:space="preserve">五霞町</t>
  </si>
  <si>
    <t xml:space="preserve">横手市</t>
  </si>
  <si>
    <t xml:space="preserve">境町</t>
  </si>
  <si>
    <t xml:space="preserve">大館市</t>
  </si>
  <si>
    <t xml:space="preserve">栃木市</t>
  </si>
  <si>
    <t xml:space="preserve">男鹿市</t>
  </si>
  <si>
    <t xml:space="preserve">鹿沼市</t>
  </si>
  <si>
    <t xml:space="preserve">湯沢市</t>
  </si>
  <si>
    <t xml:space="preserve">日光市</t>
  </si>
  <si>
    <t xml:space="preserve">鹿角市</t>
  </si>
  <si>
    <t xml:space="preserve">小山市</t>
  </si>
  <si>
    <t xml:space="preserve">由利本荘市</t>
  </si>
  <si>
    <t xml:space="preserve">真岡市</t>
  </si>
  <si>
    <t xml:space="preserve">潟上市</t>
  </si>
  <si>
    <t xml:space="preserve">大田原市</t>
  </si>
  <si>
    <t xml:space="preserve">大仙市</t>
  </si>
  <si>
    <t xml:space="preserve">さくら市</t>
  </si>
  <si>
    <t xml:space="preserve">北秋田市</t>
  </si>
  <si>
    <t xml:space="preserve">下野市</t>
  </si>
  <si>
    <t xml:space="preserve">にかほ市</t>
  </si>
  <si>
    <t xml:space="preserve">壬生町</t>
  </si>
  <si>
    <t xml:space="preserve">仙北市</t>
  </si>
  <si>
    <t xml:space="preserve">前橋市</t>
  </si>
  <si>
    <t xml:space="preserve">小坂町</t>
  </si>
  <si>
    <t xml:space="preserve">伊勢崎市</t>
  </si>
  <si>
    <t xml:space="preserve">上小阿仁村</t>
  </si>
  <si>
    <t xml:space="preserve">太田市</t>
  </si>
  <si>
    <t xml:space="preserve">藤里町</t>
  </si>
  <si>
    <t xml:space="preserve">渋川市</t>
  </si>
  <si>
    <t xml:space="preserve">三種町</t>
  </si>
  <si>
    <t xml:space="preserve">榛東村</t>
  </si>
  <si>
    <t xml:space="preserve">八峰町</t>
  </si>
  <si>
    <t xml:space="preserve">吉岡町</t>
  </si>
  <si>
    <t xml:space="preserve">五城目町</t>
  </si>
  <si>
    <t xml:space="preserve">玉村町</t>
  </si>
  <si>
    <t xml:space="preserve">八郎潟町</t>
  </si>
  <si>
    <t xml:space="preserve">熊谷市</t>
  </si>
  <si>
    <t xml:space="preserve">井川町</t>
  </si>
  <si>
    <t xml:space="preserve">深谷市</t>
  </si>
  <si>
    <t xml:space="preserve">大潟村</t>
  </si>
  <si>
    <t xml:space="preserve">日高市</t>
  </si>
  <si>
    <t xml:space="preserve">美郷町</t>
  </si>
  <si>
    <t xml:space="preserve">毛呂山町</t>
  </si>
  <si>
    <t xml:space="preserve">羽後町</t>
  </si>
  <si>
    <t xml:space="preserve">越生町</t>
  </si>
  <si>
    <t xml:space="preserve">東成瀬村</t>
  </si>
  <si>
    <t xml:space="preserve">滑川町</t>
  </si>
  <si>
    <t xml:space="preserve">山形市</t>
  </si>
  <si>
    <t xml:space="preserve">川島町</t>
  </si>
  <si>
    <t xml:space="preserve">米沢市</t>
  </si>
  <si>
    <t xml:space="preserve">吉見町</t>
  </si>
  <si>
    <t xml:space="preserve">鶴岡市</t>
  </si>
  <si>
    <t xml:space="preserve">鳩山町</t>
  </si>
  <si>
    <t xml:space="preserve">酒田市</t>
  </si>
  <si>
    <t xml:space="preserve">寄居町</t>
  </si>
  <si>
    <t xml:space="preserve">新庄市</t>
  </si>
  <si>
    <t xml:space="preserve">東金市</t>
  </si>
  <si>
    <t xml:space="preserve">寒河江市</t>
  </si>
  <si>
    <t xml:space="preserve">君津市</t>
  </si>
  <si>
    <t xml:space="preserve">上山市</t>
  </si>
  <si>
    <t xml:space="preserve">富津市</t>
  </si>
  <si>
    <t xml:space="preserve">村山市</t>
  </si>
  <si>
    <t xml:space="preserve">八街市</t>
  </si>
  <si>
    <t xml:space="preserve">長井市</t>
  </si>
  <si>
    <t xml:space="preserve">富里市</t>
  </si>
  <si>
    <t xml:space="preserve">天童市</t>
  </si>
  <si>
    <t xml:space="preserve">山武市</t>
  </si>
  <si>
    <t xml:space="preserve">東根市</t>
  </si>
  <si>
    <t xml:space="preserve">大網白里市</t>
  </si>
  <si>
    <t xml:space="preserve">尾花沢市</t>
  </si>
  <si>
    <t xml:space="preserve">長柄町</t>
  </si>
  <si>
    <t xml:space="preserve">南陽市</t>
  </si>
  <si>
    <t xml:space="preserve">長南町</t>
  </si>
  <si>
    <t xml:space="preserve">山辺町</t>
  </si>
  <si>
    <t xml:space="preserve">南足柄市</t>
  </si>
  <si>
    <t xml:space="preserve">中山町</t>
  </si>
  <si>
    <t xml:space="preserve">山北町</t>
  </si>
  <si>
    <t xml:space="preserve">河北町</t>
  </si>
  <si>
    <t xml:space="preserve">箱根町</t>
  </si>
  <si>
    <t xml:space="preserve">西川町</t>
  </si>
  <si>
    <t xml:space="preserve">新潟市</t>
  </si>
  <si>
    <t xml:space="preserve">朝日町</t>
  </si>
  <si>
    <t xml:space="preserve">富山市</t>
  </si>
  <si>
    <t xml:space="preserve">大江町</t>
  </si>
  <si>
    <t xml:space="preserve">金沢市</t>
  </si>
  <si>
    <t xml:space="preserve">大石田町</t>
  </si>
  <si>
    <t xml:space="preserve">内灘町</t>
  </si>
  <si>
    <t xml:space="preserve">金山町</t>
  </si>
  <si>
    <t xml:space="preserve">福井市</t>
  </si>
  <si>
    <t xml:space="preserve">最上町</t>
  </si>
  <si>
    <t xml:space="preserve">甲府市</t>
  </si>
  <si>
    <t xml:space="preserve">舟形町</t>
  </si>
  <si>
    <t xml:space="preserve">南アルプス市</t>
  </si>
  <si>
    <t xml:space="preserve">真室川町</t>
  </si>
  <si>
    <t xml:space="preserve">大蔵村</t>
  </si>
  <si>
    <t xml:space="preserve">長野市</t>
  </si>
  <si>
    <t xml:space="preserve">鮭川村</t>
  </si>
  <si>
    <t xml:space="preserve">松本市</t>
  </si>
  <si>
    <t xml:space="preserve">戸沢村</t>
  </si>
  <si>
    <t xml:space="preserve">塩尻市</t>
  </si>
  <si>
    <t xml:space="preserve">高畠町</t>
  </si>
  <si>
    <t xml:space="preserve">大垣市</t>
  </si>
  <si>
    <t xml:space="preserve">川西町</t>
  </si>
  <si>
    <t xml:space="preserve">多治見市</t>
  </si>
  <si>
    <t xml:space="preserve">小国町</t>
  </si>
  <si>
    <t xml:space="preserve">美濃加茂市</t>
  </si>
  <si>
    <t xml:space="preserve">白鷹町</t>
  </si>
  <si>
    <t xml:space="preserve">各務原市</t>
  </si>
  <si>
    <t xml:space="preserve">飯豊町</t>
  </si>
  <si>
    <t xml:space="preserve">可児市</t>
  </si>
  <si>
    <t xml:space="preserve">三川町</t>
  </si>
  <si>
    <t xml:space="preserve">浜松市</t>
  </si>
  <si>
    <t xml:space="preserve">庄内町</t>
  </si>
  <si>
    <t xml:space="preserve">沼津市</t>
  </si>
  <si>
    <t xml:space="preserve">遊佐町</t>
  </si>
  <si>
    <t xml:space="preserve">三島市</t>
  </si>
  <si>
    <t xml:space="preserve">福島市</t>
  </si>
  <si>
    <t xml:space="preserve">富士宮市</t>
  </si>
  <si>
    <t xml:space="preserve">会津若松市</t>
  </si>
  <si>
    <t xml:space="preserve">島田市</t>
  </si>
  <si>
    <t xml:space="preserve">郡山市</t>
  </si>
  <si>
    <t xml:space="preserve">富士市</t>
  </si>
  <si>
    <t xml:space="preserve">いわき市</t>
  </si>
  <si>
    <t xml:space="preserve">磐田市</t>
  </si>
  <si>
    <t xml:space="preserve">白河市</t>
  </si>
  <si>
    <t xml:space="preserve">焼津市</t>
  </si>
  <si>
    <t xml:space="preserve">須賀川市</t>
  </si>
  <si>
    <t xml:space="preserve">掛川市</t>
  </si>
  <si>
    <t xml:space="preserve">喜多方市</t>
  </si>
  <si>
    <t xml:space="preserve">藤枝市</t>
  </si>
  <si>
    <t xml:space="preserve">相馬市</t>
  </si>
  <si>
    <t xml:space="preserve">御殿場市</t>
  </si>
  <si>
    <t xml:space="preserve">二本松市</t>
  </si>
  <si>
    <t xml:space="preserve">袋井市</t>
  </si>
  <si>
    <t xml:space="preserve">田村市</t>
  </si>
  <si>
    <t xml:space="preserve">裾野市</t>
  </si>
  <si>
    <t xml:space="preserve">南相馬市</t>
  </si>
  <si>
    <t xml:space="preserve">函南町</t>
  </si>
  <si>
    <t xml:space="preserve">本宮市</t>
  </si>
  <si>
    <t xml:space="preserve">長泉町</t>
  </si>
  <si>
    <t xml:space="preserve">桑折町</t>
  </si>
  <si>
    <t xml:space="preserve">小山町</t>
  </si>
  <si>
    <t xml:space="preserve">国見町</t>
  </si>
  <si>
    <t xml:space="preserve">川根本町</t>
  </si>
  <si>
    <t xml:space="preserve">川俣町</t>
  </si>
  <si>
    <t xml:space="preserve">大玉村</t>
  </si>
  <si>
    <t xml:space="preserve">豊橋市</t>
  </si>
  <si>
    <t xml:space="preserve">鏡石町</t>
  </si>
  <si>
    <t xml:space="preserve">半田市</t>
  </si>
  <si>
    <t xml:space="preserve">天栄村</t>
  </si>
  <si>
    <t xml:space="preserve">豊川市</t>
  </si>
  <si>
    <t xml:space="preserve">下郷町</t>
  </si>
  <si>
    <t xml:space="preserve">蒲郡市</t>
  </si>
  <si>
    <t xml:space="preserve">檜枝岐村</t>
  </si>
  <si>
    <t xml:space="preserve">常滑市</t>
  </si>
  <si>
    <t xml:space="preserve">只見町</t>
  </si>
  <si>
    <t xml:space="preserve">小牧市</t>
  </si>
  <si>
    <t xml:space="preserve">南会津町</t>
  </si>
  <si>
    <t xml:space="preserve">新城市</t>
  </si>
  <si>
    <t xml:space="preserve">北塩原村</t>
  </si>
  <si>
    <t xml:space="preserve">東海市</t>
  </si>
  <si>
    <t xml:space="preserve">西会津町</t>
  </si>
  <si>
    <t xml:space="preserve">大府市</t>
  </si>
  <si>
    <t xml:space="preserve">磐梯町</t>
  </si>
  <si>
    <t xml:space="preserve">知多市</t>
  </si>
  <si>
    <t xml:space="preserve">猪苗代町</t>
  </si>
  <si>
    <t xml:space="preserve">高浜市</t>
  </si>
  <si>
    <t xml:space="preserve">会津坂下町</t>
  </si>
  <si>
    <t xml:space="preserve">田原市</t>
  </si>
  <si>
    <t xml:space="preserve">湯川村</t>
  </si>
  <si>
    <t xml:space="preserve">大口町</t>
  </si>
  <si>
    <t xml:space="preserve">柳津町</t>
  </si>
  <si>
    <t xml:space="preserve">扶桑町</t>
  </si>
  <si>
    <t xml:space="preserve">三島町</t>
  </si>
  <si>
    <t xml:space="preserve">阿久比町</t>
  </si>
  <si>
    <t xml:space="preserve">東浦町</t>
  </si>
  <si>
    <t xml:space="preserve">昭和村</t>
  </si>
  <si>
    <t xml:space="preserve">武豊町</t>
  </si>
  <si>
    <t xml:space="preserve">会津美里町</t>
  </si>
  <si>
    <t xml:space="preserve">幸田町</t>
  </si>
  <si>
    <t xml:space="preserve">西郷村</t>
  </si>
  <si>
    <t xml:space="preserve">設楽町</t>
  </si>
  <si>
    <t xml:space="preserve">泉崎村</t>
  </si>
  <si>
    <t xml:space="preserve">東栄町</t>
  </si>
  <si>
    <t xml:space="preserve">中島村</t>
  </si>
  <si>
    <t xml:space="preserve">豊根村</t>
  </si>
  <si>
    <t xml:space="preserve">矢吹町</t>
  </si>
  <si>
    <t xml:space="preserve">名張市</t>
  </si>
  <si>
    <t xml:space="preserve">棚倉町</t>
  </si>
  <si>
    <t xml:space="preserve">いなべ市</t>
  </si>
  <si>
    <t xml:space="preserve">矢祭町</t>
  </si>
  <si>
    <t xml:space="preserve">伊賀市</t>
  </si>
  <si>
    <t xml:space="preserve">塙町</t>
  </si>
  <si>
    <t xml:space="preserve">木曽岬町</t>
  </si>
  <si>
    <t xml:space="preserve">鮫川村</t>
  </si>
  <si>
    <t xml:space="preserve">東員町</t>
  </si>
  <si>
    <t xml:space="preserve">石川町</t>
  </si>
  <si>
    <t xml:space="preserve">菰野町</t>
  </si>
  <si>
    <t xml:space="preserve">玉川村</t>
  </si>
  <si>
    <t xml:space="preserve">平田村</t>
  </si>
  <si>
    <t xml:space="preserve">川越町</t>
  </si>
  <si>
    <t xml:space="preserve">浅川町</t>
  </si>
  <si>
    <t xml:space="preserve">長浜市</t>
  </si>
  <si>
    <t xml:space="preserve">古殿町</t>
  </si>
  <si>
    <t xml:space="preserve">近江八幡市</t>
  </si>
  <si>
    <t xml:space="preserve">三春町</t>
  </si>
  <si>
    <t xml:space="preserve">野洲市</t>
  </si>
  <si>
    <t xml:space="preserve">小野町</t>
  </si>
  <si>
    <t xml:space="preserve">湖南市</t>
  </si>
  <si>
    <t xml:space="preserve">広野町</t>
  </si>
  <si>
    <t xml:space="preserve">高島市</t>
  </si>
  <si>
    <t xml:space="preserve">楢葉町</t>
  </si>
  <si>
    <t xml:space="preserve">東近江市</t>
  </si>
  <si>
    <t xml:space="preserve">富岡町</t>
  </si>
  <si>
    <t xml:space="preserve">日野町</t>
  </si>
  <si>
    <t xml:space="preserve">川内村</t>
  </si>
  <si>
    <t xml:space="preserve">竜王町</t>
  </si>
  <si>
    <t xml:space="preserve">大熊町</t>
  </si>
  <si>
    <t xml:space="preserve">久御山町</t>
  </si>
  <si>
    <t xml:space="preserve">双葉町</t>
  </si>
  <si>
    <t xml:space="preserve">姫路市</t>
  </si>
  <si>
    <t xml:space="preserve">浪江町</t>
  </si>
  <si>
    <t xml:space="preserve">加古川市</t>
  </si>
  <si>
    <t xml:space="preserve">葛尾村</t>
  </si>
  <si>
    <t xml:space="preserve">三木市</t>
  </si>
  <si>
    <t xml:space="preserve">新地町</t>
  </si>
  <si>
    <t xml:space="preserve">高砂市</t>
  </si>
  <si>
    <t xml:space="preserve">飯舘村</t>
  </si>
  <si>
    <t xml:space="preserve">稲美町</t>
  </si>
  <si>
    <t xml:space="preserve">播磨町</t>
  </si>
  <si>
    <t xml:space="preserve">大和高田市</t>
  </si>
  <si>
    <t xml:space="preserve">天理市</t>
  </si>
  <si>
    <t xml:space="preserve">橿原市</t>
  </si>
  <si>
    <t xml:space="preserve">石岡市</t>
  </si>
  <si>
    <t xml:space="preserve">桜井市</t>
  </si>
  <si>
    <t xml:space="preserve">御所市</t>
  </si>
  <si>
    <t xml:space="preserve">香芝市</t>
  </si>
  <si>
    <t xml:space="preserve">葛城市</t>
  </si>
  <si>
    <t xml:space="preserve">宇陀市</t>
  </si>
  <si>
    <t xml:space="preserve">常陸太田市</t>
  </si>
  <si>
    <t xml:space="preserve">山添村</t>
  </si>
  <si>
    <t xml:space="preserve">高萩市</t>
  </si>
  <si>
    <t xml:space="preserve">平群町</t>
  </si>
  <si>
    <t xml:space="preserve">北茨城市</t>
  </si>
  <si>
    <t xml:space="preserve">三郷町</t>
  </si>
  <si>
    <t xml:space="preserve">斑鳩町</t>
  </si>
  <si>
    <t xml:space="preserve">安堵町</t>
  </si>
  <si>
    <t xml:space="preserve">三宅町</t>
  </si>
  <si>
    <t xml:space="preserve">田原本町</t>
  </si>
  <si>
    <t xml:space="preserve">鹿嶋市</t>
  </si>
  <si>
    <t xml:space="preserve">曽爾村</t>
  </si>
  <si>
    <t xml:space="preserve">潮来市</t>
  </si>
  <si>
    <t xml:space="preserve">明日香村</t>
  </si>
  <si>
    <t xml:space="preserve">上牧町</t>
  </si>
  <si>
    <t xml:space="preserve">常陸大宮市</t>
  </si>
  <si>
    <t xml:space="preserve">王寺町</t>
  </si>
  <si>
    <t xml:space="preserve">広陵町</t>
  </si>
  <si>
    <t xml:space="preserve">河合町</t>
  </si>
  <si>
    <t xml:space="preserve">岡山市</t>
  </si>
  <si>
    <t xml:space="preserve">東広島市</t>
  </si>
  <si>
    <t xml:space="preserve">かすみがうら市</t>
  </si>
  <si>
    <t xml:space="preserve">廿日市市</t>
  </si>
  <si>
    <t xml:space="preserve">桜川市</t>
  </si>
  <si>
    <t xml:space="preserve">海田町</t>
  </si>
  <si>
    <t xml:space="preserve">神栖市</t>
  </si>
  <si>
    <t xml:space="preserve">熊野町</t>
  </si>
  <si>
    <t xml:space="preserve">行方市</t>
  </si>
  <si>
    <t xml:space="preserve">坂町</t>
  </si>
  <si>
    <t xml:space="preserve">鉾田市</t>
  </si>
  <si>
    <t xml:space="preserve">周南市</t>
  </si>
  <si>
    <t xml:space="preserve">徳島市</t>
  </si>
  <si>
    <t xml:space="preserve">小美玉市</t>
  </si>
  <si>
    <t xml:space="preserve">高松市</t>
  </si>
  <si>
    <t xml:space="preserve">茨城町</t>
  </si>
  <si>
    <t xml:space="preserve">北九州市</t>
  </si>
  <si>
    <t xml:space="preserve">飯塚市</t>
  </si>
  <si>
    <t xml:space="preserve">城里町</t>
  </si>
  <si>
    <t xml:space="preserve">筑紫野市</t>
  </si>
  <si>
    <t xml:space="preserve">東海村</t>
  </si>
  <si>
    <t xml:space="preserve">古賀市</t>
  </si>
  <si>
    <t xml:space="preserve">大子町</t>
  </si>
  <si>
    <t xml:space="preserve">長崎市</t>
  </si>
  <si>
    <t xml:space="preserve">美浦村</t>
  </si>
  <si>
    <t xml:space="preserve">足利市</t>
  </si>
  <si>
    <t xml:space="preserve">佐野市</t>
  </si>
  <si>
    <t xml:space="preserve">矢板市</t>
  </si>
  <si>
    <t xml:space="preserve">那須塩原市</t>
  </si>
  <si>
    <t xml:space="preserve">那須烏山市</t>
  </si>
  <si>
    <t xml:space="preserve">上三川町</t>
  </si>
  <si>
    <t xml:space="preserve">益子町</t>
  </si>
  <si>
    <t xml:space="preserve">茂木町</t>
  </si>
  <si>
    <t xml:space="preserve">市貝町</t>
  </si>
  <si>
    <t xml:space="preserve">芳賀町</t>
  </si>
  <si>
    <t xml:space="preserve">塩谷町</t>
  </si>
  <si>
    <t xml:space="preserve">高根沢町</t>
  </si>
  <si>
    <t xml:space="preserve">那須町</t>
  </si>
  <si>
    <t xml:space="preserve">那珂川町</t>
  </si>
  <si>
    <t xml:space="preserve">桐生市</t>
  </si>
  <si>
    <t xml:space="preserve">沼田市</t>
  </si>
  <si>
    <t xml:space="preserve">館林市</t>
  </si>
  <si>
    <t xml:space="preserve">藤岡市</t>
  </si>
  <si>
    <t xml:space="preserve">富岡市</t>
  </si>
  <si>
    <t xml:space="preserve">安中市</t>
  </si>
  <si>
    <t xml:space="preserve">みどり市</t>
  </si>
  <si>
    <t xml:space="preserve">上野村</t>
  </si>
  <si>
    <t xml:space="preserve">神流町</t>
  </si>
  <si>
    <t xml:space="preserve">下仁田町</t>
  </si>
  <si>
    <t xml:space="preserve">南牧村</t>
  </si>
  <si>
    <t xml:space="preserve">甘楽町</t>
  </si>
  <si>
    <t xml:space="preserve">中之条町</t>
  </si>
  <si>
    <t xml:space="preserve">長野原町</t>
  </si>
  <si>
    <t xml:space="preserve">嬬恋村</t>
  </si>
  <si>
    <t xml:space="preserve">草津町</t>
  </si>
  <si>
    <t xml:space="preserve">高山村</t>
  </si>
  <si>
    <t xml:space="preserve">東吾妻町</t>
  </si>
  <si>
    <t xml:space="preserve">片品村</t>
  </si>
  <si>
    <t xml:space="preserve">川場村</t>
  </si>
  <si>
    <t xml:space="preserve">みなかみ町</t>
  </si>
  <si>
    <t xml:space="preserve">板倉町</t>
  </si>
  <si>
    <t xml:space="preserve">明和町</t>
  </si>
  <si>
    <t xml:space="preserve">千代田町</t>
  </si>
  <si>
    <t xml:space="preserve">大泉町</t>
  </si>
  <si>
    <t xml:space="preserve">邑楽町</t>
  </si>
  <si>
    <t xml:space="preserve">秩父市</t>
  </si>
  <si>
    <t xml:space="preserve">本庄市</t>
  </si>
  <si>
    <t xml:space="preserve">嵐山町</t>
  </si>
  <si>
    <t xml:space="preserve">小川町</t>
  </si>
  <si>
    <t xml:space="preserve">ときがわ町</t>
  </si>
  <si>
    <t xml:space="preserve">横瀬町</t>
  </si>
  <si>
    <t xml:space="preserve">皆野町</t>
  </si>
  <si>
    <t xml:space="preserve">長瀞町</t>
  </si>
  <si>
    <t xml:space="preserve">小鹿野町</t>
  </si>
  <si>
    <t xml:space="preserve">東秩父村</t>
  </si>
  <si>
    <t xml:space="preserve">神川町</t>
  </si>
  <si>
    <t xml:space="preserve">上里町</t>
  </si>
  <si>
    <t xml:space="preserve">銚子市</t>
  </si>
  <si>
    <t xml:space="preserve">館山市</t>
  </si>
  <si>
    <t xml:space="preserve">旭市</t>
  </si>
  <si>
    <t xml:space="preserve">勝浦市</t>
  </si>
  <si>
    <t xml:space="preserve">鴨川市</t>
  </si>
  <si>
    <t xml:space="preserve">南房総市</t>
  </si>
  <si>
    <t xml:space="preserve">匝瑳市</t>
  </si>
  <si>
    <t xml:space="preserve">香取市</t>
  </si>
  <si>
    <t xml:space="preserve">いすみ市</t>
  </si>
  <si>
    <t xml:space="preserve">神崎町</t>
  </si>
  <si>
    <t xml:space="preserve">多古町</t>
  </si>
  <si>
    <t xml:space="preserve">東庄町</t>
  </si>
  <si>
    <t xml:space="preserve">九十九里町</t>
  </si>
  <si>
    <t xml:space="preserve">芝山町</t>
  </si>
  <si>
    <t xml:space="preserve">横芝光町</t>
  </si>
  <si>
    <t xml:space="preserve">一宮町</t>
  </si>
  <si>
    <t xml:space="preserve">睦沢町</t>
  </si>
  <si>
    <t xml:space="preserve">長生村</t>
  </si>
  <si>
    <t xml:space="preserve">白子町</t>
  </si>
  <si>
    <t xml:space="preserve">大多喜町</t>
  </si>
  <si>
    <t xml:space="preserve">御宿町</t>
  </si>
  <si>
    <t xml:space="preserve">鋸南町</t>
  </si>
  <si>
    <t xml:space="preserve">大島町</t>
  </si>
  <si>
    <t xml:space="preserve">利島村</t>
  </si>
  <si>
    <t xml:space="preserve">新島村</t>
  </si>
  <si>
    <t xml:space="preserve">神津島村</t>
  </si>
  <si>
    <t xml:space="preserve">三宅村</t>
  </si>
  <si>
    <t xml:space="preserve">御蔵島村</t>
  </si>
  <si>
    <t xml:space="preserve">八丈町</t>
  </si>
  <si>
    <t xml:space="preserve">青ヶ島村</t>
  </si>
  <si>
    <t xml:space="preserve">小笠原村</t>
  </si>
  <si>
    <t xml:space="preserve">大井町</t>
  </si>
  <si>
    <t xml:space="preserve">松田町</t>
  </si>
  <si>
    <t xml:space="preserve">開成町</t>
  </si>
  <si>
    <t xml:space="preserve">真鶴町</t>
  </si>
  <si>
    <t xml:space="preserve">湯河原町</t>
  </si>
  <si>
    <t xml:space="preserve">長岡市</t>
  </si>
  <si>
    <t xml:space="preserve">三条市</t>
  </si>
  <si>
    <t xml:space="preserve">柏崎市</t>
  </si>
  <si>
    <t xml:space="preserve">新発田市</t>
  </si>
  <si>
    <t xml:space="preserve">小千谷市</t>
  </si>
  <si>
    <t xml:space="preserve">加茂市</t>
  </si>
  <si>
    <t xml:space="preserve">十日町市</t>
  </si>
  <si>
    <t xml:space="preserve">見附市</t>
  </si>
  <si>
    <t xml:space="preserve">村上市</t>
  </si>
  <si>
    <t xml:space="preserve">燕市</t>
  </si>
  <si>
    <t xml:space="preserve">糸魚川市</t>
  </si>
  <si>
    <t xml:space="preserve">妙高市</t>
  </si>
  <si>
    <t xml:space="preserve">五泉市</t>
  </si>
  <si>
    <t xml:space="preserve">上越市</t>
  </si>
  <si>
    <t xml:space="preserve">阿賀野市</t>
  </si>
  <si>
    <t xml:space="preserve">佐渡市</t>
  </si>
  <si>
    <t xml:space="preserve">魚沼市</t>
  </si>
  <si>
    <t xml:space="preserve">南魚沼市</t>
  </si>
  <si>
    <t xml:space="preserve">胎内市</t>
  </si>
  <si>
    <t xml:space="preserve">聖籠町</t>
  </si>
  <si>
    <t xml:space="preserve">弥彦村</t>
  </si>
  <si>
    <t xml:space="preserve">田上町</t>
  </si>
  <si>
    <t xml:space="preserve">阿賀町</t>
  </si>
  <si>
    <t xml:space="preserve">出雲崎町</t>
  </si>
  <si>
    <t xml:space="preserve">湯沢町</t>
  </si>
  <si>
    <t xml:space="preserve">津南町</t>
  </si>
  <si>
    <t xml:space="preserve">刈羽村</t>
  </si>
  <si>
    <t xml:space="preserve">関川村</t>
  </si>
  <si>
    <t xml:space="preserve">粟島浦村</t>
  </si>
  <si>
    <t xml:space="preserve">高岡市</t>
  </si>
  <si>
    <t xml:space="preserve">魚津市</t>
  </si>
  <si>
    <t xml:space="preserve">氷見市</t>
  </si>
  <si>
    <t xml:space="preserve">滑川市</t>
  </si>
  <si>
    <t xml:space="preserve">黒部市</t>
  </si>
  <si>
    <t xml:space="preserve">砺波市</t>
  </si>
  <si>
    <t xml:space="preserve">小矢部市</t>
  </si>
  <si>
    <t xml:space="preserve">南砺市</t>
  </si>
  <si>
    <t xml:space="preserve">射水市</t>
  </si>
  <si>
    <t xml:space="preserve">舟橋村</t>
  </si>
  <si>
    <t xml:space="preserve">上市町</t>
  </si>
  <si>
    <t xml:space="preserve">立山町</t>
  </si>
  <si>
    <t xml:space="preserve">入善町</t>
  </si>
  <si>
    <t xml:space="preserve">七尾市</t>
  </si>
  <si>
    <t xml:space="preserve">小松市</t>
  </si>
  <si>
    <t xml:space="preserve">輪島市</t>
  </si>
  <si>
    <t xml:space="preserve">珠洲市</t>
  </si>
  <si>
    <t xml:space="preserve">加賀市</t>
  </si>
  <si>
    <t xml:space="preserve">羽咋市</t>
  </si>
  <si>
    <t xml:space="preserve">かほく市</t>
  </si>
  <si>
    <t xml:space="preserve">白山市</t>
  </si>
  <si>
    <t xml:space="preserve">能美市</t>
  </si>
  <si>
    <t xml:space="preserve">野々市市</t>
  </si>
  <si>
    <t xml:space="preserve">川北町</t>
  </si>
  <si>
    <t xml:space="preserve">津幡町</t>
  </si>
  <si>
    <t xml:space="preserve">志賀町</t>
  </si>
  <si>
    <t xml:space="preserve">宝達志水町</t>
  </si>
  <si>
    <t xml:space="preserve">中能登町</t>
  </si>
  <si>
    <t xml:space="preserve">穴水町</t>
  </si>
  <si>
    <t xml:space="preserve">能登町</t>
  </si>
  <si>
    <t xml:space="preserve">敦賀市</t>
  </si>
  <si>
    <t xml:space="preserve">小浜市</t>
  </si>
  <si>
    <t xml:space="preserve">大野市</t>
  </si>
  <si>
    <t xml:space="preserve">勝山市</t>
  </si>
  <si>
    <t xml:space="preserve">鯖江市</t>
  </si>
  <si>
    <t xml:space="preserve">あわら市</t>
  </si>
  <si>
    <t xml:space="preserve">越前市</t>
  </si>
  <si>
    <t xml:space="preserve">坂井市</t>
  </si>
  <si>
    <t xml:space="preserve">永平寺町</t>
  </si>
  <si>
    <t xml:space="preserve">南越前町</t>
  </si>
  <si>
    <t xml:space="preserve">越前町</t>
  </si>
  <si>
    <t xml:space="preserve">美浜町</t>
  </si>
  <si>
    <t xml:space="preserve">高浜町</t>
  </si>
  <si>
    <t xml:space="preserve">おおい町</t>
  </si>
  <si>
    <t xml:space="preserve">若狭町</t>
  </si>
  <si>
    <t xml:space="preserve">富士吉田市</t>
  </si>
  <si>
    <t xml:space="preserve">都留市</t>
  </si>
  <si>
    <t xml:space="preserve">山梨市</t>
  </si>
  <si>
    <t xml:space="preserve">大月市</t>
  </si>
  <si>
    <t xml:space="preserve">韮崎市</t>
  </si>
  <si>
    <t xml:space="preserve">北杜市</t>
  </si>
  <si>
    <t xml:space="preserve">甲斐市</t>
  </si>
  <si>
    <t xml:space="preserve">笛吹市</t>
  </si>
  <si>
    <t xml:space="preserve">上野原市</t>
  </si>
  <si>
    <t xml:space="preserve">甲州市</t>
  </si>
  <si>
    <t xml:space="preserve">中央市</t>
  </si>
  <si>
    <t xml:space="preserve">市川三郷町</t>
  </si>
  <si>
    <t xml:space="preserve">早川町</t>
  </si>
  <si>
    <t xml:space="preserve">身延町</t>
  </si>
  <si>
    <t xml:space="preserve">富士川町</t>
  </si>
  <si>
    <t xml:space="preserve">昭和町</t>
  </si>
  <si>
    <t xml:space="preserve">道志村</t>
  </si>
  <si>
    <t xml:space="preserve">西桂町</t>
  </si>
  <si>
    <t xml:space="preserve">忍野村</t>
  </si>
  <si>
    <t xml:space="preserve">山中湖村</t>
  </si>
  <si>
    <t xml:space="preserve">鳴沢村</t>
  </si>
  <si>
    <t xml:space="preserve">富士河口湖町</t>
  </si>
  <si>
    <t xml:space="preserve">小菅村</t>
  </si>
  <si>
    <t xml:space="preserve">丹波山村</t>
  </si>
  <si>
    <t xml:space="preserve">上田市</t>
  </si>
  <si>
    <t xml:space="preserve">岡谷市</t>
  </si>
  <si>
    <t xml:space="preserve">飯田市</t>
  </si>
  <si>
    <t xml:space="preserve">諏訪市</t>
  </si>
  <si>
    <t xml:space="preserve">須坂市</t>
  </si>
  <si>
    <t xml:space="preserve">小諸市</t>
  </si>
  <si>
    <t xml:space="preserve">伊那市</t>
  </si>
  <si>
    <t xml:space="preserve">駒ヶ根市</t>
  </si>
  <si>
    <t xml:space="preserve">中野市</t>
  </si>
  <si>
    <t xml:space="preserve">大町市</t>
  </si>
  <si>
    <t xml:space="preserve">飯山市</t>
  </si>
  <si>
    <t xml:space="preserve">茅野市</t>
  </si>
  <si>
    <t xml:space="preserve">佐久市</t>
  </si>
  <si>
    <t xml:space="preserve">千曲市</t>
  </si>
  <si>
    <t xml:space="preserve">東御市</t>
  </si>
  <si>
    <t xml:space="preserve">安曇野市</t>
  </si>
  <si>
    <t xml:space="preserve">小海町</t>
  </si>
  <si>
    <t xml:space="preserve">川上村</t>
  </si>
  <si>
    <t xml:space="preserve">南相木村</t>
  </si>
  <si>
    <t xml:space="preserve">北相木村</t>
  </si>
  <si>
    <t xml:space="preserve">佐久穂町</t>
  </si>
  <si>
    <t xml:space="preserve">軽井沢町</t>
  </si>
  <si>
    <t xml:space="preserve">御代田町</t>
  </si>
  <si>
    <t xml:space="preserve">立科町</t>
  </si>
  <si>
    <t xml:space="preserve">青木村</t>
  </si>
  <si>
    <t xml:space="preserve">長和町</t>
  </si>
  <si>
    <t xml:space="preserve">下諏訪町</t>
  </si>
  <si>
    <t xml:space="preserve">富士見町</t>
  </si>
  <si>
    <t xml:space="preserve">原村</t>
  </si>
  <si>
    <t xml:space="preserve">辰野町</t>
  </si>
  <si>
    <t xml:space="preserve">箕輪町</t>
  </si>
  <si>
    <t xml:space="preserve">飯島町</t>
  </si>
  <si>
    <t xml:space="preserve">南箕輪村</t>
  </si>
  <si>
    <t xml:space="preserve">中川村</t>
  </si>
  <si>
    <t xml:space="preserve">宮田村</t>
  </si>
  <si>
    <t xml:space="preserve">松川町</t>
  </si>
  <si>
    <t xml:space="preserve">高森町</t>
  </si>
  <si>
    <t xml:space="preserve">阿南町</t>
  </si>
  <si>
    <t xml:space="preserve">阿智村</t>
  </si>
  <si>
    <t xml:space="preserve">平谷村</t>
  </si>
  <si>
    <t xml:space="preserve">根羽村</t>
  </si>
  <si>
    <t xml:space="preserve">下條村</t>
  </si>
  <si>
    <t xml:space="preserve">売木村</t>
  </si>
  <si>
    <t xml:space="preserve">天龍村</t>
  </si>
  <si>
    <t xml:space="preserve">泰阜村</t>
  </si>
  <si>
    <t xml:space="preserve">喬木村</t>
  </si>
  <si>
    <t xml:space="preserve">豊丘村</t>
  </si>
  <si>
    <t xml:space="preserve">大鹿村</t>
  </si>
  <si>
    <t xml:space="preserve">上松町</t>
  </si>
  <si>
    <t xml:space="preserve">南木曽町</t>
  </si>
  <si>
    <t xml:space="preserve">木祖村</t>
  </si>
  <si>
    <t xml:space="preserve">王滝村</t>
  </si>
  <si>
    <t xml:space="preserve">大桑村</t>
  </si>
  <si>
    <t xml:space="preserve">木曽町</t>
  </si>
  <si>
    <t xml:space="preserve">麻績村</t>
  </si>
  <si>
    <t xml:space="preserve">生坂村</t>
  </si>
  <si>
    <t xml:space="preserve">山形村</t>
  </si>
  <si>
    <t xml:space="preserve">朝日村</t>
  </si>
  <si>
    <t xml:space="preserve">筑北村</t>
  </si>
  <si>
    <t xml:space="preserve">松川村</t>
  </si>
  <si>
    <t xml:space="preserve">白馬村</t>
  </si>
  <si>
    <t xml:space="preserve">小谷村</t>
  </si>
  <si>
    <t xml:space="preserve">坂城町</t>
  </si>
  <si>
    <t xml:space="preserve">小布施町</t>
  </si>
  <si>
    <t xml:space="preserve">山ノ内町</t>
  </si>
  <si>
    <t xml:space="preserve">木島平村</t>
  </si>
  <si>
    <t xml:space="preserve">野沢温泉村</t>
  </si>
  <si>
    <t xml:space="preserve">信濃町</t>
  </si>
  <si>
    <t xml:space="preserve">小川村</t>
  </si>
  <si>
    <t xml:space="preserve">飯綱町</t>
  </si>
  <si>
    <t xml:space="preserve">栄村</t>
  </si>
  <si>
    <t xml:space="preserve">高山市</t>
  </si>
  <si>
    <t xml:space="preserve">関市</t>
  </si>
  <si>
    <t xml:space="preserve">中津川市</t>
  </si>
  <si>
    <t xml:space="preserve">美濃市</t>
  </si>
  <si>
    <t xml:space="preserve">瑞浪市</t>
  </si>
  <si>
    <t xml:space="preserve">羽島市</t>
  </si>
  <si>
    <t xml:space="preserve">恵那市</t>
  </si>
  <si>
    <t xml:space="preserve">土岐市</t>
  </si>
  <si>
    <t xml:space="preserve">山県市</t>
  </si>
  <si>
    <t xml:space="preserve">瑞穂市</t>
  </si>
  <si>
    <t xml:space="preserve">飛騨市</t>
  </si>
  <si>
    <t xml:space="preserve">本巣市</t>
  </si>
  <si>
    <t xml:space="preserve">郡上市</t>
  </si>
  <si>
    <t xml:space="preserve">下呂市</t>
  </si>
  <si>
    <t xml:space="preserve">海津市</t>
  </si>
  <si>
    <t xml:space="preserve">岐南町</t>
  </si>
  <si>
    <t xml:space="preserve">笠松町</t>
  </si>
  <si>
    <t xml:space="preserve">養老町</t>
  </si>
  <si>
    <t xml:space="preserve">垂井町</t>
  </si>
  <si>
    <t xml:space="preserve">関ケ原町</t>
  </si>
  <si>
    <t xml:space="preserve">神戸町</t>
  </si>
  <si>
    <t xml:space="preserve">輪之内町</t>
  </si>
  <si>
    <t xml:space="preserve">安八町</t>
  </si>
  <si>
    <t xml:space="preserve">揖斐川町</t>
  </si>
  <si>
    <t xml:space="preserve">大野町</t>
  </si>
  <si>
    <t xml:space="preserve">北方町</t>
  </si>
  <si>
    <t xml:space="preserve">坂祝町</t>
  </si>
  <si>
    <t xml:space="preserve">富加町</t>
  </si>
  <si>
    <t xml:space="preserve">川辺町</t>
  </si>
  <si>
    <t xml:space="preserve">七宗町</t>
  </si>
  <si>
    <t xml:space="preserve">八百津町</t>
  </si>
  <si>
    <t xml:space="preserve">白川町</t>
  </si>
  <si>
    <t xml:space="preserve">東白川村</t>
  </si>
  <si>
    <t xml:space="preserve">御嵩町</t>
  </si>
  <si>
    <t xml:space="preserve">白川村</t>
  </si>
  <si>
    <t xml:space="preserve">熱海市</t>
  </si>
  <si>
    <t xml:space="preserve">伊東市</t>
  </si>
  <si>
    <t xml:space="preserve">下田市</t>
  </si>
  <si>
    <t xml:space="preserve">湖西市</t>
  </si>
  <si>
    <t xml:space="preserve">伊豆市</t>
  </si>
  <si>
    <t xml:space="preserve">御前崎市</t>
  </si>
  <si>
    <t xml:space="preserve">菊川市</t>
  </si>
  <si>
    <t xml:space="preserve">伊豆の国市</t>
  </si>
  <si>
    <t xml:space="preserve">牧之原市</t>
  </si>
  <si>
    <t xml:space="preserve">東伊豆町</t>
  </si>
  <si>
    <t xml:space="preserve">河津町</t>
  </si>
  <si>
    <t xml:space="preserve">南伊豆町</t>
  </si>
  <si>
    <t xml:space="preserve">松崎町</t>
  </si>
  <si>
    <t xml:space="preserve">西伊豆町</t>
  </si>
  <si>
    <t xml:space="preserve">吉田町</t>
  </si>
  <si>
    <t xml:space="preserve">南知多町</t>
  </si>
  <si>
    <t xml:space="preserve">伊勢市</t>
  </si>
  <si>
    <t xml:space="preserve">松阪市</t>
  </si>
  <si>
    <t xml:space="preserve">尾鷲市</t>
  </si>
  <si>
    <t xml:space="preserve">鳥羽市</t>
  </si>
  <si>
    <t xml:space="preserve">熊野市</t>
  </si>
  <si>
    <t xml:space="preserve">志摩市</t>
  </si>
  <si>
    <t xml:space="preserve">多気町</t>
  </si>
  <si>
    <t xml:space="preserve">大台町</t>
  </si>
  <si>
    <t xml:space="preserve">玉城町</t>
  </si>
  <si>
    <t xml:space="preserve">度会町</t>
  </si>
  <si>
    <t xml:space="preserve">大紀町</t>
  </si>
  <si>
    <t xml:space="preserve">南伊勢町</t>
  </si>
  <si>
    <t xml:space="preserve">紀北町</t>
  </si>
  <si>
    <t xml:space="preserve">御浜町</t>
  </si>
  <si>
    <t xml:space="preserve">紀宝町</t>
  </si>
  <si>
    <t xml:space="preserve">米原市</t>
  </si>
  <si>
    <t xml:space="preserve">愛荘町</t>
  </si>
  <si>
    <t xml:space="preserve">豊郷町</t>
  </si>
  <si>
    <t xml:space="preserve">甲良町</t>
  </si>
  <si>
    <t xml:space="preserve">多賀町</t>
  </si>
  <si>
    <t xml:space="preserve">福知山市</t>
  </si>
  <si>
    <t xml:space="preserve">舞鶴市</t>
  </si>
  <si>
    <t xml:space="preserve">綾部市</t>
  </si>
  <si>
    <t xml:space="preserve">宮津市</t>
  </si>
  <si>
    <t xml:space="preserve">京丹後市</t>
  </si>
  <si>
    <t xml:space="preserve">南丹市</t>
  </si>
  <si>
    <t xml:space="preserve">井手町</t>
  </si>
  <si>
    <t xml:space="preserve">宇治田原町</t>
  </si>
  <si>
    <t xml:space="preserve">笠置町</t>
  </si>
  <si>
    <t xml:space="preserve">和束町</t>
  </si>
  <si>
    <t xml:space="preserve">南山城村</t>
  </si>
  <si>
    <t xml:space="preserve">京丹波町</t>
  </si>
  <si>
    <t xml:space="preserve">伊根町</t>
  </si>
  <si>
    <t xml:space="preserve">与謝野町</t>
  </si>
  <si>
    <t xml:space="preserve">洲本市</t>
  </si>
  <si>
    <t xml:space="preserve">相生市</t>
  </si>
  <si>
    <t xml:space="preserve">豊岡市</t>
  </si>
  <si>
    <t xml:space="preserve">赤穂市</t>
  </si>
  <si>
    <t xml:space="preserve">西脇市</t>
  </si>
  <si>
    <t xml:space="preserve">小野市</t>
  </si>
  <si>
    <t xml:space="preserve">加西市</t>
  </si>
  <si>
    <t xml:space="preserve">丹波篠山市</t>
  </si>
  <si>
    <t xml:space="preserve">養父市</t>
  </si>
  <si>
    <t xml:space="preserve">丹波市</t>
  </si>
  <si>
    <t xml:space="preserve">南あわじ市</t>
  </si>
  <si>
    <t xml:space="preserve">朝来市</t>
  </si>
  <si>
    <t xml:space="preserve">淡路市</t>
  </si>
  <si>
    <t xml:space="preserve">宍粟市</t>
  </si>
  <si>
    <t xml:space="preserve">加東市</t>
  </si>
  <si>
    <t xml:space="preserve">たつの市</t>
  </si>
  <si>
    <t xml:space="preserve">多可町</t>
  </si>
  <si>
    <t xml:space="preserve">市川町</t>
  </si>
  <si>
    <t xml:space="preserve">福崎町</t>
  </si>
  <si>
    <t xml:space="preserve">神河町</t>
  </si>
  <si>
    <t xml:space="preserve">上郡町</t>
  </si>
  <si>
    <t xml:space="preserve">佐用町</t>
  </si>
  <si>
    <t xml:space="preserve">香美町</t>
  </si>
  <si>
    <t xml:space="preserve">新温泉町</t>
  </si>
  <si>
    <t xml:space="preserve">五條市</t>
  </si>
  <si>
    <t xml:space="preserve">御杖村</t>
  </si>
  <si>
    <t xml:space="preserve">高取町</t>
  </si>
  <si>
    <t xml:space="preserve">吉野町</t>
  </si>
  <si>
    <t xml:space="preserve">大淀町</t>
  </si>
  <si>
    <t xml:space="preserve">下市町</t>
  </si>
  <si>
    <t xml:space="preserve">黒滝村</t>
  </si>
  <si>
    <t xml:space="preserve">天川村</t>
  </si>
  <si>
    <t xml:space="preserve">野迫川村</t>
  </si>
  <si>
    <t xml:space="preserve">十津川村</t>
  </si>
  <si>
    <t xml:space="preserve">下北山村</t>
  </si>
  <si>
    <t xml:space="preserve">上北山村</t>
  </si>
  <si>
    <t xml:space="preserve">東吉野村</t>
  </si>
  <si>
    <t xml:space="preserve">海南市</t>
  </si>
  <si>
    <t xml:space="preserve">有田市</t>
  </si>
  <si>
    <t xml:space="preserve">御坊市</t>
  </si>
  <si>
    <t xml:space="preserve">田辺市</t>
  </si>
  <si>
    <t xml:space="preserve">新宮市</t>
  </si>
  <si>
    <t xml:space="preserve">紀の川市</t>
  </si>
  <si>
    <t xml:space="preserve">岩出市</t>
  </si>
  <si>
    <t xml:space="preserve">紀美野町</t>
  </si>
  <si>
    <t xml:space="preserve">かつらぎ町</t>
  </si>
  <si>
    <t xml:space="preserve">九度山町</t>
  </si>
  <si>
    <t xml:space="preserve">高野町</t>
  </si>
  <si>
    <t xml:space="preserve">湯浅町</t>
  </si>
  <si>
    <t xml:space="preserve">広川町</t>
  </si>
  <si>
    <t xml:space="preserve">有田川町</t>
  </si>
  <si>
    <t xml:space="preserve">由良町</t>
  </si>
  <si>
    <t xml:space="preserve">印南町</t>
  </si>
  <si>
    <t xml:space="preserve">みなべ町</t>
  </si>
  <si>
    <t xml:space="preserve">日高川町</t>
  </si>
  <si>
    <t xml:space="preserve">白浜町</t>
  </si>
  <si>
    <t xml:space="preserve">上富田町</t>
  </si>
  <si>
    <t xml:space="preserve">すさみ町</t>
  </si>
  <si>
    <t xml:space="preserve">那智勝浦町</t>
  </si>
  <si>
    <t xml:space="preserve">太地町</t>
  </si>
  <si>
    <t xml:space="preserve">古座川町</t>
  </si>
  <si>
    <t xml:space="preserve">北山村</t>
  </si>
  <si>
    <t xml:space="preserve">串本町</t>
  </si>
  <si>
    <t xml:space="preserve">鳥取市</t>
  </si>
  <si>
    <t xml:space="preserve">米子市</t>
  </si>
  <si>
    <t xml:space="preserve">倉吉市</t>
  </si>
  <si>
    <t xml:space="preserve">境港市</t>
  </si>
  <si>
    <t xml:space="preserve">岩美町</t>
  </si>
  <si>
    <t xml:space="preserve">若桜町</t>
  </si>
  <si>
    <t xml:space="preserve">智頭町</t>
  </si>
  <si>
    <t xml:space="preserve">八頭町</t>
  </si>
  <si>
    <t xml:space="preserve">三朝町</t>
  </si>
  <si>
    <t xml:space="preserve">湯梨浜町</t>
  </si>
  <si>
    <t xml:space="preserve">琴浦町</t>
  </si>
  <si>
    <t xml:space="preserve">北栄町</t>
  </si>
  <si>
    <t xml:space="preserve">日吉津村</t>
  </si>
  <si>
    <t xml:space="preserve">大山町</t>
  </si>
  <si>
    <t xml:space="preserve">伯耆町</t>
  </si>
  <si>
    <t xml:space="preserve">日南町</t>
  </si>
  <si>
    <t xml:space="preserve">江府町</t>
  </si>
  <si>
    <t xml:space="preserve">松江市</t>
  </si>
  <si>
    <t xml:space="preserve">浜田市</t>
  </si>
  <si>
    <t xml:space="preserve">出雲市</t>
  </si>
  <si>
    <t xml:space="preserve">益田市</t>
  </si>
  <si>
    <t xml:space="preserve">大田市</t>
  </si>
  <si>
    <t xml:space="preserve">安来市</t>
  </si>
  <si>
    <t xml:space="preserve">江津市</t>
  </si>
  <si>
    <t xml:space="preserve">雲南市</t>
  </si>
  <si>
    <t xml:space="preserve">奥出雲町</t>
  </si>
  <si>
    <t xml:space="preserve">飯南町</t>
  </si>
  <si>
    <t xml:space="preserve">川本町</t>
  </si>
  <si>
    <t xml:space="preserve">邑南町</t>
  </si>
  <si>
    <t xml:space="preserve">津和野町</t>
  </si>
  <si>
    <t xml:space="preserve">吉賀町</t>
  </si>
  <si>
    <t xml:space="preserve">海士町</t>
  </si>
  <si>
    <t xml:space="preserve">西ノ島町</t>
  </si>
  <si>
    <t xml:space="preserve">知夫村</t>
  </si>
  <si>
    <t xml:space="preserve">隠岐の島町</t>
  </si>
  <si>
    <t xml:space="preserve">倉敷市</t>
  </si>
  <si>
    <t xml:space="preserve">津山市</t>
  </si>
  <si>
    <t xml:space="preserve">玉野市</t>
  </si>
  <si>
    <t xml:space="preserve">笠岡市</t>
  </si>
  <si>
    <t xml:space="preserve">井原市</t>
  </si>
  <si>
    <t xml:space="preserve">総社市</t>
  </si>
  <si>
    <t xml:space="preserve">高梁市</t>
  </si>
  <si>
    <t xml:space="preserve">新見市</t>
  </si>
  <si>
    <t xml:space="preserve">備前市</t>
  </si>
  <si>
    <t xml:space="preserve">瀬戸内市</t>
  </si>
  <si>
    <t xml:space="preserve">赤磐市</t>
  </si>
  <si>
    <t xml:space="preserve">真庭市</t>
  </si>
  <si>
    <t xml:space="preserve">美作市</t>
  </si>
  <si>
    <t xml:space="preserve">浅口市</t>
  </si>
  <si>
    <t xml:space="preserve">和気町</t>
  </si>
  <si>
    <t xml:space="preserve">早島町</t>
  </si>
  <si>
    <t xml:space="preserve">里庄町</t>
  </si>
  <si>
    <t xml:space="preserve">矢掛町</t>
  </si>
  <si>
    <t xml:space="preserve">新庄村</t>
  </si>
  <si>
    <t xml:space="preserve">鏡野町</t>
  </si>
  <si>
    <t xml:space="preserve">勝央町</t>
  </si>
  <si>
    <t xml:space="preserve">奈義町</t>
  </si>
  <si>
    <t xml:space="preserve">西粟倉村</t>
  </si>
  <si>
    <t xml:space="preserve">久米南町</t>
  </si>
  <si>
    <t xml:space="preserve">美咲町</t>
  </si>
  <si>
    <t xml:space="preserve">吉備中央町</t>
  </si>
  <si>
    <t xml:space="preserve">呉市</t>
  </si>
  <si>
    <t xml:space="preserve">竹原市</t>
  </si>
  <si>
    <t xml:space="preserve">三原市</t>
  </si>
  <si>
    <t xml:space="preserve">尾道市</t>
  </si>
  <si>
    <t xml:space="preserve">福山市</t>
  </si>
  <si>
    <t xml:space="preserve">三次市</t>
  </si>
  <si>
    <t xml:space="preserve">庄原市</t>
  </si>
  <si>
    <t xml:space="preserve">大竹市</t>
  </si>
  <si>
    <t xml:space="preserve">安芸高田市</t>
  </si>
  <si>
    <t xml:space="preserve">江田島市</t>
  </si>
  <si>
    <t xml:space="preserve">安芸太田町</t>
  </si>
  <si>
    <t xml:space="preserve">北広島町</t>
  </si>
  <si>
    <t xml:space="preserve">大崎上島町</t>
  </si>
  <si>
    <t xml:space="preserve">世羅町</t>
  </si>
  <si>
    <t xml:space="preserve">神石高原町</t>
  </si>
  <si>
    <t xml:space="preserve">下関市</t>
  </si>
  <si>
    <t xml:space="preserve">宇部市</t>
  </si>
  <si>
    <t xml:space="preserve">山口市</t>
  </si>
  <si>
    <t xml:space="preserve">萩市</t>
  </si>
  <si>
    <t xml:space="preserve">防府市</t>
  </si>
  <si>
    <t xml:space="preserve">下松市</t>
  </si>
  <si>
    <t xml:space="preserve">岩国市</t>
  </si>
  <si>
    <t xml:space="preserve">光市</t>
  </si>
  <si>
    <t xml:space="preserve">長門市</t>
  </si>
  <si>
    <t xml:space="preserve">柳井市</t>
  </si>
  <si>
    <t xml:space="preserve">美祢市</t>
  </si>
  <si>
    <t xml:space="preserve">山陽小野田市</t>
  </si>
  <si>
    <t xml:space="preserve">周防大島町</t>
  </si>
  <si>
    <t xml:space="preserve">和木町</t>
  </si>
  <si>
    <t xml:space="preserve">上関町</t>
  </si>
  <si>
    <t xml:space="preserve">田布施町</t>
  </si>
  <si>
    <t xml:space="preserve">平生町</t>
  </si>
  <si>
    <t xml:space="preserve">阿武町</t>
  </si>
  <si>
    <t xml:space="preserve">鳴門市</t>
  </si>
  <si>
    <t xml:space="preserve">小松島市</t>
  </si>
  <si>
    <t xml:space="preserve">阿南市</t>
  </si>
  <si>
    <t xml:space="preserve">吉野川市</t>
  </si>
  <si>
    <t xml:space="preserve">阿波市</t>
  </si>
  <si>
    <t xml:space="preserve">美馬市</t>
  </si>
  <si>
    <t xml:space="preserve">三好市</t>
  </si>
  <si>
    <t xml:space="preserve">勝浦町</t>
  </si>
  <si>
    <t xml:space="preserve">上勝町</t>
  </si>
  <si>
    <t xml:space="preserve">佐那河内村</t>
  </si>
  <si>
    <t xml:space="preserve">石井町</t>
  </si>
  <si>
    <t xml:space="preserve">神山町</t>
  </si>
  <si>
    <t xml:space="preserve">那賀町</t>
  </si>
  <si>
    <t xml:space="preserve">牟岐町</t>
  </si>
  <si>
    <t xml:space="preserve">美波町</t>
  </si>
  <si>
    <t xml:space="preserve">海陽町</t>
  </si>
  <si>
    <t xml:space="preserve">松茂町</t>
  </si>
  <si>
    <t xml:space="preserve">北島町</t>
  </si>
  <si>
    <t xml:space="preserve">藍住町</t>
  </si>
  <si>
    <t xml:space="preserve">板野町</t>
  </si>
  <si>
    <t xml:space="preserve">上板町</t>
  </si>
  <si>
    <t xml:space="preserve">つるぎ町</t>
  </si>
  <si>
    <t xml:space="preserve">東みよし町</t>
  </si>
  <si>
    <t xml:space="preserve">丸亀市</t>
  </si>
  <si>
    <t xml:space="preserve">坂出市</t>
  </si>
  <si>
    <t xml:space="preserve">善通寺市</t>
  </si>
  <si>
    <t xml:space="preserve">観音寺市</t>
  </si>
  <si>
    <t xml:space="preserve">さぬき市</t>
  </si>
  <si>
    <t xml:space="preserve">東かがわ市</t>
  </si>
  <si>
    <t xml:space="preserve">三豊市</t>
  </si>
  <si>
    <t xml:space="preserve">土庄町</t>
  </si>
  <si>
    <t xml:space="preserve">小豆島町</t>
  </si>
  <si>
    <t xml:space="preserve">三木町</t>
  </si>
  <si>
    <t xml:space="preserve">直島町</t>
  </si>
  <si>
    <t xml:space="preserve">宇多津町</t>
  </si>
  <si>
    <t xml:space="preserve">綾川町</t>
  </si>
  <si>
    <t xml:space="preserve">琴平町</t>
  </si>
  <si>
    <t xml:space="preserve">多度津町</t>
  </si>
  <si>
    <t xml:space="preserve">まんのう町</t>
  </si>
  <si>
    <t xml:space="preserve">松山市</t>
  </si>
  <si>
    <t xml:space="preserve">今治市</t>
  </si>
  <si>
    <t xml:space="preserve">宇和島市</t>
  </si>
  <si>
    <t xml:space="preserve">八幡浜市</t>
  </si>
  <si>
    <t xml:space="preserve">新居浜市</t>
  </si>
  <si>
    <t xml:space="preserve">西条市</t>
  </si>
  <si>
    <t xml:space="preserve">大洲市</t>
  </si>
  <si>
    <t xml:space="preserve">伊予市</t>
  </si>
  <si>
    <t xml:space="preserve">四国中央市</t>
  </si>
  <si>
    <t xml:space="preserve">西予市</t>
  </si>
  <si>
    <t xml:space="preserve">東温市</t>
  </si>
  <si>
    <t xml:space="preserve">上島町</t>
  </si>
  <si>
    <t xml:space="preserve">久万高原町</t>
  </si>
  <si>
    <t xml:space="preserve">砥部町</t>
  </si>
  <si>
    <t xml:space="preserve">内子町</t>
  </si>
  <si>
    <t xml:space="preserve">伊方町</t>
  </si>
  <si>
    <t xml:space="preserve">松野町</t>
  </si>
  <si>
    <t xml:space="preserve">鬼北町</t>
  </si>
  <si>
    <t xml:space="preserve">愛南町</t>
  </si>
  <si>
    <t xml:space="preserve">高知市</t>
  </si>
  <si>
    <t xml:space="preserve">室戸市</t>
  </si>
  <si>
    <t xml:space="preserve">安芸市</t>
  </si>
  <si>
    <t xml:space="preserve">南国市</t>
  </si>
  <si>
    <t xml:space="preserve">土佐市</t>
  </si>
  <si>
    <t xml:space="preserve">須崎市</t>
  </si>
  <si>
    <t xml:space="preserve">宿毛市</t>
  </si>
  <si>
    <t xml:space="preserve">土佐清水市</t>
  </si>
  <si>
    <t xml:space="preserve">四万十市</t>
  </si>
  <si>
    <t xml:space="preserve">香南市</t>
  </si>
  <si>
    <t xml:space="preserve">香美市</t>
  </si>
  <si>
    <t xml:space="preserve">東洋町</t>
  </si>
  <si>
    <t xml:space="preserve">奈半利町</t>
  </si>
  <si>
    <t xml:space="preserve">田野町</t>
  </si>
  <si>
    <t xml:space="preserve">安田町</t>
  </si>
  <si>
    <t xml:space="preserve">北川村</t>
  </si>
  <si>
    <t xml:space="preserve">馬路村</t>
  </si>
  <si>
    <t xml:space="preserve">芸西村</t>
  </si>
  <si>
    <t xml:space="preserve">本山町</t>
  </si>
  <si>
    <t xml:space="preserve">大豊町</t>
  </si>
  <si>
    <t xml:space="preserve">土佐町</t>
  </si>
  <si>
    <t xml:space="preserve">大川村</t>
  </si>
  <si>
    <t xml:space="preserve">いの町</t>
  </si>
  <si>
    <t xml:space="preserve">仁淀川町</t>
  </si>
  <si>
    <t xml:space="preserve">中土佐町</t>
  </si>
  <si>
    <t xml:space="preserve">佐川町</t>
  </si>
  <si>
    <t xml:space="preserve">越知町</t>
  </si>
  <si>
    <t xml:space="preserve">梼原町</t>
  </si>
  <si>
    <t xml:space="preserve">日高村</t>
  </si>
  <si>
    <t xml:space="preserve">津野町</t>
  </si>
  <si>
    <t xml:space="preserve">四万十町</t>
  </si>
  <si>
    <t xml:space="preserve">大月町</t>
  </si>
  <si>
    <t xml:space="preserve">三原村</t>
  </si>
  <si>
    <t xml:space="preserve">黒潮町</t>
  </si>
  <si>
    <t xml:space="preserve">大牟田市</t>
  </si>
  <si>
    <t xml:space="preserve">久留米市</t>
  </si>
  <si>
    <t xml:space="preserve">直方市</t>
  </si>
  <si>
    <t xml:space="preserve">田川市</t>
  </si>
  <si>
    <t xml:space="preserve">柳川市</t>
  </si>
  <si>
    <t xml:space="preserve">八女市</t>
  </si>
  <si>
    <t xml:space="preserve">筑後市</t>
  </si>
  <si>
    <t xml:space="preserve">大川市</t>
  </si>
  <si>
    <t xml:space="preserve">行橋市</t>
  </si>
  <si>
    <t xml:space="preserve">豊前市</t>
  </si>
  <si>
    <t xml:space="preserve">中間市</t>
  </si>
  <si>
    <t xml:space="preserve">小郡市</t>
  </si>
  <si>
    <t xml:space="preserve">宗像市</t>
  </si>
  <si>
    <t xml:space="preserve">うきは市</t>
  </si>
  <si>
    <t xml:space="preserve">宮若市</t>
  </si>
  <si>
    <t xml:space="preserve">嘉麻市</t>
  </si>
  <si>
    <t xml:space="preserve">朝倉市</t>
  </si>
  <si>
    <t xml:space="preserve">みやま市</t>
  </si>
  <si>
    <t xml:space="preserve">宇美町</t>
  </si>
  <si>
    <t xml:space="preserve">篠栗町</t>
  </si>
  <si>
    <t xml:space="preserve">志免町</t>
  </si>
  <si>
    <t xml:space="preserve">須恵町</t>
  </si>
  <si>
    <t xml:space="preserve">新宮町</t>
  </si>
  <si>
    <t xml:space="preserve">久山町</t>
  </si>
  <si>
    <t xml:space="preserve">芦屋町</t>
  </si>
  <si>
    <t xml:space="preserve">水巻町</t>
  </si>
  <si>
    <t xml:space="preserve">岡垣町</t>
  </si>
  <si>
    <t xml:space="preserve">遠賀町</t>
  </si>
  <si>
    <t xml:space="preserve">小竹町</t>
  </si>
  <si>
    <t xml:space="preserve">鞍手町</t>
  </si>
  <si>
    <t xml:space="preserve">桂川町</t>
  </si>
  <si>
    <t xml:space="preserve">筑前町</t>
  </si>
  <si>
    <t xml:space="preserve">東峰村</t>
  </si>
  <si>
    <t xml:space="preserve">大刀洗町</t>
  </si>
  <si>
    <t xml:space="preserve">大木町</t>
  </si>
  <si>
    <t xml:space="preserve">香春町</t>
  </si>
  <si>
    <t xml:space="preserve">添田町</t>
  </si>
  <si>
    <t xml:space="preserve">糸田町</t>
  </si>
  <si>
    <t xml:space="preserve">大任町</t>
  </si>
  <si>
    <t xml:space="preserve">赤村</t>
  </si>
  <si>
    <t xml:space="preserve">福智町</t>
  </si>
  <si>
    <t xml:space="preserve">苅田町</t>
  </si>
  <si>
    <t xml:space="preserve">みやこ町</t>
  </si>
  <si>
    <t xml:space="preserve">吉富町</t>
  </si>
  <si>
    <t xml:space="preserve">上毛町</t>
  </si>
  <si>
    <t xml:space="preserve">築上町</t>
  </si>
  <si>
    <t xml:space="preserve">佐賀市</t>
  </si>
  <si>
    <t xml:space="preserve">唐津市</t>
  </si>
  <si>
    <t xml:space="preserve">鳥栖市</t>
  </si>
  <si>
    <t xml:space="preserve">多久市</t>
  </si>
  <si>
    <t xml:space="preserve">伊万里市</t>
  </si>
  <si>
    <t xml:space="preserve">武雄市</t>
  </si>
  <si>
    <t xml:space="preserve">鹿島市</t>
  </si>
  <si>
    <t xml:space="preserve">小城市</t>
  </si>
  <si>
    <t xml:space="preserve">嬉野市</t>
  </si>
  <si>
    <t xml:space="preserve">神埼市</t>
  </si>
  <si>
    <t xml:space="preserve">吉野ヶ里町</t>
  </si>
  <si>
    <t xml:space="preserve">基山町</t>
  </si>
  <si>
    <t xml:space="preserve">上峰町</t>
  </si>
  <si>
    <t xml:space="preserve">みやき町</t>
  </si>
  <si>
    <t xml:space="preserve">玄海町</t>
  </si>
  <si>
    <t xml:space="preserve">有田町</t>
  </si>
  <si>
    <t xml:space="preserve">大町町</t>
  </si>
  <si>
    <t xml:space="preserve">江北町</t>
  </si>
  <si>
    <t xml:space="preserve">白石町</t>
  </si>
  <si>
    <t xml:space="preserve">太良町</t>
  </si>
  <si>
    <t xml:space="preserve">佐世保市</t>
  </si>
  <si>
    <t xml:space="preserve">島原市</t>
  </si>
  <si>
    <t xml:space="preserve">諫早市</t>
  </si>
  <si>
    <t xml:space="preserve">大村市</t>
  </si>
  <si>
    <t xml:space="preserve">平戸市</t>
  </si>
  <si>
    <t xml:space="preserve">松浦市</t>
  </si>
  <si>
    <t xml:space="preserve">対馬市</t>
  </si>
  <si>
    <t xml:space="preserve">壱岐市</t>
  </si>
  <si>
    <t xml:space="preserve">五島市</t>
  </si>
  <si>
    <t xml:space="preserve">西海市</t>
  </si>
  <si>
    <t xml:space="preserve">雲仙市</t>
  </si>
  <si>
    <t xml:space="preserve">南島原市</t>
  </si>
  <si>
    <t xml:space="preserve">長与町</t>
  </si>
  <si>
    <t xml:space="preserve">時津町</t>
  </si>
  <si>
    <t xml:space="preserve">東彼杵町</t>
  </si>
  <si>
    <t xml:space="preserve">川棚町</t>
  </si>
  <si>
    <t xml:space="preserve">波佐見町</t>
  </si>
  <si>
    <t xml:space="preserve">小値賀町</t>
  </si>
  <si>
    <t xml:space="preserve">佐々町</t>
  </si>
  <si>
    <t xml:space="preserve">新上五島町</t>
  </si>
  <si>
    <t xml:space="preserve">熊本市</t>
  </si>
  <si>
    <t xml:space="preserve">八代市</t>
  </si>
  <si>
    <t xml:space="preserve">人吉市</t>
  </si>
  <si>
    <t xml:space="preserve">荒尾市</t>
  </si>
  <si>
    <t xml:space="preserve">水俣市</t>
  </si>
  <si>
    <t xml:space="preserve">玉名市</t>
  </si>
  <si>
    <t xml:space="preserve">山鹿市</t>
  </si>
  <si>
    <t xml:space="preserve">菊池市</t>
  </si>
  <si>
    <t xml:space="preserve">宇土市</t>
  </si>
  <si>
    <t xml:space="preserve">上天草市</t>
  </si>
  <si>
    <t xml:space="preserve">宇城市</t>
  </si>
  <si>
    <t xml:space="preserve">阿蘇市</t>
  </si>
  <si>
    <t xml:space="preserve">天草市</t>
  </si>
  <si>
    <t xml:space="preserve">合志市</t>
  </si>
  <si>
    <t xml:space="preserve">玉東町</t>
  </si>
  <si>
    <t xml:space="preserve">南関町</t>
  </si>
  <si>
    <t xml:space="preserve">長洲町</t>
  </si>
  <si>
    <t xml:space="preserve">和水町</t>
  </si>
  <si>
    <t xml:space="preserve">大津町</t>
  </si>
  <si>
    <t xml:space="preserve">菊陽町</t>
  </si>
  <si>
    <t xml:space="preserve">南小国町</t>
  </si>
  <si>
    <t xml:space="preserve">産山村</t>
  </si>
  <si>
    <t xml:space="preserve">西原村</t>
  </si>
  <si>
    <t xml:space="preserve">南阿蘇村</t>
  </si>
  <si>
    <t xml:space="preserve">御船町</t>
  </si>
  <si>
    <t xml:space="preserve">嘉島町</t>
  </si>
  <si>
    <t xml:space="preserve">益城町</t>
  </si>
  <si>
    <t xml:space="preserve">甲佐町</t>
  </si>
  <si>
    <t xml:space="preserve">山都町</t>
  </si>
  <si>
    <t xml:space="preserve">氷川町</t>
  </si>
  <si>
    <t xml:space="preserve">芦北町</t>
  </si>
  <si>
    <t xml:space="preserve">津奈木町</t>
  </si>
  <si>
    <t xml:space="preserve">錦町</t>
  </si>
  <si>
    <t xml:space="preserve">多良木町</t>
  </si>
  <si>
    <t xml:space="preserve">湯前町</t>
  </si>
  <si>
    <t xml:space="preserve">水上村</t>
  </si>
  <si>
    <t xml:space="preserve">相良村</t>
  </si>
  <si>
    <t xml:space="preserve">五木村</t>
  </si>
  <si>
    <t xml:space="preserve">山江村</t>
  </si>
  <si>
    <t xml:space="preserve">球磨村</t>
  </si>
  <si>
    <t xml:space="preserve">あさぎり町</t>
  </si>
  <si>
    <t xml:space="preserve">苓北町</t>
  </si>
  <si>
    <t xml:space="preserve">大分市</t>
  </si>
  <si>
    <t xml:space="preserve">別府市</t>
  </si>
  <si>
    <t xml:space="preserve">中津市</t>
  </si>
  <si>
    <t xml:space="preserve">日田市</t>
  </si>
  <si>
    <t xml:space="preserve">佐伯市</t>
  </si>
  <si>
    <t xml:space="preserve">臼杵市</t>
  </si>
  <si>
    <t xml:space="preserve">津久見市</t>
  </si>
  <si>
    <t xml:space="preserve">竹田市</t>
  </si>
  <si>
    <t xml:space="preserve">豊後高田市</t>
  </si>
  <si>
    <t xml:space="preserve">杵築市</t>
  </si>
  <si>
    <t xml:space="preserve">宇佐市</t>
  </si>
  <si>
    <t xml:space="preserve">豊後大野市</t>
  </si>
  <si>
    <t xml:space="preserve">由布市</t>
  </si>
  <si>
    <t xml:space="preserve">国東市</t>
  </si>
  <si>
    <t xml:space="preserve">姫島村</t>
  </si>
  <si>
    <t xml:space="preserve">日出町</t>
  </si>
  <si>
    <t xml:space="preserve">九重町</t>
  </si>
  <si>
    <t xml:space="preserve">玖珠町</t>
  </si>
  <si>
    <t xml:space="preserve">宮崎市</t>
  </si>
  <si>
    <t xml:space="preserve">都城市</t>
  </si>
  <si>
    <t xml:space="preserve">延岡市</t>
  </si>
  <si>
    <t xml:space="preserve">日南市</t>
  </si>
  <si>
    <t xml:space="preserve">小林市</t>
  </si>
  <si>
    <t xml:space="preserve">日向市</t>
  </si>
  <si>
    <t xml:space="preserve">串間市</t>
  </si>
  <si>
    <t xml:space="preserve">西都市</t>
  </si>
  <si>
    <t xml:space="preserve">えびの市</t>
  </si>
  <si>
    <t xml:space="preserve">三股町</t>
  </si>
  <si>
    <t xml:space="preserve">高原町</t>
  </si>
  <si>
    <t xml:space="preserve">国富町</t>
  </si>
  <si>
    <t xml:space="preserve">綾町</t>
  </si>
  <si>
    <t xml:space="preserve">高鍋町</t>
  </si>
  <si>
    <t xml:space="preserve">新富町</t>
  </si>
  <si>
    <t xml:space="preserve">西米良村</t>
  </si>
  <si>
    <t xml:space="preserve">木城町</t>
  </si>
  <si>
    <t xml:space="preserve">川南町</t>
  </si>
  <si>
    <t xml:space="preserve">都農町</t>
  </si>
  <si>
    <t xml:space="preserve">門川町</t>
  </si>
  <si>
    <t xml:space="preserve">諸塚村</t>
  </si>
  <si>
    <t xml:space="preserve">椎葉村</t>
  </si>
  <si>
    <t xml:space="preserve">高千穂町</t>
  </si>
  <si>
    <t xml:space="preserve">日之影町</t>
  </si>
  <si>
    <t xml:space="preserve">五ヶ瀬町</t>
  </si>
  <si>
    <t xml:space="preserve">鹿児島市</t>
  </si>
  <si>
    <t xml:space="preserve">鹿屋市</t>
  </si>
  <si>
    <t xml:space="preserve">枕崎市</t>
  </si>
  <si>
    <t xml:space="preserve">阿久根市</t>
  </si>
  <si>
    <t xml:space="preserve">出水市</t>
  </si>
  <si>
    <t xml:space="preserve">指宿市</t>
  </si>
  <si>
    <t xml:space="preserve">西之表市</t>
  </si>
  <si>
    <t xml:space="preserve">垂水市</t>
  </si>
  <si>
    <t xml:space="preserve">薩摩川内市</t>
  </si>
  <si>
    <t xml:space="preserve">日置市</t>
  </si>
  <si>
    <t xml:space="preserve">曽於市</t>
  </si>
  <si>
    <t xml:space="preserve">霧島市</t>
  </si>
  <si>
    <t xml:space="preserve">いちき串木野市</t>
  </si>
  <si>
    <t xml:space="preserve">南さつま市</t>
  </si>
  <si>
    <t xml:space="preserve">志布志市</t>
  </si>
  <si>
    <t xml:space="preserve">奄美市</t>
  </si>
  <si>
    <t xml:space="preserve">南九州市</t>
  </si>
  <si>
    <t xml:space="preserve">伊佐市</t>
  </si>
  <si>
    <t xml:space="preserve">姶良市</t>
  </si>
  <si>
    <t xml:space="preserve">三島村</t>
  </si>
  <si>
    <t xml:space="preserve">十島村</t>
  </si>
  <si>
    <t xml:space="preserve">さつま町</t>
  </si>
  <si>
    <t xml:space="preserve">長島町</t>
  </si>
  <si>
    <t xml:space="preserve">湧水町</t>
  </si>
  <si>
    <t xml:space="preserve">大崎町</t>
  </si>
  <si>
    <t xml:space="preserve">東串良町</t>
  </si>
  <si>
    <t xml:space="preserve">錦江町</t>
  </si>
  <si>
    <t xml:space="preserve">南大隅町</t>
  </si>
  <si>
    <t xml:space="preserve">肝付町</t>
  </si>
  <si>
    <t xml:space="preserve">中種子町</t>
  </si>
  <si>
    <t xml:space="preserve">南種子町</t>
  </si>
  <si>
    <t xml:space="preserve">屋久島町</t>
  </si>
  <si>
    <t xml:space="preserve">大和村</t>
  </si>
  <si>
    <t xml:space="preserve">宇検村</t>
  </si>
  <si>
    <t xml:space="preserve">瀬戸内町</t>
  </si>
  <si>
    <t xml:space="preserve">龍郷町</t>
  </si>
  <si>
    <t xml:space="preserve">喜界町</t>
  </si>
  <si>
    <t xml:space="preserve">徳之島町</t>
  </si>
  <si>
    <t xml:space="preserve">天城町</t>
  </si>
  <si>
    <t xml:space="preserve">伊仙町</t>
  </si>
  <si>
    <t xml:space="preserve">和泊町</t>
  </si>
  <si>
    <t xml:space="preserve">知名町</t>
  </si>
  <si>
    <t xml:space="preserve">与論町</t>
  </si>
  <si>
    <t xml:space="preserve">那覇市</t>
  </si>
  <si>
    <t xml:space="preserve">宜野湾市</t>
  </si>
  <si>
    <t xml:space="preserve">石垣市</t>
  </si>
  <si>
    <t xml:space="preserve">浦添市</t>
  </si>
  <si>
    <t xml:space="preserve">名護市</t>
  </si>
  <si>
    <t xml:space="preserve">糸満市</t>
  </si>
  <si>
    <t xml:space="preserve">沖縄市</t>
  </si>
  <si>
    <t xml:space="preserve">豊見城市</t>
  </si>
  <si>
    <t xml:space="preserve">うるま市</t>
  </si>
  <si>
    <t xml:space="preserve">宮古島市</t>
  </si>
  <si>
    <t xml:space="preserve">南城市</t>
  </si>
  <si>
    <t xml:space="preserve">国頭村</t>
  </si>
  <si>
    <t xml:space="preserve">大宜味村</t>
  </si>
  <si>
    <t xml:space="preserve">東村</t>
  </si>
  <si>
    <t xml:space="preserve">今帰仁村</t>
  </si>
  <si>
    <t xml:space="preserve">本部町</t>
  </si>
  <si>
    <t xml:space="preserve">恩納村</t>
  </si>
  <si>
    <t xml:space="preserve">宜野座村</t>
  </si>
  <si>
    <t xml:space="preserve">金武町</t>
  </si>
  <si>
    <t xml:space="preserve">伊江村</t>
  </si>
  <si>
    <t xml:space="preserve">読谷村</t>
  </si>
  <si>
    <t xml:space="preserve">嘉手納町</t>
  </si>
  <si>
    <t xml:space="preserve">北谷町</t>
  </si>
  <si>
    <t xml:space="preserve">北中城村</t>
  </si>
  <si>
    <t xml:space="preserve">中城村</t>
  </si>
  <si>
    <t xml:space="preserve">西原町</t>
  </si>
  <si>
    <t xml:space="preserve">与那原町</t>
  </si>
  <si>
    <t xml:space="preserve">南風原町</t>
  </si>
  <si>
    <t xml:space="preserve">渡嘉敷村</t>
  </si>
  <si>
    <t xml:space="preserve">座間味村</t>
  </si>
  <si>
    <t xml:space="preserve">粟国村</t>
  </si>
  <si>
    <t xml:space="preserve">渡名喜村</t>
  </si>
  <si>
    <t xml:space="preserve">南大東村</t>
  </si>
  <si>
    <t xml:space="preserve">北大東村</t>
  </si>
  <si>
    <t xml:space="preserve">伊平屋村</t>
  </si>
  <si>
    <t xml:space="preserve">伊是名村</t>
  </si>
  <si>
    <t xml:space="preserve">久米島町</t>
  </si>
  <si>
    <t xml:space="preserve">八重瀬町</t>
  </si>
  <si>
    <t xml:space="preserve">多良間村</t>
  </si>
  <si>
    <t xml:space="preserve">竹富町</t>
  </si>
  <si>
    <t xml:space="preserve">与那国町</t>
  </si>
</sst>
</file>

<file path=xl/styles.xml><?xml version="1.0" encoding="utf-8"?>
<styleSheet xmlns="http://schemas.openxmlformats.org/spreadsheetml/2006/main">
  <numFmts count="15">
    <numFmt numFmtId="164" formatCode="General"/>
    <numFmt numFmtId="165" formatCode="0%"/>
    <numFmt numFmtId="166" formatCode="#,##0;[RED]\-#,##0"/>
    <numFmt numFmtId="167" formatCode="0_);[RED]\(0\)"/>
    <numFmt numFmtId="168" formatCode="#,##0_ "/>
    <numFmt numFmtId="169" formatCode="0.00_ "/>
    <numFmt numFmtId="170" formatCode="@"/>
    <numFmt numFmtId="171" formatCode="General"/>
    <numFmt numFmtId="172" formatCode="#,##0_ ;[RED]\-#,##0\ "/>
    <numFmt numFmtId="173" formatCode="0.000"/>
    <numFmt numFmtId="174" formatCode="0.00"/>
    <numFmt numFmtId="175" formatCode="#,##0_);[RED]\(#,##0\)"/>
    <numFmt numFmtId="176" formatCode="0.000_);[RED]\(0.000\)"/>
    <numFmt numFmtId="177" formatCode="#,##0.00;[RED]\-#,##0.00"/>
    <numFmt numFmtId="178" formatCode="0.0%"/>
  </numFmts>
  <fonts count="112">
    <font>
      <sz val="11"/>
      <name val="ＭＳ Ｐゴシック"/>
      <family val="3"/>
      <charset val="128"/>
    </font>
    <font>
      <sz val="10"/>
      <name val="Arial"/>
      <family val="0"/>
      <charset val="128"/>
    </font>
    <font>
      <sz val="10"/>
      <name val="Arial"/>
      <family val="0"/>
      <charset val="128"/>
    </font>
    <font>
      <sz val="10"/>
      <name val="Arial"/>
      <family val="0"/>
      <charset val="128"/>
    </font>
    <font>
      <sz val="11"/>
      <color rgb="FF000000"/>
      <name val="ＭＳ Ｐゴシック"/>
      <family val="3"/>
      <charset val="128"/>
    </font>
    <font>
      <sz val="11"/>
      <color rgb="FFFFFFFF"/>
      <name val="ＭＳ Ｐゴシック"/>
      <family val="3"/>
      <charset val="128"/>
    </font>
    <font>
      <sz val="11"/>
      <color rgb="FF993300"/>
      <name val="ＭＳ Ｐゴシック"/>
      <family val="3"/>
      <charset val="128"/>
    </font>
    <font>
      <b val="true"/>
      <sz val="18"/>
      <color rgb="FF003366"/>
      <name val="ＭＳ Ｐゴシック"/>
      <family val="3"/>
      <charset val="128"/>
    </font>
    <font>
      <b val="true"/>
      <sz val="11"/>
      <color rgb="FFFFFFFF"/>
      <name val="ＭＳ Ｐゴシック"/>
      <family val="3"/>
      <charset val="128"/>
    </font>
    <font>
      <sz val="11"/>
      <color rgb="FFFF9900"/>
      <name val="ＭＳ Ｐゴシック"/>
      <family val="3"/>
      <charset val="128"/>
    </font>
    <font>
      <sz val="11"/>
      <color rgb="FF333399"/>
      <name val="ＭＳ Ｐゴシック"/>
      <family val="3"/>
      <charset val="128"/>
    </font>
    <font>
      <b val="true"/>
      <sz val="11"/>
      <color rgb="FF333333"/>
      <name val="ＭＳ Ｐゴシック"/>
      <family val="3"/>
      <charset val="128"/>
    </font>
    <font>
      <sz val="11"/>
      <color rgb="FF800080"/>
      <name val="ＭＳ Ｐゴシック"/>
      <family val="3"/>
      <charset val="128"/>
    </font>
    <font>
      <sz val="8"/>
      <name val="ＭＳ Ｐゴシック"/>
      <family val="3"/>
      <charset val="128"/>
    </font>
    <font>
      <sz val="11"/>
      <color rgb="FF000000"/>
      <name val="ＭＳ Ｐゴシック"/>
      <family val="2"/>
      <charset val="128"/>
    </font>
    <font>
      <sz val="11"/>
      <color rgb="FF008000"/>
      <name val="ＭＳ Ｐゴシック"/>
      <family val="3"/>
      <charset val="128"/>
    </font>
    <font>
      <b val="true"/>
      <sz val="15"/>
      <color rgb="FF003366"/>
      <name val="ＭＳ Ｐゴシック"/>
      <family val="3"/>
      <charset val="128"/>
    </font>
    <font>
      <b val="true"/>
      <sz val="13"/>
      <color rgb="FF003366"/>
      <name val="ＭＳ Ｐゴシック"/>
      <family val="3"/>
      <charset val="128"/>
    </font>
    <font>
      <b val="true"/>
      <sz val="11"/>
      <color rgb="FF003366"/>
      <name val="ＭＳ Ｐゴシック"/>
      <family val="3"/>
      <charset val="128"/>
    </font>
    <font>
      <b val="true"/>
      <sz val="11"/>
      <color rgb="FFFF9900"/>
      <name val="ＭＳ Ｐゴシック"/>
      <family val="3"/>
      <charset val="128"/>
    </font>
    <font>
      <i val="true"/>
      <sz val="11"/>
      <color rgb="FF808080"/>
      <name val="ＭＳ Ｐゴシック"/>
      <family val="3"/>
      <charset val="128"/>
    </font>
    <font>
      <sz val="11"/>
      <color rgb="FFFF0000"/>
      <name val="ＭＳ Ｐゴシック"/>
      <family val="3"/>
      <charset val="128"/>
    </font>
    <font>
      <b val="true"/>
      <sz val="11"/>
      <color rgb="FF000000"/>
      <name val="ＭＳ Ｐゴシック"/>
      <family val="3"/>
      <charset val="128"/>
    </font>
    <font>
      <b val="true"/>
      <sz val="16"/>
      <name val="ＭＳ Ｐゴシック"/>
      <family val="3"/>
      <charset val="128"/>
    </font>
    <font>
      <b val="true"/>
      <sz val="12"/>
      <color rgb="FFFF0000"/>
      <name val="ＭＳ Ｐゴシック"/>
      <family val="3"/>
      <charset val="128"/>
    </font>
    <font>
      <sz val="12"/>
      <color rgb="FF000000"/>
      <name val="ＭＳ Ｐゴシック"/>
      <family val="3"/>
      <charset val="128"/>
    </font>
    <font>
      <sz val="12"/>
      <name val="ＭＳ Ｐゴシック"/>
      <family val="3"/>
      <charset val="128"/>
    </font>
    <font>
      <sz val="12"/>
      <color rgb="FFFF0000"/>
      <name val="ＭＳ Ｐゴシック"/>
      <family val="3"/>
      <charset val="128"/>
    </font>
    <font>
      <b val="true"/>
      <sz val="12"/>
      <color rgb="FF000000"/>
      <name val="ＭＳ Ｐゴシック"/>
      <family val="3"/>
      <charset val="128"/>
    </font>
    <font>
      <sz val="11"/>
      <color rgb="FF595959"/>
      <name val="ＭＳ Ｐゴシック"/>
      <family val="3"/>
      <charset val="128"/>
    </font>
    <font>
      <u val="single"/>
      <sz val="11"/>
      <name val="ＭＳ Ｐゴシック"/>
      <family val="3"/>
      <charset val="128"/>
    </font>
    <font>
      <u val="single"/>
      <sz val="11"/>
      <color rgb="FF0000FF"/>
      <name val="ＭＳ Ｐゴシック"/>
      <family val="3"/>
      <charset val="128"/>
    </font>
    <font>
      <sz val="14"/>
      <color rgb="FF000000"/>
      <name val="ＭＳ Ｐゴシック"/>
      <family val="3"/>
      <charset val="128"/>
    </font>
    <font>
      <sz val="14"/>
      <name val="ＭＳ Ｐゴシック"/>
      <family val="3"/>
      <charset val="128"/>
    </font>
    <font>
      <b val="true"/>
      <u val="single"/>
      <sz val="9"/>
      <color rgb="FF000000"/>
      <name val="MS P ゴシック"/>
      <family val="3"/>
      <charset val="128"/>
    </font>
    <font>
      <sz val="9"/>
      <color rgb="FF000000"/>
      <name val="MS P ゴシック"/>
      <family val="3"/>
      <charset val="128"/>
    </font>
    <font>
      <b val="true"/>
      <sz val="11"/>
      <color rgb="FF000000"/>
      <name val="游明朝"/>
      <family val="2"/>
      <charset val="128"/>
    </font>
    <font>
      <sz val="11"/>
      <color rgb="FF000000"/>
      <name val="游明朝"/>
      <family val="2"/>
      <charset val="128"/>
    </font>
    <font>
      <sz val="6"/>
      <color rgb="FF000000"/>
      <name val="游明朝"/>
      <family val="2"/>
      <charset val="128"/>
    </font>
    <font>
      <b val="true"/>
      <sz val="14"/>
      <color rgb="FF000000"/>
      <name val="游明朝"/>
      <family val="2"/>
      <charset val="128"/>
    </font>
    <font>
      <b val="true"/>
      <sz val="14"/>
      <color rgb="FF000000"/>
      <name val="Calibri"/>
      <family val="0"/>
      <charset val="128"/>
    </font>
    <font>
      <b val="true"/>
      <sz val="12"/>
      <color rgb="FF000000"/>
      <name val="游明朝"/>
      <family val="2"/>
      <charset val="128"/>
    </font>
    <font>
      <b val="true"/>
      <sz val="8"/>
      <color rgb="FF000000"/>
      <name val="游明朝"/>
      <family val="2"/>
      <charset val="128"/>
    </font>
    <font>
      <sz val="24"/>
      <color rgb="FFFF0000"/>
      <name val="メイリオ"/>
      <family val="3"/>
      <charset val="128"/>
    </font>
    <font>
      <sz val="13"/>
      <color rgb="FF000000"/>
      <name val="ＭＳ Ｐゴシック"/>
      <family val="3"/>
      <charset val="128"/>
    </font>
    <font>
      <sz val="8"/>
      <color rgb="FF000000"/>
      <name val="ＭＳ Ｐゴシック"/>
      <family val="3"/>
      <charset val="128"/>
    </font>
    <font>
      <sz val="10"/>
      <name val="ＭＳ Ｐゴシック"/>
      <family val="3"/>
      <charset val="128"/>
    </font>
    <font>
      <sz val="10"/>
      <color rgb="FF000000"/>
      <name val="ＭＳ Ｐゴシック"/>
      <family val="3"/>
      <charset val="128"/>
    </font>
    <font>
      <sz val="9"/>
      <color rgb="FF000000"/>
      <name val="ＭＳ Ｐゴシック"/>
      <family val="3"/>
      <charset val="128"/>
    </font>
    <font>
      <sz val="9"/>
      <name val="ＭＳ Ｐゴシック"/>
      <family val="3"/>
      <charset val="128"/>
    </font>
    <font>
      <b val="true"/>
      <sz val="11"/>
      <name val="ＭＳ Ｐゴシック"/>
      <family val="3"/>
      <charset val="128"/>
    </font>
    <font>
      <b val="true"/>
      <sz val="9"/>
      <name val="ＭＳ Ｐゴシック"/>
      <family val="3"/>
      <charset val="128"/>
    </font>
    <font>
      <u val="single"/>
      <sz val="8"/>
      <name val="ＭＳ Ｐゴシック"/>
      <family val="3"/>
      <charset val="128"/>
    </font>
    <font>
      <sz val="10"/>
      <color rgb="FF404040"/>
      <name val="ＭＳ Ｐゴシック"/>
      <family val="3"/>
      <charset val="128"/>
    </font>
    <font>
      <sz val="12"/>
      <color rgb="FFFFF2CC"/>
      <name val="ＭＳ Ｐゴシック"/>
      <family val="3"/>
      <charset val="128"/>
    </font>
    <font>
      <b val="true"/>
      <sz val="8"/>
      <color rgb="FF000000"/>
      <name val="ＭＳ Ｐゴシック"/>
      <family val="3"/>
      <charset val="128"/>
    </font>
    <font>
      <sz val="10"/>
      <color rgb="FFFFF2CC"/>
      <name val="ＭＳ Ｐゴシック"/>
      <family val="3"/>
      <charset val="128"/>
    </font>
    <font>
      <sz val="7"/>
      <color rgb="FF000000"/>
      <name val="ＭＳ Ｐゴシック"/>
      <family val="3"/>
      <charset val="128"/>
    </font>
    <font>
      <sz val="11"/>
      <color rgb="FF404040"/>
      <name val="ＭＳ Ｐゴシック"/>
      <family val="3"/>
      <charset val="128"/>
    </font>
    <font>
      <u val="single"/>
      <sz val="8"/>
      <color rgb="FF000000"/>
      <name val="ＭＳ Ｐゴシック"/>
      <family val="3"/>
      <charset val="128"/>
    </font>
    <font>
      <b val="true"/>
      <sz val="9"/>
      <color rgb="FF000000"/>
      <name val="ＭＳ Ｐゴシック"/>
      <family val="3"/>
      <charset val="128"/>
    </font>
    <font>
      <b val="true"/>
      <u val="single"/>
      <sz val="9"/>
      <color rgb="FF000000"/>
      <name val="ＭＳ Ｐゴシック"/>
      <family val="3"/>
      <charset val="128"/>
    </font>
    <font>
      <sz val="8"/>
      <color rgb="FFFF0000"/>
      <name val="ＭＳ Ｐゴシック"/>
      <family val="3"/>
      <charset val="128"/>
    </font>
    <font>
      <b val="true"/>
      <u val="single"/>
      <sz val="8"/>
      <color rgb="FF000000"/>
      <name val="ＭＳ Ｐゴシック"/>
      <family val="3"/>
      <charset val="128"/>
    </font>
    <font>
      <sz val="8.5"/>
      <color rgb="FF000000"/>
      <name val="ＭＳ Ｐゴシック"/>
      <family val="3"/>
      <charset val="128"/>
    </font>
    <font>
      <sz val="7"/>
      <name val="ＭＳ Ｐゴシック"/>
      <family val="3"/>
      <charset val="128"/>
    </font>
    <font>
      <b val="true"/>
      <sz val="10"/>
      <color rgb="FF000000"/>
      <name val="ＭＳ Ｐゴシック"/>
      <family val="3"/>
      <charset val="128"/>
    </font>
    <font>
      <b val="true"/>
      <sz val="8"/>
      <color rgb="FFFF0000"/>
      <name val="ＭＳ Ｐゴシック"/>
      <family val="3"/>
      <charset val="128"/>
    </font>
    <font>
      <u val="single"/>
      <sz val="9"/>
      <color rgb="FF000000"/>
      <name val="ＭＳ Ｐゴシック"/>
      <family val="3"/>
      <charset val="128"/>
    </font>
    <font>
      <b val="true"/>
      <sz val="10"/>
      <name val="ＭＳ Ｐゴシック"/>
      <family val="3"/>
      <charset val="128"/>
    </font>
    <font>
      <b val="true"/>
      <sz val="9.5"/>
      <color rgb="FF000000"/>
      <name val="ＭＳ Ｐゴシック"/>
      <family val="3"/>
      <charset val="128"/>
    </font>
    <font>
      <b val="true"/>
      <sz val="11"/>
      <color rgb="FFFF0000"/>
      <name val="ＭＳ Ｐゴシック"/>
      <family val="3"/>
      <charset val="128"/>
    </font>
    <font>
      <sz val="10"/>
      <color rgb="FFFFFFFF"/>
      <name val="ＭＳ Ｐゴシック"/>
      <family val="3"/>
      <charset val="128"/>
    </font>
    <font>
      <b val="true"/>
      <sz val="10.5"/>
      <color rgb="FF000000"/>
      <name val="ＭＳ Ｐゴシック"/>
      <family val="3"/>
      <charset val="128"/>
    </font>
    <font>
      <sz val="10.5"/>
      <name val="ＭＳ Ｐゴシック"/>
      <family val="3"/>
      <charset val="128"/>
    </font>
    <font>
      <sz val="10.5"/>
      <color rgb="FF000000"/>
      <name val="ＭＳ Ｐゴシック"/>
      <family val="3"/>
      <charset val="128"/>
    </font>
    <font>
      <b val="true"/>
      <sz val="10.5"/>
      <name val="ＭＳ Ｐゴシック"/>
      <family val="3"/>
      <charset val="128"/>
    </font>
    <font>
      <b val="true"/>
      <sz val="10.5"/>
      <color rgb="FF993300"/>
      <name val="ＭＳ Ｐゴシック"/>
      <family val="3"/>
      <charset val="128"/>
    </font>
    <font>
      <b val="true"/>
      <sz val="12"/>
      <name val="ＭＳ Ｐゴシック"/>
      <family val="3"/>
      <charset val="128"/>
    </font>
    <font>
      <u val="single"/>
      <sz val="9"/>
      <name val="ＭＳ Ｐゴシック"/>
      <family val="3"/>
      <charset val="128"/>
    </font>
    <font>
      <sz val="9"/>
      <color rgb="FF000000"/>
      <name val="MS P ゴシック"/>
      <family val="0"/>
      <charset val="128"/>
    </font>
    <font>
      <sz val="9"/>
      <color rgb="FF000000"/>
      <name val="Times New Roman"/>
      <family val="1"/>
      <charset val="128"/>
    </font>
    <font>
      <b val="true"/>
      <sz val="11"/>
      <color rgb="FF000000"/>
      <name val="Calibri"/>
      <family val="0"/>
      <charset val="128"/>
    </font>
    <font>
      <b val="true"/>
      <sz val="11"/>
      <name val="游明朝"/>
      <family val="2"/>
      <charset val="128"/>
    </font>
    <font>
      <b val="true"/>
      <sz val="10.5"/>
      <name val="游明朝"/>
      <family val="2"/>
      <charset val="128"/>
    </font>
    <font>
      <b val="true"/>
      <sz val="10.5"/>
      <name val="Times New Roman"/>
      <family val="1"/>
      <charset val="128"/>
    </font>
    <font>
      <sz val="9"/>
      <color rgb="FF595959"/>
      <name val="ＭＳ Ｐゴシック"/>
      <family val="3"/>
      <charset val="128"/>
    </font>
    <font>
      <sz val="22"/>
      <color rgb="FF000000"/>
      <name val="ＭＳ Ｐゴシック"/>
      <family val="3"/>
      <charset val="128"/>
    </font>
    <font>
      <sz val="16"/>
      <color rgb="FF000000"/>
      <name val="ＭＳ Ｐゴシック"/>
      <family val="3"/>
      <charset val="128"/>
    </font>
    <font>
      <sz val="11"/>
      <color rgb="FF7F7F7F"/>
      <name val="ＭＳ Ｐゴシック"/>
      <family val="3"/>
      <charset val="128"/>
    </font>
    <font>
      <sz val="12"/>
      <color rgb="FF7F7F7F"/>
      <name val="ＭＳ Ｐゴシック"/>
      <family val="3"/>
      <charset val="128"/>
    </font>
    <font>
      <sz val="12"/>
      <color rgb="FF595959"/>
      <name val="ＭＳ Ｐゴシック"/>
      <family val="3"/>
      <charset val="128"/>
    </font>
    <font>
      <sz val="14"/>
      <color rgb="FFFF0000"/>
      <name val="ＭＳ Ｐゴシック"/>
      <family val="3"/>
      <charset val="128"/>
    </font>
    <font>
      <sz val="14"/>
      <color rgb="FF595959"/>
      <name val="ＭＳ Ｐゴシック"/>
      <family val="3"/>
      <charset val="128"/>
    </font>
    <font>
      <u val="single"/>
      <sz val="14"/>
      <name val="ＭＳ Ｐゴシック"/>
      <family val="3"/>
      <charset val="128"/>
    </font>
    <font>
      <b val="true"/>
      <sz val="14"/>
      <color rgb="FF000000"/>
      <name val="ＭＳ Ｐゴシック"/>
      <family val="3"/>
      <charset val="128"/>
    </font>
    <font>
      <sz val="12"/>
      <color rgb="FF000000"/>
      <name val="MS P ゴシック"/>
      <family val="3"/>
      <charset val="128"/>
    </font>
    <font>
      <b val="true"/>
      <u val="single"/>
      <sz val="12"/>
      <color rgb="FF000000"/>
      <name val="MS P ゴシック"/>
      <family val="3"/>
      <charset val="128"/>
    </font>
    <font>
      <b val="true"/>
      <sz val="18"/>
      <color rgb="FF000000"/>
      <name val="游明朝"/>
      <family val="2"/>
      <charset val="128"/>
    </font>
    <font>
      <b val="true"/>
      <sz val="18"/>
      <name val="游明朝"/>
      <family val="2"/>
      <charset val="128"/>
    </font>
    <font>
      <sz val="14"/>
      <color rgb="FFF2F2F2"/>
      <name val="ＭＳ Ｐゴシック"/>
      <family val="3"/>
      <charset val="128"/>
    </font>
    <font>
      <sz val="11"/>
      <color rgb="FFF2F2F2"/>
      <name val="ＭＳ Ｐゴシック"/>
      <family val="3"/>
      <charset val="128"/>
    </font>
    <font>
      <sz val="18"/>
      <color rgb="FF000000"/>
      <name val="ＭＳ Ｐゴシック"/>
      <family val="3"/>
      <charset val="128"/>
    </font>
    <font>
      <sz val="10"/>
      <color rgb="FF595959"/>
      <name val="ＭＳ Ｐゴシック"/>
      <family val="3"/>
      <charset val="128"/>
    </font>
    <font>
      <b val="true"/>
      <sz val="10"/>
      <color rgb="FFFF0000"/>
      <name val="ＭＳ Ｐゴシック"/>
      <family val="3"/>
      <charset val="128"/>
    </font>
    <font>
      <sz val="13"/>
      <name val="ＭＳ Ｐゴシック"/>
      <family val="3"/>
      <charset val="128"/>
    </font>
    <font>
      <sz val="14"/>
      <color rgb="FF7F7F7F"/>
      <name val="ＭＳ Ｐゴシック"/>
      <family val="3"/>
      <charset val="128"/>
    </font>
    <font>
      <b val="true"/>
      <sz val="14"/>
      <color rgb="FFFF0000"/>
      <name val="ＭＳ Ｐゴシック"/>
      <family val="3"/>
      <charset val="128"/>
    </font>
    <font>
      <b val="true"/>
      <sz val="14"/>
      <name val="ＭＳ Ｐゴシック"/>
      <family val="3"/>
      <charset val="128"/>
    </font>
    <font>
      <sz val="11"/>
      <color rgb="FF000000"/>
      <name val="MS P ゴシック"/>
      <family val="3"/>
      <charset val="128"/>
    </font>
    <font>
      <b val="true"/>
      <sz val="18"/>
      <color rgb="FF000000"/>
      <name val="Calibri"/>
      <family val="0"/>
      <charset val="128"/>
    </font>
    <font>
      <sz val="9"/>
      <color rgb="FF000000"/>
      <name val="ＭＳ Ｐゴシック"/>
      <family val="2"/>
      <charset val="1"/>
    </font>
  </fonts>
  <fills count="31">
    <fill>
      <patternFill patternType="none"/>
    </fill>
    <fill>
      <patternFill patternType="gray125"/>
    </fill>
    <fill>
      <patternFill patternType="solid">
        <fgColor rgb="FFCCCCFF"/>
        <bgColor rgb="FFC0C0C0"/>
      </patternFill>
    </fill>
    <fill>
      <patternFill patternType="solid">
        <fgColor rgb="FFFF99CC"/>
        <bgColor rgb="FFFF8080"/>
      </patternFill>
    </fill>
    <fill>
      <patternFill patternType="solid">
        <fgColor rgb="FFCCFFCC"/>
        <bgColor rgb="FFCCFFFF"/>
      </patternFill>
    </fill>
    <fill>
      <patternFill patternType="solid">
        <fgColor rgb="FFCC99FF"/>
        <bgColor rgb="FFFF99CC"/>
      </patternFill>
    </fill>
    <fill>
      <patternFill patternType="solid">
        <fgColor rgb="FFCCFFFF"/>
        <bgColor rgb="FFCCFFCC"/>
      </patternFill>
    </fill>
    <fill>
      <patternFill patternType="solid">
        <fgColor rgb="FFFFCC99"/>
        <bgColor rgb="FFDDD9C3"/>
      </patternFill>
    </fill>
    <fill>
      <patternFill patternType="solid">
        <fgColor rgb="FF99CCFF"/>
        <bgColor rgb="FFCCCCFF"/>
      </patternFill>
    </fill>
    <fill>
      <patternFill patternType="solid">
        <fgColor rgb="FFFF8080"/>
        <bgColor rgb="FFFF99CC"/>
      </patternFill>
    </fill>
    <fill>
      <patternFill patternType="solid">
        <fgColor rgb="FF00FF00"/>
        <bgColor rgb="FF33CCCC"/>
      </patternFill>
    </fill>
    <fill>
      <patternFill patternType="solid">
        <fgColor rgb="FFFFCC00"/>
        <bgColor rgb="FFFFC000"/>
      </patternFill>
    </fill>
    <fill>
      <patternFill patternType="solid">
        <fgColor rgb="FF0066CC"/>
        <bgColor rgb="FF008080"/>
      </patternFill>
    </fill>
    <fill>
      <patternFill patternType="solid">
        <fgColor rgb="FF800080"/>
        <bgColor rgb="FF800080"/>
      </patternFill>
    </fill>
    <fill>
      <patternFill patternType="solid">
        <fgColor rgb="FF33CCCC"/>
        <bgColor rgb="FF339966"/>
      </patternFill>
    </fill>
    <fill>
      <patternFill patternType="solid">
        <fgColor rgb="FFFF9900"/>
        <bgColor rgb="FFFFC000"/>
      </patternFill>
    </fill>
    <fill>
      <patternFill patternType="solid">
        <fgColor rgb="FFFFFF99"/>
        <bgColor rgb="FFFFFFCC"/>
      </patternFill>
    </fill>
    <fill>
      <patternFill patternType="solid">
        <fgColor rgb="FF333399"/>
        <bgColor rgb="FF404040"/>
      </patternFill>
    </fill>
    <fill>
      <patternFill patternType="solid">
        <fgColor rgb="FFFF0000"/>
        <bgColor rgb="FF993300"/>
      </patternFill>
    </fill>
    <fill>
      <patternFill patternType="solid">
        <fgColor rgb="FF339966"/>
        <bgColor rgb="FF008080"/>
      </patternFill>
    </fill>
    <fill>
      <patternFill patternType="solid">
        <fgColor rgb="FFFF6600"/>
        <bgColor rgb="FFFF9900"/>
      </patternFill>
    </fill>
    <fill>
      <patternFill patternType="solid">
        <fgColor rgb="FF969696"/>
        <bgColor rgb="FFA0A0A0"/>
      </patternFill>
    </fill>
    <fill>
      <patternFill patternType="solid">
        <fgColor rgb="FFFFFFCC"/>
        <bgColor rgb="FFFFF2CC"/>
      </patternFill>
    </fill>
    <fill>
      <patternFill patternType="solid">
        <fgColor rgb="FFC0C0C0"/>
        <bgColor rgb="FFCCCCFF"/>
      </patternFill>
    </fill>
    <fill>
      <patternFill patternType="solid">
        <fgColor rgb="FFFFFFFF"/>
        <bgColor rgb="FFF2F2F2"/>
      </patternFill>
    </fill>
    <fill>
      <patternFill patternType="solid">
        <fgColor rgb="FFF2F2F2"/>
        <bgColor rgb="FFFEE5FC"/>
      </patternFill>
    </fill>
    <fill>
      <patternFill patternType="solid">
        <fgColor rgb="FFFFF2CC"/>
        <bgColor rgb="FFFFFFCC"/>
      </patternFill>
    </fill>
    <fill>
      <patternFill patternType="solid">
        <fgColor rgb="FFFFC000"/>
        <bgColor rgb="FFFFCC00"/>
      </patternFill>
    </fill>
    <fill>
      <patternFill patternType="solid">
        <fgColor rgb="FFFFE5FC"/>
        <bgColor rgb="FFFEE5FC"/>
      </patternFill>
    </fill>
    <fill>
      <patternFill patternType="solid">
        <fgColor rgb="FFFFE5FF"/>
        <bgColor rgb="FFFFE5FC"/>
      </patternFill>
    </fill>
    <fill>
      <patternFill patternType="solid">
        <fgColor rgb="FFFFFF00"/>
        <bgColor rgb="FFFFCC00"/>
      </patternFill>
    </fill>
  </fills>
  <borders count="180">
    <border diagonalUp="false" diagonalDown="false">
      <left/>
      <right/>
      <top/>
      <bottom/>
      <diagonal/>
    </border>
    <border diagonalUp="false" diagonalDown="false">
      <left style="double">
        <color rgb="FF333333"/>
      </left>
      <right style="double">
        <color rgb="FF333333"/>
      </right>
      <top style="double">
        <color rgb="FF333333"/>
      </top>
      <bottom style="double">
        <color rgb="FF333333"/>
      </bottom>
      <diagonal/>
    </border>
    <border diagonalUp="false" diagonalDown="false">
      <left style="thin">
        <color rgb="FFC0C0C0"/>
      </left>
      <right style="thin">
        <color rgb="FFC0C0C0"/>
      </right>
      <top style="thin">
        <color rgb="FFC0C0C0"/>
      </top>
      <bottom style="thin">
        <color rgb="FFC0C0C0"/>
      </bottom>
      <diagonal/>
    </border>
    <border diagonalUp="false" diagonalDown="false">
      <left/>
      <right/>
      <top/>
      <bottom style="double">
        <color rgb="FFFF9900"/>
      </bottom>
      <diagonal/>
    </border>
    <border diagonalUp="false" diagonalDown="false">
      <left style="thin">
        <color rgb="FF808080"/>
      </left>
      <right style="thin">
        <color rgb="FF808080"/>
      </right>
      <top style="thin">
        <color rgb="FF808080"/>
      </top>
      <bottom style="thin">
        <color rgb="FF808080"/>
      </bottom>
      <diagonal/>
    </border>
    <border diagonalUp="false" diagonalDown="false">
      <left style="thin">
        <color rgb="FF333333"/>
      </left>
      <right style="thin">
        <color rgb="FF333333"/>
      </right>
      <top style="thin">
        <color rgb="FF333333"/>
      </top>
      <bottom style="thin">
        <color rgb="FF333333"/>
      </bottom>
      <diagonal/>
    </border>
    <border diagonalUp="false" diagonalDown="false">
      <left/>
      <right/>
      <top/>
      <bottom style="thick">
        <color rgb="FF333399"/>
      </bottom>
      <diagonal/>
    </border>
    <border diagonalUp="false" diagonalDown="false">
      <left/>
      <right/>
      <top/>
      <bottom style="thick">
        <color rgb="FFC0C0C0"/>
      </bottom>
      <diagonal/>
    </border>
    <border diagonalUp="false" diagonalDown="false">
      <left/>
      <right/>
      <top/>
      <bottom style="medium">
        <color rgb="FF0066CC"/>
      </bottom>
      <diagonal/>
    </border>
    <border diagonalUp="false" diagonalDown="false">
      <left/>
      <right/>
      <top style="thin">
        <color rgb="FF333399"/>
      </top>
      <bottom style="double">
        <color rgb="FF333399"/>
      </bottom>
      <diagonal/>
    </border>
    <border diagonalUp="false" diagonalDown="false">
      <left style="thin"/>
      <right/>
      <top style="thin"/>
      <bottom style="thin"/>
      <diagonal/>
    </border>
    <border diagonalUp="false" diagonalDown="false">
      <left style="medium"/>
      <right style="medium"/>
      <top style="medium"/>
      <bottom style="medium"/>
      <diagonal/>
    </border>
    <border diagonalUp="false" diagonalDown="false">
      <left style="thin"/>
      <right style="thin"/>
      <top style="thin"/>
      <bottom/>
      <diagonal/>
    </border>
    <border diagonalUp="false" diagonalDown="false">
      <left style="medium"/>
      <right style="medium"/>
      <top style="medium"/>
      <bottom style="thin"/>
      <diagonal/>
    </border>
    <border diagonalUp="false" diagonalDown="false">
      <left style="thin"/>
      <right style="thin"/>
      <top/>
      <bottom style="thin"/>
      <diagonal/>
    </border>
    <border diagonalUp="false" diagonalDown="false">
      <left style="medium"/>
      <right style="medium"/>
      <top style="thin"/>
      <bottom/>
      <diagonal/>
    </border>
    <border diagonalUp="false" diagonalDown="false">
      <left style="medium"/>
      <right style="hair"/>
      <top style="thin"/>
      <bottom style="thin"/>
      <diagonal/>
    </border>
    <border diagonalUp="false" diagonalDown="false">
      <left style="hair"/>
      <right style="hair"/>
      <top style="thin"/>
      <bottom style="thin"/>
      <diagonal/>
    </border>
    <border diagonalUp="false" diagonalDown="false">
      <left style="hair"/>
      <right/>
      <top style="thin"/>
      <bottom style="thin"/>
      <diagonal/>
    </border>
    <border diagonalUp="false" diagonalDown="false">
      <left style="medium"/>
      <right/>
      <top style="medium"/>
      <bottom style="medium"/>
      <diagonal/>
    </border>
    <border diagonalUp="false" diagonalDown="false">
      <left/>
      <right/>
      <top style="medium"/>
      <bottom style="medium"/>
      <diagonal/>
    </border>
    <border diagonalUp="false" diagonalDown="false">
      <left style="thin"/>
      <right style="thin"/>
      <top/>
      <bottom/>
      <diagonal/>
    </border>
    <border diagonalUp="false" diagonalDown="false">
      <left style="medium"/>
      <right style="medium"/>
      <top style="thin"/>
      <bottom style="thin"/>
      <diagonal/>
    </border>
    <border diagonalUp="false" diagonalDown="false">
      <left style="thin"/>
      <right style="thin"/>
      <top style="thin"/>
      <bottom style="thin"/>
      <diagonal/>
    </border>
    <border diagonalUp="false" diagonalDown="false">
      <left style="medium"/>
      <right style="medium"/>
      <top/>
      <bottom style="thin"/>
      <diagonal/>
    </border>
    <border diagonalUp="false" diagonalDown="false">
      <left style="medium"/>
      <right style="medium"/>
      <top style="thin"/>
      <bottom style="medium"/>
      <diagonal/>
    </border>
    <border diagonalUp="false" diagonalDown="false">
      <left/>
      <right/>
      <top/>
      <bottom style="thin"/>
      <diagonal/>
    </border>
    <border diagonalUp="false" diagonalDown="false">
      <left/>
      <right style="thin"/>
      <top style="thin"/>
      <bottom/>
      <diagonal/>
    </border>
    <border diagonalUp="false" diagonalDown="false">
      <left style="thin"/>
      <right/>
      <top/>
      <bottom/>
      <diagonal/>
    </border>
    <border diagonalUp="false" diagonalDown="false">
      <left style="medium"/>
      <right style="thin"/>
      <top style="medium"/>
      <bottom style="thin"/>
      <diagonal/>
    </border>
    <border diagonalUp="false" diagonalDown="false">
      <left style="thin"/>
      <right style="thin"/>
      <top style="medium"/>
      <bottom/>
      <diagonal/>
    </border>
    <border diagonalUp="false" diagonalDown="false">
      <left style="thin"/>
      <right style="thin"/>
      <top style="medium"/>
      <bottom style="thin"/>
      <diagonal/>
    </border>
    <border diagonalUp="false" diagonalDown="false">
      <left style="thin"/>
      <right/>
      <top style="medium"/>
      <bottom style="thin"/>
      <diagonal/>
    </border>
    <border diagonalUp="false" diagonalDown="false">
      <left style="thin"/>
      <right/>
      <top style="medium"/>
      <bottom/>
      <diagonal/>
    </border>
    <border diagonalUp="false" diagonalDown="false">
      <left style="thin"/>
      <right style="medium"/>
      <top style="medium"/>
      <bottom style="thin"/>
      <diagonal/>
    </border>
    <border diagonalUp="false" diagonalDown="false">
      <left style="medium"/>
      <right style="thin"/>
      <top style="thin"/>
      <bottom style="thin"/>
      <diagonal/>
    </border>
    <border diagonalUp="false" diagonalDown="false">
      <left style="thin"/>
      <right style="medium"/>
      <top style="thin"/>
      <bottom style="thin"/>
      <diagonal/>
    </border>
    <border diagonalUp="false" diagonalDown="false">
      <left style="medium"/>
      <right style="thin"/>
      <top/>
      <bottom style="thin"/>
      <diagonal/>
    </border>
    <border diagonalUp="false" diagonalDown="false">
      <left style="medium"/>
      <right style="thin"/>
      <top style="thin"/>
      <bottom style="medium"/>
      <diagonal/>
    </border>
    <border diagonalUp="false" diagonalDown="false">
      <left style="thin"/>
      <right style="thin"/>
      <top style="thin"/>
      <bottom style="medium"/>
      <diagonal/>
    </border>
    <border diagonalUp="false" diagonalDown="false">
      <left style="thin"/>
      <right/>
      <top style="thin"/>
      <bottom style="medium"/>
      <diagonal/>
    </border>
    <border diagonalUp="false" diagonalDown="false">
      <left style="thin"/>
      <right style="medium"/>
      <top style="thin"/>
      <bottom style="medium"/>
      <diagonal/>
    </border>
    <border diagonalUp="false" diagonalDown="false">
      <left style="thin"/>
      <right style="thin"/>
      <top style="thin"/>
      <bottom style="hair"/>
      <diagonal/>
    </border>
    <border diagonalUp="false" diagonalDown="false">
      <left/>
      <right style="thin"/>
      <top style="thin"/>
      <bottom style="hair"/>
      <diagonal/>
    </border>
    <border diagonalUp="false" diagonalDown="false">
      <left/>
      <right style="thin"/>
      <top/>
      <bottom style="thin"/>
      <diagonal/>
    </border>
    <border diagonalUp="false" diagonalDown="false">
      <left/>
      <right/>
      <top/>
      <bottom style="hair"/>
      <diagonal/>
    </border>
    <border diagonalUp="false" diagonalDown="false">
      <left/>
      <right/>
      <top style="thin"/>
      <bottom style="thin"/>
      <diagonal/>
    </border>
    <border diagonalUp="false" diagonalDown="false">
      <left style="thin"/>
      <right style="thin"/>
      <top/>
      <bottom style="hair"/>
      <diagonal/>
    </border>
    <border diagonalUp="false" diagonalDown="false">
      <left/>
      <right style="thin"/>
      <top style="thin"/>
      <bottom style="thin"/>
      <diagonal/>
    </border>
    <border diagonalUp="false" diagonalDown="false">
      <left style="thin"/>
      <right/>
      <top style="thin"/>
      <bottom/>
      <diagonal/>
    </border>
    <border diagonalUp="false" diagonalDown="false">
      <left style="thin"/>
      <right style="hair"/>
      <top style="thin"/>
      <bottom/>
      <diagonal/>
    </border>
    <border diagonalUp="false" diagonalDown="false">
      <left style="hair"/>
      <right style="thin"/>
      <top style="thin"/>
      <bottom style="thin"/>
      <diagonal/>
    </border>
    <border diagonalUp="false" diagonalDown="false">
      <left style="thin"/>
      <right/>
      <top/>
      <bottom style="thin"/>
      <diagonal/>
    </border>
    <border diagonalUp="false" diagonalDown="false">
      <left/>
      <right style="medium"/>
      <top style="thin"/>
      <bottom style="thin"/>
      <diagonal/>
    </border>
    <border diagonalUp="false" diagonalDown="false">
      <left style="hair"/>
      <right style="thin"/>
      <top style="thin"/>
      <bottom/>
      <diagonal/>
    </border>
    <border diagonalUp="false" diagonalDown="false">
      <left style="thin">
        <color rgb="FF7F7F7F"/>
      </left>
      <right style="thin">
        <color rgb="FF7F7F7F"/>
      </right>
      <top style="thin">
        <color rgb="FF7F7F7F"/>
      </top>
      <bottom style="thin">
        <color rgb="FF7F7F7F"/>
      </bottom>
      <diagonal/>
    </border>
    <border diagonalUp="false" diagonalDown="false">
      <left style="thin"/>
      <right style="medium"/>
      <top style="thin"/>
      <bottom/>
      <diagonal/>
    </border>
    <border diagonalUp="false" diagonalDown="false">
      <left/>
      <right/>
      <top style="medium"/>
      <bottom style="thin"/>
      <diagonal/>
    </border>
    <border diagonalUp="false" diagonalDown="false">
      <left/>
      <right style="thin"/>
      <top style="medium"/>
      <bottom style="thin"/>
      <diagonal/>
    </border>
    <border diagonalUp="false" diagonalDown="false">
      <left/>
      <right style="medium"/>
      <top style="medium"/>
      <bottom style="thin"/>
      <diagonal/>
    </border>
    <border diagonalUp="false" diagonalDown="false">
      <left style="medium"/>
      <right/>
      <top style="thin"/>
      <bottom/>
      <diagonal/>
    </border>
    <border diagonalUp="false" diagonalDown="false">
      <left/>
      <right/>
      <top style="thin"/>
      <bottom/>
      <diagonal/>
    </border>
    <border diagonalUp="false" diagonalDown="false">
      <left/>
      <right style="medium"/>
      <top style="thin"/>
      <bottom/>
      <diagonal/>
    </border>
    <border diagonalUp="false" diagonalDown="false">
      <left/>
      <right style="medium"/>
      <top/>
      <bottom/>
      <diagonal/>
    </border>
    <border diagonalUp="false" diagonalDown="false">
      <left style="medium"/>
      <right/>
      <top/>
      <bottom/>
      <diagonal/>
    </border>
    <border diagonalUp="false" diagonalDown="false">
      <left style="medium"/>
      <right/>
      <top/>
      <bottom style="thin"/>
      <diagonal/>
    </border>
    <border diagonalUp="false" diagonalDown="false">
      <left style="thin"/>
      <right style="hair"/>
      <top style="thin"/>
      <bottom style="thin"/>
      <diagonal/>
    </border>
    <border diagonalUp="false" diagonalDown="false">
      <left/>
      <right style="thin"/>
      <top style="hair"/>
      <bottom style="hair"/>
      <diagonal/>
    </border>
    <border diagonalUp="false" diagonalDown="false">
      <left/>
      <right style="thin"/>
      <top/>
      <bottom/>
      <diagonal/>
    </border>
    <border diagonalUp="false" diagonalDown="false">
      <left style="medium"/>
      <right style="medium"/>
      <top/>
      <bottom style="medium"/>
      <diagonal/>
    </border>
    <border diagonalUp="false" diagonalDown="false">
      <left style="medium"/>
      <right style="thin"/>
      <top/>
      <bottom style="hair"/>
      <diagonal/>
    </border>
    <border diagonalUp="false" diagonalDown="false">
      <left style="thin"/>
      <right/>
      <top style="medium"/>
      <bottom style="medium"/>
      <diagonal/>
    </border>
    <border diagonalUp="false" diagonalDown="false">
      <left style="thin"/>
      <right style="medium"/>
      <top/>
      <bottom style="thin"/>
      <diagonal/>
    </border>
    <border diagonalUp="false" diagonalDown="false">
      <left style="thin"/>
      <right style="hair"/>
      <top style="medium"/>
      <bottom/>
      <diagonal/>
    </border>
    <border diagonalUp="false" diagonalDown="false">
      <left style="thin"/>
      <right style="hair"/>
      <top style="hair"/>
      <bottom style="hair"/>
      <diagonal/>
    </border>
    <border diagonalUp="false" diagonalDown="false">
      <left/>
      <right/>
      <top style="hair"/>
      <bottom style="hair"/>
      <diagonal/>
    </border>
    <border diagonalUp="false" diagonalDown="false">
      <left style="thin"/>
      <right style="hair"/>
      <top/>
      <bottom style="thin"/>
      <diagonal/>
    </border>
    <border diagonalUp="false" diagonalDown="false">
      <left style="hair"/>
      <right/>
      <top style="hair"/>
      <bottom style="thin"/>
      <diagonal/>
    </border>
    <border diagonalUp="false" diagonalDown="false">
      <left/>
      <right style="thin"/>
      <top style="hair"/>
      <bottom style="thin"/>
      <diagonal/>
    </border>
    <border diagonalUp="false" diagonalDown="false">
      <left style="hair"/>
      <right style="thin"/>
      <top/>
      <bottom style="hair"/>
      <diagonal/>
    </border>
    <border diagonalUp="false" diagonalDown="false">
      <left style="thin"/>
      <right style="hair"/>
      <top/>
      <bottom style="hair"/>
      <diagonal/>
    </border>
    <border diagonalUp="false" diagonalDown="false">
      <left style="hair"/>
      <right/>
      <top style="hair"/>
      <bottom style="hair"/>
      <diagonal/>
    </border>
    <border diagonalUp="false" diagonalDown="false">
      <left style="medium"/>
      <right style="hair"/>
      <top style="medium"/>
      <bottom style="hair"/>
      <diagonal/>
    </border>
    <border diagonalUp="false" diagonalDown="false">
      <left style="hair"/>
      <right/>
      <top style="medium"/>
      <bottom style="hair"/>
      <diagonal/>
    </border>
    <border diagonalUp="false" diagonalDown="false">
      <left style="hair"/>
      <right style="medium"/>
      <top style="medium"/>
      <bottom style="hair"/>
      <diagonal/>
    </border>
    <border diagonalUp="false" diagonalDown="false">
      <left style="hair"/>
      <right style="medium"/>
      <top style="hair"/>
      <bottom style="hair"/>
      <diagonal/>
    </border>
    <border diagonalUp="false" diagonalDown="false">
      <left style="medium"/>
      <right/>
      <top/>
      <bottom style="medium"/>
      <diagonal/>
    </border>
    <border diagonalUp="false" diagonalDown="false">
      <left style="hair"/>
      <right/>
      <top/>
      <bottom style="medium"/>
      <diagonal/>
    </border>
    <border diagonalUp="false" diagonalDown="false">
      <left/>
      <right style="medium"/>
      <top style="hair"/>
      <bottom style="hair"/>
      <diagonal/>
    </border>
    <border diagonalUp="false" diagonalDown="false">
      <left style="hair"/>
      <right style="medium"/>
      <top style="hair"/>
      <bottom style="medium"/>
      <diagonal/>
    </border>
    <border diagonalUp="false" diagonalDown="false">
      <left/>
      <right/>
      <top style="hair"/>
      <bottom style="thin"/>
      <diagonal/>
    </border>
    <border diagonalUp="false" diagonalDown="false">
      <left/>
      <right/>
      <top/>
      <bottom style="medium"/>
      <diagonal/>
    </border>
    <border diagonalUp="false" diagonalDown="false">
      <left style="thin"/>
      <right style="medium"/>
      <top/>
      <bottom/>
      <diagonal/>
    </border>
    <border diagonalUp="false" diagonalDown="false">
      <left style="hair"/>
      <right style="thin"/>
      <top/>
      <bottom/>
      <diagonal/>
    </border>
    <border diagonalUp="false" diagonalDown="false">
      <left style="hair"/>
      <right style="hair"/>
      <top style="medium"/>
      <bottom style="hair"/>
      <diagonal/>
    </border>
    <border diagonalUp="false" diagonalDown="false">
      <left style="medium"/>
      <right style="hair"/>
      <top style="hair"/>
      <bottom style="hair"/>
      <diagonal/>
    </border>
    <border diagonalUp="false" diagonalDown="false">
      <left style="hair"/>
      <right style="hair"/>
      <top style="hair"/>
      <bottom style="hair"/>
      <diagonal/>
    </border>
    <border diagonalUp="false" diagonalDown="false">
      <left style="medium"/>
      <right style="hair"/>
      <top style="hair"/>
      <bottom style="medium"/>
      <diagonal/>
    </border>
    <border diagonalUp="false" diagonalDown="false">
      <left style="hair"/>
      <right style="hair"/>
      <top style="hair"/>
      <bottom style="medium"/>
      <diagonal/>
    </border>
    <border diagonalUp="false" diagonalDown="false">
      <left style="thin"/>
      <right/>
      <top style="hair"/>
      <bottom style="thin"/>
      <diagonal/>
    </border>
    <border diagonalUp="false" diagonalDown="false">
      <left style="hair"/>
      <right style="thin"/>
      <top/>
      <bottom style="thin"/>
      <diagonal/>
    </border>
    <border diagonalUp="false" diagonalDown="false">
      <left style="medium"/>
      <right/>
      <top style="thin"/>
      <bottom style="thin"/>
      <diagonal/>
    </border>
    <border diagonalUp="false" diagonalDown="false">
      <left style="medium"/>
      <right/>
      <top style="medium"/>
      <bottom/>
      <diagonal/>
    </border>
    <border diagonalUp="false" diagonalDown="false">
      <left/>
      <right/>
      <top style="medium"/>
      <bottom/>
      <diagonal/>
    </border>
    <border diagonalUp="false" diagonalDown="false">
      <left/>
      <right style="medium"/>
      <top style="medium"/>
      <bottom/>
      <diagonal/>
    </border>
    <border diagonalUp="false" diagonalDown="false">
      <left style="thin"/>
      <right style="thin"/>
      <top style="hair"/>
      <bottom style="hair"/>
      <diagonal/>
    </border>
    <border diagonalUp="false" diagonalDown="false">
      <left style="thin"/>
      <right style="thin"/>
      <top style="hair"/>
      <bottom style="medium"/>
      <diagonal/>
    </border>
    <border diagonalUp="false" diagonalDown="false">
      <left/>
      <right style="medium"/>
      <top/>
      <bottom style="medium"/>
      <diagonal/>
    </border>
    <border diagonalUp="false" diagonalDown="false">
      <left style="medium"/>
      <right style="medium"/>
      <top style="medium"/>
      <bottom/>
      <diagonal/>
    </border>
    <border diagonalUp="false" diagonalDown="false">
      <left style="medium"/>
      <right/>
      <top style="medium"/>
      <bottom style="hair"/>
      <diagonal/>
    </border>
    <border diagonalUp="false" diagonalDown="false">
      <left/>
      <right style="medium"/>
      <top style="medium"/>
      <bottom style="hair"/>
      <diagonal/>
    </border>
    <border diagonalUp="false" diagonalDown="false">
      <left style="medium"/>
      <right/>
      <top style="hair"/>
      <bottom style="hair"/>
      <diagonal/>
    </border>
    <border diagonalUp="false" diagonalDown="false">
      <left style="medium"/>
      <right/>
      <top style="hair"/>
      <bottom/>
      <diagonal/>
    </border>
    <border diagonalUp="false" diagonalDown="false">
      <left/>
      <right style="medium"/>
      <top style="hair"/>
      <bottom/>
      <diagonal/>
    </border>
    <border diagonalUp="false" diagonalDown="false">
      <left style="medium"/>
      <right/>
      <top style="thin"/>
      <bottom style="hair"/>
      <diagonal/>
    </border>
    <border diagonalUp="false" diagonalDown="false">
      <left/>
      <right/>
      <top style="thin"/>
      <bottom style="hair"/>
      <diagonal/>
    </border>
    <border diagonalUp="false" diagonalDown="false">
      <left/>
      <right style="medium"/>
      <top style="thin"/>
      <bottom style="hair"/>
      <diagonal/>
    </border>
    <border diagonalUp="false" diagonalDown="false">
      <left/>
      <right style="medium"/>
      <top/>
      <bottom style="hair"/>
      <diagonal/>
    </border>
    <border diagonalUp="false" diagonalDown="false">
      <left style="medium"/>
      <right/>
      <top style="hair"/>
      <bottom style="thin"/>
      <diagonal/>
    </border>
    <border diagonalUp="false" diagonalDown="false">
      <left style="medium"/>
      <right/>
      <top/>
      <bottom style="hair"/>
      <diagonal/>
    </border>
    <border diagonalUp="false" diagonalDown="false">
      <left/>
      <right style="medium"/>
      <top style="hair"/>
      <bottom style="thin"/>
      <diagonal/>
    </border>
    <border diagonalUp="false" diagonalDown="false">
      <left style="medium"/>
      <right/>
      <top style="hair"/>
      <bottom style="medium"/>
      <diagonal/>
    </border>
    <border diagonalUp="false" diagonalDown="false">
      <left/>
      <right/>
      <top style="hair"/>
      <bottom style="medium"/>
      <diagonal/>
    </border>
    <border diagonalUp="false" diagonalDown="false">
      <left/>
      <right style="thin"/>
      <top style="medium"/>
      <bottom style="hair"/>
      <diagonal/>
    </border>
    <border diagonalUp="false" diagonalDown="false">
      <left style="thin"/>
      <right style="medium"/>
      <top style="medium"/>
      <bottom style="hair"/>
      <diagonal/>
    </border>
    <border diagonalUp="false" diagonalDown="false">
      <left style="thin">
        <color rgb="FF7F7F7F"/>
      </left>
      <right style="thin">
        <color rgb="FF7F7F7F"/>
      </right>
      <top/>
      <bottom style="thin">
        <color rgb="FF7F7F7F"/>
      </bottom>
      <diagonal/>
    </border>
    <border diagonalUp="false" diagonalDown="false">
      <left style="thin"/>
      <right style="medium"/>
      <top style="hair"/>
      <bottom style="hair"/>
      <diagonal/>
    </border>
    <border diagonalUp="false" diagonalDown="false">
      <left/>
      <right style="thin"/>
      <top style="hair"/>
      <bottom style="medium"/>
      <diagonal/>
    </border>
    <border diagonalUp="false" diagonalDown="false">
      <left style="thin"/>
      <right style="medium"/>
      <top style="hair"/>
      <bottom style="medium"/>
      <diagonal/>
    </border>
    <border diagonalUp="false" diagonalDown="false">
      <left style="thin"/>
      <right style="hair"/>
      <top style="thin"/>
      <bottom style="hair"/>
      <diagonal/>
    </border>
    <border diagonalUp="false" diagonalDown="false">
      <left style="hair"/>
      <right style="thin"/>
      <top style="thin"/>
      <bottom style="hair"/>
      <diagonal/>
    </border>
    <border diagonalUp="false" diagonalDown="false">
      <left style="hair"/>
      <right style="thin"/>
      <top style="hair"/>
      <bottom style="hair"/>
      <diagonal/>
    </border>
    <border diagonalUp="false" diagonalDown="false">
      <left style="thin"/>
      <right style="hair"/>
      <top style="hair"/>
      <bottom style="thin"/>
      <diagonal/>
    </border>
    <border diagonalUp="false" diagonalDown="false">
      <left style="hair"/>
      <right style="thin"/>
      <top style="hair"/>
      <bottom style="thin"/>
      <diagonal/>
    </border>
    <border diagonalUp="false" diagonalDown="false">
      <left style="hair"/>
      <right style="hair"/>
      <top style="hair"/>
      <bottom style="thin"/>
      <diagonal/>
    </border>
    <border diagonalUp="false" diagonalDown="false">
      <left style="medium"/>
      <right style="thin"/>
      <top style="medium"/>
      <bottom style="medium"/>
      <diagonal/>
    </border>
    <border diagonalUp="false" diagonalDown="false">
      <left style="thin"/>
      <right style="thin"/>
      <top style="medium"/>
      <bottom style="medium"/>
      <diagonal/>
    </border>
    <border diagonalUp="false" diagonalDown="false">
      <left style="thin"/>
      <right style="medium"/>
      <top style="medium"/>
      <bottom style="medium"/>
      <diagonal/>
    </border>
    <border diagonalUp="false" diagonalDown="false">
      <left/>
      <right style="thin"/>
      <top/>
      <bottom style="medium"/>
      <diagonal/>
    </border>
    <border diagonalUp="false" diagonalDown="false">
      <left style="thin"/>
      <right style="thin"/>
      <top/>
      <bottom style="medium"/>
      <diagonal/>
    </border>
    <border diagonalUp="false" diagonalDown="false">
      <left style="thin"/>
      <right/>
      <top/>
      <bottom style="medium"/>
      <diagonal/>
    </border>
    <border diagonalUp="false" diagonalDown="false">
      <left/>
      <right style="thin"/>
      <top style="thin"/>
      <bottom style="medium"/>
      <diagonal/>
    </border>
    <border diagonalUp="false" diagonalDown="false">
      <left style="thin"/>
      <right style="medium"/>
      <top/>
      <bottom style="medium"/>
      <diagonal/>
    </border>
    <border diagonalUp="false" diagonalDown="false">
      <left/>
      <right style="thin">
        <color rgb="FF7F7F7F"/>
      </right>
      <top style="thin">
        <color rgb="FF7F7F7F"/>
      </top>
      <bottom style="thin">
        <color rgb="FF7F7F7F"/>
      </bottom>
      <diagonal/>
    </border>
    <border diagonalUp="false" diagonalDown="false">
      <left/>
      <right/>
      <top style="thin">
        <color rgb="FF7F7F7F"/>
      </top>
      <bottom style="thin">
        <color rgb="FF7F7F7F"/>
      </bottom>
      <diagonal/>
    </border>
    <border diagonalUp="false" diagonalDown="false">
      <left style="thin">
        <color rgb="FF7F7F7F"/>
      </left>
      <right/>
      <top style="thin">
        <color rgb="FF7F7F7F"/>
      </top>
      <bottom style="thin">
        <color rgb="FF7F7F7F"/>
      </bottom>
      <diagonal/>
    </border>
    <border diagonalUp="false" diagonalDown="false">
      <left style="medium"/>
      <right style="thin"/>
      <top style="medium"/>
      <bottom/>
      <diagonal/>
    </border>
    <border diagonalUp="true" diagonalDown="false">
      <left style="medium"/>
      <right style="thin"/>
      <top style="medium"/>
      <bottom style="thin"/>
      <diagonal style="thin"/>
    </border>
    <border diagonalUp="true" diagonalDown="false">
      <left style="thin"/>
      <right style="thin"/>
      <top style="medium"/>
      <bottom style="thin"/>
      <diagonal style="thin"/>
    </border>
    <border diagonalUp="true" diagonalDown="false">
      <left style="thin"/>
      <right/>
      <top style="medium"/>
      <bottom style="thin"/>
      <diagonal style="thin"/>
    </border>
    <border diagonalUp="true" diagonalDown="false">
      <left style="thin"/>
      <right style="medium"/>
      <top style="medium"/>
      <bottom style="thin"/>
      <diagonal style="thin"/>
    </border>
    <border diagonalUp="true" diagonalDown="false">
      <left style="medium"/>
      <right style="thin"/>
      <top style="thin"/>
      <bottom style="thin"/>
      <diagonal style="thin"/>
    </border>
    <border diagonalUp="true" diagonalDown="false">
      <left style="thin"/>
      <right style="thin"/>
      <top style="thin"/>
      <bottom style="thin"/>
      <diagonal style="thin"/>
    </border>
    <border diagonalUp="true" diagonalDown="false">
      <left/>
      <right/>
      <top style="thin"/>
      <bottom style="thin"/>
      <diagonal style="thin"/>
    </border>
    <border diagonalUp="false" diagonalDown="false">
      <left style="medium"/>
      <right style="thin"/>
      <top/>
      <bottom style="medium"/>
      <diagonal/>
    </border>
    <border diagonalUp="false" diagonalDown="false">
      <left/>
      <right/>
      <top style="thin"/>
      <bottom style="medium"/>
      <diagonal/>
    </border>
    <border diagonalUp="true" diagonalDown="false">
      <left/>
      <right/>
      <top/>
      <bottom style="medium"/>
      <diagonal style="thin"/>
    </border>
    <border diagonalUp="true" diagonalDown="false">
      <left style="thin"/>
      <right style="thin"/>
      <top/>
      <bottom style="medium"/>
      <diagonal style="thin"/>
    </border>
    <border diagonalUp="true" diagonalDown="false">
      <left style="thin"/>
      <right style="thin"/>
      <top style="thin"/>
      <bottom style="medium"/>
      <diagonal style="thin"/>
    </border>
    <border diagonalUp="true" diagonalDown="false">
      <left style="thin"/>
      <right style="medium"/>
      <top style="thin"/>
      <bottom style="medium"/>
      <diagonal style="thin"/>
    </border>
    <border diagonalUp="false" diagonalDown="false">
      <left style="thin">
        <color rgb="FF7F7F7F"/>
      </left>
      <right style="thin">
        <color rgb="FF7F7F7F"/>
      </right>
      <top/>
      <bottom/>
      <diagonal/>
    </border>
    <border diagonalUp="false" diagonalDown="false">
      <left/>
      <right style="thin"/>
      <top style="medium"/>
      <bottom style="medium"/>
      <diagonal/>
    </border>
    <border diagonalUp="false" diagonalDown="false">
      <left style="medium"/>
      <right style="thin"/>
      <top/>
      <bottom/>
      <diagonal/>
    </border>
    <border diagonalUp="true" diagonalDown="false">
      <left style="thin"/>
      <right style="medium"/>
      <top/>
      <bottom style="thin"/>
      <diagonal style="thin"/>
    </border>
    <border diagonalUp="false" diagonalDown="false">
      <left style="thin"/>
      <right style="medium"/>
      <top style="medium"/>
      <bottom/>
      <diagonal/>
    </border>
    <border diagonalUp="true" diagonalDown="false">
      <left/>
      <right/>
      <top/>
      <bottom/>
      <diagonal style="thin"/>
    </border>
    <border diagonalUp="true" diagonalDown="false">
      <left style="thin"/>
      <right style="thin"/>
      <top/>
      <bottom/>
      <diagonal style="thin"/>
    </border>
    <border diagonalUp="true" diagonalDown="false">
      <left style="thin"/>
      <right style="thin"/>
      <top style="thin"/>
      <bottom/>
      <diagonal style="thin"/>
    </border>
    <border diagonalUp="true" diagonalDown="false">
      <left style="thin"/>
      <right style="medium"/>
      <top style="thin"/>
      <bottom/>
      <diagonal style="thin"/>
    </border>
    <border diagonalUp="true" diagonalDown="false">
      <left style="thin"/>
      <right style="thin"/>
      <top/>
      <bottom style="thin"/>
      <diagonal style="thin"/>
    </border>
    <border diagonalUp="true" diagonalDown="false">
      <left style="thin"/>
      <right/>
      <top/>
      <bottom style="thin"/>
      <diagonal style="thin"/>
    </border>
    <border diagonalUp="false" diagonalDown="false">
      <left style="medium"/>
      <right style="medium"/>
      <top/>
      <bottom/>
      <diagonal/>
    </border>
    <border diagonalUp="false" diagonalDown="false">
      <left/>
      <right/>
      <top/>
      <bottom style="thin">
        <color rgb="FF7F7F7F"/>
      </bottom>
      <diagonal/>
    </border>
    <border diagonalUp="false" diagonalDown="false">
      <left style="medium"/>
      <right/>
      <top style="thin"/>
      <bottom style="medium"/>
      <diagonal/>
    </border>
    <border diagonalUp="false" diagonalDown="false">
      <left style="thin">
        <color rgb="FF7F7F7F"/>
      </left>
      <right style="thin">
        <color rgb="FF7F7F7F"/>
      </right>
      <top style="thin">
        <color rgb="FF7F7F7F"/>
      </top>
      <bottom/>
      <diagonal/>
    </border>
    <border diagonalUp="false" diagonalDown="false">
      <left style="medium"/>
      <right/>
      <top style="medium"/>
      <bottom style="thin"/>
      <diagonal/>
    </border>
    <border diagonalUp="false" diagonalDown="false">
      <left style="thin">
        <color rgb="FF7F7F7F"/>
      </left>
      <right style="thin">
        <color rgb="FF808080"/>
      </right>
      <top style="thin">
        <color rgb="FF7F7F7F"/>
      </top>
      <bottom style="thin">
        <color rgb="FF808080"/>
      </bottom>
      <diagonal/>
    </border>
    <border diagonalUp="false" diagonalDown="false">
      <left/>
      <right style="thin"/>
      <top style="medium"/>
      <bottom/>
      <diagonal/>
    </border>
    <border diagonalUp="false" diagonalDown="false">
      <left style="medium"/>
      <right style="thin"/>
      <top style="thin"/>
      <bottom/>
      <diagonal/>
    </border>
    <border diagonalUp="false" diagonalDown="false">
      <left/>
      <right style="medium"/>
      <top style="medium"/>
      <bottom style="medium"/>
      <diagonal/>
    </border>
  </borders>
  <cellStyleXfs count="83">
    <xf numFmtId="164" fontId="0" fillId="0" borderId="0" applyFont="true" applyBorder="true" applyAlignment="true" applyProtection="true">
      <alignment horizontal="general" vertical="center"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65" fontId="0" fillId="0" borderId="0" applyFont="true" applyBorder="false" applyAlignment="true" applyProtection="false">
      <alignment horizontal="general" vertical="center" textRotation="0" wrapText="false" indent="0" shrinkToFit="false"/>
    </xf>
    <xf numFmtId="164" fontId="31" fillId="0" borderId="0" applyFont="true" applyBorder="false" applyAlignment="true" applyProtection="false">
      <alignment horizontal="general" vertical="center" textRotation="0" wrapText="false" indent="0" shrinkToFit="false"/>
    </xf>
    <xf numFmtId="164" fontId="4" fillId="2" borderId="0" applyFont="true" applyBorder="false" applyAlignment="true" applyProtection="false">
      <alignment horizontal="general" vertical="center" textRotation="0" wrapText="false" indent="0" shrinkToFit="false"/>
    </xf>
    <xf numFmtId="164" fontId="4" fillId="3" borderId="0" applyFont="true" applyBorder="false" applyAlignment="true" applyProtection="false">
      <alignment horizontal="general" vertical="center" textRotation="0" wrapText="false" indent="0" shrinkToFit="false"/>
    </xf>
    <xf numFmtId="164" fontId="4" fillId="4" borderId="0" applyFont="true" applyBorder="false" applyAlignment="true" applyProtection="false">
      <alignment horizontal="general" vertical="center" textRotation="0" wrapText="false" indent="0" shrinkToFit="false"/>
    </xf>
    <xf numFmtId="164" fontId="4" fillId="5" borderId="0" applyFont="true" applyBorder="false" applyAlignment="true" applyProtection="false">
      <alignment horizontal="general" vertical="center" textRotation="0" wrapText="false" indent="0" shrinkToFit="false"/>
    </xf>
    <xf numFmtId="164" fontId="4" fillId="6" borderId="0" applyFont="true" applyBorder="false" applyAlignment="true" applyProtection="false">
      <alignment horizontal="general" vertical="center" textRotation="0" wrapText="false" indent="0" shrinkToFit="false"/>
    </xf>
    <xf numFmtId="164" fontId="4" fillId="7" borderId="0" applyFont="true" applyBorder="false" applyAlignment="true" applyProtection="false">
      <alignment horizontal="general" vertical="center" textRotation="0" wrapText="false" indent="0" shrinkToFit="false"/>
    </xf>
    <xf numFmtId="164" fontId="4" fillId="8" borderId="0" applyFont="true" applyBorder="false" applyAlignment="true" applyProtection="false">
      <alignment horizontal="general" vertical="center" textRotation="0" wrapText="false" indent="0" shrinkToFit="false"/>
    </xf>
    <xf numFmtId="164" fontId="4" fillId="9" borderId="0" applyFont="true" applyBorder="false" applyAlignment="true" applyProtection="false">
      <alignment horizontal="general" vertical="center" textRotation="0" wrapText="false" indent="0" shrinkToFit="false"/>
    </xf>
    <xf numFmtId="164" fontId="4" fillId="10" borderId="0" applyFont="true" applyBorder="false" applyAlignment="true" applyProtection="false">
      <alignment horizontal="general" vertical="center" textRotation="0" wrapText="false" indent="0" shrinkToFit="false"/>
    </xf>
    <xf numFmtId="164" fontId="4" fillId="5" borderId="0" applyFont="true" applyBorder="false" applyAlignment="true" applyProtection="false">
      <alignment horizontal="general" vertical="center" textRotation="0" wrapText="false" indent="0" shrinkToFit="false"/>
    </xf>
    <xf numFmtId="164" fontId="4" fillId="8" borderId="0" applyFont="true" applyBorder="false" applyAlignment="true" applyProtection="false">
      <alignment horizontal="general" vertical="center" textRotation="0" wrapText="false" indent="0" shrinkToFit="false"/>
    </xf>
    <xf numFmtId="164" fontId="4" fillId="11" borderId="0" applyFont="true" applyBorder="false" applyAlignment="true" applyProtection="false">
      <alignment horizontal="general" vertical="center" textRotation="0" wrapText="false" indent="0" shrinkToFit="false"/>
    </xf>
    <xf numFmtId="164" fontId="5" fillId="12" borderId="0" applyFont="true" applyBorder="false" applyAlignment="true" applyProtection="false">
      <alignment horizontal="general" vertical="center" textRotation="0" wrapText="false" indent="0" shrinkToFit="false"/>
    </xf>
    <xf numFmtId="164" fontId="5" fillId="9" borderId="0" applyFont="true" applyBorder="false" applyAlignment="true" applyProtection="false">
      <alignment horizontal="general" vertical="center" textRotation="0" wrapText="false" indent="0" shrinkToFit="false"/>
    </xf>
    <xf numFmtId="164" fontId="5" fillId="10" borderId="0" applyFont="true" applyBorder="false" applyAlignment="true" applyProtection="false">
      <alignment horizontal="general" vertical="center" textRotation="0" wrapText="false" indent="0" shrinkToFit="false"/>
    </xf>
    <xf numFmtId="164" fontId="5" fillId="13" borderId="0" applyFont="true" applyBorder="false" applyAlignment="true" applyProtection="false">
      <alignment horizontal="general" vertical="center" textRotation="0" wrapText="false" indent="0" shrinkToFit="false"/>
    </xf>
    <xf numFmtId="164" fontId="5" fillId="14" borderId="0" applyFont="true" applyBorder="false" applyAlignment="true" applyProtection="false">
      <alignment horizontal="general" vertical="center" textRotation="0" wrapText="false" indent="0" shrinkToFit="false"/>
    </xf>
    <xf numFmtId="164" fontId="5" fillId="15" borderId="0" applyFont="true" applyBorder="false" applyAlignment="true" applyProtection="false">
      <alignment horizontal="general" vertical="center" textRotation="0" wrapText="false" indent="0" shrinkToFit="false"/>
    </xf>
    <xf numFmtId="164" fontId="6" fillId="16" borderId="0" applyFont="true" applyBorder="false" applyAlignment="true" applyProtection="false">
      <alignment horizontal="general" vertical="center" textRotation="0" wrapText="false" indent="0" shrinkToFit="false"/>
    </xf>
    <xf numFmtId="164" fontId="5" fillId="17" borderId="0" applyFont="true" applyBorder="false" applyAlignment="true" applyProtection="false">
      <alignment horizontal="general" vertical="center" textRotation="0" wrapText="false" indent="0" shrinkToFit="false"/>
    </xf>
    <xf numFmtId="164" fontId="5" fillId="18" borderId="0" applyFont="true" applyBorder="false" applyAlignment="true" applyProtection="false">
      <alignment horizontal="general" vertical="center" textRotation="0" wrapText="false" indent="0" shrinkToFit="false"/>
    </xf>
    <xf numFmtId="164" fontId="5" fillId="19" borderId="0" applyFont="true" applyBorder="false" applyAlignment="true" applyProtection="false">
      <alignment horizontal="general" vertical="center" textRotation="0" wrapText="false" indent="0" shrinkToFit="false"/>
    </xf>
    <xf numFmtId="164" fontId="5" fillId="13" borderId="0" applyFont="true" applyBorder="false" applyAlignment="true" applyProtection="false">
      <alignment horizontal="general" vertical="center" textRotation="0" wrapText="false" indent="0" shrinkToFit="false"/>
    </xf>
    <xf numFmtId="164" fontId="5" fillId="14" borderId="0" applyFont="true" applyBorder="false" applyAlignment="true" applyProtection="false">
      <alignment horizontal="general" vertical="center" textRotation="0" wrapText="false" indent="0" shrinkToFit="false"/>
    </xf>
    <xf numFmtId="164" fontId="5" fillId="20" borderId="0" applyFont="true" applyBorder="false" applyAlignment="true" applyProtection="false">
      <alignment horizontal="general" vertical="center" textRotation="0" wrapText="false" indent="0" shrinkToFit="false"/>
    </xf>
    <xf numFmtId="164" fontId="7" fillId="0" borderId="0" applyFont="true" applyBorder="false" applyAlignment="true" applyProtection="false">
      <alignment horizontal="general" vertical="center" textRotation="0" wrapText="false" indent="0" shrinkToFit="false"/>
    </xf>
    <xf numFmtId="164" fontId="8" fillId="21" borderId="1" applyFont="true" applyBorder="true" applyAlignment="true" applyProtection="false">
      <alignment horizontal="general" vertical="center" textRotation="0" wrapText="false" indent="0" shrinkToFit="false"/>
    </xf>
    <xf numFmtId="165" fontId="0" fillId="0" borderId="0" applyFont="true" applyBorder="false" applyAlignment="true" applyProtection="false">
      <alignment horizontal="general" vertical="center" textRotation="0" wrapText="false" indent="0" shrinkToFit="false"/>
    </xf>
    <xf numFmtId="164" fontId="0" fillId="22" borderId="2" applyFont="true" applyBorder="true" applyAlignment="true" applyProtection="false">
      <alignment horizontal="general" vertical="center" textRotation="0" wrapText="false" indent="0" shrinkToFit="false"/>
    </xf>
    <xf numFmtId="164" fontId="9" fillId="0" borderId="3" applyFont="true" applyBorder="true" applyAlignment="true" applyProtection="false">
      <alignment horizontal="general" vertical="center" textRotation="0" wrapText="false" indent="0" shrinkToFit="false"/>
    </xf>
    <xf numFmtId="164" fontId="10" fillId="7" borderId="4" applyFont="true" applyBorder="true" applyAlignment="true" applyProtection="false">
      <alignment horizontal="general" vertical="center" textRotation="0" wrapText="false" indent="0" shrinkToFit="false"/>
    </xf>
    <xf numFmtId="164" fontId="11" fillId="23" borderId="5" applyFont="true" applyBorder="true" applyAlignment="true" applyProtection="false">
      <alignment horizontal="general" vertical="center" textRotation="0" wrapText="false" indent="0" shrinkToFit="false"/>
    </xf>
    <xf numFmtId="164" fontId="12" fillId="3" borderId="0" applyFont="true" applyBorder="false" applyAlignment="true" applyProtection="false">
      <alignment horizontal="general" vertical="center" textRotation="0" wrapText="false" indent="0" shrinkToFit="false"/>
    </xf>
    <xf numFmtId="166" fontId="0" fillId="0" borderId="0" applyFont="true" applyBorder="false" applyAlignment="true" applyProtection="false">
      <alignment horizontal="general" vertical="center" textRotation="0" wrapText="false" indent="0" shrinkToFit="false"/>
    </xf>
    <xf numFmtId="164" fontId="0" fillId="0" borderId="0" applyFont="true" applyBorder="true" applyAlignment="true" applyProtection="true">
      <alignment horizontal="general" vertical="center" textRotation="0" wrapText="false" indent="0" shrinkToFit="false"/>
      <protection locked="true" hidden="false"/>
    </xf>
    <xf numFmtId="164" fontId="13" fillId="0" borderId="0" applyFont="true" applyBorder="true" applyAlignment="true" applyProtection="true">
      <alignment horizontal="general" vertical="bottom" textRotation="0" wrapText="false" indent="0" shrinkToFit="false"/>
      <protection locked="true" hidden="false"/>
    </xf>
    <xf numFmtId="164" fontId="14" fillId="0" borderId="0" applyFont="true" applyBorder="true" applyAlignment="true" applyProtection="true">
      <alignment horizontal="general" vertical="center" textRotation="0" wrapText="false" indent="0" shrinkToFit="false"/>
      <protection locked="true" hidden="false"/>
    </xf>
    <xf numFmtId="164" fontId="14" fillId="0" borderId="0" applyFont="true" applyBorder="true" applyAlignment="true" applyProtection="true">
      <alignment horizontal="general" vertical="center" textRotation="0" wrapText="false" indent="0" shrinkToFit="false"/>
      <protection locked="true" hidden="false"/>
    </xf>
    <xf numFmtId="164" fontId="13" fillId="0" borderId="0" applyFont="true" applyBorder="true" applyAlignment="true" applyProtection="true">
      <alignment horizontal="general" vertical="bottom" textRotation="0" wrapText="false" indent="0" shrinkToFit="false"/>
      <protection locked="true" hidden="false"/>
    </xf>
    <xf numFmtId="164" fontId="14" fillId="0" borderId="0" applyFont="true" applyBorder="true" applyAlignment="true" applyProtection="true">
      <alignment horizontal="general" vertical="center" textRotation="0" wrapText="false" indent="0" shrinkToFit="false"/>
      <protection locked="true" hidden="false"/>
    </xf>
    <xf numFmtId="164" fontId="14" fillId="0" borderId="0" applyFont="true" applyBorder="true" applyAlignment="true" applyProtection="true">
      <alignment horizontal="general" vertical="center" textRotation="0" wrapText="false" indent="0" shrinkToFit="false"/>
      <protection locked="true" hidden="false"/>
    </xf>
    <xf numFmtId="164" fontId="14" fillId="0" borderId="0" applyFont="true" applyBorder="true" applyAlignment="true" applyProtection="true">
      <alignment horizontal="general" vertical="center" textRotation="0" wrapText="false" indent="0" shrinkToFit="false"/>
      <protection locked="true" hidden="false"/>
    </xf>
    <xf numFmtId="164" fontId="14" fillId="0" borderId="0" applyFont="true" applyBorder="true" applyAlignment="true" applyProtection="true">
      <alignment horizontal="general" vertical="center" textRotation="0" wrapText="false" indent="0" shrinkToFit="false"/>
      <protection locked="true" hidden="false"/>
    </xf>
    <xf numFmtId="164" fontId="14" fillId="0" borderId="0" applyFont="true" applyBorder="true" applyAlignment="true" applyProtection="true">
      <alignment horizontal="general" vertical="center" textRotation="0" wrapText="false" indent="0" shrinkToFit="false"/>
      <protection locked="true" hidden="false"/>
    </xf>
    <xf numFmtId="164" fontId="14" fillId="0" borderId="0" applyFont="true" applyBorder="true" applyAlignment="true" applyProtection="true">
      <alignment horizontal="general" vertical="center" textRotation="0" wrapText="false" indent="0" shrinkToFit="false"/>
      <protection locked="true" hidden="false"/>
    </xf>
    <xf numFmtId="164" fontId="14" fillId="0" borderId="0" applyFont="true" applyBorder="true" applyAlignment="true" applyProtection="true">
      <alignment horizontal="general" vertical="center" textRotation="0" wrapText="false" indent="0" shrinkToFit="false"/>
      <protection locked="true" hidden="false"/>
    </xf>
    <xf numFmtId="164" fontId="14" fillId="0" borderId="0" applyFont="true" applyBorder="true" applyAlignment="true" applyProtection="true">
      <alignment horizontal="general" vertical="center" textRotation="0" wrapText="false" indent="0" shrinkToFit="false"/>
      <protection locked="true" hidden="false"/>
    </xf>
    <xf numFmtId="164" fontId="14" fillId="0" borderId="0" applyFont="true" applyBorder="true" applyAlignment="true" applyProtection="true">
      <alignment horizontal="general" vertical="center" textRotation="0" wrapText="false" indent="0" shrinkToFit="false"/>
      <protection locked="true" hidden="false"/>
    </xf>
    <xf numFmtId="164" fontId="14" fillId="0" borderId="0" applyFont="true" applyBorder="true" applyAlignment="true" applyProtection="true">
      <alignment horizontal="general" vertical="center" textRotation="0" wrapText="false" indent="0" shrinkToFit="false"/>
      <protection locked="true" hidden="false"/>
    </xf>
    <xf numFmtId="164" fontId="14" fillId="0" borderId="0" applyFont="true" applyBorder="true" applyAlignment="true" applyProtection="true">
      <alignment horizontal="general" vertical="center" textRotation="0" wrapText="false" indent="0" shrinkToFit="false"/>
      <protection locked="true" hidden="false"/>
    </xf>
    <xf numFmtId="164" fontId="14" fillId="0" borderId="0" applyFont="true" applyBorder="true" applyAlignment="true" applyProtection="true">
      <alignment horizontal="general" vertical="center" textRotation="0" wrapText="false" indent="0" shrinkToFit="false"/>
      <protection locked="true" hidden="false"/>
    </xf>
    <xf numFmtId="164" fontId="15" fillId="4" borderId="0" applyFont="true" applyBorder="false" applyAlignment="true" applyProtection="false">
      <alignment horizontal="general" vertical="center" textRotation="0" wrapText="false" indent="0" shrinkToFit="false"/>
    </xf>
    <xf numFmtId="164" fontId="16" fillId="0" borderId="6" applyFont="true" applyBorder="true" applyAlignment="true" applyProtection="false">
      <alignment horizontal="general" vertical="center" textRotation="0" wrapText="false" indent="0" shrinkToFit="false"/>
    </xf>
    <xf numFmtId="164" fontId="17" fillId="0" borderId="7" applyFont="true" applyBorder="true" applyAlignment="true" applyProtection="false">
      <alignment horizontal="general" vertical="center" textRotation="0" wrapText="false" indent="0" shrinkToFit="false"/>
    </xf>
    <xf numFmtId="164" fontId="18" fillId="0" borderId="8" applyFont="true" applyBorder="true" applyAlignment="true" applyProtection="false">
      <alignment horizontal="general" vertical="center" textRotation="0" wrapText="false" indent="0" shrinkToFit="false"/>
    </xf>
    <xf numFmtId="164" fontId="18" fillId="0" borderId="8" applyFont="true" applyBorder="true" applyAlignment="true" applyProtection="false">
      <alignment horizontal="general" vertical="center" textRotation="0" wrapText="false" indent="0" shrinkToFit="false"/>
    </xf>
    <xf numFmtId="164" fontId="18" fillId="0" borderId="0" applyFont="true" applyBorder="false" applyAlignment="true" applyProtection="false">
      <alignment horizontal="general" vertical="center" textRotation="0" wrapText="false" indent="0" shrinkToFit="false"/>
    </xf>
    <xf numFmtId="164" fontId="19" fillId="23" borderId="4" applyFont="true" applyBorder="true" applyAlignment="true" applyProtection="false">
      <alignment horizontal="general" vertical="center" textRotation="0" wrapText="false" indent="0" shrinkToFit="false"/>
    </xf>
    <xf numFmtId="164" fontId="20" fillId="0" borderId="0" applyFont="true" applyBorder="false" applyAlignment="true" applyProtection="false">
      <alignment horizontal="general" vertical="center" textRotation="0" wrapText="false" indent="0" shrinkToFit="false"/>
    </xf>
    <xf numFmtId="164" fontId="21" fillId="0" borderId="0" applyFont="true" applyBorder="false" applyAlignment="true" applyProtection="false">
      <alignment horizontal="general" vertical="center" textRotation="0" wrapText="false" indent="0" shrinkToFit="false"/>
    </xf>
    <xf numFmtId="164" fontId="22" fillId="0" borderId="9" applyFont="true" applyBorder="true" applyAlignment="true" applyProtection="false">
      <alignment horizontal="general" vertical="center" textRotation="0" wrapText="false" indent="0" shrinkToFit="false"/>
    </xf>
    <xf numFmtId="166" fontId="0" fillId="0" borderId="0" applyFont="true" applyBorder="false" applyAlignment="true" applyProtection="false">
      <alignment horizontal="general" vertical="center" textRotation="0" wrapText="false" indent="0" shrinkToFit="false"/>
    </xf>
  </cellStyleXfs>
  <cellXfs count="1087">
    <xf numFmtId="164" fontId="0" fillId="0" borderId="0" xfId="0" applyFont="false" applyBorder="false" applyAlignment="false" applyProtection="false">
      <alignment horizontal="general" vertical="center" textRotation="0" wrapText="false" indent="0" shrinkToFit="false"/>
      <protection locked="true" hidden="false"/>
    </xf>
    <xf numFmtId="164" fontId="0" fillId="0" borderId="0" xfId="0" applyFont="false" applyBorder="false" applyAlignment="false" applyProtection="true">
      <alignment horizontal="general" vertical="center" textRotation="0" wrapText="false" indent="0" shrinkToFit="false"/>
      <protection locked="true" hidden="false"/>
    </xf>
    <xf numFmtId="164" fontId="23" fillId="0" borderId="0" xfId="0" applyFont="true" applyBorder="false" applyAlignment="false" applyProtection="true">
      <alignment horizontal="general" vertical="center" textRotation="0" wrapText="false" indent="0" shrinkToFit="false"/>
      <protection locked="true" hidden="false"/>
    </xf>
    <xf numFmtId="164" fontId="24" fillId="0" borderId="0" xfId="0" applyFont="true" applyBorder="false" applyAlignment="false" applyProtection="true">
      <alignment horizontal="general" vertical="center" textRotation="0" wrapText="false" indent="0" shrinkToFit="false"/>
      <protection locked="true" hidden="false"/>
    </xf>
    <xf numFmtId="164" fontId="25" fillId="0" borderId="0" xfId="0" applyFont="true" applyBorder="false" applyAlignment="false" applyProtection="true">
      <alignment horizontal="general" vertical="center" textRotation="0" wrapText="false" indent="0" shrinkToFit="false"/>
      <protection locked="true" hidden="false"/>
    </xf>
    <xf numFmtId="164" fontId="4" fillId="0" borderId="0" xfId="0" applyFont="true" applyBorder="false" applyAlignment="false" applyProtection="true">
      <alignment horizontal="general" vertical="center" textRotation="0" wrapText="false" indent="0" shrinkToFit="false"/>
      <protection locked="true" hidden="false"/>
    </xf>
    <xf numFmtId="164" fontId="26" fillId="0" borderId="0" xfId="0" applyFont="true" applyBorder="true" applyAlignment="true" applyProtection="true">
      <alignment horizontal="left" vertical="top" textRotation="0" wrapText="true" indent="0" shrinkToFit="false"/>
      <protection locked="true" hidden="false"/>
    </xf>
    <xf numFmtId="164" fontId="21" fillId="0" borderId="0" xfId="0" applyFont="true" applyBorder="false" applyAlignment="false" applyProtection="true">
      <alignment horizontal="general" vertical="center" textRotation="0" wrapText="false" indent="0" shrinkToFit="false"/>
      <protection locked="true" hidden="false"/>
    </xf>
    <xf numFmtId="164" fontId="26" fillId="0" borderId="0" xfId="0" applyFont="true" applyBorder="true" applyAlignment="true" applyProtection="true">
      <alignment horizontal="left" vertical="center" textRotation="0" wrapText="true" indent="0" shrinkToFit="false"/>
      <protection locked="true" hidden="false"/>
    </xf>
    <xf numFmtId="164" fontId="27" fillId="0" borderId="0" xfId="0" applyFont="true" applyBorder="false" applyAlignment="false" applyProtection="true">
      <alignment horizontal="general" vertical="center" textRotation="0" wrapText="false" indent="0" shrinkToFit="false"/>
      <protection locked="true" hidden="false"/>
    </xf>
    <xf numFmtId="164" fontId="25" fillId="0" borderId="0" xfId="0" applyFont="true" applyBorder="true" applyAlignment="true" applyProtection="true">
      <alignment horizontal="left" vertical="center" textRotation="0" wrapText="true" indent="0" shrinkToFit="false"/>
      <protection locked="true" hidden="false"/>
    </xf>
    <xf numFmtId="164" fontId="28" fillId="0" borderId="0" xfId="0" applyFont="true" applyBorder="false" applyAlignment="false" applyProtection="true">
      <alignment horizontal="general" vertical="center" textRotation="0" wrapText="false" indent="0" shrinkToFit="false"/>
      <protection locked="true" hidden="false"/>
    </xf>
    <xf numFmtId="164" fontId="29" fillId="0" borderId="0" xfId="0" applyFont="true" applyBorder="false" applyAlignment="false" applyProtection="true">
      <alignment horizontal="general" vertical="center" textRotation="0" wrapText="false" indent="0" shrinkToFit="false"/>
      <protection locked="true" hidden="false"/>
    </xf>
    <xf numFmtId="164" fontId="4" fillId="0" borderId="10" xfId="0" applyFont="true" applyBorder="true" applyAlignment="true" applyProtection="true">
      <alignment horizontal="center" vertical="center" textRotation="0" wrapText="false" indent="0" shrinkToFit="false"/>
      <protection locked="true" hidden="false"/>
    </xf>
    <xf numFmtId="164" fontId="4" fillId="16" borderId="11" xfId="0" applyFont="true" applyBorder="true" applyAlignment="true" applyProtection="true">
      <alignment horizontal="left" vertical="center" textRotation="0" wrapText="false" indent="0" shrinkToFit="false"/>
      <protection locked="false" hidden="false"/>
    </xf>
    <xf numFmtId="164" fontId="21" fillId="0" borderId="0" xfId="0" applyFont="true" applyBorder="false" applyAlignment="true" applyProtection="true">
      <alignment horizontal="right" vertical="top" textRotation="0" wrapText="true" indent="0" shrinkToFit="false"/>
      <protection locked="true" hidden="false"/>
    </xf>
    <xf numFmtId="164" fontId="0" fillId="0" borderId="0" xfId="0" applyFont="false" applyBorder="false" applyAlignment="true" applyProtection="true">
      <alignment horizontal="general" vertical="center" textRotation="0" wrapText="true" indent="0" shrinkToFit="false"/>
      <protection locked="true" hidden="false"/>
    </xf>
    <xf numFmtId="164" fontId="4" fillId="0" borderId="12" xfId="0" applyFont="true" applyBorder="true" applyAlignment="false" applyProtection="true">
      <alignment horizontal="general" vertical="center" textRotation="0" wrapText="false" indent="0" shrinkToFit="false"/>
      <protection locked="true" hidden="false"/>
    </xf>
    <xf numFmtId="164" fontId="4" fillId="0" borderId="10" xfId="0" applyFont="true" applyBorder="true" applyAlignment="true" applyProtection="true">
      <alignment horizontal="left" vertical="center" textRotation="0" wrapText="false" indent="0" shrinkToFit="false"/>
      <protection locked="true" hidden="false"/>
    </xf>
    <xf numFmtId="164" fontId="4" fillId="16" borderId="13" xfId="0" applyFont="true" applyBorder="true" applyAlignment="true" applyProtection="true">
      <alignment horizontal="left" vertical="center" textRotation="0" wrapText="false" indent="0" shrinkToFit="false"/>
      <protection locked="false" hidden="false"/>
    </xf>
    <xf numFmtId="164" fontId="4" fillId="0" borderId="14" xfId="0" applyFont="true" applyBorder="true" applyAlignment="false" applyProtection="true">
      <alignment horizontal="general" vertical="center" textRotation="0" wrapText="false" indent="0" shrinkToFit="false"/>
      <protection locked="true" hidden="false"/>
    </xf>
    <xf numFmtId="164" fontId="4" fillId="16" borderId="15" xfId="0" applyFont="true" applyBorder="true" applyAlignment="true" applyProtection="true">
      <alignment horizontal="left" vertical="center" textRotation="0" wrapText="false" indent="0" shrinkToFit="false"/>
      <protection locked="false" hidden="false"/>
    </xf>
    <xf numFmtId="164" fontId="4" fillId="16" borderId="16" xfId="0" applyFont="true" applyBorder="true" applyAlignment="true" applyProtection="true">
      <alignment horizontal="center" vertical="center" textRotation="0" wrapText="false" indent="0" shrinkToFit="false"/>
      <protection locked="false" hidden="false"/>
    </xf>
    <xf numFmtId="164" fontId="4" fillId="16" borderId="17" xfId="0" applyFont="true" applyBorder="true" applyAlignment="true" applyProtection="true">
      <alignment horizontal="center" vertical="center" textRotation="0" wrapText="false" indent="0" shrinkToFit="false"/>
      <protection locked="false" hidden="false"/>
    </xf>
    <xf numFmtId="164" fontId="4" fillId="0" borderId="17" xfId="0" applyFont="true" applyBorder="true" applyAlignment="false" applyProtection="true">
      <alignment horizontal="general" vertical="center" textRotation="0" wrapText="false" indent="0" shrinkToFit="false"/>
      <protection locked="true" hidden="false"/>
    </xf>
    <xf numFmtId="164" fontId="4" fillId="16" borderId="18" xfId="0" applyFont="true" applyBorder="true" applyAlignment="true" applyProtection="true">
      <alignment horizontal="center" vertical="center" textRotation="0" wrapText="false" indent="0" shrinkToFit="false"/>
      <protection locked="false" hidden="false"/>
    </xf>
    <xf numFmtId="164" fontId="4" fillId="0" borderId="19" xfId="0" applyFont="true" applyBorder="true" applyAlignment="false" applyProtection="true">
      <alignment horizontal="general" vertical="center" textRotation="0" wrapText="false" indent="0" shrinkToFit="false"/>
      <protection locked="true" hidden="false"/>
    </xf>
    <xf numFmtId="164" fontId="4" fillId="0" borderId="20" xfId="0" applyFont="true" applyBorder="true" applyAlignment="false" applyProtection="true">
      <alignment horizontal="general" vertical="center" textRotation="0" wrapText="false" indent="0" shrinkToFit="false"/>
      <protection locked="true" hidden="false"/>
    </xf>
    <xf numFmtId="164" fontId="4" fillId="0" borderId="21" xfId="0" applyFont="true" applyBorder="true" applyAlignment="false" applyProtection="true">
      <alignment horizontal="general" vertical="center" textRotation="0" wrapText="false" indent="0" shrinkToFit="false"/>
      <protection locked="true" hidden="false"/>
    </xf>
    <xf numFmtId="164" fontId="4" fillId="16" borderId="22" xfId="0" applyFont="true" applyBorder="true" applyAlignment="true" applyProtection="true">
      <alignment horizontal="left" vertical="center" textRotation="0" wrapText="false" indent="0" shrinkToFit="false"/>
      <protection locked="false" hidden="false"/>
    </xf>
    <xf numFmtId="164" fontId="0" fillId="16" borderId="22" xfId="0" applyFont="true" applyBorder="true" applyAlignment="true" applyProtection="true">
      <alignment horizontal="left" vertical="center" textRotation="0" wrapText="false" indent="0" shrinkToFit="false"/>
      <protection locked="false" hidden="false"/>
    </xf>
    <xf numFmtId="164" fontId="0" fillId="16" borderId="15" xfId="0" applyFont="true" applyBorder="true" applyAlignment="true" applyProtection="true">
      <alignment horizontal="left" vertical="center" textRotation="0" wrapText="false" indent="0" shrinkToFit="false"/>
      <protection locked="false" hidden="false"/>
    </xf>
    <xf numFmtId="164" fontId="4" fillId="0" borderId="23" xfId="0" applyFont="true" applyBorder="true" applyAlignment="true" applyProtection="true">
      <alignment horizontal="general" vertical="center" textRotation="0" wrapText="true" indent="0" shrinkToFit="true"/>
      <protection locked="true" hidden="false"/>
    </xf>
    <xf numFmtId="164" fontId="4" fillId="0" borderId="23" xfId="0" applyFont="true" applyBorder="true" applyAlignment="false" applyProtection="true">
      <alignment horizontal="general" vertical="center" textRotation="0" wrapText="false" indent="0" shrinkToFit="false"/>
      <protection locked="true" hidden="false"/>
    </xf>
    <xf numFmtId="164" fontId="0" fillId="16" borderId="24" xfId="0" applyFont="true" applyBorder="true" applyAlignment="true" applyProtection="true">
      <alignment horizontal="left" vertical="center" textRotation="0" wrapText="false" indent="0" shrinkToFit="false"/>
      <protection locked="false" hidden="false"/>
    </xf>
    <xf numFmtId="164" fontId="4" fillId="0" borderId="14" xfId="0" applyFont="true" applyBorder="true" applyAlignment="true" applyProtection="true">
      <alignment horizontal="general" vertical="center" textRotation="0" wrapText="false" indent="0" shrinkToFit="true"/>
      <protection locked="true" hidden="false"/>
    </xf>
    <xf numFmtId="164" fontId="30" fillId="16" borderId="25" xfId="20" applyFont="true" applyBorder="true" applyAlignment="true" applyProtection="true">
      <alignment horizontal="left" vertical="center" textRotation="0" wrapText="false" indent="0" shrinkToFit="false"/>
      <protection locked="false" hidden="false"/>
    </xf>
    <xf numFmtId="164" fontId="4" fillId="0" borderId="0" xfId="0" applyFont="true" applyBorder="false" applyAlignment="true" applyProtection="true">
      <alignment horizontal="center" vertical="center" textRotation="0" wrapText="true" indent="0" shrinkToFit="false"/>
      <protection locked="true" hidden="false"/>
    </xf>
    <xf numFmtId="164" fontId="0" fillId="0" borderId="26" xfId="0" applyFont="true" applyBorder="true" applyAlignment="true" applyProtection="true">
      <alignment horizontal="left" vertical="top" textRotation="0" wrapText="true" indent="0" shrinkToFit="false"/>
      <protection locked="true" hidden="false"/>
    </xf>
    <xf numFmtId="164" fontId="26" fillId="0" borderId="0" xfId="0" applyFont="true" applyBorder="false" applyAlignment="true" applyProtection="true">
      <alignment horizontal="general" vertical="top" textRotation="0" wrapText="true" indent="0" shrinkToFit="false"/>
      <protection locked="true" hidden="false"/>
    </xf>
    <xf numFmtId="164" fontId="4" fillId="0" borderId="23" xfId="0" applyFont="true" applyBorder="true" applyAlignment="true" applyProtection="true">
      <alignment horizontal="center" vertical="center" textRotation="0" wrapText="false" indent="0" shrinkToFit="false"/>
      <protection locked="true" hidden="false"/>
    </xf>
    <xf numFmtId="164" fontId="4" fillId="0" borderId="27" xfId="0" applyFont="true" applyBorder="true" applyAlignment="true" applyProtection="true">
      <alignment horizontal="center" vertical="center" textRotation="0" wrapText="false" indent="0" shrinkToFit="false"/>
      <protection locked="true" hidden="false"/>
    </xf>
    <xf numFmtId="164" fontId="4" fillId="0" borderId="12" xfId="0" applyFont="true" applyBorder="true" applyAlignment="true" applyProtection="true">
      <alignment horizontal="center" vertical="center" textRotation="0" wrapText="false" indent="0" shrinkToFit="false"/>
      <protection locked="true" hidden="false"/>
    </xf>
    <xf numFmtId="164" fontId="4" fillId="0" borderId="23" xfId="0" applyFont="true" applyBorder="true" applyAlignment="true" applyProtection="true">
      <alignment horizontal="center" vertical="center" textRotation="0" wrapText="true" indent="0" shrinkToFit="false"/>
      <protection locked="true" hidden="false"/>
    </xf>
    <xf numFmtId="164" fontId="0" fillId="0" borderId="12" xfId="0" applyFont="true" applyBorder="true" applyAlignment="true" applyProtection="true">
      <alignment horizontal="center" vertical="center" textRotation="0" wrapText="true" indent="0" shrinkToFit="false"/>
      <protection locked="true" hidden="false"/>
    </xf>
    <xf numFmtId="164" fontId="4" fillId="0" borderId="12" xfId="0" applyFont="true" applyBorder="true" applyAlignment="true" applyProtection="true">
      <alignment horizontal="center" vertical="center" textRotation="0" wrapText="true" indent="0" shrinkToFit="false"/>
      <protection locked="true" hidden="false"/>
    </xf>
    <xf numFmtId="164" fontId="4" fillId="0" borderId="28" xfId="0" applyFont="true" applyBorder="true" applyAlignment="true" applyProtection="true">
      <alignment horizontal="center" vertical="center" textRotation="0" wrapText="true" indent="0" shrinkToFit="false"/>
      <protection locked="true" hidden="false"/>
    </xf>
    <xf numFmtId="164" fontId="4" fillId="0" borderId="21" xfId="0" applyFont="true" applyBorder="true" applyAlignment="true" applyProtection="true">
      <alignment horizontal="center" vertical="center" textRotation="0" wrapText="true" indent="0" shrinkToFit="false"/>
      <protection locked="true" hidden="false"/>
    </xf>
    <xf numFmtId="164" fontId="4" fillId="0" borderId="21" xfId="0" applyFont="true" applyBorder="true" applyAlignment="true" applyProtection="true">
      <alignment horizontal="center" vertical="center" textRotation="0" wrapText="false" indent="0" shrinkToFit="false"/>
      <protection locked="true" hidden="false"/>
    </xf>
    <xf numFmtId="167" fontId="32" fillId="16" borderId="29" xfId="0" applyFont="true" applyBorder="true" applyAlignment="true" applyProtection="true">
      <alignment horizontal="center" vertical="center" textRotation="0" wrapText="false" indent="0" shrinkToFit="false"/>
      <protection locked="false" hidden="false"/>
    </xf>
    <xf numFmtId="164" fontId="4" fillId="16" borderId="30" xfId="0" applyFont="true" applyBorder="true" applyAlignment="false" applyProtection="true">
      <alignment horizontal="general" vertical="center" textRotation="0" wrapText="false" indent="0" shrinkToFit="false"/>
      <protection locked="false" hidden="false"/>
    </xf>
    <xf numFmtId="164" fontId="4" fillId="16" borderId="31" xfId="0" applyFont="true" applyBorder="true" applyAlignment="false" applyProtection="true">
      <alignment horizontal="general" vertical="center" textRotation="0" wrapText="false" indent="0" shrinkToFit="false"/>
      <protection locked="false" hidden="false"/>
    </xf>
    <xf numFmtId="164" fontId="4" fillId="16" borderId="30" xfId="0" applyFont="true" applyBorder="true" applyAlignment="true" applyProtection="true">
      <alignment horizontal="general" vertical="center" textRotation="0" wrapText="true" indent="0" shrinkToFit="false"/>
      <protection locked="false" hidden="false"/>
    </xf>
    <xf numFmtId="168" fontId="32" fillId="16" borderId="31" xfId="0" applyFont="true" applyBorder="true" applyAlignment="false" applyProtection="true">
      <alignment horizontal="general" vertical="center" textRotation="0" wrapText="false" indent="0" shrinkToFit="false"/>
      <protection locked="false" hidden="false"/>
    </xf>
    <xf numFmtId="168" fontId="32" fillId="16" borderId="32" xfId="0" applyFont="true" applyBorder="true" applyAlignment="false" applyProtection="true">
      <alignment horizontal="general" vertical="center" textRotation="0" wrapText="false" indent="0" shrinkToFit="false"/>
      <protection locked="false" hidden="false"/>
    </xf>
    <xf numFmtId="168" fontId="32" fillId="0" borderId="33" xfId="0" applyFont="true" applyBorder="true" applyAlignment="false" applyProtection="true">
      <alignment horizontal="general" vertical="center" textRotation="0" wrapText="false" indent="0" shrinkToFit="false"/>
      <protection locked="true" hidden="false"/>
    </xf>
    <xf numFmtId="169" fontId="32" fillId="0" borderId="34" xfId="0" applyFont="true" applyBorder="true" applyAlignment="false" applyProtection="true">
      <alignment horizontal="general" vertical="center" textRotation="0" wrapText="false" indent="0" shrinkToFit="false"/>
      <protection locked="false" hidden="false"/>
    </xf>
    <xf numFmtId="168" fontId="0" fillId="0" borderId="0" xfId="0" applyFont="false" applyBorder="false" applyAlignment="false" applyProtection="true">
      <alignment horizontal="general" vertical="center" textRotation="0" wrapText="false" indent="0" shrinkToFit="false"/>
      <protection locked="true" hidden="false"/>
    </xf>
    <xf numFmtId="167" fontId="32" fillId="16" borderId="35" xfId="0" applyFont="true" applyBorder="true" applyAlignment="true" applyProtection="true">
      <alignment horizontal="center" vertical="center" textRotation="0" wrapText="false" indent="0" shrinkToFit="false"/>
      <protection locked="false" hidden="false"/>
    </xf>
    <xf numFmtId="164" fontId="4" fillId="16" borderId="23" xfId="0" applyFont="true" applyBorder="true" applyAlignment="true" applyProtection="true">
      <alignment horizontal="general" vertical="center" textRotation="0" wrapText="true" indent="0" shrinkToFit="false"/>
      <protection locked="false" hidden="false"/>
    </xf>
    <xf numFmtId="164" fontId="4" fillId="16" borderId="23" xfId="0" applyFont="true" applyBorder="true" applyAlignment="false" applyProtection="true">
      <alignment horizontal="general" vertical="center" textRotation="0" wrapText="false" indent="0" shrinkToFit="false"/>
      <protection locked="false" hidden="false"/>
    </xf>
    <xf numFmtId="168" fontId="33" fillId="16" borderId="23" xfId="0" applyFont="true" applyBorder="true" applyAlignment="false" applyProtection="true">
      <alignment horizontal="general" vertical="center" textRotation="0" wrapText="false" indent="0" shrinkToFit="false"/>
      <protection locked="false" hidden="false"/>
    </xf>
    <xf numFmtId="168" fontId="33" fillId="16" borderId="10" xfId="0" applyFont="true" applyBorder="true" applyAlignment="false" applyProtection="true">
      <alignment horizontal="general" vertical="center" textRotation="0" wrapText="false" indent="0" shrinkToFit="false"/>
      <protection locked="false" hidden="false"/>
    </xf>
    <xf numFmtId="168" fontId="32" fillId="0" borderId="23" xfId="0" applyFont="true" applyBorder="true" applyAlignment="false" applyProtection="true">
      <alignment horizontal="general" vertical="center" textRotation="0" wrapText="false" indent="0" shrinkToFit="false"/>
      <protection locked="true" hidden="false"/>
    </xf>
    <xf numFmtId="169" fontId="32" fillId="0" borderId="36" xfId="0" applyFont="true" applyBorder="true" applyAlignment="false" applyProtection="true">
      <alignment horizontal="general" vertical="center" textRotation="0" wrapText="false" indent="0" shrinkToFit="false"/>
      <protection locked="false" hidden="false"/>
    </xf>
    <xf numFmtId="168" fontId="32" fillId="16" borderId="23" xfId="0" applyFont="true" applyBorder="true" applyAlignment="false" applyProtection="true">
      <alignment horizontal="general" vertical="center" textRotation="0" wrapText="false" indent="0" shrinkToFit="false"/>
      <protection locked="false" hidden="false"/>
    </xf>
    <xf numFmtId="168" fontId="32" fillId="16" borderId="10" xfId="0" applyFont="true" applyBorder="true" applyAlignment="false" applyProtection="true">
      <alignment horizontal="general" vertical="center" textRotation="0" wrapText="false" indent="0" shrinkToFit="false"/>
      <protection locked="false" hidden="false"/>
    </xf>
    <xf numFmtId="170" fontId="32" fillId="16" borderId="37" xfId="0" applyFont="true" applyBorder="true" applyAlignment="true" applyProtection="true">
      <alignment horizontal="center" vertical="center" textRotation="0" wrapText="false" indent="0" shrinkToFit="false"/>
      <protection locked="false" hidden="false"/>
    </xf>
    <xf numFmtId="169" fontId="0" fillId="0" borderId="0" xfId="0" applyFont="false" applyBorder="false" applyAlignment="false" applyProtection="true">
      <alignment horizontal="general" vertical="center" textRotation="0" wrapText="false" indent="0" shrinkToFit="false"/>
      <protection locked="true" hidden="false"/>
    </xf>
    <xf numFmtId="170" fontId="32" fillId="16" borderId="35" xfId="0" applyFont="true" applyBorder="true" applyAlignment="true" applyProtection="true">
      <alignment horizontal="center" vertical="center" textRotation="0" wrapText="false" indent="0" shrinkToFit="false"/>
      <protection locked="false" hidden="false"/>
    </xf>
    <xf numFmtId="170" fontId="32" fillId="16" borderId="38" xfId="0" applyFont="true" applyBorder="true" applyAlignment="true" applyProtection="true">
      <alignment horizontal="center" vertical="center" textRotation="0" wrapText="false" indent="0" shrinkToFit="false"/>
      <protection locked="false" hidden="false"/>
    </xf>
    <xf numFmtId="164" fontId="4" fillId="16" borderId="39" xfId="0" applyFont="true" applyBorder="true" applyAlignment="false" applyProtection="true">
      <alignment horizontal="general" vertical="center" textRotation="0" wrapText="false" indent="0" shrinkToFit="false"/>
      <protection locked="false" hidden="false"/>
    </xf>
    <xf numFmtId="164" fontId="4" fillId="16" borderId="39" xfId="0" applyFont="true" applyBorder="true" applyAlignment="true" applyProtection="true">
      <alignment horizontal="general" vertical="center" textRotation="0" wrapText="true" indent="0" shrinkToFit="false"/>
      <protection locked="false" hidden="false"/>
    </xf>
    <xf numFmtId="168" fontId="32" fillId="16" borderId="39" xfId="0" applyFont="true" applyBorder="true" applyAlignment="false" applyProtection="true">
      <alignment horizontal="general" vertical="center" textRotation="0" wrapText="false" indent="0" shrinkToFit="false"/>
      <protection locked="false" hidden="false"/>
    </xf>
    <xf numFmtId="168" fontId="32" fillId="16" borderId="40" xfId="0" applyFont="true" applyBorder="true" applyAlignment="false" applyProtection="true">
      <alignment horizontal="general" vertical="center" textRotation="0" wrapText="false" indent="0" shrinkToFit="false"/>
      <protection locked="false" hidden="false"/>
    </xf>
    <xf numFmtId="168" fontId="32" fillId="0" borderId="39" xfId="0" applyFont="true" applyBorder="true" applyAlignment="false" applyProtection="true">
      <alignment horizontal="general" vertical="center" textRotation="0" wrapText="false" indent="0" shrinkToFit="false"/>
      <protection locked="true" hidden="false"/>
    </xf>
    <xf numFmtId="169" fontId="32" fillId="0" borderId="41" xfId="0" applyFont="true" applyBorder="true" applyAlignment="false" applyProtection="true">
      <alignment horizontal="general" vertical="center" textRotation="0" wrapText="false" indent="0" shrinkToFit="false"/>
      <protection locked="false" hidden="false"/>
    </xf>
    <xf numFmtId="164" fontId="0" fillId="24" borderId="0" xfId="0" applyFont="false" applyBorder="false" applyAlignment="false" applyProtection="true">
      <alignment horizontal="general" vertical="center" textRotation="0" wrapText="false" indent="0" shrinkToFit="false"/>
      <protection locked="true" hidden="false"/>
    </xf>
    <xf numFmtId="164" fontId="32" fillId="24" borderId="0" xfId="0" applyFont="true" applyBorder="false" applyAlignment="false" applyProtection="true">
      <alignment horizontal="general" vertical="center" textRotation="0" wrapText="false" indent="0" shrinkToFit="false"/>
      <protection locked="true" hidden="false"/>
    </xf>
    <xf numFmtId="164" fontId="4" fillId="24" borderId="0" xfId="0" applyFont="true" applyBorder="false" applyAlignment="false" applyProtection="true">
      <alignment horizontal="general" vertical="center" textRotation="0" wrapText="false" indent="0" shrinkToFit="false"/>
      <protection locked="true" hidden="false"/>
    </xf>
    <xf numFmtId="164" fontId="25" fillId="24" borderId="23" xfId="0" applyFont="true" applyBorder="true" applyAlignment="true" applyProtection="true">
      <alignment horizontal="center" vertical="center" textRotation="0" wrapText="false" indent="0" shrinkToFit="false"/>
      <protection locked="true" hidden="false"/>
    </xf>
    <xf numFmtId="171" fontId="25" fillId="24" borderId="23" xfId="0" applyFont="true" applyBorder="true" applyAlignment="true" applyProtection="true">
      <alignment horizontal="center" vertical="center" textRotation="0" wrapText="false" indent="0" shrinkToFit="false"/>
      <protection locked="true" hidden="false"/>
    </xf>
    <xf numFmtId="164" fontId="32" fillId="24" borderId="0" xfId="0" applyFont="true" applyBorder="true" applyAlignment="true" applyProtection="true">
      <alignment horizontal="center" vertical="center" textRotation="0" wrapText="false" indent="0" shrinkToFit="false"/>
      <protection locked="true" hidden="false"/>
    </xf>
    <xf numFmtId="164" fontId="44" fillId="24" borderId="0" xfId="0" applyFont="true" applyBorder="false" applyAlignment="false" applyProtection="true">
      <alignment horizontal="general" vertical="center" textRotation="0" wrapText="false" indent="0" shrinkToFit="false"/>
      <protection locked="true" hidden="false"/>
    </xf>
    <xf numFmtId="164" fontId="44" fillId="0" borderId="0" xfId="0" applyFont="true" applyBorder="false" applyAlignment="true" applyProtection="true">
      <alignment horizontal="center" vertical="center" textRotation="0" wrapText="false" indent="0" shrinkToFit="false"/>
      <protection locked="true" hidden="false"/>
    </xf>
    <xf numFmtId="170" fontId="45" fillId="24" borderId="0" xfId="0" applyFont="true" applyBorder="false" applyAlignment="true" applyProtection="true">
      <alignment horizontal="center" vertical="center" textRotation="0" wrapText="false" indent="0" shrinkToFit="false"/>
      <protection locked="true" hidden="false"/>
    </xf>
    <xf numFmtId="170" fontId="45" fillId="24" borderId="0" xfId="0" applyFont="true" applyBorder="false" applyAlignment="true" applyProtection="true">
      <alignment horizontal="left" vertical="center" textRotation="0" wrapText="false" indent="0" shrinkToFit="false"/>
      <protection locked="true" hidden="false"/>
    </xf>
    <xf numFmtId="164" fontId="28" fillId="24" borderId="0" xfId="0" applyFont="true" applyBorder="false" applyAlignment="false" applyProtection="true">
      <alignment horizontal="general" vertical="center" textRotation="0" wrapText="false" indent="0" shrinkToFit="false"/>
      <protection locked="true" hidden="false"/>
    </xf>
    <xf numFmtId="164" fontId="22" fillId="24" borderId="0" xfId="0" applyFont="true" applyBorder="false" applyAlignment="true" applyProtection="true">
      <alignment horizontal="general" vertical="bottom" textRotation="0" wrapText="false" indent="0" shrinkToFit="false"/>
      <protection locked="true" hidden="false"/>
    </xf>
    <xf numFmtId="164" fontId="46" fillId="24" borderId="0" xfId="0" applyFont="true" applyBorder="false" applyAlignment="false" applyProtection="true">
      <alignment horizontal="general" vertical="center" textRotation="0" wrapText="false" indent="0" shrinkToFit="false"/>
      <protection locked="true" hidden="false"/>
    </xf>
    <xf numFmtId="164" fontId="47" fillId="24" borderId="42" xfId="0" applyFont="true" applyBorder="true" applyAlignment="true" applyProtection="true">
      <alignment horizontal="center" vertical="center" textRotation="0" wrapText="false" indent="0" shrinkToFit="false"/>
      <protection locked="true" hidden="false"/>
    </xf>
    <xf numFmtId="171" fontId="47" fillId="24" borderId="43" xfId="0" applyFont="true" applyBorder="true" applyAlignment="true" applyProtection="true">
      <alignment horizontal="left" vertical="center" textRotation="0" wrapText="false" indent="0" shrinkToFit="false"/>
      <protection locked="true" hidden="false"/>
    </xf>
    <xf numFmtId="164" fontId="46" fillId="0" borderId="0" xfId="0" applyFont="true" applyBorder="false" applyAlignment="false" applyProtection="true">
      <alignment horizontal="general" vertical="center" textRotation="0" wrapText="false" indent="0" shrinkToFit="false"/>
      <protection locked="true" hidden="false"/>
    </xf>
    <xf numFmtId="164" fontId="47" fillId="24" borderId="14" xfId="0" applyFont="true" applyBorder="true" applyAlignment="true" applyProtection="true">
      <alignment horizontal="center" vertical="center" textRotation="0" wrapText="false" indent="0" shrinkToFit="false"/>
      <protection locked="true" hidden="false"/>
    </xf>
    <xf numFmtId="171" fontId="47" fillId="24" borderId="44" xfId="0" applyFont="true" applyBorder="true" applyAlignment="true" applyProtection="true">
      <alignment horizontal="left" vertical="center" textRotation="0" wrapText="true" indent="0" shrinkToFit="false"/>
      <protection locked="true" hidden="false"/>
    </xf>
    <xf numFmtId="164" fontId="47" fillId="24" borderId="12" xfId="0" applyFont="true" applyBorder="true" applyAlignment="true" applyProtection="true">
      <alignment horizontal="center" vertical="center" textRotation="0" wrapText="true" indent="0" shrinkToFit="false"/>
      <protection locked="true" hidden="false"/>
    </xf>
    <xf numFmtId="164" fontId="47" fillId="24" borderId="45" xfId="0" applyFont="true" applyBorder="true" applyAlignment="false" applyProtection="true">
      <alignment horizontal="general" vertical="center" textRotation="0" wrapText="false" indent="0" shrinkToFit="false"/>
      <protection locked="true" hidden="false"/>
    </xf>
    <xf numFmtId="171" fontId="47" fillId="24" borderId="45" xfId="0" applyFont="true" applyBorder="true" applyAlignment="false" applyProtection="true">
      <alignment horizontal="general" vertical="center" textRotation="0" wrapText="false" indent="0" shrinkToFit="false"/>
      <protection locked="true" hidden="false"/>
    </xf>
    <xf numFmtId="164" fontId="47" fillId="24" borderId="10" xfId="0" applyFont="true" applyBorder="true" applyAlignment="false" applyProtection="true">
      <alignment horizontal="general" vertical="center" textRotation="0" wrapText="false" indent="0" shrinkToFit="false"/>
      <protection locked="true" hidden="false"/>
    </xf>
    <xf numFmtId="164" fontId="47" fillId="24" borderId="46" xfId="0" applyFont="true" applyBorder="true" applyAlignment="false" applyProtection="true">
      <alignment horizontal="general" vertical="center" textRotation="0" wrapText="false" indent="0" shrinkToFit="false"/>
      <protection locked="true" hidden="false"/>
    </xf>
    <xf numFmtId="164" fontId="46" fillId="24" borderId="46" xfId="0" applyFont="true" applyBorder="true" applyAlignment="false" applyProtection="true">
      <alignment horizontal="general" vertical="center" textRotation="0" wrapText="false" indent="0" shrinkToFit="false"/>
      <protection locked="true" hidden="false"/>
    </xf>
    <xf numFmtId="171" fontId="47" fillId="24" borderId="47" xfId="0" applyFont="true" applyBorder="true" applyAlignment="true" applyProtection="true">
      <alignment horizontal="left" vertical="center" textRotation="0" wrapText="false" indent="0" shrinkToFit="false"/>
      <protection locked="true" hidden="false"/>
    </xf>
    <xf numFmtId="171" fontId="47" fillId="24" borderId="14" xfId="0" applyFont="true" applyBorder="true" applyAlignment="true" applyProtection="true">
      <alignment horizontal="left" vertical="center" textRotation="0" wrapText="false" indent="0" shrinkToFit="false"/>
      <protection locked="true" hidden="false"/>
    </xf>
    <xf numFmtId="164" fontId="47" fillId="24" borderId="42" xfId="0" applyFont="true" applyBorder="true" applyAlignment="true" applyProtection="true">
      <alignment horizontal="center" vertical="center" textRotation="0" wrapText="true" indent="0" shrinkToFit="false"/>
      <protection locked="true" hidden="false"/>
    </xf>
    <xf numFmtId="164" fontId="47" fillId="24" borderId="21" xfId="0" applyFont="true" applyBorder="true" applyAlignment="true" applyProtection="true">
      <alignment horizontal="center" vertical="center" textRotation="0" wrapText="true" indent="0" shrinkToFit="false"/>
      <protection locked="true" hidden="false"/>
    </xf>
    <xf numFmtId="171" fontId="47" fillId="24" borderId="44" xfId="0" applyFont="true" applyBorder="true" applyAlignment="true" applyProtection="true">
      <alignment horizontal="left" vertical="center" textRotation="0" wrapText="false" indent="0" shrinkToFit="false"/>
      <protection locked="true" hidden="false"/>
    </xf>
    <xf numFmtId="164" fontId="47" fillId="24" borderId="23" xfId="0" applyFont="true" applyBorder="true" applyAlignment="true" applyProtection="true">
      <alignment horizontal="center" vertical="center" textRotation="0" wrapText="false" indent="0" shrinkToFit="false"/>
      <protection locked="true" hidden="false"/>
    </xf>
    <xf numFmtId="164" fontId="47" fillId="24" borderId="48" xfId="0" applyFont="true" applyBorder="true" applyAlignment="true" applyProtection="true">
      <alignment horizontal="center" vertical="center" textRotation="0" wrapText="false" indent="0" shrinkToFit="false"/>
      <protection locked="true" hidden="false"/>
    </xf>
    <xf numFmtId="171" fontId="47" fillId="24" borderId="23" xfId="0" applyFont="true" applyBorder="true" applyAlignment="true" applyProtection="true">
      <alignment horizontal="center" vertical="center" textRotation="0" wrapText="false" indent="0" shrinkToFit="true"/>
      <protection locked="true" hidden="false"/>
    </xf>
    <xf numFmtId="170" fontId="28" fillId="24" borderId="0" xfId="0" applyFont="true" applyBorder="false" applyAlignment="true" applyProtection="true">
      <alignment horizontal="left" vertical="center" textRotation="0" wrapText="false" indent="0" shrinkToFit="false"/>
      <protection locked="true" hidden="false"/>
    </xf>
    <xf numFmtId="170" fontId="22" fillId="24" borderId="0" xfId="0" applyFont="true" applyBorder="false" applyAlignment="true" applyProtection="true">
      <alignment horizontal="left" vertical="center" textRotation="0" wrapText="false" indent="0" shrinkToFit="false"/>
      <protection locked="true" hidden="false"/>
    </xf>
    <xf numFmtId="164" fontId="22" fillId="24" borderId="0" xfId="0" applyFont="true" applyBorder="false" applyAlignment="false" applyProtection="true">
      <alignment horizontal="general" vertical="center" textRotation="0" wrapText="false" indent="0" shrinkToFit="false"/>
      <protection locked="true" hidden="false"/>
    </xf>
    <xf numFmtId="164" fontId="47" fillId="24" borderId="0" xfId="0" applyFont="true" applyBorder="false" applyAlignment="false" applyProtection="true">
      <alignment horizontal="general" vertical="center" textRotation="0" wrapText="false" indent="0" shrinkToFit="false"/>
      <protection locked="true" hidden="false"/>
    </xf>
    <xf numFmtId="164" fontId="48" fillId="25" borderId="23" xfId="0" applyFont="true" applyBorder="true" applyAlignment="true" applyProtection="true">
      <alignment horizontal="left" vertical="center" textRotation="0" wrapText="false" indent="0" shrinkToFit="false"/>
      <protection locked="true" hidden="false"/>
    </xf>
    <xf numFmtId="164" fontId="49" fillId="24" borderId="49" xfId="0" applyFont="true" applyBorder="true" applyAlignment="true" applyProtection="true">
      <alignment horizontal="center" vertical="center" textRotation="0" wrapText="false" indent="0" shrinkToFit="false"/>
      <protection locked="true" hidden="false"/>
    </xf>
    <xf numFmtId="164" fontId="49" fillId="24" borderId="48" xfId="0" applyFont="true" applyBorder="true" applyAlignment="true" applyProtection="true">
      <alignment horizontal="left" vertical="center" textRotation="0" wrapText="false" indent="0" shrinkToFit="false"/>
      <protection locked="true" hidden="false"/>
    </xf>
    <xf numFmtId="172" fontId="46" fillId="0" borderId="50" xfId="82" applyFont="true" applyBorder="true" applyAlignment="true" applyProtection="true">
      <alignment horizontal="right" vertical="center" textRotation="0" wrapText="false" indent="0" shrinkToFit="false"/>
      <protection locked="true" hidden="false"/>
    </xf>
    <xf numFmtId="164" fontId="49" fillId="0" borderId="51" xfId="0" applyFont="true" applyBorder="true" applyAlignment="false" applyProtection="true">
      <alignment horizontal="general" vertical="center" textRotation="0" wrapText="false" indent="0" shrinkToFit="false"/>
      <protection locked="true" hidden="false"/>
    </xf>
    <xf numFmtId="164" fontId="49" fillId="24" borderId="28" xfId="0" applyFont="true" applyBorder="true" applyAlignment="true" applyProtection="true">
      <alignment horizontal="center" vertical="center" textRotation="0" wrapText="false" indent="0" shrinkToFit="false"/>
      <protection locked="true" hidden="false"/>
    </xf>
    <xf numFmtId="164" fontId="49" fillId="0" borderId="49" xfId="0" applyFont="true" applyBorder="true" applyAlignment="false" applyProtection="true">
      <alignment horizontal="general" vertical="center" textRotation="0" wrapText="false" indent="0" shrinkToFit="false"/>
      <protection locked="true" hidden="false"/>
    </xf>
    <xf numFmtId="164" fontId="49" fillId="24" borderId="48" xfId="0" applyFont="true" applyBorder="true" applyAlignment="true" applyProtection="true">
      <alignment horizontal="left" vertical="center" textRotation="0" wrapText="true" indent="0" shrinkToFit="false"/>
      <protection locked="true" hidden="false"/>
    </xf>
    <xf numFmtId="164" fontId="49" fillId="24" borderId="52" xfId="0" applyFont="true" applyBorder="true" applyAlignment="true" applyProtection="true">
      <alignment horizontal="center" vertical="center" textRotation="0" wrapText="false" indent="0" shrinkToFit="false"/>
      <protection locked="true" hidden="false"/>
    </xf>
    <xf numFmtId="164" fontId="49" fillId="24" borderId="14" xfId="0" applyFont="true" applyBorder="true" applyAlignment="true" applyProtection="true">
      <alignment horizontal="left" vertical="center" textRotation="0" wrapText="false" indent="0" shrinkToFit="false"/>
      <protection locked="true" hidden="false"/>
    </xf>
    <xf numFmtId="164" fontId="49" fillId="0" borderId="10" xfId="0" applyFont="true" applyBorder="true" applyAlignment="true" applyProtection="true">
      <alignment horizontal="center" vertical="center" textRotation="0" wrapText="false" indent="0" shrinkToFit="false"/>
      <protection locked="true" hidden="false"/>
    </xf>
    <xf numFmtId="164" fontId="49" fillId="24" borderId="53" xfId="0" applyFont="true" applyBorder="true" applyAlignment="true" applyProtection="true">
      <alignment horizontal="left" vertical="center" textRotation="0" wrapText="true" indent="0" shrinkToFit="false"/>
      <protection locked="true" hidden="false"/>
    </xf>
    <xf numFmtId="172" fontId="46" fillId="26" borderId="11" xfId="82" applyFont="true" applyBorder="true" applyAlignment="true" applyProtection="true">
      <alignment horizontal="right" vertical="center" textRotation="0" wrapText="false" indent="0" shrinkToFit="false"/>
      <protection locked="false" hidden="false"/>
    </xf>
    <xf numFmtId="164" fontId="49" fillId="0" borderId="48" xfId="0" applyFont="true" applyBorder="true" applyAlignment="false" applyProtection="true">
      <alignment horizontal="general" vertical="center" textRotation="0" wrapText="false" indent="0" shrinkToFit="false"/>
      <protection locked="true" hidden="false"/>
    </xf>
    <xf numFmtId="171" fontId="50" fillId="27" borderId="11" xfId="0" applyFont="true" applyBorder="true" applyAlignment="true" applyProtection="true">
      <alignment horizontal="center" vertical="center" textRotation="0" wrapText="false" indent="0" shrinkToFit="false"/>
      <protection locked="true" hidden="false"/>
    </xf>
    <xf numFmtId="164" fontId="22" fillId="24" borderId="11" xfId="0" applyFont="true" applyBorder="true" applyAlignment="true" applyProtection="true">
      <alignment horizontal="left" vertical="center" textRotation="0" wrapText="true" indent="0" shrinkToFit="false"/>
      <protection locked="true" hidden="false"/>
    </xf>
    <xf numFmtId="164" fontId="49" fillId="24" borderId="10" xfId="0" applyFont="true" applyBorder="true" applyAlignment="true" applyProtection="true">
      <alignment horizontal="center" vertical="center" textRotation="0" wrapText="false" indent="0" shrinkToFit="false"/>
      <protection locked="true" hidden="false"/>
    </xf>
    <xf numFmtId="164" fontId="49" fillId="24" borderId="46" xfId="0" applyFont="true" applyBorder="true" applyAlignment="true" applyProtection="true">
      <alignment horizontal="left" vertical="center" textRotation="0" wrapText="true" indent="0" shrinkToFit="false"/>
      <protection locked="true" hidden="false"/>
    </xf>
    <xf numFmtId="164" fontId="49" fillId="0" borderId="54" xfId="0" applyFont="true" applyBorder="true" applyAlignment="false" applyProtection="true">
      <alignment horizontal="general" vertical="center" textRotation="0" wrapText="false" indent="0" shrinkToFit="false"/>
      <protection locked="true" hidden="false"/>
    </xf>
    <xf numFmtId="164" fontId="50" fillId="0" borderId="11" xfId="0" applyFont="true" applyBorder="true" applyAlignment="true" applyProtection="true">
      <alignment horizontal="left" vertical="center" textRotation="0" wrapText="false" indent="0" shrinkToFit="false"/>
      <protection locked="true" hidden="false"/>
    </xf>
    <xf numFmtId="164" fontId="49" fillId="0" borderId="35" xfId="0" applyFont="true" applyBorder="true" applyAlignment="false" applyProtection="true">
      <alignment horizontal="general" vertical="center" textRotation="0" wrapText="false" indent="0" shrinkToFit="false"/>
      <protection locked="true" hidden="false"/>
    </xf>
    <xf numFmtId="172" fontId="46" fillId="0" borderId="10" xfId="82" applyFont="true" applyBorder="true" applyAlignment="true" applyProtection="true">
      <alignment horizontal="right" vertical="center" textRotation="0" wrapText="false" indent="0" shrinkToFit="false"/>
      <protection locked="true" hidden="false"/>
    </xf>
    <xf numFmtId="171" fontId="50" fillId="25" borderId="11" xfId="0" applyFont="true" applyBorder="true" applyAlignment="true" applyProtection="true">
      <alignment horizontal="center" vertical="center" textRotation="0" wrapText="false" indent="0" shrinkToFit="false"/>
      <protection locked="true" hidden="false"/>
    </xf>
    <xf numFmtId="164" fontId="50" fillId="0" borderId="11" xfId="0" applyFont="true" applyBorder="true" applyAlignment="true" applyProtection="true">
      <alignment horizontal="left" vertical="center" textRotation="0" wrapText="true" indent="0" shrinkToFit="false"/>
      <protection locked="true" hidden="false"/>
    </xf>
    <xf numFmtId="172" fontId="46" fillId="0" borderId="11" xfId="82" applyFont="true" applyBorder="true" applyAlignment="true" applyProtection="true">
      <alignment horizontal="right" vertical="center" textRotation="0" wrapText="false" indent="0" shrinkToFit="false"/>
      <protection locked="true" hidden="false"/>
    </xf>
    <xf numFmtId="173" fontId="0" fillId="0" borderId="0" xfId="0" applyFont="false" applyBorder="false" applyAlignment="false" applyProtection="true">
      <alignment horizontal="general" vertical="center" textRotation="0" wrapText="false" indent="0" shrinkToFit="false"/>
      <protection locked="true" hidden="false"/>
    </xf>
    <xf numFmtId="164" fontId="49" fillId="0" borderId="0" xfId="0" applyFont="true" applyBorder="false" applyAlignment="false" applyProtection="true">
      <alignment horizontal="general" vertical="center" textRotation="0" wrapText="false" indent="0" shrinkToFit="false"/>
      <protection locked="true" hidden="false"/>
    </xf>
    <xf numFmtId="164" fontId="13" fillId="24" borderId="0" xfId="0" applyFont="true" applyBorder="false" applyAlignment="false" applyProtection="true">
      <alignment horizontal="general" vertical="center" textRotation="0" wrapText="false" indent="0" shrinkToFit="false"/>
      <protection locked="true" hidden="false"/>
    </xf>
    <xf numFmtId="164" fontId="13" fillId="24" borderId="0" xfId="0" applyFont="true" applyBorder="false" applyAlignment="true" applyProtection="true">
      <alignment horizontal="center" vertical="top" textRotation="0" wrapText="false" indent="0" shrinkToFit="false"/>
      <protection locked="true" hidden="false"/>
    </xf>
    <xf numFmtId="164" fontId="13" fillId="24" borderId="0" xfId="0" applyFont="true" applyBorder="true" applyAlignment="true" applyProtection="true">
      <alignment horizontal="left" vertical="top" textRotation="0" wrapText="true" indent="0" shrinkToFit="false"/>
      <protection locked="true" hidden="false"/>
    </xf>
    <xf numFmtId="164" fontId="13" fillId="24" borderId="0" xfId="0" applyFont="true" applyBorder="false" applyAlignment="true" applyProtection="true">
      <alignment horizontal="center" vertical="center" textRotation="0" wrapText="false" indent="0" shrinkToFit="false"/>
      <protection locked="true" hidden="false"/>
    </xf>
    <xf numFmtId="171" fontId="53" fillId="0" borderId="55" xfId="0" applyFont="true" applyBorder="true" applyAlignment="true" applyProtection="true">
      <alignment horizontal="center" vertical="center" textRotation="0" wrapText="false" indent="0" shrinkToFit="false"/>
      <protection locked="false" hidden="false"/>
    </xf>
    <xf numFmtId="164" fontId="5" fillId="0" borderId="0" xfId="0" applyFont="true" applyBorder="false" applyAlignment="false" applyProtection="true">
      <alignment horizontal="general" vertical="center" textRotation="0" wrapText="false" indent="0" shrinkToFit="false"/>
      <protection locked="true" hidden="false"/>
    </xf>
    <xf numFmtId="171" fontId="54" fillId="26" borderId="11" xfId="0" applyFont="true" applyBorder="true" applyAlignment="true" applyProtection="true">
      <alignment horizontal="center" vertical="center" textRotation="0" wrapText="true" indent="0" shrinkToFit="false"/>
      <protection locked="true" hidden="false"/>
    </xf>
    <xf numFmtId="164" fontId="55" fillId="0" borderId="48" xfId="0" applyFont="true" applyBorder="true" applyAlignment="true" applyProtection="true">
      <alignment horizontal="left" vertical="center" textRotation="0" wrapText="true" indent="0" shrinkToFit="false"/>
      <protection locked="true" hidden="false"/>
    </xf>
    <xf numFmtId="164" fontId="50" fillId="0" borderId="0" xfId="0" applyFont="true" applyBorder="false" applyAlignment="true" applyProtection="true">
      <alignment horizontal="left" vertical="center" textRotation="0" wrapText="false" indent="0" shrinkToFit="false"/>
      <protection locked="true" hidden="false"/>
    </xf>
    <xf numFmtId="164" fontId="45" fillId="24" borderId="0" xfId="0" applyFont="true" applyBorder="true" applyAlignment="true" applyProtection="true">
      <alignment horizontal="left" vertical="top" textRotation="0" wrapText="true" indent="0" shrinkToFit="false"/>
      <protection locked="true" hidden="false"/>
    </xf>
    <xf numFmtId="164" fontId="22" fillId="0" borderId="0" xfId="0" applyFont="true" applyBorder="false" applyAlignment="false" applyProtection="true">
      <alignment horizontal="general" vertical="center" textRotation="0" wrapText="false" indent="0" shrinkToFit="false"/>
      <protection locked="true" hidden="false"/>
    </xf>
    <xf numFmtId="164" fontId="47" fillId="0" borderId="56" xfId="0" applyFont="true" applyBorder="true" applyAlignment="true" applyProtection="true">
      <alignment horizontal="left" vertical="center" textRotation="0" wrapText="false" indent="0" shrinkToFit="false"/>
      <protection locked="true" hidden="false"/>
    </xf>
    <xf numFmtId="164" fontId="47" fillId="0" borderId="29" xfId="0" applyFont="true" applyBorder="true" applyAlignment="true" applyProtection="true">
      <alignment horizontal="center" vertical="center" textRotation="0" wrapText="false" indent="0" shrinkToFit="false"/>
      <protection locked="true" hidden="false"/>
    </xf>
    <xf numFmtId="164" fontId="47" fillId="26" borderId="57" xfId="0" applyFont="true" applyBorder="true" applyAlignment="true" applyProtection="true">
      <alignment horizontal="center" vertical="center" textRotation="0" wrapText="false" indent="0" shrinkToFit="false"/>
      <protection locked="false" hidden="false"/>
    </xf>
    <xf numFmtId="164" fontId="47" fillId="0" borderId="31" xfId="0" applyFont="true" applyBorder="true" applyAlignment="false" applyProtection="true">
      <alignment horizontal="general" vertical="center" textRotation="0" wrapText="false" indent="0" shrinkToFit="false"/>
      <protection locked="true" hidden="false"/>
    </xf>
    <xf numFmtId="164" fontId="47" fillId="26" borderId="31" xfId="0" applyFont="true" applyBorder="true" applyAlignment="true" applyProtection="true">
      <alignment horizontal="center" vertical="center" textRotation="0" wrapText="false" indent="0" shrinkToFit="false"/>
      <protection locked="false" hidden="false"/>
    </xf>
    <xf numFmtId="164" fontId="47" fillId="24" borderId="57" xfId="0" applyFont="true" applyBorder="true" applyAlignment="false" applyProtection="true">
      <alignment horizontal="general" vertical="center" textRotation="0" wrapText="false" indent="0" shrinkToFit="false"/>
      <protection locked="true" hidden="false"/>
    </xf>
    <xf numFmtId="164" fontId="47" fillId="24" borderId="57" xfId="0" applyFont="true" applyBorder="true" applyAlignment="true" applyProtection="true">
      <alignment horizontal="center" vertical="center" textRotation="0" wrapText="false" indent="0" shrinkToFit="false"/>
      <protection locked="true" hidden="false"/>
    </xf>
    <xf numFmtId="164" fontId="47" fillId="24" borderId="58" xfId="0" applyFont="true" applyBorder="true" applyAlignment="true" applyProtection="true">
      <alignment horizontal="center" vertical="center" textRotation="0" wrapText="false" indent="0" shrinkToFit="false"/>
      <protection locked="true" hidden="false"/>
    </xf>
    <xf numFmtId="164" fontId="47" fillId="0" borderId="57" xfId="0" applyFont="true" applyBorder="true" applyAlignment="false" applyProtection="true">
      <alignment horizontal="general" vertical="center" textRotation="0" wrapText="false" indent="0" shrinkToFit="false"/>
      <protection locked="true" hidden="false"/>
    </xf>
    <xf numFmtId="164" fontId="47" fillId="24" borderId="59" xfId="0" applyFont="true" applyBorder="true" applyAlignment="false" applyProtection="true">
      <alignment horizontal="general" vertical="center" textRotation="0" wrapText="false" indent="0" shrinkToFit="false"/>
      <protection locked="true" hidden="false"/>
    </xf>
    <xf numFmtId="164" fontId="45" fillId="0" borderId="10" xfId="0" applyFont="true" applyBorder="true" applyAlignment="true" applyProtection="true">
      <alignment horizontal="general" vertical="center" textRotation="0" wrapText="true" indent="0" shrinkToFit="false"/>
      <protection locked="true" hidden="false"/>
    </xf>
    <xf numFmtId="171" fontId="56" fillId="26" borderId="29" xfId="0" applyFont="true" applyBorder="true" applyAlignment="false" applyProtection="true">
      <alignment horizontal="general" vertical="center" textRotation="0" wrapText="false" indent="0" shrinkToFit="false"/>
      <protection locked="true" hidden="false"/>
    </xf>
    <xf numFmtId="164" fontId="48" fillId="0" borderId="31" xfId="0" applyFont="true" applyBorder="true" applyAlignment="true" applyProtection="true">
      <alignment horizontal="left" vertical="center" textRotation="0" wrapText="false" indent="0" shrinkToFit="false"/>
      <protection locked="true" hidden="false"/>
    </xf>
    <xf numFmtId="171" fontId="56" fillId="26" borderId="31" xfId="0" applyFont="true" applyBorder="true" applyAlignment="false" applyProtection="true">
      <alignment horizontal="general" vertical="center" textRotation="0" wrapText="false" indent="0" shrinkToFit="false"/>
      <protection locked="true" hidden="false"/>
    </xf>
    <xf numFmtId="171" fontId="56" fillId="26" borderId="14" xfId="0" applyFont="true" applyBorder="true" applyAlignment="false" applyProtection="true">
      <alignment horizontal="general" vertical="center" textRotation="0" wrapText="false" indent="0" shrinkToFit="false"/>
      <protection locked="true" hidden="false"/>
    </xf>
    <xf numFmtId="164" fontId="48" fillId="0" borderId="23" xfId="0" applyFont="true" applyBorder="true" applyAlignment="true" applyProtection="true">
      <alignment horizontal="left" vertical="center" textRotation="0" wrapText="false" indent="0" shrinkToFit="false"/>
      <protection locked="true" hidden="false"/>
    </xf>
    <xf numFmtId="164" fontId="48" fillId="0" borderId="10" xfId="0" applyFont="true" applyBorder="true" applyAlignment="true" applyProtection="true">
      <alignment horizontal="center" vertical="center" textRotation="0" wrapText="false" indent="0" shrinkToFit="false"/>
      <protection locked="true" hidden="false"/>
    </xf>
    <xf numFmtId="164" fontId="47" fillId="24" borderId="26" xfId="0" applyFont="true" applyBorder="true" applyAlignment="false" applyProtection="true">
      <alignment horizontal="general" vertical="center" textRotation="0" wrapText="false" indent="0" shrinkToFit="false"/>
      <protection locked="true" hidden="false"/>
    </xf>
    <xf numFmtId="164" fontId="47" fillId="26" borderId="26" xfId="0" applyFont="true" applyBorder="true" applyAlignment="true" applyProtection="true">
      <alignment horizontal="center" vertical="center" textRotation="0" wrapText="false" indent="0" shrinkToFit="true"/>
      <protection locked="false" hidden="false"/>
    </xf>
    <xf numFmtId="164" fontId="47" fillId="0" borderId="53" xfId="0" applyFont="true" applyBorder="true" applyAlignment="true" applyProtection="true">
      <alignment horizontal="left" vertical="center" textRotation="0" wrapText="false" indent="0" shrinkToFit="false"/>
      <protection locked="true" hidden="false"/>
    </xf>
    <xf numFmtId="164" fontId="48" fillId="0" borderId="10" xfId="0" applyFont="true" applyBorder="true" applyAlignment="true" applyProtection="true">
      <alignment horizontal="general" vertical="center" textRotation="0" wrapText="true" indent="0" shrinkToFit="false"/>
      <protection locked="true" hidden="false"/>
    </xf>
    <xf numFmtId="164" fontId="48" fillId="24" borderId="60" xfId="0" applyFont="true" applyBorder="true" applyAlignment="false" applyProtection="true">
      <alignment horizontal="general" vertical="center" textRotation="0" wrapText="false" indent="0" shrinkToFit="false"/>
      <protection locked="true" hidden="false"/>
    </xf>
    <xf numFmtId="164" fontId="45" fillId="24" borderId="61" xfId="0" applyFont="true" applyBorder="true" applyAlignment="false" applyProtection="true">
      <alignment horizontal="general" vertical="center" textRotation="0" wrapText="false" indent="0" shrinkToFit="false"/>
      <protection locked="true" hidden="false"/>
    </xf>
    <xf numFmtId="164" fontId="47" fillId="24" borderId="61" xfId="0" applyFont="true" applyBorder="true" applyAlignment="false" applyProtection="true">
      <alignment horizontal="general" vertical="center" textRotation="0" wrapText="false" indent="0" shrinkToFit="false"/>
      <protection locked="true" hidden="false"/>
    </xf>
    <xf numFmtId="164" fontId="45" fillId="24" borderId="0" xfId="0" applyFont="true" applyBorder="false" applyAlignment="false" applyProtection="true">
      <alignment horizontal="general" vertical="center" textRotation="0" wrapText="false" indent="0" shrinkToFit="false"/>
      <protection locked="true" hidden="false"/>
    </xf>
    <xf numFmtId="164" fontId="47" fillId="24" borderId="62" xfId="0" applyFont="true" applyBorder="true" applyAlignment="false" applyProtection="true">
      <alignment horizontal="general" vertical="center" textRotation="0" wrapText="false" indent="0" shrinkToFit="false"/>
      <protection locked="true" hidden="false"/>
    </xf>
    <xf numFmtId="171" fontId="56" fillId="26" borderId="35" xfId="0" applyFont="true" applyBorder="true" applyAlignment="false" applyProtection="true">
      <alignment horizontal="general" vertical="center" textRotation="0" wrapText="false" indent="0" shrinkToFit="false"/>
      <protection locked="true" hidden="false"/>
    </xf>
    <xf numFmtId="164" fontId="48" fillId="24" borderId="0" xfId="0" applyFont="true" applyBorder="false" applyAlignment="false" applyProtection="true">
      <alignment horizontal="general" vertical="center" textRotation="0" wrapText="false" indent="0" shrinkToFit="false"/>
      <protection locked="true" hidden="false"/>
    </xf>
    <xf numFmtId="171" fontId="56" fillId="26" borderId="23" xfId="0" applyFont="true" applyBorder="true" applyAlignment="false" applyProtection="true">
      <alignment horizontal="general" vertical="center" textRotation="0" wrapText="false" indent="0" shrinkToFit="false"/>
      <protection locked="true" hidden="false"/>
    </xf>
    <xf numFmtId="164" fontId="49" fillId="26" borderId="0" xfId="0" applyFont="true" applyBorder="true" applyAlignment="true" applyProtection="true">
      <alignment horizontal="center" vertical="center" textRotation="0" wrapText="false" indent="0" shrinkToFit="true"/>
      <protection locked="false" hidden="false"/>
    </xf>
    <xf numFmtId="164" fontId="48" fillId="24" borderId="63" xfId="0" applyFont="true" applyBorder="true" applyAlignment="false" applyProtection="true">
      <alignment horizontal="general" vertical="center" textRotation="0" wrapText="false" indent="0" shrinkToFit="false"/>
      <protection locked="true" hidden="false"/>
    </xf>
    <xf numFmtId="164" fontId="48" fillId="24" borderId="64" xfId="0" applyFont="true" applyBorder="true" applyAlignment="false" applyProtection="true">
      <alignment horizontal="general" vertical="center" textRotation="0" wrapText="false" indent="0" shrinkToFit="false"/>
      <protection locked="true" hidden="false"/>
    </xf>
    <xf numFmtId="164" fontId="48" fillId="24" borderId="0" xfId="0" applyFont="true" applyBorder="false" applyAlignment="true" applyProtection="true">
      <alignment horizontal="center" vertical="center" textRotation="0" wrapText="false" indent="0" shrinkToFit="false"/>
      <protection locked="true" hidden="false"/>
    </xf>
    <xf numFmtId="164" fontId="45" fillId="26" borderId="22" xfId="0" applyFont="true" applyBorder="true" applyAlignment="true" applyProtection="true">
      <alignment horizontal="left" vertical="top" textRotation="0" wrapText="true" indent="0" shrinkToFit="false"/>
      <protection locked="false" hidden="false"/>
    </xf>
    <xf numFmtId="164" fontId="58" fillId="0" borderId="0" xfId="0" applyFont="true" applyBorder="false" applyAlignment="false" applyProtection="true">
      <alignment horizontal="general" vertical="center" textRotation="0" wrapText="false" indent="0" shrinkToFit="false"/>
      <protection locked="true" hidden="false"/>
    </xf>
    <xf numFmtId="164" fontId="53" fillId="0" borderId="55" xfId="0" applyFont="true" applyBorder="true" applyAlignment="true" applyProtection="true">
      <alignment horizontal="center" vertical="center" textRotation="0" wrapText="false" indent="0" shrinkToFit="false"/>
      <protection locked="true" hidden="false"/>
    </xf>
    <xf numFmtId="164" fontId="45" fillId="24" borderId="64" xfId="0" applyFont="true" applyBorder="true" applyAlignment="false" applyProtection="true">
      <alignment horizontal="general" vertical="center" textRotation="0" wrapText="false" indent="0" shrinkToFit="false"/>
      <protection locked="true" hidden="false"/>
    </xf>
    <xf numFmtId="164" fontId="47" fillId="24" borderId="63" xfId="0" applyFont="true" applyBorder="true" applyAlignment="false" applyProtection="true">
      <alignment horizontal="general" vertical="center" textRotation="0" wrapText="false" indent="0" shrinkToFit="false"/>
      <protection locked="true" hidden="false"/>
    </xf>
    <xf numFmtId="164" fontId="48" fillId="0" borderId="65" xfId="0" applyFont="true" applyBorder="true" applyAlignment="true" applyProtection="true">
      <alignment horizontal="left" vertical="center" textRotation="0" wrapText="false" indent="0" shrinkToFit="false"/>
      <protection locked="true" hidden="false"/>
    </xf>
    <xf numFmtId="164" fontId="47" fillId="24" borderId="26" xfId="0" applyFont="true" applyBorder="true" applyAlignment="true" applyProtection="true">
      <alignment horizontal="center" vertical="center" textRotation="0" wrapText="false" indent="0" shrinkToFit="false"/>
      <protection locked="true" hidden="false"/>
    </xf>
    <xf numFmtId="164" fontId="48" fillId="26" borderId="23" xfId="0" applyFont="true" applyBorder="true" applyAlignment="true" applyProtection="true">
      <alignment horizontal="center" vertical="center" textRotation="0" wrapText="false" indent="0" shrinkToFit="false"/>
      <protection locked="false" hidden="false"/>
    </xf>
    <xf numFmtId="164" fontId="48" fillId="26" borderId="12" xfId="0" applyFont="true" applyBorder="true" applyAlignment="true" applyProtection="true">
      <alignment horizontal="center" vertical="center" textRotation="0" wrapText="false" indent="0" shrinkToFit="false"/>
      <protection locked="false" hidden="false"/>
    </xf>
    <xf numFmtId="164" fontId="56" fillId="26" borderId="12" xfId="0" applyFont="true" applyBorder="true" applyAlignment="false" applyProtection="true">
      <alignment horizontal="general" vertical="center" textRotation="0" wrapText="false" indent="0" shrinkToFit="false"/>
      <protection locked="true" hidden="false"/>
    </xf>
    <xf numFmtId="164" fontId="48" fillId="24" borderId="0" xfId="0" applyFont="true" applyBorder="false" applyAlignment="true" applyProtection="true">
      <alignment horizontal="left" vertical="center" textRotation="0" wrapText="false" indent="0" shrinkToFit="false"/>
      <protection locked="true" hidden="false"/>
    </xf>
    <xf numFmtId="164" fontId="47" fillId="24" borderId="0" xfId="0" applyFont="true" applyBorder="false" applyAlignment="true" applyProtection="true">
      <alignment horizontal="center" vertical="center" textRotation="0" wrapText="false" indent="0" shrinkToFit="false"/>
      <protection locked="true" hidden="false"/>
    </xf>
    <xf numFmtId="164" fontId="47" fillId="24" borderId="63" xfId="0" applyFont="true" applyBorder="true" applyAlignment="true" applyProtection="true">
      <alignment horizontal="center" vertical="center" textRotation="0" wrapText="false" indent="0" shrinkToFit="false"/>
      <protection locked="true" hidden="false"/>
    </xf>
    <xf numFmtId="164" fontId="45" fillId="0" borderId="36" xfId="0" applyFont="true" applyBorder="true" applyAlignment="true" applyProtection="true">
      <alignment horizontal="left" vertical="center" textRotation="0" wrapText="true" indent="0" shrinkToFit="false"/>
      <protection locked="true" hidden="false"/>
    </xf>
    <xf numFmtId="164" fontId="56" fillId="26" borderId="38" xfId="0" applyFont="true" applyBorder="true" applyAlignment="true" applyProtection="true">
      <alignment horizontal="center" vertical="center" textRotation="0" wrapText="false" indent="0" shrinkToFit="false"/>
      <protection locked="true" hidden="false"/>
    </xf>
    <xf numFmtId="164" fontId="13" fillId="0" borderId="39" xfId="0" applyFont="true" applyBorder="true" applyAlignment="true" applyProtection="true">
      <alignment horizontal="center" vertical="center" textRotation="0" wrapText="true" indent="0" shrinkToFit="true"/>
      <protection locked="true" hidden="false"/>
    </xf>
    <xf numFmtId="164" fontId="13" fillId="26" borderId="41" xfId="0" applyFont="true" applyBorder="true" applyAlignment="true" applyProtection="true">
      <alignment horizontal="left" vertical="center" textRotation="0" wrapText="true" indent="0" shrinkToFit="true"/>
      <protection locked="false" hidden="false"/>
    </xf>
    <xf numFmtId="164" fontId="48" fillId="24" borderId="0" xfId="0" applyFont="true" applyBorder="false" applyAlignment="true" applyProtection="true">
      <alignment horizontal="general" vertical="center" textRotation="0" wrapText="true" indent="0" shrinkToFit="false"/>
      <protection locked="true" hidden="false"/>
    </xf>
    <xf numFmtId="170" fontId="28" fillId="24" borderId="0" xfId="0" applyFont="true" applyBorder="true" applyAlignment="false" applyProtection="true">
      <alignment horizontal="general" vertical="center" textRotation="0" wrapText="false" indent="0" shrinkToFit="false"/>
      <protection locked="true" hidden="false"/>
    </xf>
    <xf numFmtId="164" fontId="22" fillId="24" borderId="0" xfId="0" applyFont="true" applyBorder="true" applyAlignment="true" applyProtection="true">
      <alignment horizontal="left" vertical="top" textRotation="0" wrapText="true" indent="0" shrinkToFit="false"/>
      <protection locked="true" hidden="false"/>
    </xf>
    <xf numFmtId="164" fontId="13" fillId="0" borderId="10" xfId="0" applyFont="true" applyBorder="true" applyAlignment="true" applyProtection="true">
      <alignment horizontal="center" vertical="center" textRotation="0" wrapText="false" indent="0" shrinkToFit="false"/>
      <protection locked="true" hidden="false"/>
    </xf>
    <xf numFmtId="164" fontId="49" fillId="0" borderId="23" xfId="0" applyFont="true" applyBorder="true" applyAlignment="true" applyProtection="true">
      <alignment horizontal="left" vertical="center" textRotation="0" wrapText="false" indent="0" shrinkToFit="false"/>
      <protection locked="true" hidden="false"/>
    </xf>
    <xf numFmtId="172" fontId="0" fillId="0" borderId="66" xfId="82" applyFont="true" applyBorder="true" applyAlignment="true" applyProtection="true">
      <alignment horizontal="right" vertical="center" textRotation="0" wrapText="false" indent="0" shrinkToFit="false"/>
      <protection locked="true" hidden="false"/>
    </xf>
    <xf numFmtId="164" fontId="13" fillId="24" borderId="64" xfId="0" applyFont="true" applyBorder="true" applyAlignment="true" applyProtection="true">
      <alignment horizontal="general" vertical="center" textRotation="0" wrapText="true" indent="0" shrinkToFit="false"/>
      <protection locked="true" hidden="false"/>
    </xf>
    <xf numFmtId="164" fontId="13" fillId="24" borderId="0" xfId="0" applyFont="true" applyBorder="false" applyAlignment="true" applyProtection="true">
      <alignment horizontal="general" vertical="center" textRotation="0" wrapText="true" indent="0" shrinkToFit="false"/>
      <protection locked="true" hidden="false"/>
    </xf>
    <xf numFmtId="164" fontId="49" fillId="0" borderId="23" xfId="0" applyFont="true" applyBorder="true" applyAlignment="true" applyProtection="true">
      <alignment horizontal="left" vertical="center" textRotation="0" wrapText="true" indent="0" shrinkToFit="false"/>
      <protection locked="true" hidden="false"/>
    </xf>
    <xf numFmtId="172" fontId="0" fillId="25" borderId="66" xfId="82" applyFont="true" applyBorder="true" applyAlignment="true" applyProtection="true">
      <alignment horizontal="right" vertical="center" textRotation="0" wrapText="false" indent="0" shrinkToFit="false"/>
      <protection locked="false" hidden="false"/>
    </xf>
    <xf numFmtId="170" fontId="60" fillId="24" borderId="0" xfId="0" applyFont="true" applyBorder="false" applyAlignment="false" applyProtection="true">
      <alignment horizontal="general" vertical="center" textRotation="0" wrapText="false" indent="0" shrinkToFit="false"/>
      <protection locked="true" hidden="false"/>
    </xf>
    <xf numFmtId="164" fontId="62" fillId="0" borderId="0" xfId="0" applyFont="true" applyBorder="false" applyAlignment="true" applyProtection="true">
      <alignment horizontal="center" vertical="top" textRotation="0" wrapText="true" indent="0" shrinkToFit="false"/>
      <protection locked="true" hidden="false"/>
    </xf>
    <xf numFmtId="164" fontId="45" fillId="24" borderId="0" xfId="0" applyFont="true" applyBorder="false" applyAlignment="true" applyProtection="true">
      <alignment horizontal="general" vertical="center" textRotation="0" wrapText="true" indent="0" shrinkToFit="false"/>
      <protection locked="true" hidden="false"/>
    </xf>
    <xf numFmtId="164" fontId="45" fillId="24" borderId="0" xfId="0" applyFont="true" applyBorder="false" applyAlignment="true" applyProtection="true">
      <alignment horizontal="left" vertical="top" textRotation="0" wrapText="true" indent="0" shrinkToFit="false"/>
      <protection locked="true" hidden="false"/>
    </xf>
    <xf numFmtId="164" fontId="22" fillId="0" borderId="0" xfId="0" applyFont="true" applyBorder="true" applyAlignment="true" applyProtection="true">
      <alignment horizontal="left" vertical="top" textRotation="0" wrapText="true" indent="0" shrinkToFit="false"/>
      <protection locked="true" hidden="false"/>
    </xf>
    <xf numFmtId="164" fontId="48" fillId="24" borderId="23" xfId="0" applyFont="true" applyBorder="true" applyAlignment="true" applyProtection="true">
      <alignment horizontal="left" vertical="center" textRotation="0" wrapText="true" indent="0" shrinkToFit="false"/>
      <protection locked="true" hidden="false"/>
    </xf>
    <xf numFmtId="168" fontId="4" fillId="24" borderId="49" xfId="0" applyFont="true" applyBorder="true" applyAlignment="false" applyProtection="true">
      <alignment horizontal="general" vertical="center" textRotation="0" wrapText="false" indent="0" shrinkToFit="false"/>
      <protection locked="true" hidden="false"/>
    </xf>
    <xf numFmtId="164" fontId="48" fillId="24" borderId="51" xfId="0" applyFont="true" applyBorder="true" applyAlignment="false" applyProtection="true">
      <alignment horizontal="general" vertical="center" textRotation="0" wrapText="false" indent="0" shrinkToFit="false"/>
      <protection locked="true" hidden="false"/>
    </xf>
    <xf numFmtId="164" fontId="0" fillId="24" borderId="0" xfId="0" applyFont="true" applyBorder="false" applyAlignment="true" applyProtection="true">
      <alignment horizontal="general" vertical="bottom" textRotation="0" wrapText="false" indent="0" shrinkToFit="false"/>
      <protection locked="true" hidden="false"/>
    </xf>
    <xf numFmtId="164" fontId="45" fillId="24" borderId="0" xfId="0" applyFont="true" applyBorder="false" applyAlignment="true" applyProtection="true">
      <alignment horizontal="left" vertical="center" textRotation="0" wrapText="false" indent="0" shrinkToFit="false"/>
      <protection locked="true" hidden="false"/>
    </xf>
    <xf numFmtId="164" fontId="48" fillId="24" borderId="49" xfId="0" applyFont="true" applyBorder="true" applyAlignment="true" applyProtection="true">
      <alignment horizontal="left" vertical="top" textRotation="0" wrapText="true" indent="0" shrinkToFit="false"/>
      <protection locked="true" hidden="false"/>
    </xf>
    <xf numFmtId="172" fontId="0" fillId="28" borderId="13" xfId="82" applyFont="true" applyBorder="true" applyAlignment="true" applyProtection="true">
      <alignment horizontal="right" vertical="center" textRotation="0" wrapText="false" indent="0" shrinkToFit="false"/>
      <protection locked="false" hidden="false"/>
    </xf>
    <xf numFmtId="164" fontId="48" fillId="24" borderId="27" xfId="0" applyFont="true" applyBorder="true" applyAlignment="false" applyProtection="true">
      <alignment horizontal="general" vertical="center" textRotation="0" wrapText="false" indent="0" shrinkToFit="false"/>
      <protection locked="true" hidden="false"/>
    </xf>
    <xf numFmtId="164" fontId="64" fillId="24" borderId="63" xfId="0" applyFont="true" applyBorder="true" applyAlignment="true" applyProtection="true">
      <alignment horizontal="right" vertical="center" textRotation="0" wrapText="false" indent="0" shrinkToFit="true"/>
      <protection locked="true" hidden="false"/>
    </xf>
    <xf numFmtId="174" fontId="47" fillId="24" borderId="11" xfId="0" applyFont="true" applyBorder="true" applyAlignment="true" applyProtection="true">
      <alignment horizontal="center" vertical="center" textRotation="0" wrapText="false" indent="0" shrinkToFit="true"/>
      <protection locked="true" hidden="false"/>
    </xf>
    <xf numFmtId="164" fontId="64" fillId="24" borderId="0" xfId="0" applyFont="true" applyBorder="false" applyAlignment="true" applyProtection="true">
      <alignment horizontal="general" vertical="center" textRotation="0" wrapText="false" indent="0" shrinkToFit="true"/>
      <protection locked="true" hidden="false"/>
    </xf>
    <xf numFmtId="164" fontId="0" fillId="24" borderId="21" xfId="0" applyFont="false" applyBorder="true" applyAlignment="true" applyProtection="true">
      <alignment horizontal="left" vertical="top" textRotation="0" wrapText="false" indent="0" shrinkToFit="false"/>
      <protection locked="true" hidden="false"/>
    </xf>
    <xf numFmtId="164" fontId="48" fillId="0" borderId="46" xfId="0" applyFont="true" applyBorder="true" applyAlignment="true" applyProtection="true">
      <alignment horizontal="left" vertical="top" textRotation="0" wrapText="true" indent="0" shrinkToFit="false"/>
      <protection locked="true" hidden="false"/>
    </xf>
    <xf numFmtId="172" fontId="0" fillId="28" borderId="25" xfId="82" applyFont="true" applyBorder="true" applyAlignment="true" applyProtection="true">
      <alignment horizontal="right" vertical="center" textRotation="0" wrapText="false" indent="0" shrinkToFit="false"/>
      <protection locked="false" hidden="false"/>
    </xf>
    <xf numFmtId="164" fontId="48" fillId="24" borderId="67" xfId="0" applyFont="true" applyBorder="true" applyAlignment="false" applyProtection="true">
      <alignment horizontal="general" vertical="center" textRotation="0" wrapText="false" indent="0" shrinkToFit="false"/>
      <protection locked="true" hidden="false"/>
    </xf>
    <xf numFmtId="164" fontId="0" fillId="24" borderId="0" xfId="0" applyFont="true" applyBorder="false" applyAlignment="true" applyProtection="true">
      <alignment horizontal="general" vertical="top" textRotation="0" wrapText="false" indent="0" shrinkToFit="false"/>
      <protection locked="true" hidden="false"/>
    </xf>
    <xf numFmtId="166" fontId="57" fillId="24" borderId="0" xfId="82" applyFont="true" applyBorder="true" applyAlignment="true" applyProtection="true">
      <alignment horizontal="general" vertical="center" textRotation="0" wrapText="false" indent="0" shrinkToFit="true"/>
      <protection locked="true" hidden="false"/>
    </xf>
    <xf numFmtId="164" fontId="65" fillId="24" borderId="0" xfId="0" applyFont="true" applyBorder="false" applyAlignment="false" applyProtection="true">
      <alignment horizontal="general" vertical="center" textRotation="0" wrapText="false" indent="0" shrinkToFit="false"/>
      <protection locked="true" hidden="false"/>
    </xf>
    <xf numFmtId="164" fontId="64" fillId="24" borderId="0" xfId="0" applyFont="true" applyBorder="false" applyAlignment="true" applyProtection="true">
      <alignment horizontal="right" vertical="center" textRotation="0" wrapText="false" indent="0" shrinkToFit="true"/>
      <protection locked="true" hidden="false"/>
    </xf>
    <xf numFmtId="174" fontId="64" fillId="24" borderId="0" xfId="0" applyFont="true" applyBorder="false" applyAlignment="true" applyProtection="true">
      <alignment horizontal="center" vertical="center" textRotation="0" wrapText="false" indent="0" shrinkToFit="true"/>
      <protection locked="true" hidden="false"/>
    </xf>
    <xf numFmtId="164" fontId="48" fillId="24" borderId="14" xfId="0" applyFont="true" applyBorder="true" applyAlignment="true" applyProtection="true">
      <alignment horizontal="left" vertical="top" textRotation="0" wrapText="true" indent="0" shrinkToFit="false"/>
      <protection locked="true" hidden="false"/>
    </xf>
    <xf numFmtId="164" fontId="0" fillId="0" borderId="32" xfId="0" applyFont="true" applyBorder="true" applyAlignment="false" applyProtection="true">
      <alignment horizontal="general" vertical="center" textRotation="0" wrapText="false" indent="0" shrinkToFit="false"/>
      <protection locked="true" hidden="false"/>
    </xf>
    <xf numFmtId="166" fontId="47" fillId="24" borderId="57" xfId="82" applyFont="true" applyBorder="true" applyAlignment="true" applyProtection="true">
      <alignment horizontal="right" vertical="center" textRotation="0" wrapText="false" indent="0" shrinkToFit="true"/>
      <protection locked="true" hidden="false"/>
    </xf>
    <xf numFmtId="166" fontId="48" fillId="24" borderId="57" xfId="82" applyFont="true" applyBorder="true" applyAlignment="true" applyProtection="true">
      <alignment horizontal="general" vertical="center" textRotation="0" wrapText="false" indent="0" shrinkToFit="true"/>
      <protection locked="true" hidden="false"/>
    </xf>
    <xf numFmtId="166" fontId="45" fillId="24" borderId="44" xfId="82" applyFont="true" applyBorder="true" applyAlignment="true" applyProtection="true">
      <alignment horizontal="general" vertical="center" textRotation="0" wrapText="false" indent="0" shrinkToFit="true"/>
      <protection locked="true" hidden="false"/>
    </xf>
    <xf numFmtId="164" fontId="50" fillId="24" borderId="0" xfId="0" applyFont="true" applyBorder="false" applyAlignment="false" applyProtection="true">
      <alignment horizontal="general" vertical="center" textRotation="0" wrapText="false" indent="0" shrinkToFit="false"/>
      <protection locked="true" hidden="false"/>
    </xf>
    <xf numFmtId="164" fontId="22" fillId="24" borderId="0" xfId="0" applyFont="true" applyBorder="true" applyAlignment="true" applyProtection="true">
      <alignment horizontal="left" vertical="center" textRotation="0" wrapText="true" indent="0" shrinkToFit="false"/>
      <protection locked="true" hidden="false"/>
    </xf>
    <xf numFmtId="164" fontId="13" fillId="0" borderId="0" xfId="0" applyFont="true" applyBorder="false" applyAlignment="false" applyProtection="true">
      <alignment horizontal="general" vertical="center" textRotation="0" wrapText="false" indent="0" shrinkToFit="false"/>
      <protection locked="true" hidden="false"/>
    </xf>
    <xf numFmtId="164" fontId="45" fillId="0" borderId="0" xfId="0" applyFont="true" applyBorder="false" applyAlignment="true" applyProtection="true">
      <alignment horizontal="left" vertical="center" textRotation="0" wrapText="true" indent="0" shrinkToFit="false"/>
      <protection locked="true" hidden="false"/>
    </xf>
    <xf numFmtId="164" fontId="45" fillId="24" borderId="0" xfId="0" applyFont="true" applyBorder="true" applyAlignment="true" applyProtection="true">
      <alignment horizontal="left" vertical="center" textRotation="0" wrapText="true" indent="0" shrinkToFit="false"/>
      <protection locked="true" hidden="false"/>
    </xf>
    <xf numFmtId="164" fontId="26" fillId="22" borderId="11" xfId="0" applyFont="true" applyBorder="true" applyAlignment="true" applyProtection="true">
      <alignment horizontal="center" vertical="center" textRotation="0" wrapText="true" indent="0" shrinkToFit="false"/>
      <protection locked="true" hidden="false"/>
    </xf>
    <xf numFmtId="164" fontId="13" fillId="24" borderId="0" xfId="0" applyFont="true" applyBorder="false" applyAlignment="true" applyProtection="true">
      <alignment horizontal="left" vertical="center" textRotation="0" wrapText="true" indent="0" shrinkToFit="false"/>
      <protection locked="true" hidden="false"/>
    </xf>
    <xf numFmtId="164" fontId="55" fillId="24" borderId="0" xfId="0" applyFont="true" applyBorder="false" applyAlignment="true" applyProtection="true">
      <alignment horizontal="left" vertical="center" textRotation="0" wrapText="true" indent="0" shrinkToFit="false"/>
      <protection locked="true" hidden="false"/>
    </xf>
    <xf numFmtId="164" fontId="24" fillId="0" borderId="0" xfId="0" applyFont="true" applyBorder="false" applyAlignment="true" applyProtection="true">
      <alignment horizontal="left" vertical="top" textRotation="0" wrapText="true" indent="0" shrinkToFit="false"/>
      <protection locked="true" hidden="false"/>
    </xf>
    <xf numFmtId="170" fontId="45" fillId="24" borderId="0" xfId="0" applyFont="true" applyBorder="false" applyAlignment="true" applyProtection="true">
      <alignment horizontal="center" vertical="top" textRotation="0" wrapText="false" indent="0" shrinkToFit="false"/>
      <protection locked="true" hidden="false"/>
    </xf>
    <xf numFmtId="164" fontId="0" fillId="24" borderId="68" xfId="0" applyFont="false" applyBorder="true" applyAlignment="false" applyProtection="true">
      <alignment horizontal="general" vertical="center" textRotation="0" wrapText="false" indent="0" shrinkToFit="false"/>
      <protection locked="true" hidden="false"/>
    </xf>
    <xf numFmtId="164" fontId="48" fillId="24" borderId="48" xfId="0" applyFont="true" applyBorder="true" applyAlignment="true" applyProtection="true">
      <alignment horizontal="left" vertical="center" textRotation="0" wrapText="true" indent="0" shrinkToFit="false"/>
      <protection locked="true" hidden="false"/>
    </xf>
    <xf numFmtId="164" fontId="48" fillId="24" borderId="54" xfId="0" applyFont="true" applyBorder="true" applyAlignment="false" applyProtection="true">
      <alignment horizontal="general" vertical="center" textRotation="0" wrapText="false" indent="0" shrinkToFit="false"/>
      <protection locked="true" hidden="false"/>
    </xf>
    <xf numFmtId="164" fontId="48" fillId="24" borderId="48" xfId="0" applyFont="true" applyBorder="true" applyAlignment="true" applyProtection="true">
      <alignment horizontal="left" vertical="center" textRotation="0" wrapText="false" indent="0" shrinkToFit="false"/>
      <protection locked="true" hidden="false"/>
    </xf>
    <xf numFmtId="164" fontId="48" fillId="0" borderId="0" xfId="0" applyFont="true" applyBorder="false" applyAlignment="true" applyProtection="true">
      <alignment horizontal="left" vertical="center" textRotation="0" wrapText="false" indent="0" shrinkToFit="false"/>
      <protection locked="true" hidden="false"/>
    </xf>
    <xf numFmtId="164" fontId="49" fillId="25" borderId="44" xfId="0" applyFont="true" applyBorder="true" applyAlignment="true" applyProtection="true">
      <alignment horizontal="center" vertical="center" textRotation="255" wrapText="false" indent="0" shrinkToFit="false"/>
      <protection locked="true" hidden="false"/>
    </xf>
    <xf numFmtId="164" fontId="48" fillId="24" borderId="56" xfId="0" applyFont="true" applyBorder="true" applyAlignment="true" applyProtection="true">
      <alignment horizontal="left" vertical="center" textRotation="0" wrapText="false" indent="0" shrinkToFit="false"/>
      <protection locked="true" hidden="false"/>
    </xf>
    <xf numFmtId="172" fontId="0" fillId="22" borderId="11" xfId="82" applyFont="true" applyBorder="true" applyAlignment="true" applyProtection="true">
      <alignment horizontal="right" vertical="center" textRotation="0" wrapText="false" indent="0" shrinkToFit="false"/>
      <protection locked="false" hidden="false"/>
    </xf>
    <xf numFmtId="164" fontId="48" fillId="24" borderId="35" xfId="0" applyFont="true" applyBorder="true" applyAlignment="false" applyProtection="true">
      <alignment horizontal="general" vertical="center" textRotation="0" wrapText="false" indent="0" shrinkToFit="false"/>
      <protection locked="true" hidden="false"/>
    </xf>
    <xf numFmtId="164" fontId="0" fillId="24" borderId="28" xfId="0" applyFont="true" applyBorder="true" applyAlignment="true" applyProtection="true">
      <alignment horizontal="center" vertical="center" textRotation="0" wrapText="false" indent="0" shrinkToFit="false"/>
      <protection locked="true" hidden="false"/>
    </xf>
    <xf numFmtId="174" fontId="64" fillId="24" borderId="0" xfId="0" applyFont="true" applyBorder="false" applyAlignment="true" applyProtection="true">
      <alignment horizontal="general" vertical="center" textRotation="0" wrapText="false" indent="0" shrinkToFit="true"/>
      <protection locked="true" hidden="false"/>
    </xf>
    <xf numFmtId="164" fontId="65" fillId="24" borderId="0" xfId="0" applyFont="true" applyBorder="true" applyAlignment="true" applyProtection="true">
      <alignment horizontal="center" vertical="center" textRotation="0" wrapText="false" indent="0" shrinkToFit="false"/>
      <protection locked="true" hidden="false"/>
    </xf>
    <xf numFmtId="164" fontId="64" fillId="24" borderId="0" xfId="0" applyFont="true" applyBorder="true" applyAlignment="true" applyProtection="true">
      <alignment horizontal="center" vertical="center" textRotation="0" wrapText="false" indent="0" shrinkToFit="true"/>
      <protection locked="true" hidden="false"/>
    </xf>
    <xf numFmtId="164" fontId="46" fillId="24" borderId="0" xfId="0" applyFont="true" applyBorder="true" applyAlignment="true" applyProtection="true">
      <alignment horizontal="center" vertical="center" textRotation="0" wrapText="false" indent="0" shrinkToFit="false"/>
      <protection locked="true" hidden="false"/>
    </xf>
    <xf numFmtId="164" fontId="51" fillId="0" borderId="11" xfId="0" applyFont="true" applyBorder="true" applyAlignment="true" applyProtection="true">
      <alignment horizontal="left" vertical="center" textRotation="0" wrapText="true" indent="0" shrinkToFit="false"/>
      <protection locked="true" hidden="false"/>
    </xf>
    <xf numFmtId="164" fontId="45" fillId="24" borderId="10" xfId="0" applyFont="true" applyBorder="true" applyAlignment="true" applyProtection="true">
      <alignment horizontal="left" vertical="center" textRotation="0" wrapText="true" indent="0" shrinkToFit="false"/>
      <protection locked="true" hidden="false"/>
    </xf>
    <xf numFmtId="172" fontId="0" fillId="22" borderId="69" xfId="82" applyFont="true" applyBorder="true" applyAlignment="true" applyProtection="true">
      <alignment horizontal="right" vertical="center" textRotation="0" wrapText="false" indent="0" shrinkToFit="false"/>
      <protection locked="false" hidden="false"/>
    </xf>
    <xf numFmtId="164" fontId="48" fillId="24" borderId="70" xfId="0" applyFont="true" applyBorder="true" applyAlignment="false" applyProtection="true">
      <alignment horizontal="general" vertical="center" textRotation="0" wrapText="false" indent="0" shrinkToFit="false"/>
      <protection locked="true" hidden="false"/>
    </xf>
    <xf numFmtId="164" fontId="0" fillId="24" borderId="28" xfId="0" applyFont="false" applyBorder="true" applyAlignment="false" applyProtection="true">
      <alignment horizontal="general" vertical="center" textRotation="0" wrapText="false" indent="0" shrinkToFit="false"/>
      <protection locked="true" hidden="false"/>
    </xf>
    <xf numFmtId="164" fontId="48" fillId="24" borderId="52" xfId="0" applyFont="true" applyBorder="true" applyAlignment="true" applyProtection="true">
      <alignment horizontal="general" vertical="center" textRotation="0" wrapText="true" indent="0" shrinkToFit="false"/>
      <protection locked="true" hidden="false"/>
    </xf>
    <xf numFmtId="164" fontId="0" fillId="0" borderId="71" xfId="0" applyFont="true" applyBorder="true" applyAlignment="false" applyProtection="true">
      <alignment horizontal="general" vertical="center" textRotation="0" wrapText="false" indent="0" shrinkToFit="false"/>
      <protection locked="true" hidden="false"/>
    </xf>
    <xf numFmtId="166" fontId="47" fillId="24" borderId="20" xfId="82" applyFont="true" applyBorder="true" applyAlignment="true" applyProtection="true">
      <alignment horizontal="right" vertical="center" textRotation="0" wrapText="false" indent="0" shrinkToFit="true"/>
      <protection locked="true" hidden="false"/>
    </xf>
    <xf numFmtId="166" fontId="48" fillId="24" borderId="20" xfId="82" applyFont="true" applyBorder="true" applyAlignment="true" applyProtection="true">
      <alignment horizontal="general" vertical="center" textRotation="0" wrapText="false" indent="0" shrinkToFit="true"/>
      <protection locked="true" hidden="false"/>
    </xf>
    <xf numFmtId="166" fontId="57" fillId="24" borderId="28" xfId="82" applyFont="true" applyBorder="true" applyAlignment="true" applyProtection="true">
      <alignment horizontal="general" vertical="center" textRotation="0" wrapText="false" indent="0" shrinkToFit="true"/>
      <protection locked="true" hidden="false"/>
    </xf>
    <xf numFmtId="174" fontId="64" fillId="24" borderId="0" xfId="0" applyFont="true" applyBorder="true" applyAlignment="true" applyProtection="true">
      <alignment horizontal="center" vertical="center" textRotation="0" wrapText="false" indent="0" shrinkToFit="true"/>
      <protection locked="true" hidden="false"/>
    </xf>
    <xf numFmtId="164" fontId="49" fillId="25" borderId="48" xfId="0" applyFont="true" applyBorder="true" applyAlignment="true" applyProtection="true">
      <alignment horizontal="center" vertical="center" textRotation="255" wrapText="true" indent="0" shrinkToFit="false"/>
      <protection locked="true" hidden="false"/>
    </xf>
    <xf numFmtId="164" fontId="48" fillId="24" borderId="35" xfId="0" applyFont="true" applyBorder="true" applyAlignment="true" applyProtection="true">
      <alignment horizontal="general" vertical="center" textRotation="0" wrapText="false" indent="0" shrinkToFit="true"/>
      <protection locked="true" hidden="false"/>
    </xf>
    <xf numFmtId="164" fontId="48" fillId="24" borderId="28" xfId="0" applyFont="true" applyBorder="true" applyAlignment="true" applyProtection="true">
      <alignment horizontal="left" vertical="center" textRotation="0" wrapText="false" indent="0" shrinkToFit="false"/>
      <protection locked="true" hidden="false"/>
    </xf>
    <xf numFmtId="164" fontId="48" fillId="24" borderId="70" xfId="0" applyFont="true" applyBorder="true" applyAlignment="true" applyProtection="true">
      <alignment horizontal="general" vertical="center" textRotation="0" wrapText="false" indent="0" shrinkToFit="true"/>
      <protection locked="true" hidden="false"/>
    </xf>
    <xf numFmtId="164" fontId="0" fillId="24" borderId="28" xfId="0" applyFont="false" applyBorder="true" applyAlignment="true" applyProtection="true">
      <alignment horizontal="left" vertical="center" textRotation="0" wrapText="false" indent="0" shrinkToFit="false"/>
      <protection locked="true" hidden="false"/>
    </xf>
    <xf numFmtId="164" fontId="48" fillId="24" borderId="52" xfId="0" applyFont="true" applyBorder="true" applyAlignment="true" applyProtection="true">
      <alignment horizontal="left" vertical="center" textRotation="0" wrapText="true" indent="0" shrinkToFit="false"/>
      <protection locked="true" hidden="false"/>
    </xf>
    <xf numFmtId="166" fontId="45" fillId="24" borderId="26" xfId="82" applyFont="true" applyBorder="true" applyAlignment="true" applyProtection="true">
      <alignment horizontal="general" vertical="center" textRotation="0" wrapText="false" indent="0" shrinkToFit="true"/>
      <protection locked="true" hidden="false"/>
    </xf>
    <xf numFmtId="164" fontId="64" fillId="24" borderId="0" xfId="0" applyFont="true" applyBorder="false" applyAlignment="true" applyProtection="true">
      <alignment horizontal="right" vertical="center" textRotation="255" wrapText="false" indent="0" shrinkToFit="true"/>
      <protection locked="true" hidden="false"/>
    </xf>
    <xf numFmtId="164" fontId="45" fillId="24" borderId="0" xfId="0" applyFont="true" applyBorder="false" applyAlignment="true" applyProtection="true">
      <alignment horizontal="center" vertical="center" textRotation="0" wrapText="false" indent="0" shrinkToFit="false"/>
      <protection locked="true" hidden="false"/>
    </xf>
    <xf numFmtId="164" fontId="26" fillId="24" borderId="0" xfId="0" applyFont="true" applyBorder="false" applyAlignment="false" applyProtection="true">
      <alignment horizontal="general" vertical="center" textRotation="0" wrapText="false" indent="0" shrinkToFit="false"/>
      <protection locked="true" hidden="false"/>
    </xf>
    <xf numFmtId="164" fontId="22" fillId="0" borderId="0" xfId="0" applyFont="true" applyBorder="true" applyAlignment="true" applyProtection="true">
      <alignment horizontal="left" vertical="center" textRotation="0" wrapText="false" indent="0" shrinkToFit="false"/>
      <protection locked="true" hidden="false"/>
    </xf>
    <xf numFmtId="170" fontId="26" fillId="0" borderId="0" xfId="0" applyFont="true" applyBorder="false" applyAlignment="true" applyProtection="true">
      <alignment horizontal="left" vertical="center" textRotation="0" wrapText="false" indent="0" shrinkToFit="false"/>
      <protection locked="true" hidden="false"/>
    </xf>
    <xf numFmtId="164" fontId="26" fillId="0" borderId="0" xfId="0" applyFont="true" applyBorder="false" applyAlignment="false" applyProtection="true">
      <alignment horizontal="general" vertical="center" textRotation="0" wrapText="false" indent="0" shrinkToFit="false"/>
      <protection locked="true" hidden="false"/>
    </xf>
    <xf numFmtId="170" fontId="60" fillId="24" borderId="0" xfId="0" applyFont="true" applyBorder="false" applyAlignment="true" applyProtection="true">
      <alignment horizontal="center" vertical="center" textRotation="0" wrapText="false" indent="0" shrinkToFit="false"/>
      <protection locked="true" hidden="false"/>
    </xf>
    <xf numFmtId="164" fontId="60" fillId="24" borderId="0" xfId="0" applyFont="true" applyBorder="false" applyAlignment="false" applyProtection="true">
      <alignment horizontal="general" vertical="center" textRotation="0" wrapText="false" indent="0" shrinkToFit="false"/>
      <protection locked="true" hidden="false"/>
    </xf>
    <xf numFmtId="171" fontId="66" fillId="25" borderId="11" xfId="0" applyFont="true" applyBorder="true" applyAlignment="true" applyProtection="true">
      <alignment horizontal="center" vertical="center" textRotation="0" wrapText="true" indent="0" shrinkToFit="false"/>
      <protection locked="true" hidden="false"/>
    </xf>
    <xf numFmtId="164" fontId="55" fillId="24" borderId="0" xfId="0" applyFont="true" applyBorder="false" applyAlignment="true" applyProtection="true">
      <alignment horizontal="general" vertical="center" textRotation="0" wrapText="true" indent="0" shrinkToFit="false"/>
      <protection locked="true" hidden="false"/>
    </xf>
    <xf numFmtId="164" fontId="60" fillId="24" borderId="0" xfId="0" applyFont="true" applyBorder="false" applyAlignment="true" applyProtection="true">
      <alignment horizontal="general" vertical="center" textRotation="0" wrapText="true" indent="0" shrinkToFit="false"/>
      <protection locked="true" hidden="false"/>
    </xf>
    <xf numFmtId="164" fontId="55" fillId="24" borderId="0" xfId="0" applyFont="true" applyBorder="false" applyAlignment="true" applyProtection="true">
      <alignment horizontal="left" vertical="center" textRotation="0" wrapText="false" indent="0" shrinkToFit="false"/>
      <protection locked="true" hidden="false"/>
    </xf>
    <xf numFmtId="164" fontId="45" fillId="24" borderId="0" xfId="0" applyFont="true" applyBorder="false" applyAlignment="true" applyProtection="true">
      <alignment horizontal="left" vertical="center" textRotation="0" wrapText="true" indent="0" shrinkToFit="false"/>
      <protection locked="true" hidden="false"/>
    </xf>
    <xf numFmtId="164" fontId="66" fillId="24" borderId="0" xfId="0" applyFont="true" applyBorder="true" applyAlignment="true" applyProtection="true">
      <alignment horizontal="left" vertical="center" textRotation="0" wrapText="true" indent="0" shrinkToFit="false"/>
      <protection locked="true" hidden="false"/>
    </xf>
    <xf numFmtId="164" fontId="67" fillId="0" borderId="0" xfId="0" applyFont="true" applyBorder="false" applyAlignment="false" applyProtection="true">
      <alignment horizontal="general" vertical="center" textRotation="0" wrapText="false" indent="0" shrinkToFit="false"/>
      <protection locked="true" hidden="false"/>
    </xf>
    <xf numFmtId="164" fontId="47" fillId="26" borderId="11" xfId="0" applyFont="true" applyBorder="true" applyAlignment="true" applyProtection="true">
      <alignment horizontal="center" vertical="center" textRotation="0" wrapText="false" indent="0" shrinkToFit="false"/>
      <protection locked="true" hidden="false"/>
    </xf>
    <xf numFmtId="164" fontId="47" fillId="0" borderId="48" xfId="0" applyFont="true" applyBorder="true" applyAlignment="true" applyProtection="true">
      <alignment horizontal="left" vertical="center" textRotation="0" wrapText="false" indent="0" shrinkToFit="false"/>
      <protection locked="true" hidden="false"/>
    </xf>
    <xf numFmtId="164" fontId="47" fillId="0" borderId="72" xfId="0" applyFont="true" applyBorder="true" applyAlignment="true" applyProtection="true">
      <alignment horizontal="center" vertical="center" textRotation="0" wrapText="true" indent="0" shrinkToFit="false"/>
      <protection locked="true" hidden="false"/>
    </xf>
    <xf numFmtId="164" fontId="46" fillId="24" borderId="26" xfId="0" applyFont="true" applyBorder="true" applyAlignment="false" applyProtection="true">
      <alignment horizontal="general" vertical="center" textRotation="0" wrapText="false" indent="0" shrinkToFit="false"/>
      <protection locked="true" hidden="false"/>
    </xf>
    <xf numFmtId="164" fontId="66" fillId="24" borderId="0" xfId="0" applyFont="true" applyBorder="false" applyAlignment="false" applyProtection="true">
      <alignment horizontal="general" vertical="center" textRotation="0" wrapText="false" indent="0" shrinkToFit="false"/>
      <protection locked="true" hidden="false"/>
    </xf>
    <xf numFmtId="164" fontId="48" fillId="24" borderId="73" xfId="0" applyFont="true" applyBorder="true" applyAlignment="true" applyProtection="true">
      <alignment horizontal="center" vertical="center" textRotation="0" wrapText="false" indent="0" shrinkToFit="false"/>
      <protection locked="true" hidden="false"/>
    </xf>
    <xf numFmtId="164" fontId="48" fillId="24" borderId="61" xfId="0" applyFont="true" applyBorder="true" applyAlignment="false" applyProtection="true">
      <alignment horizontal="general" vertical="center" textRotation="0" wrapText="false" indent="0" shrinkToFit="false"/>
      <protection locked="true" hidden="false"/>
    </xf>
    <xf numFmtId="168" fontId="48" fillId="24" borderId="0" xfId="0" applyFont="true" applyBorder="false" applyAlignment="true" applyProtection="true">
      <alignment horizontal="general" vertical="center" textRotation="0" wrapText="true" indent="0" shrinkToFit="false"/>
      <protection locked="true" hidden="false"/>
    </xf>
    <xf numFmtId="164" fontId="45" fillId="24" borderId="68" xfId="0" applyFont="true" applyBorder="true" applyAlignment="false" applyProtection="true">
      <alignment horizontal="general" vertical="center" textRotation="0" wrapText="false" indent="0" shrinkToFit="false"/>
      <protection locked="true" hidden="false"/>
    </xf>
    <xf numFmtId="164" fontId="48" fillId="24" borderId="74" xfId="0" applyFont="true" applyBorder="true" applyAlignment="true" applyProtection="true">
      <alignment horizontal="center" vertical="center" textRotation="0" wrapText="false" indent="0" shrinkToFit="false"/>
      <protection locked="true" hidden="false"/>
    </xf>
    <xf numFmtId="164" fontId="48" fillId="24" borderId="75" xfId="0" applyFont="true" applyBorder="true" applyAlignment="false" applyProtection="true">
      <alignment horizontal="general" vertical="center" textRotation="0" wrapText="false" indent="0" shrinkToFit="false"/>
      <protection locked="true" hidden="false"/>
    </xf>
    <xf numFmtId="168" fontId="48" fillId="24" borderId="75" xfId="0" applyFont="true" applyBorder="true" applyAlignment="true" applyProtection="true">
      <alignment horizontal="general" vertical="center" textRotation="0" wrapText="true" indent="0" shrinkToFit="false"/>
      <protection locked="true" hidden="false"/>
    </xf>
    <xf numFmtId="164" fontId="47" fillId="24" borderId="75" xfId="0" applyFont="true" applyBorder="true" applyAlignment="false" applyProtection="true">
      <alignment horizontal="general" vertical="center" textRotation="0" wrapText="false" indent="0" shrinkToFit="false"/>
      <protection locked="true" hidden="false"/>
    </xf>
    <xf numFmtId="164" fontId="45" fillId="24" borderId="75" xfId="0" applyFont="true" applyBorder="true" applyAlignment="false" applyProtection="true">
      <alignment horizontal="general" vertical="center" textRotation="0" wrapText="false" indent="0" shrinkToFit="false"/>
      <protection locked="true" hidden="false"/>
    </xf>
    <xf numFmtId="164" fontId="45" fillId="24" borderId="67" xfId="0" applyFont="true" applyBorder="true" applyAlignment="false" applyProtection="true">
      <alignment horizontal="general" vertical="center" textRotation="0" wrapText="false" indent="0" shrinkToFit="false"/>
      <protection locked="true" hidden="false"/>
    </xf>
    <xf numFmtId="164" fontId="48" fillId="24" borderId="76" xfId="0" applyFont="true" applyBorder="true" applyAlignment="true" applyProtection="true">
      <alignment horizontal="center" vertical="center" textRotation="0" wrapText="false" indent="0" shrinkToFit="false"/>
      <protection locked="true" hidden="false"/>
    </xf>
    <xf numFmtId="164" fontId="48" fillId="24" borderId="77" xfId="0" applyFont="true" applyBorder="true" applyAlignment="false" applyProtection="true">
      <alignment horizontal="general" vertical="center" textRotation="0" wrapText="false" indent="0" shrinkToFit="false"/>
      <protection locked="true" hidden="false"/>
    </xf>
    <xf numFmtId="164" fontId="48" fillId="24" borderId="26" xfId="0" applyFont="true" applyBorder="true" applyAlignment="true" applyProtection="true">
      <alignment horizontal="general" vertical="center" textRotation="0" wrapText="true" indent="0" shrinkToFit="false"/>
      <protection locked="true" hidden="false"/>
    </xf>
    <xf numFmtId="168" fontId="48" fillId="24" borderId="26" xfId="0" applyFont="true" applyBorder="true" applyAlignment="true" applyProtection="true">
      <alignment horizontal="general" vertical="center" textRotation="0" wrapText="true" indent="0" shrinkToFit="false"/>
      <protection locked="true" hidden="false"/>
    </xf>
    <xf numFmtId="164" fontId="45" fillId="24" borderId="26" xfId="0" applyFont="true" applyBorder="true" applyAlignment="false" applyProtection="true">
      <alignment horizontal="general" vertical="center" textRotation="0" wrapText="false" indent="0" shrinkToFit="false"/>
      <protection locked="true" hidden="false"/>
    </xf>
    <xf numFmtId="164" fontId="45" fillId="24" borderId="78" xfId="0" applyFont="true" applyBorder="true" applyAlignment="false" applyProtection="true">
      <alignment horizontal="general" vertical="center" textRotation="0" wrapText="false" indent="0" shrinkToFit="false"/>
      <protection locked="true" hidden="false"/>
    </xf>
    <xf numFmtId="164" fontId="13" fillId="0" borderId="0" xfId="0" applyFont="true" applyBorder="false" applyAlignment="true" applyProtection="true">
      <alignment horizontal="general" vertical="center" textRotation="0" wrapText="true" indent="0" shrinkToFit="false"/>
      <protection locked="true" hidden="false"/>
    </xf>
    <xf numFmtId="164" fontId="51" fillId="24" borderId="0" xfId="0" applyFont="true" applyBorder="true" applyAlignment="true" applyProtection="true">
      <alignment horizontal="left" vertical="center" textRotation="0" wrapText="true" indent="0" shrinkToFit="false"/>
      <protection locked="true" hidden="false"/>
    </xf>
    <xf numFmtId="164" fontId="60" fillId="0" borderId="46" xfId="0" applyFont="true" applyBorder="true" applyAlignment="true" applyProtection="true">
      <alignment horizontal="left" vertical="center" textRotation="0" wrapText="true" indent="0" shrinkToFit="false"/>
      <protection locked="true" hidden="false"/>
    </xf>
    <xf numFmtId="164" fontId="69" fillId="0" borderId="11" xfId="0" applyFont="true" applyBorder="true" applyAlignment="true" applyProtection="true">
      <alignment horizontal="left" vertical="center" textRotation="0" wrapText="true" indent="0" shrinkToFit="false"/>
      <protection locked="true" hidden="false"/>
    </xf>
    <xf numFmtId="168" fontId="46" fillId="24" borderId="0" xfId="0" applyFont="true" applyBorder="false" applyAlignment="false" applyProtection="true">
      <alignment horizontal="general" vertical="center" textRotation="0" wrapText="false" indent="0" shrinkToFit="false"/>
      <protection locked="true" hidden="false"/>
    </xf>
    <xf numFmtId="164" fontId="66" fillId="24" borderId="0" xfId="0" applyFont="true" applyBorder="false" applyAlignment="true" applyProtection="true">
      <alignment horizontal="left" vertical="center" textRotation="0" wrapText="true" indent="0" shrinkToFit="false"/>
      <protection locked="true" hidden="false"/>
    </xf>
    <xf numFmtId="168" fontId="46" fillId="24" borderId="65" xfId="0" applyFont="true" applyBorder="true" applyAlignment="false" applyProtection="true">
      <alignment horizontal="general" vertical="center" textRotation="0" wrapText="false" indent="0" shrinkToFit="false"/>
      <protection locked="true" hidden="false"/>
    </xf>
    <xf numFmtId="168" fontId="46" fillId="24" borderId="26" xfId="0" applyFont="true" applyBorder="true" applyAlignment="false" applyProtection="true">
      <alignment horizontal="general" vertical="center" textRotation="0" wrapText="false" indent="0" shrinkToFit="false"/>
      <protection locked="true" hidden="false"/>
    </xf>
    <xf numFmtId="164" fontId="47" fillId="24" borderId="68" xfId="0" applyFont="true" applyBorder="true" applyAlignment="true" applyProtection="true">
      <alignment horizontal="center" vertical="center" textRotation="0" wrapText="false" indent="0" shrinkToFit="false"/>
      <protection locked="true" hidden="false"/>
    </xf>
    <xf numFmtId="164" fontId="48" fillId="0" borderId="79" xfId="0" applyFont="true" applyBorder="true" applyAlignment="true" applyProtection="true">
      <alignment horizontal="general" vertical="center" textRotation="0" wrapText="true" indent="0" shrinkToFit="false"/>
      <protection locked="true" hidden="false"/>
    </xf>
    <xf numFmtId="164" fontId="48" fillId="24" borderId="80" xfId="0" applyFont="true" applyBorder="true" applyAlignment="true" applyProtection="true">
      <alignment horizontal="center" vertical="center" textRotation="0" wrapText="false" indent="0" shrinkToFit="false"/>
      <protection locked="true" hidden="false"/>
    </xf>
    <xf numFmtId="164" fontId="48" fillId="0" borderId="81" xfId="0" applyFont="true" applyBorder="true" applyAlignment="true" applyProtection="true">
      <alignment horizontal="center" vertical="center" textRotation="0" wrapText="true" indent="0" shrinkToFit="false"/>
      <protection locked="true" hidden="false"/>
    </xf>
    <xf numFmtId="164" fontId="47" fillId="26" borderId="82" xfId="0" applyFont="true" applyBorder="true" applyAlignment="true" applyProtection="true">
      <alignment horizontal="center" vertical="center" textRotation="0" wrapText="false" indent="0" shrinkToFit="false"/>
      <protection locked="true" hidden="false"/>
    </xf>
    <xf numFmtId="164" fontId="64" fillId="0" borderId="83" xfId="0" applyFont="true" applyBorder="true" applyAlignment="true" applyProtection="true">
      <alignment horizontal="center" vertical="center" textRotation="0" wrapText="false" indent="0" shrinkToFit="false"/>
      <protection locked="true" hidden="false"/>
    </xf>
    <xf numFmtId="164" fontId="48" fillId="0" borderId="84" xfId="0" applyFont="true" applyBorder="true" applyAlignment="true" applyProtection="true">
      <alignment horizontal="left" vertical="center" textRotation="0" wrapText="true" indent="0" shrinkToFit="false"/>
      <protection locked="true" hidden="false"/>
    </xf>
    <xf numFmtId="164" fontId="50" fillId="0" borderId="0" xfId="0" applyFont="true" applyBorder="false" applyAlignment="true" applyProtection="true">
      <alignment horizontal="general" vertical="center" textRotation="0" wrapText="true" indent="0" shrinkToFit="false"/>
      <protection locked="true" hidden="false"/>
    </xf>
    <xf numFmtId="164" fontId="13" fillId="26" borderId="85" xfId="0" applyFont="true" applyBorder="true" applyAlignment="true" applyProtection="true">
      <alignment horizontal="left" vertical="center" textRotation="0" wrapText="true" indent="0" shrinkToFit="true"/>
      <protection locked="false" hidden="false"/>
    </xf>
    <xf numFmtId="164" fontId="47" fillId="26" borderId="86" xfId="0" applyFont="true" applyBorder="true" applyAlignment="true" applyProtection="true">
      <alignment horizontal="center" vertical="center" textRotation="0" wrapText="false" indent="0" shrinkToFit="false"/>
      <protection locked="true" hidden="false"/>
    </xf>
    <xf numFmtId="164" fontId="64" fillId="0" borderId="87" xfId="0" applyFont="true" applyBorder="true" applyAlignment="true" applyProtection="true">
      <alignment horizontal="center" vertical="center" textRotation="0" wrapText="false" indent="0" shrinkToFit="false"/>
      <protection locked="true" hidden="false"/>
    </xf>
    <xf numFmtId="164" fontId="48" fillId="24" borderId="81" xfId="0" applyFont="true" applyBorder="true" applyAlignment="false" applyProtection="true">
      <alignment horizontal="general" vertical="center" textRotation="0" wrapText="false" indent="0" shrinkToFit="false"/>
      <protection locked="true" hidden="false"/>
    </xf>
    <xf numFmtId="164" fontId="68" fillId="24" borderId="75" xfId="0" applyFont="true" applyBorder="true" applyAlignment="true" applyProtection="true">
      <alignment horizontal="general" vertical="center" textRotation="0" wrapText="true" indent="0" shrinkToFit="false"/>
      <protection locked="true" hidden="false"/>
    </xf>
    <xf numFmtId="164" fontId="45" fillId="24" borderId="88" xfId="0" applyFont="true" applyBorder="true" applyAlignment="true" applyProtection="true">
      <alignment horizontal="left" vertical="center" textRotation="0" wrapText="false" indent="0" shrinkToFit="false"/>
      <protection locked="true" hidden="false"/>
    </xf>
    <xf numFmtId="164" fontId="45" fillId="26" borderId="89" xfId="0" applyFont="true" applyBorder="true" applyAlignment="true" applyProtection="true">
      <alignment horizontal="left" vertical="center" textRotation="0" wrapText="true" indent="0" shrinkToFit="true"/>
      <protection locked="false" hidden="false"/>
    </xf>
    <xf numFmtId="164" fontId="66" fillId="24" borderId="68" xfId="0" applyFont="true" applyBorder="true" applyAlignment="false" applyProtection="true">
      <alignment horizontal="general" vertical="center" textRotation="0" wrapText="false" indent="0" shrinkToFit="false"/>
      <protection locked="true" hidden="false"/>
    </xf>
    <xf numFmtId="164" fontId="48" fillId="0" borderId="90" xfId="0" applyFont="true" applyBorder="true" applyAlignment="true" applyProtection="true">
      <alignment horizontal="center" vertical="center" textRotation="0" wrapText="false" indent="0" shrinkToFit="false"/>
      <protection locked="true" hidden="false"/>
    </xf>
    <xf numFmtId="164" fontId="48" fillId="24" borderId="90" xfId="0" applyFont="true" applyBorder="true" applyAlignment="true" applyProtection="true">
      <alignment horizontal="general" vertical="center" textRotation="0" wrapText="true" indent="0" shrinkToFit="false"/>
      <protection locked="true" hidden="false"/>
    </xf>
    <xf numFmtId="164" fontId="45" fillId="24" borderId="44" xfId="0" applyFont="true" applyBorder="true" applyAlignment="false" applyProtection="true">
      <alignment horizontal="general" vertical="center" textRotation="0" wrapText="false" indent="0" shrinkToFit="false"/>
      <protection locked="true" hidden="false"/>
    </xf>
    <xf numFmtId="164" fontId="47" fillId="24" borderId="0" xfId="0" applyFont="true" applyBorder="false" applyAlignment="true" applyProtection="true">
      <alignment horizontal="left" vertical="center" textRotation="0" wrapText="false" indent="0" shrinkToFit="false"/>
      <protection locked="true" hidden="false"/>
    </xf>
    <xf numFmtId="164" fontId="46" fillId="0" borderId="0" xfId="0" applyFont="true" applyBorder="false" applyAlignment="true" applyProtection="true">
      <alignment horizontal="center" vertical="center" textRotation="0" wrapText="false" indent="0" shrinkToFit="false"/>
      <protection locked="true" hidden="false"/>
    </xf>
    <xf numFmtId="164" fontId="60" fillId="24" borderId="46" xfId="0" applyFont="true" applyBorder="true" applyAlignment="true" applyProtection="true">
      <alignment horizontal="left" vertical="center" textRotation="0" wrapText="true" indent="0" shrinkToFit="false"/>
      <protection locked="true" hidden="false"/>
    </xf>
    <xf numFmtId="171" fontId="53" fillId="25" borderId="55" xfId="0" applyFont="true" applyBorder="true" applyAlignment="true" applyProtection="true">
      <alignment horizontal="center" vertical="center" textRotation="0" wrapText="false" indent="0" shrinkToFit="true"/>
      <protection locked="true" hidden="false"/>
    </xf>
    <xf numFmtId="164" fontId="66" fillId="24" borderId="91" xfId="0" applyFont="true" applyBorder="true" applyAlignment="false" applyProtection="true">
      <alignment horizontal="general" vertical="center" textRotation="0" wrapText="false" indent="0" shrinkToFit="false"/>
      <protection locked="true" hidden="false"/>
    </xf>
    <xf numFmtId="164" fontId="70" fillId="24" borderId="0" xfId="0" applyFont="true" applyBorder="false" applyAlignment="false" applyProtection="true">
      <alignment horizontal="general" vertical="center" textRotation="0" wrapText="false" indent="0" shrinkToFit="false"/>
      <protection locked="true" hidden="false"/>
    </xf>
    <xf numFmtId="164" fontId="70" fillId="24" borderId="26" xfId="0" applyFont="true" applyBorder="true" applyAlignment="false" applyProtection="true">
      <alignment horizontal="general" vertical="center" textRotation="0" wrapText="false" indent="0" shrinkToFit="false"/>
      <protection locked="true" hidden="false"/>
    </xf>
    <xf numFmtId="164" fontId="47" fillId="24" borderId="27" xfId="0" applyFont="true" applyBorder="true" applyAlignment="true" applyProtection="true">
      <alignment horizontal="left" vertical="center" textRotation="0" wrapText="false" indent="0" shrinkToFit="false"/>
      <protection locked="true" hidden="false"/>
    </xf>
    <xf numFmtId="164" fontId="45" fillId="24" borderId="92" xfId="0" applyFont="true" applyBorder="true" applyAlignment="true" applyProtection="true">
      <alignment horizontal="center" vertical="center" textRotation="0" wrapText="true" indent="0" shrinkToFit="false"/>
      <protection locked="true" hidden="false"/>
    </xf>
    <xf numFmtId="168" fontId="46" fillId="24" borderId="64" xfId="0" applyFont="true" applyBorder="true" applyAlignment="false" applyProtection="true">
      <alignment horizontal="general" vertical="center" textRotation="0" wrapText="false" indent="0" shrinkToFit="false"/>
      <protection locked="true" hidden="false"/>
    </xf>
    <xf numFmtId="164" fontId="48" fillId="0" borderId="93" xfId="0" applyFont="true" applyBorder="true" applyAlignment="true" applyProtection="true">
      <alignment horizontal="left" vertical="center" textRotation="0" wrapText="true" indent="0" shrinkToFit="false"/>
      <protection locked="true" hidden="false"/>
    </xf>
    <xf numFmtId="164" fontId="64" fillId="0" borderId="94" xfId="0" applyFont="true" applyBorder="true" applyAlignment="true" applyProtection="true">
      <alignment horizontal="center" vertical="center" textRotation="0" wrapText="false" indent="0" shrinkToFit="false"/>
      <protection locked="true" hidden="false"/>
    </xf>
    <xf numFmtId="164" fontId="45" fillId="0" borderId="84" xfId="0" applyFont="true" applyBorder="true" applyAlignment="true" applyProtection="true">
      <alignment horizontal="left" vertical="center" textRotation="0" wrapText="true" indent="0" shrinkToFit="false"/>
      <protection locked="true" hidden="false"/>
    </xf>
    <xf numFmtId="164" fontId="47" fillId="26" borderId="95" xfId="0" applyFont="true" applyBorder="true" applyAlignment="true" applyProtection="true">
      <alignment horizontal="center" vertical="center" textRotation="0" wrapText="false" indent="0" shrinkToFit="false"/>
      <protection locked="true" hidden="false"/>
    </xf>
    <xf numFmtId="164" fontId="64" fillId="0" borderId="96" xfId="0" applyFont="true" applyBorder="true" applyAlignment="true" applyProtection="true">
      <alignment horizontal="center" vertical="center" textRotation="0" wrapText="false" indent="0" shrinkToFit="false"/>
      <protection locked="true" hidden="false"/>
    </xf>
    <xf numFmtId="164" fontId="45" fillId="0" borderId="85" xfId="0" applyFont="true" applyBorder="true" applyAlignment="true" applyProtection="true">
      <alignment horizontal="left" vertical="center" textRotation="0" wrapText="true" indent="0" shrinkToFit="false"/>
      <protection locked="true" hidden="false"/>
    </xf>
    <xf numFmtId="164" fontId="47" fillId="26" borderId="97" xfId="0" applyFont="true" applyBorder="true" applyAlignment="true" applyProtection="true">
      <alignment horizontal="center" vertical="center" textRotation="0" wrapText="false" indent="0" shrinkToFit="false"/>
      <protection locked="true" hidden="false"/>
    </xf>
    <xf numFmtId="164" fontId="64" fillId="0" borderId="98" xfId="0" applyFont="true" applyBorder="true" applyAlignment="true" applyProtection="true">
      <alignment horizontal="center" vertical="center" textRotation="0" wrapText="false" indent="0" shrinkToFit="false"/>
      <protection locked="true" hidden="false"/>
    </xf>
    <xf numFmtId="164" fontId="45" fillId="0" borderId="89" xfId="0" applyFont="true" applyBorder="true" applyAlignment="true" applyProtection="true">
      <alignment horizontal="left" vertical="center" textRotation="0" wrapText="true" indent="0" shrinkToFit="false"/>
      <protection locked="true" hidden="false"/>
    </xf>
    <xf numFmtId="164" fontId="48" fillId="24" borderId="99" xfId="0" applyFont="true" applyBorder="true" applyAlignment="true" applyProtection="true">
      <alignment horizontal="center" vertical="center" textRotation="0" wrapText="false" indent="0" shrinkToFit="false"/>
      <protection locked="true" hidden="false"/>
    </xf>
    <xf numFmtId="164" fontId="48" fillId="0" borderId="100" xfId="0" applyFont="true" applyBorder="true" applyAlignment="true" applyProtection="true">
      <alignment horizontal="left" vertical="center" textRotation="0" wrapText="false" indent="0" shrinkToFit="false"/>
      <protection locked="true" hidden="false"/>
    </xf>
    <xf numFmtId="164" fontId="45" fillId="24" borderId="61" xfId="0" applyFont="true" applyBorder="true" applyAlignment="true" applyProtection="true">
      <alignment horizontal="general" vertical="center" textRotation="0" wrapText="true" indent="0" shrinkToFit="false"/>
      <protection locked="true" hidden="false"/>
    </xf>
    <xf numFmtId="164" fontId="49" fillId="0" borderId="0" xfId="0" applyFont="true" applyBorder="false" applyAlignment="true" applyProtection="true">
      <alignment horizontal="general" vertical="center" textRotation="0" wrapText="true" indent="0" shrinkToFit="false"/>
      <protection locked="true" hidden="false"/>
    </xf>
    <xf numFmtId="164" fontId="49" fillId="24" borderId="0" xfId="0" applyFont="true" applyBorder="true" applyAlignment="true" applyProtection="true">
      <alignment horizontal="left" vertical="center" textRotation="0" wrapText="true" indent="0" shrinkToFit="false"/>
      <protection locked="true" hidden="false"/>
    </xf>
    <xf numFmtId="164" fontId="60" fillId="24" borderId="101" xfId="0" applyFont="true" applyBorder="true" applyAlignment="true" applyProtection="true">
      <alignment horizontal="left" vertical="center" textRotation="0" wrapText="true" indent="0" shrinkToFit="false"/>
      <protection locked="true" hidden="false"/>
    </xf>
    <xf numFmtId="164" fontId="22" fillId="24" borderId="0" xfId="0" applyFont="true" applyBorder="true" applyAlignment="true" applyProtection="true">
      <alignment horizontal="left" vertical="center" textRotation="0" wrapText="false" indent="0" shrinkToFit="false"/>
      <protection locked="true" hidden="false"/>
    </xf>
    <xf numFmtId="164" fontId="47" fillId="0" borderId="23" xfId="0" applyFont="true" applyBorder="true" applyAlignment="true" applyProtection="true">
      <alignment horizontal="left" vertical="center" textRotation="0" wrapText="false" indent="0" shrinkToFit="false"/>
      <protection locked="true" hidden="false"/>
    </xf>
    <xf numFmtId="164" fontId="45" fillId="24" borderId="0" xfId="0" applyFont="true" applyBorder="false" applyAlignment="true" applyProtection="true">
      <alignment horizontal="center" vertical="center" textRotation="0" wrapText="true" indent="0" shrinkToFit="false"/>
      <protection locked="true" hidden="false"/>
    </xf>
    <xf numFmtId="171" fontId="22" fillId="25" borderId="11" xfId="0" applyFont="true" applyBorder="true" applyAlignment="true" applyProtection="true">
      <alignment horizontal="general" vertical="center" textRotation="0" wrapText="true" indent="0" shrinkToFit="false"/>
      <protection locked="true" hidden="false"/>
    </xf>
    <xf numFmtId="164" fontId="48" fillId="24" borderId="35" xfId="0" applyFont="true" applyBorder="true" applyAlignment="true" applyProtection="true">
      <alignment horizontal="left" vertical="center" textRotation="0" wrapText="true" indent="0" shrinkToFit="false"/>
      <protection locked="true" hidden="false"/>
    </xf>
    <xf numFmtId="171" fontId="53" fillId="25" borderId="55" xfId="0" applyFont="true" applyBorder="true" applyAlignment="true" applyProtection="true">
      <alignment horizontal="center" vertical="center" textRotation="0" wrapText="false" indent="0" shrinkToFit="false"/>
      <protection locked="true" hidden="false"/>
    </xf>
    <xf numFmtId="164" fontId="48" fillId="0" borderId="23" xfId="0" applyFont="true" applyBorder="true" applyAlignment="true" applyProtection="true">
      <alignment horizontal="left" vertical="center" textRotation="0" wrapText="true" indent="0" shrinkToFit="false"/>
      <protection locked="true" hidden="false"/>
    </xf>
    <xf numFmtId="164" fontId="71" fillId="0" borderId="0" xfId="0" applyFont="true" applyBorder="false" applyAlignment="false" applyProtection="true">
      <alignment horizontal="general" vertical="center" textRotation="0" wrapText="false" indent="0" shrinkToFit="false"/>
      <protection locked="true" hidden="false"/>
    </xf>
    <xf numFmtId="164" fontId="66" fillId="0" borderId="0" xfId="0" applyFont="true" applyBorder="false" applyAlignment="false" applyProtection="true">
      <alignment horizontal="general" vertical="center" textRotation="0" wrapText="false" indent="0" shrinkToFit="false"/>
      <protection locked="true" hidden="false"/>
    </xf>
    <xf numFmtId="164" fontId="45" fillId="0" borderId="0" xfId="0" applyFont="true" applyBorder="false" applyAlignment="true" applyProtection="true">
      <alignment horizontal="left" vertical="top" textRotation="0" wrapText="true" indent="0" shrinkToFit="false"/>
      <protection locked="true" hidden="false"/>
    </xf>
    <xf numFmtId="164" fontId="48" fillId="24" borderId="102" xfId="0" applyFont="true" applyBorder="true" applyAlignment="false" applyProtection="true">
      <alignment horizontal="general" vertical="center" textRotation="0" wrapText="false" indent="0" shrinkToFit="false"/>
      <protection locked="true" hidden="false"/>
    </xf>
    <xf numFmtId="164" fontId="46" fillId="0" borderId="103" xfId="0" applyFont="true" applyBorder="true" applyAlignment="false" applyProtection="true">
      <alignment horizontal="general" vertical="center" textRotation="0" wrapText="false" indent="0" shrinkToFit="false"/>
      <protection locked="true" hidden="false"/>
    </xf>
    <xf numFmtId="164" fontId="46" fillId="24" borderId="103" xfId="0" applyFont="true" applyBorder="true" applyAlignment="false" applyProtection="true">
      <alignment horizontal="general" vertical="center" textRotation="0" wrapText="false" indent="0" shrinkToFit="false"/>
      <protection locked="true" hidden="false"/>
    </xf>
    <xf numFmtId="164" fontId="45" fillId="24" borderId="103" xfId="0" applyFont="true" applyBorder="true" applyAlignment="false" applyProtection="true">
      <alignment horizontal="general" vertical="center" textRotation="0" wrapText="false" indent="0" shrinkToFit="false"/>
      <protection locked="true" hidden="false"/>
    </xf>
    <xf numFmtId="164" fontId="45" fillId="24" borderId="103" xfId="0" applyFont="true" applyBorder="true" applyAlignment="true" applyProtection="true">
      <alignment horizontal="general" vertical="center" textRotation="0" wrapText="true" indent="0" shrinkToFit="false"/>
      <protection locked="true" hidden="false"/>
    </xf>
    <xf numFmtId="164" fontId="47" fillId="24" borderId="104" xfId="0" applyFont="true" applyBorder="true" applyAlignment="true" applyProtection="true">
      <alignment horizontal="center" vertical="center" textRotation="0" wrapText="false" indent="0" shrinkToFit="false"/>
      <protection locked="true" hidden="false"/>
    </xf>
    <xf numFmtId="175" fontId="13" fillId="0" borderId="0" xfId="0" applyFont="true" applyBorder="false" applyAlignment="false" applyProtection="true">
      <alignment horizontal="general" vertical="center" textRotation="0" wrapText="false" indent="0" shrinkToFit="false"/>
      <protection locked="true" hidden="false"/>
    </xf>
    <xf numFmtId="176" fontId="13" fillId="0" borderId="0" xfId="0" applyFont="true" applyBorder="false" applyAlignment="false" applyProtection="true">
      <alignment horizontal="general" vertical="center" textRotation="0" wrapText="false" indent="0" shrinkToFit="false"/>
      <protection locked="true" hidden="false"/>
    </xf>
    <xf numFmtId="164" fontId="72" fillId="0" borderId="0" xfId="0" applyFont="true" applyBorder="false" applyAlignment="false" applyProtection="true">
      <alignment horizontal="general" vertical="center" textRotation="0" wrapText="false" indent="0" shrinkToFit="false"/>
      <protection locked="true" hidden="false"/>
    </xf>
    <xf numFmtId="164" fontId="47" fillId="26" borderId="42" xfId="0" applyFont="true" applyBorder="true" applyAlignment="true" applyProtection="true">
      <alignment horizontal="center" vertical="center" textRotation="0" wrapText="false" indent="0" shrinkToFit="false"/>
      <protection locked="true" hidden="false"/>
    </xf>
    <xf numFmtId="164" fontId="47" fillId="26" borderId="105" xfId="0" applyFont="true" applyBorder="true" applyAlignment="true" applyProtection="true">
      <alignment horizontal="center" vertical="center" textRotation="0" wrapText="false" indent="0" shrinkToFit="false"/>
      <protection locked="true" hidden="false"/>
    </xf>
    <xf numFmtId="164" fontId="48" fillId="24" borderId="0" xfId="0" applyFont="true" applyBorder="false" applyAlignment="true" applyProtection="true">
      <alignment horizontal="general" vertical="top" textRotation="0" wrapText="false" indent="0" shrinkToFit="false"/>
      <protection locked="true" hidden="false"/>
    </xf>
    <xf numFmtId="164" fontId="45" fillId="24" borderId="0" xfId="0" applyFont="true" applyBorder="true" applyAlignment="true" applyProtection="true">
      <alignment horizontal="general" vertical="center" textRotation="0" wrapText="true" indent="0" shrinkToFit="false"/>
      <protection locked="true" hidden="false"/>
    </xf>
    <xf numFmtId="175" fontId="13" fillId="24" borderId="0" xfId="0" applyFont="true" applyBorder="false" applyAlignment="false" applyProtection="true">
      <alignment horizontal="general" vertical="center" textRotation="0" wrapText="false" indent="0" shrinkToFit="false"/>
      <protection locked="true" hidden="false"/>
    </xf>
    <xf numFmtId="164" fontId="48" fillId="24" borderId="86" xfId="0" applyFont="true" applyBorder="true" applyAlignment="false" applyProtection="true">
      <alignment horizontal="general" vertical="center" textRotation="0" wrapText="false" indent="0" shrinkToFit="false"/>
      <protection locked="true" hidden="false"/>
    </xf>
    <xf numFmtId="164" fontId="47" fillId="26" borderId="106" xfId="0" applyFont="true" applyBorder="true" applyAlignment="true" applyProtection="true">
      <alignment horizontal="center" vertical="center" textRotation="0" wrapText="false" indent="0" shrinkToFit="false"/>
      <protection locked="true" hidden="false"/>
    </xf>
    <xf numFmtId="164" fontId="45" fillId="24" borderId="91" xfId="0" applyFont="true" applyBorder="true" applyAlignment="false" applyProtection="true">
      <alignment horizontal="general" vertical="center" textRotation="0" wrapText="false" indent="0" shrinkToFit="false"/>
      <protection locked="true" hidden="false"/>
    </xf>
    <xf numFmtId="164" fontId="48" fillId="24" borderId="91" xfId="0" applyFont="true" applyBorder="true" applyAlignment="true" applyProtection="true">
      <alignment horizontal="general" vertical="top" textRotation="0" wrapText="false" indent="0" shrinkToFit="false"/>
      <protection locked="true" hidden="false"/>
    </xf>
    <xf numFmtId="164" fontId="48" fillId="26" borderId="91" xfId="0" applyFont="true" applyBorder="true" applyAlignment="true" applyProtection="true">
      <alignment horizontal="left" vertical="center" textRotation="0" wrapText="false" indent="0" shrinkToFit="true"/>
      <protection locked="false" hidden="false"/>
    </xf>
    <xf numFmtId="164" fontId="48" fillId="24" borderId="107" xfId="0" applyFont="true" applyBorder="true" applyAlignment="false" applyProtection="true">
      <alignment horizontal="general" vertical="center" textRotation="0" wrapText="false" indent="0" shrinkToFit="false"/>
      <protection locked="true" hidden="false"/>
    </xf>
    <xf numFmtId="164" fontId="13" fillId="24" borderId="0" xfId="0" applyFont="true" applyBorder="false" applyAlignment="true" applyProtection="true">
      <alignment horizontal="left" vertical="top" textRotation="0" wrapText="true" indent="0" shrinkToFit="false"/>
      <protection locked="true" hidden="false"/>
    </xf>
    <xf numFmtId="164" fontId="13" fillId="24" borderId="0" xfId="0" applyFont="true" applyBorder="false" applyAlignment="true" applyProtection="true">
      <alignment horizontal="left" vertical="top" textRotation="0" wrapText="false" indent="0" shrinkToFit="false"/>
      <protection locked="true" hidden="false"/>
    </xf>
    <xf numFmtId="171" fontId="58" fillId="25" borderId="55" xfId="0" applyFont="true" applyBorder="true" applyAlignment="true" applyProtection="true">
      <alignment horizontal="center" vertical="center" textRotation="0" wrapText="false" indent="0" shrinkToFit="true"/>
      <protection locked="true" hidden="false"/>
    </xf>
    <xf numFmtId="164" fontId="47" fillId="24" borderId="23" xfId="0" applyFont="true" applyBorder="true" applyAlignment="true" applyProtection="true">
      <alignment horizontal="left" vertical="center" textRotation="0" wrapText="false" indent="0" shrinkToFit="false"/>
      <protection locked="true" hidden="false"/>
    </xf>
    <xf numFmtId="171" fontId="22" fillId="27" borderId="11" xfId="0" applyFont="true" applyBorder="true" applyAlignment="true" applyProtection="true">
      <alignment horizontal="general" vertical="center" textRotation="0" wrapText="true" indent="0" shrinkToFit="false"/>
      <protection locked="true" hidden="false"/>
    </xf>
    <xf numFmtId="164" fontId="47" fillId="24" borderId="23" xfId="0" applyFont="true" applyBorder="true" applyAlignment="true" applyProtection="true">
      <alignment horizontal="left" vertical="center" textRotation="0" wrapText="true" indent="0" shrinkToFit="false"/>
      <protection locked="true" hidden="false"/>
    </xf>
    <xf numFmtId="171" fontId="50" fillId="27" borderId="11" xfId="0" applyFont="true" applyBorder="true" applyAlignment="true" applyProtection="true">
      <alignment horizontal="general" vertical="center" textRotation="0" wrapText="true" indent="0" shrinkToFit="false"/>
      <protection locked="true" hidden="false"/>
    </xf>
    <xf numFmtId="164" fontId="49" fillId="24" borderId="35" xfId="0" applyFont="true" applyBorder="true" applyAlignment="true" applyProtection="true">
      <alignment horizontal="left" vertical="center" textRotation="0" wrapText="true" indent="0" shrinkToFit="false"/>
      <protection locked="true" hidden="false"/>
    </xf>
    <xf numFmtId="170" fontId="22" fillId="0" borderId="0" xfId="0" applyFont="true" applyBorder="true" applyAlignment="true" applyProtection="true">
      <alignment horizontal="left" vertical="center" textRotation="0" wrapText="false" indent="0" shrinkToFit="false"/>
      <protection locked="true" hidden="false"/>
    </xf>
    <xf numFmtId="164" fontId="25" fillId="24" borderId="0" xfId="0" applyFont="true" applyBorder="false" applyAlignment="false" applyProtection="true">
      <alignment horizontal="general" vertical="center" textRotation="0" wrapText="false" indent="0" shrinkToFit="false"/>
      <protection locked="true" hidden="false"/>
    </xf>
    <xf numFmtId="164" fontId="48" fillId="24" borderId="0" xfId="0" applyFont="true" applyBorder="true" applyAlignment="true" applyProtection="true">
      <alignment horizontal="left" vertical="top" textRotation="0" wrapText="true" indent="0" shrinkToFit="false"/>
      <protection locked="true" hidden="false"/>
    </xf>
    <xf numFmtId="171" fontId="69" fillId="25" borderId="11" xfId="0" applyFont="true" applyBorder="true" applyAlignment="true" applyProtection="true">
      <alignment horizontal="center" vertical="center" textRotation="0" wrapText="true" indent="0" shrinkToFit="false"/>
      <protection locked="true" hidden="false"/>
    </xf>
    <xf numFmtId="170" fontId="48" fillId="24" borderId="26" xfId="0" applyFont="true" applyBorder="true" applyAlignment="true" applyProtection="true">
      <alignment horizontal="left" vertical="center" textRotation="0" wrapText="true" indent="0" shrinkToFit="false"/>
      <protection locked="true" hidden="false"/>
    </xf>
    <xf numFmtId="170" fontId="48" fillId="25" borderId="23" xfId="0" applyFont="true" applyBorder="true" applyAlignment="true" applyProtection="true">
      <alignment horizontal="center" vertical="center" textRotation="0" wrapText="true" indent="0" shrinkToFit="false"/>
      <protection locked="true" hidden="false"/>
    </xf>
    <xf numFmtId="170" fontId="48" fillId="25" borderId="56" xfId="0" applyFont="true" applyBorder="true" applyAlignment="true" applyProtection="true">
      <alignment horizontal="center" vertical="center" textRotation="0" wrapText="true" indent="0" shrinkToFit="false"/>
      <protection locked="true" hidden="false"/>
    </xf>
    <xf numFmtId="171" fontId="50" fillId="27" borderId="108" xfId="0" applyFont="true" applyBorder="true" applyAlignment="true" applyProtection="true">
      <alignment horizontal="center" vertical="center" textRotation="0" wrapText="false" indent="0" shrinkToFit="false"/>
      <protection locked="true" hidden="false"/>
    </xf>
    <xf numFmtId="164" fontId="53" fillId="0" borderId="55" xfId="0" applyFont="true" applyBorder="true" applyAlignment="true" applyProtection="true">
      <alignment horizontal="center" vertical="center" textRotation="0" wrapText="false" indent="0" shrinkToFit="true"/>
      <protection locked="true" hidden="false"/>
    </xf>
    <xf numFmtId="164" fontId="48" fillId="0" borderId="36" xfId="0" applyFont="true" applyBorder="true" applyAlignment="true" applyProtection="true">
      <alignment horizontal="left" vertical="center" textRotation="0" wrapText="true" indent="0" shrinkToFit="false"/>
      <protection locked="true" hidden="false"/>
    </xf>
    <xf numFmtId="164" fontId="45" fillId="26" borderId="109" xfId="0" applyFont="true" applyBorder="true" applyAlignment="true" applyProtection="true">
      <alignment horizontal="center" vertical="center" textRotation="0" wrapText="true" indent="0" shrinkToFit="false"/>
      <protection locked="true" hidden="false"/>
    </xf>
    <xf numFmtId="164" fontId="45" fillId="24" borderId="110" xfId="0" applyFont="true" applyBorder="true" applyAlignment="true" applyProtection="true">
      <alignment horizontal="left" vertical="center" textRotation="0" wrapText="true" indent="0" shrinkToFit="false"/>
      <protection locked="true" hidden="false"/>
    </xf>
    <xf numFmtId="164" fontId="45" fillId="26" borderId="111" xfId="0" applyFont="true" applyBorder="true" applyAlignment="true" applyProtection="true">
      <alignment horizontal="center" vertical="center" textRotation="0" wrapText="true" indent="0" shrinkToFit="false"/>
      <protection locked="true" hidden="false"/>
    </xf>
    <xf numFmtId="164" fontId="45" fillId="24" borderId="75" xfId="0" applyFont="true" applyBorder="true" applyAlignment="true" applyProtection="true">
      <alignment horizontal="general" vertical="center" textRotation="0" wrapText="true" indent="0" shrinkToFit="false"/>
      <protection locked="true" hidden="false"/>
    </xf>
    <xf numFmtId="164" fontId="45" fillId="24" borderId="88" xfId="0" applyFont="true" applyBorder="true" applyAlignment="true" applyProtection="true">
      <alignment horizontal="general" vertical="center" textRotation="0" wrapText="true" indent="0" shrinkToFit="false"/>
      <protection locked="true" hidden="false"/>
    </xf>
    <xf numFmtId="164" fontId="45" fillId="26" borderId="112" xfId="0" applyFont="true" applyBorder="true" applyAlignment="true" applyProtection="true">
      <alignment horizontal="center" vertical="center" textRotation="0" wrapText="true" indent="0" shrinkToFit="false"/>
      <protection locked="true" hidden="false"/>
    </xf>
    <xf numFmtId="164" fontId="45" fillId="24" borderId="90" xfId="0" applyFont="true" applyBorder="true" applyAlignment="true" applyProtection="true">
      <alignment horizontal="general" vertical="center" textRotation="0" wrapText="true" indent="0" shrinkToFit="false"/>
      <protection locked="true" hidden="false"/>
    </xf>
    <xf numFmtId="164" fontId="45" fillId="24" borderId="113" xfId="0" applyFont="true" applyBorder="true" applyAlignment="true" applyProtection="true">
      <alignment horizontal="general" vertical="center" textRotation="0" wrapText="true" indent="0" shrinkToFit="false"/>
      <protection locked="true" hidden="false"/>
    </xf>
    <xf numFmtId="164" fontId="45" fillId="26" borderId="114" xfId="0" applyFont="true" applyBorder="true" applyAlignment="true" applyProtection="true">
      <alignment horizontal="center" vertical="center" textRotation="0" wrapText="true" indent="0" shrinkToFit="false"/>
      <protection locked="true" hidden="false"/>
    </xf>
    <xf numFmtId="164" fontId="45" fillId="24" borderId="115" xfId="0" applyFont="true" applyBorder="true" applyAlignment="true" applyProtection="true">
      <alignment horizontal="general" vertical="center" textRotation="0" wrapText="true" indent="0" shrinkToFit="false"/>
      <protection locked="true" hidden="false"/>
    </xf>
    <xf numFmtId="164" fontId="45" fillId="24" borderId="116" xfId="0" applyFont="true" applyBorder="true" applyAlignment="true" applyProtection="true">
      <alignment horizontal="general" vertical="center" textRotation="0" wrapText="true" indent="0" shrinkToFit="false"/>
      <protection locked="true" hidden="false"/>
    </xf>
    <xf numFmtId="164" fontId="45" fillId="24" borderId="117" xfId="0" applyFont="true" applyBorder="true" applyAlignment="true" applyProtection="true">
      <alignment horizontal="general" vertical="center" textRotation="0" wrapText="true" indent="0" shrinkToFit="false"/>
      <protection locked="true" hidden="false"/>
    </xf>
    <xf numFmtId="164" fontId="45" fillId="26" borderId="118" xfId="0" applyFont="true" applyBorder="true" applyAlignment="true" applyProtection="true">
      <alignment horizontal="center" vertical="center" textRotation="0" wrapText="true" indent="0" shrinkToFit="false"/>
      <protection locked="true" hidden="false"/>
    </xf>
    <xf numFmtId="164" fontId="45" fillId="24" borderId="113" xfId="0" applyFont="true" applyBorder="true" applyAlignment="true" applyProtection="true">
      <alignment horizontal="left" vertical="center" textRotation="0" wrapText="true" indent="0" shrinkToFit="false"/>
      <protection locked="true" hidden="false"/>
    </xf>
    <xf numFmtId="164" fontId="45" fillId="26" borderId="119" xfId="0" applyFont="true" applyBorder="true" applyAlignment="true" applyProtection="true">
      <alignment horizontal="center" vertical="center" textRotation="0" wrapText="true" indent="0" shrinkToFit="false"/>
      <protection locked="true" hidden="false"/>
    </xf>
    <xf numFmtId="164" fontId="45" fillId="24" borderId="90" xfId="0" applyFont="true" applyBorder="true" applyAlignment="true" applyProtection="true">
      <alignment horizontal="left" vertical="center" textRotation="0" wrapText="true" indent="0" shrinkToFit="false"/>
      <protection locked="true" hidden="false"/>
    </xf>
    <xf numFmtId="164" fontId="45" fillId="24" borderId="120" xfId="0" applyFont="true" applyBorder="true" applyAlignment="true" applyProtection="true">
      <alignment horizontal="general" vertical="center" textRotation="0" wrapText="true" indent="0" shrinkToFit="false"/>
      <protection locked="true" hidden="false"/>
    </xf>
    <xf numFmtId="164" fontId="45" fillId="24" borderId="45" xfId="0" applyFont="true" applyBorder="true" applyAlignment="true" applyProtection="true">
      <alignment horizontal="left" vertical="center" textRotation="0" wrapText="true" indent="0" shrinkToFit="false"/>
      <protection locked="true" hidden="false"/>
    </xf>
    <xf numFmtId="164" fontId="45" fillId="24" borderId="75" xfId="0" applyFont="true" applyBorder="true" applyAlignment="true" applyProtection="true">
      <alignment horizontal="left" vertical="center" textRotation="0" wrapText="true" indent="0" shrinkToFit="false"/>
      <protection locked="true" hidden="false"/>
    </xf>
    <xf numFmtId="164" fontId="45" fillId="24" borderId="63" xfId="0" applyFont="true" applyBorder="true" applyAlignment="true" applyProtection="true">
      <alignment horizontal="general" vertical="center" textRotation="0" wrapText="true" indent="0" shrinkToFit="false"/>
      <protection locked="true" hidden="false"/>
    </xf>
    <xf numFmtId="164" fontId="45" fillId="24" borderId="120" xfId="0" applyFont="true" applyBorder="true" applyAlignment="true" applyProtection="true">
      <alignment horizontal="left" vertical="center" textRotation="0" wrapText="true" indent="0" shrinkToFit="false"/>
      <protection locked="true" hidden="false"/>
    </xf>
    <xf numFmtId="164" fontId="45" fillId="24" borderId="115" xfId="0" applyFont="true" applyBorder="true" applyAlignment="true" applyProtection="true">
      <alignment horizontal="left" vertical="center" textRotation="0" wrapText="true" indent="0" shrinkToFit="false"/>
      <protection locked="true" hidden="false"/>
    </xf>
    <xf numFmtId="164" fontId="45" fillId="24" borderId="116" xfId="0" applyFont="true" applyBorder="true" applyAlignment="true" applyProtection="true">
      <alignment horizontal="left" vertical="center" textRotation="0" wrapText="true" indent="0" shrinkToFit="false"/>
      <protection locked="true" hidden="false"/>
    </xf>
    <xf numFmtId="164" fontId="46" fillId="24" borderId="0" xfId="0" applyFont="true" applyBorder="false" applyAlignment="true" applyProtection="true">
      <alignment horizontal="general" vertical="top" textRotation="0" wrapText="false" indent="0" shrinkToFit="false"/>
      <protection locked="true" hidden="false"/>
    </xf>
    <xf numFmtId="164" fontId="45" fillId="26" borderId="121" xfId="0" applyFont="true" applyBorder="true" applyAlignment="true" applyProtection="true">
      <alignment horizontal="center" vertical="center" textRotation="0" wrapText="true" indent="0" shrinkToFit="false"/>
      <protection locked="true" hidden="false"/>
    </xf>
    <xf numFmtId="164" fontId="45" fillId="24" borderId="122" xfId="0" applyFont="true" applyBorder="true" applyAlignment="true" applyProtection="true">
      <alignment horizontal="left" vertical="center" textRotation="0" wrapText="true" indent="0" shrinkToFit="false"/>
      <protection locked="true" hidden="false"/>
    </xf>
    <xf numFmtId="164" fontId="45" fillId="24" borderId="107" xfId="0" applyFont="true" applyBorder="true" applyAlignment="true" applyProtection="true">
      <alignment horizontal="general" vertical="center" textRotation="0" wrapText="true" indent="0" shrinkToFit="false"/>
      <protection locked="true" hidden="false"/>
    </xf>
    <xf numFmtId="170" fontId="48" fillId="24" borderId="0" xfId="0" applyFont="true" applyBorder="false" applyAlignment="true" applyProtection="true">
      <alignment horizontal="left" vertical="center" textRotation="0" wrapText="true" indent="0" shrinkToFit="false"/>
      <protection locked="true" hidden="false"/>
    </xf>
    <xf numFmtId="164" fontId="46" fillId="0" borderId="0" xfId="0" applyFont="true" applyBorder="false" applyAlignment="true" applyProtection="true">
      <alignment horizontal="general" vertical="top" textRotation="0" wrapText="false" indent="0" shrinkToFit="false"/>
      <protection locked="true" hidden="false"/>
    </xf>
    <xf numFmtId="164" fontId="26" fillId="24" borderId="0" xfId="0" applyFont="true" applyBorder="false" applyAlignment="true" applyProtection="true">
      <alignment horizontal="general" vertical="top" textRotation="0" wrapText="false" indent="0" shrinkToFit="false"/>
      <protection locked="true" hidden="false"/>
    </xf>
    <xf numFmtId="164" fontId="66" fillId="24" borderId="0" xfId="0" applyFont="true" applyBorder="true" applyAlignment="true" applyProtection="true">
      <alignment horizontal="left" vertical="center" textRotation="0" wrapText="false" indent="0" shrinkToFit="false"/>
      <protection locked="true" hidden="false"/>
    </xf>
    <xf numFmtId="164" fontId="26" fillId="0" borderId="0" xfId="0" applyFont="true" applyBorder="false" applyAlignment="true" applyProtection="true">
      <alignment horizontal="general" vertical="top" textRotation="0" wrapText="false" indent="0" shrinkToFit="false"/>
      <protection locked="true" hidden="false"/>
    </xf>
    <xf numFmtId="170" fontId="48" fillId="24" borderId="0" xfId="0" applyFont="true" applyBorder="false" applyAlignment="true" applyProtection="true">
      <alignment horizontal="center" vertical="center" textRotation="0" wrapText="false" indent="0" shrinkToFit="false"/>
      <protection locked="true" hidden="false"/>
    </xf>
    <xf numFmtId="164" fontId="48" fillId="24" borderId="36" xfId="0" applyFont="true" applyBorder="true" applyAlignment="true" applyProtection="true">
      <alignment horizontal="center" vertical="center" textRotation="0" wrapText="true" indent="0" shrinkToFit="false"/>
      <protection locked="true" hidden="false"/>
    </xf>
    <xf numFmtId="164" fontId="48" fillId="24" borderId="110" xfId="0" applyFont="true" applyBorder="true" applyAlignment="true" applyProtection="true">
      <alignment horizontal="left" vertical="center" textRotation="0" wrapText="true" indent="0" shrinkToFit="false"/>
      <protection locked="true" hidden="false"/>
    </xf>
    <xf numFmtId="164" fontId="48" fillId="24" borderId="107" xfId="0" applyFont="true" applyBorder="true" applyAlignment="true" applyProtection="true">
      <alignment horizontal="left" vertical="center" textRotation="0" wrapText="true" indent="0" shrinkToFit="false"/>
      <protection locked="true" hidden="false"/>
    </xf>
    <xf numFmtId="170" fontId="4" fillId="24" borderId="0" xfId="0" applyFont="true" applyBorder="false" applyAlignment="false" applyProtection="true">
      <alignment horizontal="general" vertical="center" textRotation="0" wrapText="false" indent="0" shrinkToFit="false"/>
      <protection locked="true" hidden="false"/>
    </xf>
    <xf numFmtId="164" fontId="73" fillId="24" borderId="0" xfId="0" applyFont="true" applyBorder="false" applyAlignment="true" applyProtection="true">
      <alignment horizontal="general" vertical="center" textRotation="0" wrapText="true" indent="0" shrinkToFit="false"/>
      <protection locked="true" hidden="false"/>
    </xf>
    <xf numFmtId="164" fontId="48" fillId="25" borderId="39" xfId="0" applyFont="true" applyBorder="true" applyAlignment="true" applyProtection="true">
      <alignment horizontal="center" vertical="center" textRotation="0" wrapText="false" indent="0" shrinkToFit="false"/>
      <protection locked="true" hidden="false"/>
    </xf>
    <xf numFmtId="164" fontId="48" fillId="25" borderId="56" xfId="0" applyFont="true" applyBorder="true" applyAlignment="true" applyProtection="true">
      <alignment horizontal="center" vertical="center" textRotation="0" wrapText="true" indent="0" shrinkToFit="false"/>
      <protection locked="true" hidden="false"/>
    </xf>
    <xf numFmtId="164" fontId="48" fillId="24" borderId="123" xfId="0" applyFont="true" applyBorder="true" applyAlignment="true" applyProtection="true">
      <alignment horizontal="left" vertical="center" textRotation="0" wrapText="true" indent="0" shrinkToFit="false"/>
      <protection locked="true" hidden="false"/>
    </xf>
    <xf numFmtId="164" fontId="48" fillId="0" borderId="124" xfId="0" applyFont="true" applyBorder="true" applyAlignment="true" applyProtection="true">
      <alignment horizontal="center" vertical="center" textRotation="0" wrapText="true" indent="0" shrinkToFit="false"/>
      <protection locked="true" hidden="false"/>
    </xf>
    <xf numFmtId="171" fontId="53" fillId="0" borderId="125" xfId="0" applyFont="true" applyBorder="true" applyAlignment="true" applyProtection="true">
      <alignment horizontal="center" vertical="center" textRotation="0" wrapText="false" indent="0" shrinkToFit="false"/>
      <protection locked="false" hidden="false"/>
    </xf>
    <xf numFmtId="164" fontId="49" fillId="24" borderId="67" xfId="0" applyFont="true" applyBorder="true" applyAlignment="true" applyProtection="true">
      <alignment horizontal="left" vertical="center" textRotation="0" wrapText="true" indent="0" shrinkToFit="false"/>
      <protection locked="true" hidden="false"/>
    </xf>
    <xf numFmtId="164" fontId="48" fillId="0" borderId="126" xfId="0" applyFont="true" applyBorder="true" applyAlignment="true" applyProtection="true">
      <alignment horizontal="center" vertical="center" textRotation="0" wrapText="true" indent="0" shrinkToFit="false"/>
      <protection locked="true" hidden="false"/>
    </xf>
    <xf numFmtId="164" fontId="48" fillId="24" borderId="67" xfId="0" applyFont="true" applyBorder="true" applyAlignment="true" applyProtection="true">
      <alignment horizontal="left" vertical="center" textRotation="0" wrapText="true" indent="0" shrinkToFit="false"/>
      <protection locked="true" hidden="false"/>
    </xf>
    <xf numFmtId="164" fontId="48" fillId="0" borderId="126" xfId="0" applyFont="true" applyBorder="true" applyAlignment="true" applyProtection="true">
      <alignment horizontal="center" vertical="center" textRotation="0" wrapText="false" indent="0" shrinkToFit="false"/>
      <protection locked="true" hidden="false"/>
    </xf>
    <xf numFmtId="164" fontId="69" fillId="0" borderId="0" xfId="0" applyFont="true" applyBorder="false" applyAlignment="false" applyProtection="true">
      <alignment horizontal="general" vertical="center" textRotation="0" wrapText="false" indent="0" shrinkToFit="false"/>
      <protection locked="true" hidden="false"/>
    </xf>
    <xf numFmtId="164" fontId="48" fillId="24" borderId="127" xfId="0" applyFont="true" applyBorder="true" applyAlignment="true" applyProtection="true">
      <alignment horizontal="left" vertical="center" textRotation="0" wrapText="false" indent="0" shrinkToFit="false"/>
      <protection locked="true" hidden="false"/>
    </xf>
    <xf numFmtId="164" fontId="48" fillId="0" borderId="128" xfId="0" applyFont="true" applyBorder="true" applyAlignment="true" applyProtection="true">
      <alignment horizontal="center" vertical="center" textRotation="0" wrapText="false" indent="0" shrinkToFit="false"/>
      <protection locked="true" hidden="false"/>
    </xf>
    <xf numFmtId="164" fontId="49" fillId="24" borderId="0" xfId="0" applyFont="true" applyBorder="false" applyAlignment="true" applyProtection="true">
      <alignment horizontal="center" vertical="top" textRotation="0" wrapText="false" indent="0" shrinkToFit="false"/>
      <protection locked="true" hidden="false"/>
    </xf>
    <xf numFmtId="164" fontId="48" fillId="24" borderId="0" xfId="0" applyFont="true" applyBorder="false" applyAlignment="true" applyProtection="true">
      <alignment horizontal="left" vertical="top" textRotation="0" wrapText="false" indent="0" shrinkToFit="false"/>
      <protection locked="true" hidden="false"/>
    </xf>
    <xf numFmtId="164" fontId="49" fillId="24" borderId="0" xfId="0" applyFont="true" applyBorder="false" applyAlignment="false" applyProtection="true">
      <alignment horizontal="general" vertical="center" textRotation="0" wrapText="false" indent="0" shrinkToFit="false"/>
      <protection locked="true" hidden="false"/>
    </xf>
    <xf numFmtId="164" fontId="48" fillId="0" borderId="0" xfId="0" applyFont="true" applyBorder="true" applyAlignment="true" applyProtection="true">
      <alignment horizontal="left" vertical="top" textRotation="0" wrapText="true" indent="0" shrinkToFit="false"/>
      <protection locked="true" hidden="false"/>
    </xf>
    <xf numFmtId="164" fontId="45" fillId="24" borderId="0" xfId="0" applyFont="true" applyBorder="false" applyAlignment="true" applyProtection="true">
      <alignment horizontal="right" vertical="top" textRotation="0" wrapText="true" indent="0" shrinkToFit="false"/>
      <protection locked="true" hidden="false"/>
    </xf>
    <xf numFmtId="164" fontId="73" fillId="24" borderId="102" xfId="0" applyFont="true" applyBorder="true" applyAlignment="true" applyProtection="true">
      <alignment horizontal="general" vertical="center" textRotation="0" wrapText="true" indent="0" shrinkToFit="false"/>
      <protection locked="true" hidden="false"/>
    </xf>
    <xf numFmtId="164" fontId="73" fillId="24" borderId="103" xfId="0" applyFont="true" applyBorder="true" applyAlignment="true" applyProtection="true">
      <alignment horizontal="general" vertical="center" textRotation="0" wrapText="true" indent="0" shrinkToFit="false"/>
      <protection locked="true" hidden="false"/>
    </xf>
    <xf numFmtId="164" fontId="73" fillId="24" borderId="104" xfId="0" applyFont="true" applyBorder="true" applyAlignment="true" applyProtection="true">
      <alignment horizontal="general" vertical="center" textRotation="0" wrapText="true" indent="0" shrinkToFit="false"/>
      <protection locked="true" hidden="false"/>
    </xf>
    <xf numFmtId="164" fontId="73" fillId="24" borderId="64" xfId="0" applyFont="true" applyBorder="true" applyAlignment="true" applyProtection="true">
      <alignment horizontal="general" vertical="center" textRotation="0" wrapText="true" indent="0" shrinkToFit="false"/>
      <protection locked="true" hidden="false"/>
    </xf>
    <xf numFmtId="164" fontId="73" fillId="24" borderId="0" xfId="0" applyFont="true" applyBorder="true" applyAlignment="true" applyProtection="true">
      <alignment horizontal="left" vertical="center" textRotation="0" wrapText="true" indent="0" shrinkToFit="false"/>
      <protection locked="true" hidden="false"/>
    </xf>
    <xf numFmtId="164" fontId="73" fillId="24" borderId="63" xfId="0" applyFont="true" applyBorder="true" applyAlignment="true" applyProtection="true">
      <alignment horizontal="general" vertical="center" textRotation="0" wrapText="true" indent="0" shrinkToFit="false"/>
      <protection locked="true" hidden="false"/>
    </xf>
    <xf numFmtId="164" fontId="73" fillId="24" borderId="64" xfId="0" applyFont="true" applyBorder="true" applyAlignment="false" applyProtection="true">
      <alignment horizontal="general" vertical="center" textRotation="0" wrapText="false" indent="0" shrinkToFit="false"/>
      <protection locked="true" hidden="false"/>
    </xf>
    <xf numFmtId="164" fontId="73" fillId="24" borderId="0" xfId="0" applyFont="true" applyBorder="false" applyAlignment="false" applyProtection="true">
      <alignment horizontal="general" vertical="center" textRotation="0" wrapText="false" indent="0" shrinkToFit="false"/>
      <protection locked="true" hidden="false"/>
    </xf>
    <xf numFmtId="164" fontId="73" fillId="26" borderId="0" xfId="0" applyFont="true" applyBorder="true" applyAlignment="true" applyProtection="true">
      <alignment horizontal="center" vertical="center" textRotation="0" wrapText="false" indent="0" shrinkToFit="false"/>
      <protection locked="false" hidden="false"/>
    </xf>
    <xf numFmtId="164" fontId="73" fillId="24" borderId="0" xfId="0" applyFont="true" applyBorder="true" applyAlignment="true" applyProtection="true">
      <alignment horizontal="center" vertical="center" textRotation="0" wrapText="false" indent="0" shrinkToFit="false"/>
      <protection locked="true" hidden="false"/>
    </xf>
    <xf numFmtId="171" fontId="73" fillId="24" borderId="0" xfId="0" applyFont="true" applyBorder="true" applyAlignment="true" applyProtection="true">
      <alignment horizontal="left" vertical="center" textRotation="0" wrapText="false" indent="0" shrinkToFit="true"/>
      <protection locked="true" hidden="false"/>
    </xf>
    <xf numFmtId="164" fontId="73" fillId="24" borderId="0" xfId="0" applyFont="true" applyBorder="false" applyAlignment="true" applyProtection="true">
      <alignment horizontal="general" vertical="center" textRotation="0" wrapText="false" indent="0" shrinkToFit="true"/>
      <protection locked="true" hidden="false"/>
    </xf>
    <xf numFmtId="164" fontId="73" fillId="24" borderId="63" xfId="0" applyFont="true" applyBorder="true" applyAlignment="true" applyProtection="true">
      <alignment horizontal="general" vertical="center" textRotation="0" wrapText="false" indent="0" shrinkToFit="true"/>
      <protection locked="true" hidden="false"/>
    </xf>
    <xf numFmtId="164" fontId="74" fillId="24" borderId="0" xfId="0" applyFont="true" applyBorder="false" applyAlignment="false" applyProtection="true">
      <alignment horizontal="general" vertical="center" textRotation="0" wrapText="false" indent="0" shrinkToFit="false"/>
      <protection locked="true" hidden="false"/>
    </xf>
    <xf numFmtId="164" fontId="74" fillId="0" borderId="0" xfId="0" applyFont="true" applyBorder="false" applyAlignment="false" applyProtection="true">
      <alignment horizontal="general" vertical="center" textRotation="0" wrapText="false" indent="0" shrinkToFit="false"/>
      <protection locked="true" hidden="false"/>
    </xf>
    <xf numFmtId="164" fontId="75" fillId="24" borderId="0" xfId="0" applyFont="true" applyBorder="false" applyAlignment="false" applyProtection="true">
      <alignment horizontal="general" vertical="center" textRotation="0" wrapText="false" indent="0" shrinkToFit="false"/>
      <protection locked="true" hidden="false"/>
    </xf>
    <xf numFmtId="164" fontId="73" fillId="24" borderId="0" xfId="0" applyFont="true" applyBorder="true" applyAlignment="true" applyProtection="true">
      <alignment horizontal="center" vertical="center" textRotation="0" wrapText="true" indent="0" shrinkToFit="false"/>
      <protection locked="true" hidden="false"/>
    </xf>
    <xf numFmtId="164" fontId="60" fillId="24" borderId="0" xfId="0" applyFont="true" applyBorder="true" applyAlignment="true" applyProtection="true">
      <alignment horizontal="center" vertical="center" textRotation="0" wrapText="false" indent="0" shrinkToFit="false"/>
      <protection locked="true" hidden="false"/>
    </xf>
    <xf numFmtId="164" fontId="73" fillId="26" borderId="0" xfId="0" applyFont="true" applyBorder="true" applyAlignment="true" applyProtection="true">
      <alignment horizontal="general" vertical="center" textRotation="0" wrapText="false" indent="0" shrinkToFit="true"/>
      <protection locked="false" hidden="false"/>
    </xf>
    <xf numFmtId="164" fontId="60" fillId="24" borderId="0" xfId="0" applyFont="true" applyBorder="true" applyAlignment="true" applyProtection="true">
      <alignment horizontal="center" vertical="center" textRotation="0" wrapText="false" indent="0" shrinkToFit="true"/>
      <protection locked="true" hidden="false"/>
    </xf>
    <xf numFmtId="164" fontId="75" fillId="24" borderId="63" xfId="0" applyFont="true" applyBorder="true" applyAlignment="false" applyProtection="true">
      <alignment horizontal="general" vertical="center" textRotation="0" wrapText="false" indent="0" shrinkToFit="false"/>
      <protection locked="true" hidden="false"/>
    </xf>
    <xf numFmtId="164" fontId="76" fillId="24" borderId="86" xfId="0" applyFont="true" applyBorder="true" applyAlignment="false" applyProtection="true">
      <alignment horizontal="general" vertical="center" textRotation="0" wrapText="false" indent="0" shrinkToFit="false"/>
      <protection locked="true" hidden="false"/>
    </xf>
    <xf numFmtId="164" fontId="74" fillId="24" borderId="91" xfId="0" applyFont="true" applyBorder="true" applyAlignment="false" applyProtection="true">
      <alignment horizontal="general" vertical="center" textRotation="0" wrapText="false" indent="0" shrinkToFit="false"/>
      <protection locked="true" hidden="false"/>
    </xf>
    <xf numFmtId="164" fontId="76" fillId="24" borderId="91" xfId="0" applyFont="true" applyBorder="true" applyAlignment="false" applyProtection="true">
      <alignment horizontal="general" vertical="center" textRotation="0" wrapText="false" indent="0" shrinkToFit="false"/>
      <protection locked="true" hidden="false"/>
    </xf>
    <xf numFmtId="164" fontId="76" fillId="24" borderId="91" xfId="0" applyFont="true" applyBorder="true" applyAlignment="true" applyProtection="true">
      <alignment horizontal="center" vertical="center" textRotation="0" wrapText="false" indent="0" shrinkToFit="false"/>
      <protection locked="true" hidden="false"/>
    </xf>
    <xf numFmtId="164" fontId="77" fillId="24" borderId="91" xfId="0" applyFont="true" applyBorder="true" applyAlignment="true" applyProtection="true">
      <alignment horizontal="general" vertical="center" textRotation="0" wrapText="false" indent="0" shrinkToFit="true"/>
      <protection locked="true" hidden="false"/>
    </xf>
    <xf numFmtId="164" fontId="74" fillId="24" borderId="91" xfId="0" applyFont="true" applyBorder="true" applyAlignment="true" applyProtection="true">
      <alignment horizontal="center" vertical="center" textRotation="0" wrapText="false" indent="0" shrinkToFit="false"/>
      <protection locked="true" hidden="false"/>
    </xf>
    <xf numFmtId="164" fontId="74" fillId="24" borderId="107" xfId="0" applyFont="true" applyBorder="true" applyAlignment="false" applyProtection="true">
      <alignment horizontal="general" vertical="center" textRotation="0" wrapText="false" indent="0" shrinkToFit="false"/>
      <protection locked="true" hidden="false"/>
    </xf>
    <xf numFmtId="164" fontId="76" fillId="24" borderId="0" xfId="0" applyFont="true" applyBorder="false" applyAlignment="false" applyProtection="true">
      <alignment horizontal="general" vertical="center" textRotation="0" wrapText="false" indent="0" shrinkToFit="false"/>
      <protection locked="true" hidden="false"/>
    </xf>
    <xf numFmtId="164" fontId="76" fillId="24" borderId="0" xfId="0" applyFont="true" applyBorder="false" applyAlignment="true" applyProtection="true">
      <alignment horizontal="center" vertical="center" textRotation="0" wrapText="false" indent="0" shrinkToFit="false"/>
      <protection locked="true" hidden="false"/>
    </xf>
    <xf numFmtId="164" fontId="77" fillId="24" borderId="0" xfId="0" applyFont="true" applyBorder="false" applyAlignment="true" applyProtection="true">
      <alignment horizontal="general" vertical="center" textRotation="0" wrapText="false" indent="0" shrinkToFit="true"/>
      <protection locked="true" hidden="false"/>
    </xf>
    <xf numFmtId="164" fontId="74" fillId="24" borderId="0" xfId="0" applyFont="true" applyBorder="false" applyAlignment="true" applyProtection="true">
      <alignment horizontal="center" vertical="center" textRotation="0" wrapText="false" indent="0" shrinkToFit="false"/>
      <protection locked="true" hidden="false"/>
    </xf>
    <xf numFmtId="164" fontId="78" fillId="24" borderId="0" xfId="0" applyFont="true" applyBorder="false" applyAlignment="false" applyProtection="true">
      <alignment horizontal="general" vertical="center" textRotation="0" wrapText="false" indent="0" shrinkToFit="false"/>
      <protection locked="true" hidden="false"/>
    </xf>
    <xf numFmtId="164" fontId="46" fillId="25" borderId="23" xfId="0" applyFont="true" applyBorder="true" applyAlignment="true" applyProtection="true">
      <alignment horizontal="center" vertical="center" textRotation="0" wrapText="false" indent="0" shrinkToFit="false"/>
      <protection locked="true" hidden="false"/>
    </xf>
    <xf numFmtId="164" fontId="13" fillId="0" borderId="129" xfId="0" applyFont="true" applyBorder="true" applyAlignment="true" applyProtection="true">
      <alignment horizontal="center" vertical="center" textRotation="0" wrapText="false" indent="0" shrinkToFit="false"/>
      <protection locked="true" hidden="false"/>
    </xf>
    <xf numFmtId="164" fontId="49" fillId="0" borderId="130" xfId="0" applyFont="true" applyBorder="true" applyAlignment="true" applyProtection="true">
      <alignment horizontal="left" vertical="center" textRotation="0" wrapText="false" indent="0" shrinkToFit="false"/>
      <protection locked="true" hidden="false"/>
    </xf>
    <xf numFmtId="171" fontId="69" fillId="27" borderId="23" xfId="0" applyFont="true" applyBorder="true" applyAlignment="true" applyProtection="true">
      <alignment horizontal="center" vertical="center" textRotation="0" wrapText="false" indent="0" shrinkToFit="false"/>
      <protection locked="true" hidden="false"/>
    </xf>
    <xf numFmtId="164" fontId="49" fillId="0" borderId="131" xfId="0" applyFont="true" applyBorder="true" applyAlignment="true" applyProtection="true">
      <alignment horizontal="left" vertical="center" textRotation="0" wrapText="false" indent="0" shrinkToFit="false"/>
      <protection locked="true" hidden="false"/>
    </xf>
    <xf numFmtId="164" fontId="13" fillId="0" borderId="74" xfId="0" applyFont="true" applyBorder="true" applyAlignment="true" applyProtection="true">
      <alignment horizontal="center" vertical="center" textRotation="0" wrapText="false" indent="0" shrinkToFit="false"/>
      <protection locked="true" hidden="false"/>
    </xf>
    <xf numFmtId="164" fontId="13" fillId="0" borderId="132" xfId="0" applyFont="true" applyBorder="true" applyAlignment="true" applyProtection="true">
      <alignment horizontal="center" vertical="center" textRotation="0" wrapText="false" indent="0" shrinkToFit="false"/>
      <protection locked="true" hidden="false"/>
    </xf>
    <xf numFmtId="164" fontId="49" fillId="0" borderId="133" xfId="0" applyFont="true" applyBorder="true" applyAlignment="true" applyProtection="true">
      <alignment horizontal="left" vertical="center" textRotation="0" wrapText="false" indent="0" shrinkToFit="false"/>
      <protection locked="true" hidden="false"/>
    </xf>
    <xf numFmtId="164" fontId="13" fillId="0" borderId="74" xfId="0" applyFont="true" applyBorder="true" applyAlignment="false" applyProtection="true">
      <alignment horizontal="general" vertical="center" textRotation="0" wrapText="false" indent="0" shrinkToFit="false"/>
      <protection locked="true" hidden="false"/>
    </xf>
    <xf numFmtId="164" fontId="49" fillId="0" borderId="96" xfId="0" applyFont="true" applyBorder="true" applyAlignment="true" applyProtection="true">
      <alignment horizontal="center" vertical="center" textRotation="0" wrapText="false" indent="0" shrinkToFit="false"/>
      <protection locked="true" hidden="false"/>
    </xf>
    <xf numFmtId="164" fontId="22" fillId="24" borderId="0" xfId="0" applyFont="true" applyBorder="false" applyAlignment="true" applyProtection="true">
      <alignment horizontal="general" vertical="top" textRotation="0" wrapText="true" indent="0" shrinkToFit="false"/>
      <protection locked="true" hidden="false"/>
    </xf>
    <xf numFmtId="164" fontId="49" fillId="0" borderId="131" xfId="0" applyFont="true" applyBorder="true" applyAlignment="true" applyProtection="true">
      <alignment horizontal="left" vertical="center" textRotation="0" wrapText="true" indent="0" shrinkToFit="false"/>
      <protection locked="true" hidden="false"/>
    </xf>
    <xf numFmtId="164" fontId="22" fillId="24" borderId="0" xfId="0" applyFont="true" applyBorder="false" applyAlignment="true" applyProtection="true">
      <alignment horizontal="general" vertical="center" textRotation="0" wrapText="true" indent="0" shrinkToFit="false"/>
      <protection locked="true" hidden="false"/>
    </xf>
    <xf numFmtId="164" fontId="49" fillId="0" borderId="134" xfId="0" applyFont="true" applyBorder="true" applyAlignment="true" applyProtection="true">
      <alignment horizontal="center" vertical="center" textRotation="0" wrapText="false" indent="0" shrinkToFit="false"/>
      <protection locked="true" hidden="false"/>
    </xf>
    <xf numFmtId="164" fontId="0" fillId="0" borderId="129" xfId="0" applyFont="true" applyBorder="true" applyAlignment="true" applyProtection="true">
      <alignment horizontal="center" vertical="center" textRotation="0" wrapText="false" indent="0" shrinkToFit="false"/>
      <protection locked="true" hidden="false"/>
    </xf>
    <xf numFmtId="164" fontId="49" fillId="0" borderId="43" xfId="0" applyFont="true" applyBorder="true" applyAlignment="true" applyProtection="true">
      <alignment horizontal="left" vertical="center" textRotation="0" wrapText="true" indent="0" shrinkToFit="false"/>
      <protection locked="true" hidden="false"/>
    </xf>
    <xf numFmtId="164" fontId="0" fillId="0" borderId="76" xfId="0" applyFont="true" applyBorder="true" applyAlignment="true" applyProtection="true">
      <alignment horizontal="center" vertical="center" textRotation="0" wrapText="false" indent="0" shrinkToFit="false"/>
      <protection locked="true" hidden="false"/>
    </xf>
    <xf numFmtId="164" fontId="49" fillId="0" borderId="44" xfId="0" applyFont="true" applyBorder="true" applyAlignment="true" applyProtection="true">
      <alignment horizontal="left" vertical="center" textRotation="0" wrapText="true" indent="0" shrinkToFit="false"/>
      <protection locked="true" hidden="false"/>
    </xf>
    <xf numFmtId="164" fontId="0" fillId="0" borderId="0" xfId="0" applyFont="false" applyBorder="false" applyAlignment="true" applyProtection="true">
      <alignment horizontal="general" vertical="center" textRotation="0" wrapText="false" indent="0" shrinkToFit="true"/>
      <protection locked="true" hidden="false"/>
    </xf>
    <xf numFmtId="164" fontId="33" fillId="0" borderId="0" xfId="0" applyFont="true" applyBorder="false" applyAlignment="true" applyProtection="true">
      <alignment horizontal="general" vertical="center" textRotation="0" wrapText="false" indent="0" shrinkToFit="true"/>
      <protection locked="true" hidden="false"/>
    </xf>
    <xf numFmtId="164" fontId="33" fillId="0" borderId="0" xfId="0" applyFont="true" applyBorder="false" applyAlignment="false" applyProtection="true">
      <alignment horizontal="general" vertical="center" textRotation="0" wrapText="false" indent="0" shrinkToFit="false"/>
      <protection locked="true" hidden="false"/>
    </xf>
    <xf numFmtId="172" fontId="33" fillId="0" borderId="0" xfId="0" applyFont="true" applyBorder="false" applyAlignment="false" applyProtection="true">
      <alignment horizontal="general" vertical="center" textRotation="0" wrapText="false" indent="0" shrinkToFit="false"/>
      <protection locked="true" hidden="false"/>
    </xf>
    <xf numFmtId="164" fontId="86" fillId="0" borderId="0" xfId="0" applyFont="true" applyBorder="false" applyAlignment="false" applyProtection="true">
      <alignment horizontal="general" vertical="center" textRotation="0" wrapText="false" indent="0" shrinkToFit="false"/>
      <protection locked="true" hidden="false"/>
    </xf>
    <xf numFmtId="164" fontId="87" fillId="24" borderId="0" xfId="0" applyFont="true" applyBorder="false" applyAlignment="false" applyProtection="true">
      <alignment horizontal="general" vertical="center" textRotation="0" wrapText="false" indent="0" shrinkToFit="false"/>
      <protection locked="true" hidden="false"/>
    </xf>
    <xf numFmtId="164" fontId="4" fillId="24" borderId="0" xfId="0" applyFont="true" applyBorder="false" applyAlignment="true" applyProtection="true">
      <alignment horizontal="general" vertical="center" textRotation="0" wrapText="false" indent="0" shrinkToFit="true"/>
      <protection locked="true" hidden="false"/>
    </xf>
    <xf numFmtId="164" fontId="32" fillId="24" borderId="0" xfId="0" applyFont="true" applyBorder="false" applyAlignment="true" applyProtection="true">
      <alignment horizontal="general" vertical="center" textRotation="0" wrapText="false" indent="0" shrinkToFit="true"/>
      <protection locked="true" hidden="false"/>
    </xf>
    <xf numFmtId="172" fontId="33" fillId="24" borderId="0" xfId="0" applyFont="true" applyBorder="false" applyAlignment="false" applyProtection="true">
      <alignment horizontal="general" vertical="center" textRotation="0" wrapText="false" indent="0" shrinkToFit="false"/>
      <protection locked="true" hidden="false"/>
    </xf>
    <xf numFmtId="164" fontId="88" fillId="24" borderId="23" xfId="0" applyFont="true" applyBorder="true" applyAlignment="true" applyProtection="true">
      <alignment horizontal="center" vertical="center" textRotation="0" wrapText="false" indent="0" shrinkToFit="false"/>
      <protection locked="true" hidden="false"/>
    </xf>
    <xf numFmtId="171" fontId="88" fillId="24" borderId="23" xfId="0" applyFont="true" applyBorder="true" applyAlignment="true" applyProtection="true">
      <alignment horizontal="center" vertical="center" textRotation="0" wrapText="false" indent="0" shrinkToFit="false"/>
      <protection locked="true" hidden="false"/>
    </xf>
    <xf numFmtId="164" fontId="32" fillId="0" borderId="0" xfId="0" applyFont="true" applyBorder="false" applyAlignment="true" applyProtection="true">
      <alignment horizontal="center" vertical="center" textRotation="0" wrapText="false" indent="0" shrinkToFit="false"/>
      <protection locked="true" hidden="false"/>
    </xf>
    <xf numFmtId="164" fontId="89" fillId="24" borderId="0" xfId="0" applyFont="true" applyBorder="false" applyAlignment="false" applyProtection="true">
      <alignment horizontal="general" vertical="center" textRotation="0" wrapText="false" indent="0" shrinkToFit="false"/>
      <protection locked="true" hidden="false"/>
    </xf>
    <xf numFmtId="175" fontId="90" fillId="24" borderId="0" xfId="0" applyFont="true" applyBorder="false" applyAlignment="false" applyProtection="true">
      <alignment horizontal="general" vertical="center" textRotation="0" wrapText="false" indent="0" shrinkToFit="false"/>
      <protection locked="true" hidden="false"/>
    </xf>
    <xf numFmtId="175" fontId="25" fillId="24" borderId="0" xfId="0" applyFont="true" applyBorder="false" applyAlignment="false" applyProtection="true">
      <alignment horizontal="general" vertical="center" textRotation="0" wrapText="false" indent="0" shrinkToFit="false"/>
      <protection locked="true" hidden="false"/>
    </xf>
    <xf numFmtId="172" fontId="32" fillId="24" borderId="0" xfId="0" applyFont="true" applyBorder="false" applyAlignment="false" applyProtection="true">
      <alignment horizontal="general" vertical="center" textRotation="0" wrapText="false" indent="0" shrinkToFit="false"/>
      <protection locked="true" hidden="false"/>
    </xf>
    <xf numFmtId="164" fontId="32" fillId="24" borderId="10" xfId="0" applyFont="true" applyBorder="true" applyAlignment="true" applyProtection="true">
      <alignment horizontal="center" vertical="center" textRotation="0" wrapText="false" indent="0" shrinkToFit="false"/>
      <protection locked="true" hidden="false"/>
    </xf>
    <xf numFmtId="171" fontId="32" fillId="24" borderId="11" xfId="0" applyFont="true" applyBorder="true" applyAlignment="false" applyProtection="true">
      <alignment horizontal="general" vertical="center" textRotation="0" wrapText="false" indent="0" shrinkToFit="false"/>
      <protection locked="true" hidden="false"/>
    </xf>
    <xf numFmtId="164" fontId="4" fillId="24" borderId="0" xfId="0" applyFont="true" applyBorder="false" applyAlignment="true" applyProtection="true">
      <alignment horizontal="center" vertical="center" textRotation="0" wrapText="false" indent="0" shrinkToFit="false"/>
      <protection locked="true" hidden="false"/>
    </xf>
    <xf numFmtId="164" fontId="25" fillId="24" borderId="0" xfId="0" applyFont="true" applyBorder="false" applyAlignment="true" applyProtection="true">
      <alignment horizontal="center" vertical="center" textRotation="0" wrapText="false" indent="0" shrinkToFit="false"/>
      <protection locked="true" hidden="false"/>
    </xf>
    <xf numFmtId="164" fontId="25" fillId="24" borderId="0" xfId="0" applyFont="true" applyBorder="false" applyAlignment="true" applyProtection="true">
      <alignment horizontal="center" vertical="center" textRotation="0" wrapText="false" indent="0" shrinkToFit="true"/>
      <protection locked="true" hidden="false"/>
    </xf>
    <xf numFmtId="164" fontId="25" fillId="24" borderId="0" xfId="0" applyFont="true" applyBorder="false" applyAlignment="true" applyProtection="true">
      <alignment horizontal="left" vertical="center" textRotation="0" wrapText="false" indent="0" shrinkToFit="true"/>
      <protection locked="true" hidden="false"/>
    </xf>
    <xf numFmtId="164" fontId="25" fillId="24" borderId="0" xfId="0" applyFont="true" applyBorder="false" applyAlignment="true" applyProtection="true">
      <alignment horizontal="left" vertical="center" textRotation="0" wrapText="false" indent="0" shrinkToFit="false"/>
      <protection locked="true" hidden="false"/>
    </xf>
    <xf numFmtId="164" fontId="26" fillId="24" borderId="36" xfId="0" applyFont="true" applyBorder="true" applyAlignment="true" applyProtection="true">
      <alignment horizontal="left" vertical="center" textRotation="0" wrapText="false" indent="0" shrinkToFit="false"/>
      <protection locked="true" hidden="false"/>
    </xf>
    <xf numFmtId="175" fontId="32" fillId="24" borderId="11" xfId="0" applyFont="true" applyBorder="true" applyAlignment="false" applyProtection="true">
      <alignment horizontal="general" vertical="center" textRotation="0" wrapText="false" indent="0" shrinkToFit="false"/>
      <protection locked="true" hidden="false"/>
    </xf>
    <xf numFmtId="164" fontId="26" fillId="24" borderId="48" xfId="0" applyFont="true" applyBorder="true" applyAlignment="false" applyProtection="true">
      <alignment horizontal="general" vertical="center" textRotation="0" wrapText="false" indent="0" shrinkToFit="false"/>
      <protection locked="true" hidden="false"/>
    </xf>
    <xf numFmtId="164" fontId="32" fillId="24" borderId="0" xfId="0" applyFont="true" applyBorder="false" applyAlignment="true" applyProtection="true">
      <alignment horizontal="center" vertical="center" textRotation="0" wrapText="false" indent="0" shrinkToFit="true"/>
      <protection locked="true" hidden="false"/>
    </xf>
    <xf numFmtId="164" fontId="32" fillId="24" borderId="0" xfId="0" applyFont="true" applyBorder="false" applyAlignment="true" applyProtection="true">
      <alignment horizontal="center" vertical="center" textRotation="0" wrapText="false" indent="0" shrinkToFit="false"/>
      <protection locked="true" hidden="false"/>
    </xf>
    <xf numFmtId="172" fontId="32" fillId="24" borderId="0" xfId="0" applyFont="true" applyBorder="false" applyAlignment="true" applyProtection="true">
      <alignment horizontal="center" vertical="center" textRotation="0" wrapText="false" indent="0" shrinkToFit="false"/>
      <protection locked="true" hidden="false"/>
    </xf>
    <xf numFmtId="175" fontId="32" fillId="24" borderId="11" xfId="82" applyFont="true" applyBorder="true" applyAlignment="true" applyProtection="true">
      <alignment horizontal="general" vertical="center" textRotation="0" wrapText="false" indent="0" shrinkToFit="false"/>
      <protection locked="true" hidden="false"/>
    </xf>
    <xf numFmtId="172" fontId="32" fillId="24" borderId="0" xfId="0" applyFont="true" applyBorder="false" applyAlignment="true" applyProtection="true">
      <alignment horizontal="left" vertical="center" textRotation="0" wrapText="false" indent="0" shrinkToFit="false"/>
      <protection locked="true" hidden="false"/>
    </xf>
    <xf numFmtId="164" fontId="91" fillId="0" borderId="0" xfId="0" applyFont="true" applyBorder="false" applyAlignment="true" applyProtection="true">
      <alignment horizontal="center" vertical="center" textRotation="0" wrapText="true" indent="0" shrinkToFit="false"/>
      <protection locked="true" hidden="false"/>
    </xf>
    <xf numFmtId="164" fontId="26" fillId="24" borderId="56" xfId="0" applyFont="true" applyBorder="true" applyAlignment="true" applyProtection="true">
      <alignment horizontal="left" vertical="center" textRotation="0" wrapText="false" indent="0" shrinkToFit="false"/>
      <protection locked="true" hidden="false"/>
    </xf>
    <xf numFmtId="175" fontId="33" fillId="24" borderId="11" xfId="0" applyFont="true" applyBorder="true" applyAlignment="false" applyProtection="true">
      <alignment horizontal="general" vertical="center" textRotation="0" wrapText="false" indent="0" shrinkToFit="false"/>
      <protection locked="true" hidden="false"/>
    </xf>
    <xf numFmtId="164" fontId="26" fillId="24" borderId="0" xfId="0" applyFont="true" applyBorder="false" applyAlignment="true" applyProtection="true">
      <alignment horizontal="general" vertical="center" textRotation="0" wrapText="true" indent="0" shrinkToFit="false"/>
      <protection locked="true" hidden="false"/>
    </xf>
    <xf numFmtId="164" fontId="92" fillId="24" borderId="0" xfId="0" applyFont="true" applyBorder="false" applyAlignment="true" applyProtection="true">
      <alignment horizontal="general" vertical="center" textRotation="0" wrapText="false" indent="0" shrinkToFit="true"/>
      <protection locked="true" hidden="false"/>
    </xf>
    <xf numFmtId="164" fontId="92" fillId="24" borderId="0" xfId="0" applyFont="true" applyBorder="false" applyAlignment="true" applyProtection="true">
      <alignment horizontal="general" vertical="center" textRotation="0" wrapText="true" indent="0" shrinkToFit="false"/>
      <protection locked="true" hidden="false"/>
    </xf>
    <xf numFmtId="164" fontId="27" fillId="24" borderId="0" xfId="0" applyFont="true" applyBorder="false" applyAlignment="true" applyProtection="true">
      <alignment horizontal="general" vertical="center" textRotation="0" wrapText="true" indent="0" shrinkToFit="false"/>
      <protection locked="true" hidden="false"/>
    </xf>
    <xf numFmtId="164" fontId="26" fillId="0" borderId="36" xfId="0" applyFont="true" applyBorder="true" applyAlignment="true" applyProtection="true">
      <alignment horizontal="left" vertical="center" textRotation="0" wrapText="true" indent="0" shrinkToFit="false"/>
      <protection locked="true" hidden="false"/>
    </xf>
    <xf numFmtId="167" fontId="33" fillId="0" borderId="11" xfId="0" applyFont="true" applyBorder="true" applyAlignment="false" applyProtection="true">
      <alignment horizontal="general" vertical="center" textRotation="0" wrapText="false" indent="0" shrinkToFit="false"/>
      <protection locked="true" hidden="false"/>
    </xf>
    <xf numFmtId="164" fontId="91" fillId="0" borderId="55" xfId="0" applyFont="true" applyBorder="true" applyAlignment="true" applyProtection="true">
      <alignment horizontal="center" vertical="center" textRotation="0" wrapText="true" indent="0" shrinkToFit="false"/>
      <protection locked="true" hidden="false"/>
    </xf>
    <xf numFmtId="171" fontId="29" fillId="0" borderId="55" xfId="0" applyFont="true" applyBorder="true" applyAlignment="true" applyProtection="true">
      <alignment horizontal="center" vertical="center" textRotation="0" wrapText="false" indent="0" shrinkToFit="false"/>
      <protection locked="true" hidden="false"/>
    </xf>
    <xf numFmtId="164" fontId="26" fillId="24" borderId="14" xfId="0" applyFont="true" applyBorder="true" applyAlignment="true" applyProtection="true">
      <alignment horizontal="left" vertical="center" textRotation="0" wrapText="false" indent="0" shrinkToFit="false"/>
      <protection locked="true" hidden="false"/>
    </xf>
    <xf numFmtId="164" fontId="0" fillId="0" borderId="0" xfId="0" applyFont="true" applyBorder="false" applyAlignment="true" applyProtection="true">
      <alignment horizontal="general" vertical="center" textRotation="0" wrapText="false" indent="0" shrinkToFit="true"/>
      <protection locked="true" hidden="false"/>
    </xf>
    <xf numFmtId="164" fontId="26" fillId="24" borderId="53" xfId="0" applyFont="true" applyBorder="true" applyAlignment="true" applyProtection="true">
      <alignment horizontal="left" vertical="center" textRotation="0" wrapText="true" indent="0" shrinkToFit="false"/>
      <protection locked="true" hidden="false"/>
    </xf>
    <xf numFmtId="164" fontId="26" fillId="24" borderId="23" xfId="0" applyFont="true" applyBorder="true" applyAlignment="true" applyProtection="true">
      <alignment horizontal="left" vertical="center" textRotation="0" wrapText="true" indent="0" shrinkToFit="false"/>
      <protection locked="true" hidden="false"/>
    </xf>
    <xf numFmtId="172" fontId="33" fillId="24" borderId="0" xfId="0" applyFont="true" applyBorder="false" applyAlignment="true" applyProtection="true">
      <alignment horizontal="left" vertical="center" textRotation="0" wrapText="true" indent="0" shrinkToFit="false"/>
      <protection locked="true" hidden="false"/>
    </xf>
    <xf numFmtId="164" fontId="0" fillId="24" borderId="0" xfId="0" applyFont="false" applyBorder="false" applyAlignment="true" applyProtection="true">
      <alignment horizontal="left" vertical="center" textRotation="0" wrapText="true" indent="0" shrinkToFit="false"/>
      <protection locked="true" hidden="false"/>
    </xf>
    <xf numFmtId="167" fontId="26" fillId="24" borderId="0" xfId="0" applyFont="true" applyBorder="false" applyAlignment="false" applyProtection="true">
      <alignment horizontal="general" vertical="center" textRotation="0" wrapText="false" indent="0" shrinkToFit="false"/>
      <protection locked="true" hidden="false"/>
    </xf>
    <xf numFmtId="164" fontId="29" fillId="0" borderId="0" xfId="0" applyFont="true" applyBorder="false" applyAlignment="true" applyProtection="true">
      <alignment horizontal="center" vertical="center" textRotation="0" wrapText="false" indent="0" shrinkToFit="false"/>
      <protection locked="true" hidden="false"/>
    </xf>
    <xf numFmtId="164" fontId="0" fillId="24" borderId="91" xfId="0" applyFont="true" applyBorder="true" applyAlignment="true" applyProtection="true">
      <alignment horizontal="left" vertical="top" textRotation="0" wrapText="true" indent="0" shrinkToFit="false"/>
      <protection locked="true" hidden="false"/>
    </xf>
    <xf numFmtId="164" fontId="33" fillId="24" borderId="0" xfId="0" applyFont="true" applyBorder="false" applyAlignment="true" applyProtection="true">
      <alignment horizontal="left" vertical="center" textRotation="0" wrapText="false" indent="0" shrinkToFit="true"/>
      <protection locked="true" hidden="false"/>
    </xf>
    <xf numFmtId="164" fontId="33" fillId="24" borderId="0" xfId="0" applyFont="true" applyBorder="false" applyAlignment="true" applyProtection="true">
      <alignment horizontal="left" vertical="center" textRotation="0" wrapText="true" indent="0" shrinkToFit="false"/>
      <protection locked="true" hidden="false"/>
    </xf>
    <xf numFmtId="167" fontId="26" fillId="24" borderId="0" xfId="0" applyFont="true" applyBorder="false" applyAlignment="true" applyProtection="true">
      <alignment horizontal="right" vertical="center" textRotation="0" wrapText="false" indent="0" shrinkToFit="false"/>
      <protection locked="true" hidden="false"/>
    </xf>
    <xf numFmtId="164" fontId="0" fillId="24" borderId="0" xfId="0" applyFont="false" applyBorder="false" applyAlignment="true" applyProtection="true">
      <alignment horizontal="general" vertical="center" textRotation="0" wrapText="true" indent="0" shrinkToFit="false"/>
      <protection locked="true" hidden="false"/>
    </xf>
    <xf numFmtId="172" fontId="32" fillId="24" borderId="0" xfId="0" applyFont="true" applyBorder="false" applyAlignment="true" applyProtection="true">
      <alignment horizontal="right" vertical="center" textRotation="0" wrapText="false" indent="0" shrinkToFit="false"/>
      <protection locked="true" hidden="false"/>
    </xf>
    <xf numFmtId="171" fontId="23" fillId="27" borderId="11" xfId="0" applyFont="true" applyBorder="true" applyAlignment="true" applyProtection="true">
      <alignment horizontal="center" vertical="center" textRotation="0" wrapText="false" indent="0" shrinkToFit="false"/>
      <protection locked="true" hidden="false"/>
    </xf>
    <xf numFmtId="171" fontId="23" fillId="27" borderId="108" xfId="0" applyFont="true" applyBorder="true" applyAlignment="true" applyProtection="true">
      <alignment horizontal="center" vertical="center" textRotation="0" wrapText="false" indent="0" shrinkToFit="true"/>
      <protection locked="true" hidden="false"/>
    </xf>
    <xf numFmtId="171" fontId="23" fillId="25" borderId="11" xfId="0" applyFont="true" applyBorder="true" applyAlignment="true" applyProtection="true">
      <alignment horizontal="center" vertical="center" textRotation="0" wrapText="false" indent="0" shrinkToFit="true"/>
      <protection locked="true" hidden="false"/>
    </xf>
    <xf numFmtId="164" fontId="26" fillId="0" borderId="11" xfId="0" applyFont="true" applyBorder="true" applyAlignment="true" applyProtection="true">
      <alignment horizontal="general" vertical="center" textRotation="0" wrapText="true" indent="0" shrinkToFit="false"/>
      <protection locked="true" hidden="false"/>
    </xf>
    <xf numFmtId="164" fontId="4" fillId="24" borderId="135" xfId="0" applyFont="true" applyBorder="true" applyAlignment="true" applyProtection="true">
      <alignment horizontal="center" vertical="center" textRotation="255" wrapText="true" indent="0" shrinkToFit="false"/>
      <protection locked="true" hidden="false"/>
    </xf>
    <xf numFmtId="164" fontId="32" fillId="24" borderId="136" xfId="0" applyFont="true" applyBorder="true" applyAlignment="true" applyProtection="true">
      <alignment horizontal="center" vertical="center" textRotation="0" wrapText="true" indent="0" shrinkToFit="true"/>
      <protection locked="true" hidden="false"/>
    </xf>
    <xf numFmtId="164" fontId="32" fillId="24" borderId="31" xfId="0" applyFont="true" applyBorder="true" applyAlignment="true" applyProtection="true">
      <alignment horizontal="center" vertical="center" textRotation="0" wrapText="false" indent="0" shrinkToFit="false"/>
      <protection locked="true" hidden="false"/>
    </xf>
    <xf numFmtId="164" fontId="32" fillId="24" borderId="136" xfId="0" applyFont="true" applyBorder="true" applyAlignment="true" applyProtection="true">
      <alignment horizontal="center" vertical="center" textRotation="0" wrapText="false" indent="0" shrinkToFit="true"/>
      <protection locked="true" hidden="false"/>
    </xf>
    <xf numFmtId="164" fontId="32" fillId="24" borderId="71" xfId="0" applyFont="true" applyBorder="true" applyAlignment="true" applyProtection="true">
      <alignment horizontal="center" vertical="center" textRotation="0" wrapText="false" indent="0" shrinkToFit="true"/>
      <protection locked="true" hidden="false"/>
    </xf>
    <xf numFmtId="164" fontId="25" fillId="24" borderId="136" xfId="0" applyFont="true" applyBorder="true" applyAlignment="true" applyProtection="true">
      <alignment horizontal="center" vertical="center" textRotation="0" wrapText="true" indent="0" shrinkToFit="false"/>
      <protection locked="true" hidden="false"/>
    </xf>
    <xf numFmtId="164" fontId="25" fillId="24" borderId="71" xfId="0" applyFont="true" applyBorder="true" applyAlignment="true" applyProtection="true">
      <alignment horizontal="center" vertical="center" textRotation="0" wrapText="true" indent="0" shrinkToFit="false"/>
      <protection locked="true" hidden="false"/>
    </xf>
    <xf numFmtId="164" fontId="32" fillId="24" borderId="135" xfId="0" applyFont="true" applyBorder="true" applyAlignment="true" applyProtection="true">
      <alignment horizontal="center" vertical="center" textRotation="0" wrapText="true" indent="0" shrinkToFit="false"/>
      <protection locked="true" hidden="false"/>
    </xf>
    <xf numFmtId="164" fontId="33" fillId="0" borderId="31" xfId="0" applyFont="true" applyBorder="true" applyAlignment="true" applyProtection="true">
      <alignment horizontal="center" vertical="center" textRotation="0" wrapText="true" indent="0" shrinkToFit="false"/>
      <protection locked="true" hidden="false"/>
    </xf>
    <xf numFmtId="164" fontId="33" fillId="0" borderId="32" xfId="0" applyFont="true" applyBorder="true" applyAlignment="true" applyProtection="true">
      <alignment horizontal="center" vertical="center" textRotation="0" wrapText="false" indent="0" shrinkToFit="false"/>
      <protection locked="true" hidden="false"/>
    </xf>
    <xf numFmtId="172" fontId="33" fillId="0" borderId="137" xfId="0" applyFont="true" applyBorder="true" applyAlignment="true" applyProtection="true">
      <alignment horizontal="center" vertical="center" textRotation="0" wrapText="true" indent="0" shrinkToFit="false"/>
      <protection locked="true" hidden="false"/>
    </xf>
    <xf numFmtId="164" fontId="32" fillId="24" borderId="29" xfId="0" applyFont="true" applyBorder="true" applyAlignment="true" applyProtection="true">
      <alignment horizontal="center" vertical="center" textRotation="0" wrapText="true" indent="0" shrinkToFit="false"/>
      <protection locked="true" hidden="false"/>
    </xf>
    <xf numFmtId="164" fontId="32" fillId="24" borderId="58" xfId="0" applyFont="true" applyBorder="true" applyAlignment="true" applyProtection="true">
      <alignment horizontal="center" vertical="center" textRotation="0" wrapText="true" indent="0" shrinkToFit="false"/>
      <protection locked="true" hidden="false"/>
    </xf>
    <xf numFmtId="164" fontId="32" fillId="24" borderId="32" xfId="0" applyFont="true" applyBorder="true" applyAlignment="true" applyProtection="true">
      <alignment horizontal="center" vertical="center" textRotation="0" wrapText="true" indent="0" shrinkToFit="false"/>
      <protection locked="true" hidden="false"/>
    </xf>
    <xf numFmtId="164" fontId="33" fillId="0" borderId="34" xfId="0" applyFont="true" applyBorder="true" applyAlignment="true" applyProtection="true">
      <alignment horizontal="center" vertical="center" textRotation="0" wrapText="true" indent="0" shrinkToFit="false"/>
      <protection locked="true" hidden="false"/>
    </xf>
    <xf numFmtId="164" fontId="33" fillId="0" borderId="69" xfId="0" applyFont="true" applyBorder="true" applyAlignment="true" applyProtection="true">
      <alignment horizontal="center" vertical="center" textRotation="0" wrapText="true" indent="0" shrinkToFit="false"/>
      <protection locked="true" hidden="false"/>
    </xf>
    <xf numFmtId="164" fontId="93" fillId="0" borderId="55" xfId="0" applyFont="true" applyBorder="true" applyAlignment="true" applyProtection="true">
      <alignment horizontal="center" vertical="center" textRotation="0" wrapText="true" indent="0" shrinkToFit="false"/>
      <protection locked="true" hidden="false"/>
    </xf>
    <xf numFmtId="164" fontId="32" fillId="24" borderId="39" xfId="0" applyFont="true" applyBorder="true" applyAlignment="true" applyProtection="true">
      <alignment horizontal="center" vertical="center" textRotation="0" wrapText="true" indent="0" shrinkToFit="true"/>
      <protection locked="true" hidden="false"/>
    </xf>
    <xf numFmtId="164" fontId="32" fillId="24" borderId="138" xfId="0" applyFont="true" applyBorder="true" applyAlignment="true" applyProtection="true">
      <alignment horizontal="center" vertical="center" textRotation="0" wrapText="true" indent="0" shrinkToFit="true"/>
      <protection locked="true" hidden="false"/>
    </xf>
    <xf numFmtId="164" fontId="32" fillId="24" borderId="139" xfId="0" applyFont="true" applyBorder="true" applyAlignment="true" applyProtection="true">
      <alignment horizontal="center" vertical="center" textRotation="0" wrapText="true" indent="0" shrinkToFit="false"/>
      <protection locked="true" hidden="false"/>
    </xf>
    <xf numFmtId="164" fontId="32" fillId="24" borderId="39" xfId="0" applyFont="true" applyBorder="true" applyAlignment="true" applyProtection="true">
      <alignment horizontal="center" vertical="center" textRotation="0" wrapText="true" indent="0" shrinkToFit="false"/>
      <protection locked="true" hidden="false"/>
    </xf>
    <xf numFmtId="172" fontId="32" fillId="24" borderId="140" xfId="0" applyFont="true" applyBorder="true" applyAlignment="true" applyProtection="true">
      <alignment horizontal="center" vertical="center" textRotation="0" wrapText="true" indent="0" shrinkToFit="false"/>
      <protection locked="true" hidden="false"/>
    </xf>
    <xf numFmtId="172" fontId="33" fillId="0" borderId="38" xfId="0" applyFont="true" applyBorder="true" applyAlignment="true" applyProtection="true">
      <alignment horizontal="center" vertical="center" textRotation="0" wrapText="true" indent="0" shrinkToFit="false"/>
      <protection locked="true" hidden="false"/>
    </xf>
    <xf numFmtId="164" fontId="33" fillId="0" borderId="39" xfId="0" applyFont="true" applyBorder="true" applyAlignment="true" applyProtection="true">
      <alignment horizontal="center" vertical="center" textRotation="0" wrapText="true" indent="0" shrinkToFit="false"/>
      <protection locked="true" hidden="false"/>
    </xf>
    <xf numFmtId="164" fontId="33" fillId="0" borderId="141" xfId="0" applyFont="true" applyBorder="true" applyAlignment="true" applyProtection="true">
      <alignment horizontal="center" vertical="center" textRotation="0" wrapText="true" indent="0" shrinkToFit="false"/>
      <protection locked="true" hidden="false"/>
    </xf>
    <xf numFmtId="164" fontId="33" fillId="0" borderId="40" xfId="0" applyFont="true" applyBorder="true" applyAlignment="true" applyProtection="true">
      <alignment horizontal="center" vertical="center" textRotation="0" wrapText="true" indent="0" shrinkToFit="false"/>
      <protection locked="true" hidden="false"/>
    </xf>
    <xf numFmtId="164" fontId="33" fillId="0" borderId="142" xfId="0" applyFont="true" applyBorder="true" applyAlignment="true" applyProtection="true">
      <alignment horizontal="center" vertical="center" textRotation="0" wrapText="true" indent="0" shrinkToFit="false"/>
      <protection locked="true" hidden="false"/>
    </xf>
    <xf numFmtId="164" fontId="26" fillId="0" borderId="0" xfId="0" applyFont="true" applyBorder="false" applyAlignment="true" applyProtection="true">
      <alignment horizontal="center" vertical="center" textRotation="0" wrapText="true" indent="0" shrinkToFit="false"/>
      <protection locked="true" hidden="false"/>
    </xf>
    <xf numFmtId="164" fontId="29" fillId="0" borderId="55" xfId="0" applyFont="true" applyBorder="true" applyAlignment="true" applyProtection="true">
      <alignment horizontal="general" vertical="center" textRotation="0" wrapText="true" indent="0" shrinkToFit="false"/>
      <protection locked="true" hidden="false"/>
    </xf>
    <xf numFmtId="164" fontId="29" fillId="0" borderId="143" xfId="0" applyFont="true" applyBorder="true" applyAlignment="true" applyProtection="true">
      <alignment horizontal="general" vertical="center" textRotation="0" wrapText="true" indent="0" shrinkToFit="false"/>
      <protection locked="true" hidden="false"/>
    </xf>
    <xf numFmtId="164" fontId="29" fillId="0" borderId="144" xfId="0" applyFont="true" applyBorder="true" applyAlignment="true" applyProtection="true">
      <alignment horizontal="general" vertical="center" textRotation="0" wrapText="true" indent="0" shrinkToFit="false"/>
      <protection locked="true" hidden="false"/>
    </xf>
    <xf numFmtId="164" fontId="29" fillId="0" borderId="145" xfId="0" applyFont="true" applyBorder="true" applyAlignment="true" applyProtection="true">
      <alignment horizontal="general" vertical="center" textRotation="0" wrapText="true" indent="0" shrinkToFit="false"/>
      <protection locked="true" hidden="false"/>
    </xf>
    <xf numFmtId="164" fontId="25" fillId="0" borderId="135" xfId="0" applyFont="true" applyBorder="true" applyAlignment="true" applyProtection="true">
      <alignment horizontal="center" vertical="center" textRotation="0" wrapText="true" indent="0" shrinkToFit="false"/>
      <protection locked="true" hidden="false"/>
    </xf>
    <xf numFmtId="171" fontId="32" fillId="0" borderId="136" xfId="0" applyFont="true" applyBorder="true" applyAlignment="true" applyProtection="true">
      <alignment horizontal="center" vertical="center" textRotation="0" wrapText="false" indent="0" shrinkToFit="true"/>
      <protection locked="true" hidden="false"/>
    </xf>
    <xf numFmtId="171" fontId="25" fillId="0" borderId="136" xfId="0" applyFont="true" applyBorder="true" applyAlignment="true" applyProtection="true">
      <alignment horizontal="left" vertical="center" textRotation="0" wrapText="true" indent="0" shrinkToFit="false"/>
      <protection locked="true" hidden="false"/>
    </xf>
    <xf numFmtId="171" fontId="26" fillId="0" borderId="136" xfId="0" applyFont="true" applyBorder="true" applyAlignment="true" applyProtection="true">
      <alignment horizontal="left" vertical="center" textRotation="0" wrapText="true" indent="0" shrinkToFit="false"/>
      <protection locked="true" hidden="false"/>
    </xf>
    <xf numFmtId="166" fontId="25" fillId="0" borderId="136" xfId="82" applyFont="true" applyBorder="true" applyAlignment="true" applyProtection="true">
      <alignment horizontal="right" vertical="center" textRotation="0" wrapText="false" indent="0" shrinkToFit="true"/>
      <protection locked="true" hidden="false"/>
    </xf>
    <xf numFmtId="177" fontId="25" fillId="0" borderId="137" xfId="82" applyFont="true" applyBorder="true" applyAlignment="true" applyProtection="true">
      <alignment horizontal="right" vertical="center" textRotation="0" wrapText="false" indent="0" shrinkToFit="true"/>
      <protection locked="true" hidden="false"/>
    </xf>
    <xf numFmtId="177" fontId="25" fillId="0" borderId="146" xfId="82" applyFont="true" applyBorder="true" applyAlignment="true" applyProtection="true">
      <alignment horizontal="center" vertical="center" textRotation="0" wrapText="false" indent="0" shrinkToFit="true"/>
      <protection locked="true" hidden="false"/>
    </xf>
    <xf numFmtId="164" fontId="95" fillId="4" borderId="58" xfId="0" applyFont="true" applyBorder="true" applyAlignment="true" applyProtection="true">
      <alignment horizontal="center" vertical="center" textRotation="0" wrapText="false" indent="0" shrinkToFit="true"/>
      <protection locked="false" hidden="false"/>
    </xf>
    <xf numFmtId="178" fontId="32" fillId="0" borderId="31" xfId="19" applyFont="true" applyBorder="true" applyAlignment="true" applyProtection="true">
      <alignment horizontal="general" vertical="center" textRotation="0" wrapText="false" indent="0" shrinkToFit="true"/>
      <protection locked="true" hidden="false"/>
    </xf>
    <xf numFmtId="164" fontId="47" fillId="24" borderId="32" xfId="0" applyFont="true" applyBorder="true" applyAlignment="false" applyProtection="true">
      <alignment horizontal="general" vertical="center" textRotation="0" wrapText="false" indent="0" shrinkToFit="false"/>
      <protection locked="true" hidden="false"/>
    </xf>
    <xf numFmtId="164" fontId="25" fillId="24" borderId="57" xfId="0" applyFont="true" applyBorder="true" applyAlignment="true" applyProtection="true">
      <alignment horizontal="center" vertical="center" textRotation="0" wrapText="false" indent="0" shrinkToFit="false"/>
      <protection locked="true" hidden="false"/>
    </xf>
    <xf numFmtId="164" fontId="25" fillId="4" borderId="57" xfId="0" applyFont="true" applyBorder="true" applyAlignment="true" applyProtection="true">
      <alignment horizontal="center" vertical="center" textRotation="0" wrapText="false" indent="0" shrinkToFit="false"/>
      <protection locked="false" hidden="false"/>
    </xf>
    <xf numFmtId="164" fontId="4" fillId="24" borderId="57" xfId="0" applyFont="true" applyBorder="true" applyAlignment="false" applyProtection="true">
      <alignment horizontal="general" vertical="center" textRotation="0" wrapText="false" indent="0" shrinkToFit="false"/>
      <protection locked="true" hidden="false"/>
    </xf>
    <xf numFmtId="171" fontId="4" fillId="24" borderId="57" xfId="0" applyFont="true" applyBorder="true" applyAlignment="true" applyProtection="true">
      <alignment horizontal="center" vertical="center" textRotation="0" wrapText="false" indent="0" shrinkToFit="false"/>
      <protection locked="true" hidden="false"/>
    </xf>
    <xf numFmtId="172" fontId="32" fillId="0" borderId="32" xfId="0" applyFont="true" applyBorder="true" applyAlignment="false" applyProtection="true">
      <alignment horizontal="general" vertical="center" textRotation="0" wrapText="false" indent="0" shrinkToFit="false"/>
      <protection locked="true" hidden="false"/>
    </xf>
    <xf numFmtId="172" fontId="32" fillId="0" borderId="34" xfId="0" applyFont="true" applyBorder="true" applyAlignment="true" applyProtection="true">
      <alignment horizontal="right" vertical="center" textRotation="0" wrapText="false" indent="0" shrinkToFit="false"/>
      <protection locked="true" hidden="false"/>
    </xf>
    <xf numFmtId="172" fontId="32" fillId="0" borderId="147" xfId="0" applyFont="true" applyBorder="true" applyAlignment="false" applyProtection="true">
      <alignment horizontal="general" vertical="center" textRotation="0" wrapText="false" indent="0" shrinkToFit="false"/>
      <protection locked="true" hidden="false"/>
    </xf>
    <xf numFmtId="175" fontId="4" fillId="0" borderId="148" xfId="0" applyFont="true" applyBorder="true" applyAlignment="false" applyProtection="true">
      <alignment horizontal="general" vertical="center" textRotation="0" wrapText="false" indent="0" shrinkToFit="false"/>
      <protection locked="false" hidden="false"/>
    </xf>
    <xf numFmtId="175" fontId="26" fillId="0" borderId="57" xfId="0" applyFont="true" applyBorder="true" applyAlignment="true" applyProtection="true">
      <alignment horizontal="center" vertical="center" textRotation="0" wrapText="true" indent="0" shrinkToFit="false"/>
      <protection locked="false" hidden="false"/>
    </xf>
    <xf numFmtId="175" fontId="4" fillId="0" borderId="31" xfId="0" applyFont="true" applyBorder="true" applyAlignment="true" applyProtection="true">
      <alignment horizontal="center" vertical="center" textRotation="0" wrapText="false" indent="0" shrinkToFit="false"/>
      <protection locked="false" hidden="false"/>
    </xf>
    <xf numFmtId="175" fontId="26" fillId="0" borderId="31" xfId="0" applyFont="true" applyBorder="true" applyAlignment="true" applyProtection="true">
      <alignment horizontal="center" vertical="center" textRotation="0" wrapText="true" indent="0" shrinkToFit="false"/>
      <protection locked="false" hidden="false"/>
    </xf>
    <xf numFmtId="164" fontId="0" fillId="0" borderId="149" xfId="0" applyFont="false" applyBorder="true" applyAlignment="false" applyProtection="true">
      <alignment horizontal="general" vertical="center" textRotation="0" wrapText="false" indent="0" shrinkToFit="false"/>
      <protection locked="false" hidden="false"/>
    </xf>
    <xf numFmtId="164" fontId="26" fillId="0" borderId="150" xfId="0" applyFont="true" applyBorder="true" applyAlignment="false" applyProtection="true">
      <alignment horizontal="general" vertical="center" textRotation="0" wrapText="false" indent="0" shrinkToFit="false"/>
      <protection locked="false" hidden="false"/>
    </xf>
    <xf numFmtId="171" fontId="0" fillId="0" borderId="13" xfId="0" applyFont="true" applyBorder="true" applyAlignment="true" applyProtection="true">
      <alignment horizontal="general" vertical="center" textRotation="0" wrapText="true" indent="0" shrinkToFit="false"/>
      <protection locked="true" hidden="false"/>
    </xf>
    <xf numFmtId="171" fontId="86" fillId="0" borderId="55" xfId="0" applyFont="true" applyBorder="true" applyAlignment="false" applyProtection="true">
      <alignment horizontal="general" vertical="center" textRotation="0" wrapText="false" indent="0" shrinkToFit="false"/>
      <protection locked="true" hidden="false"/>
    </xf>
    <xf numFmtId="171" fontId="29" fillId="0" borderId="55" xfId="0" applyFont="true" applyBorder="true" applyAlignment="false" applyProtection="true">
      <alignment horizontal="general" vertical="center" textRotation="0" wrapText="false" indent="0" shrinkToFit="false"/>
      <protection locked="true" hidden="false"/>
    </xf>
    <xf numFmtId="171" fontId="29" fillId="0" borderId="143" xfId="0" applyFont="true" applyBorder="true" applyAlignment="false" applyProtection="true">
      <alignment horizontal="general" vertical="center" textRotation="0" wrapText="false" indent="0" shrinkToFit="false"/>
      <protection locked="true" hidden="false"/>
    </xf>
    <xf numFmtId="171" fontId="29" fillId="0" borderId="144" xfId="0" applyFont="true" applyBorder="true" applyAlignment="false" applyProtection="true">
      <alignment horizontal="general" vertical="center" textRotation="0" wrapText="false" indent="0" shrinkToFit="false"/>
      <protection locked="true" hidden="false"/>
    </xf>
    <xf numFmtId="171" fontId="29" fillId="0" borderId="55" xfId="0" applyFont="true" applyBorder="true" applyAlignment="true" applyProtection="true">
      <alignment horizontal="general" vertical="center" textRotation="0" wrapText="true" indent="0" shrinkToFit="false"/>
      <protection locked="true" hidden="false"/>
    </xf>
    <xf numFmtId="177" fontId="25" fillId="0" borderId="35" xfId="82" applyFont="true" applyBorder="true" applyAlignment="true" applyProtection="true">
      <alignment horizontal="center" vertical="center" textRotation="0" wrapText="false" indent="0" shrinkToFit="true"/>
      <protection locked="true" hidden="false"/>
    </xf>
    <xf numFmtId="164" fontId="95" fillId="6" borderId="48" xfId="0" applyFont="true" applyBorder="true" applyAlignment="true" applyProtection="true">
      <alignment horizontal="center" vertical="center" textRotation="0" wrapText="false" indent="0" shrinkToFit="true"/>
      <protection locked="false" hidden="false"/>
    </xf>
    <xf numFmtId="178" fontId="32" fillId="0" borderId="14" xfId="19" applyFont="true" applyBorder="true" applyAlignment="true" applyProtection="true">
      <alignment horizontal="general" vertical="center" textRotation="0" wrapText="false" indent="0" shrinkToFit="true"/>
      <protection locked="true" hidden="false"/>
    </xf>
    <xf numFmtId="164" fontId="25" fillId="24" borderId="46" xfId="0" applyFont="true" applyBorder="true" applyAlignment="true" applyProtection="true">
      <alignment horizontal="center" vertical="center" textRotation="0" wrapText="false" indent="0" shrinkToFit="false"/>
      <protection locked="true" hidden="false"/>
    </xf>
    <xf numFmtId="164" fontId="25" fillId="6" borderId="46" xfId="0" applyFont="true" applyBorder="true" applyAlignment="true" applyProtection="true">
      <alignment horizontal="center" vertical="center" textRotation="0" wrapText="false" indent="0" shrinkToFit="false"/>
      <protection locked="false" hidden="false"/>
    </xf>
    <xf numFmtId="164" fontId="4" fillId="24" borderId="46" xfId="0" applyFont="true" applyBorder="true" applyAlignment="false" applyProtection="true">
      <alignment horizontal="general" vertical="center" textRotation="0" wrapText="false" indent="0" shrinkToFit="false"/>
      <protection locked="true" hidden="false"/>
    </xf>
    <xf numFmtId="171" fontId="4" fillId="24" borderId="46" xfId="0" applyFont="true" applyBorder="true" applyAlignment="true" applyProtection="true">
      <alignment horizontal="center" vertical="center" textRotation="0" wrapText="false" indent="0" shrinkToFit="false"/>
      <protection locked="true" hidden="false"/>
    </xf>
    <xf numFmtId="172" fontId="32" fillId="0" borderId="52" xfId="0" applyFont="true" applyBorder="true" applyAlignment="false" applyProtection="true">
      <alignment horizontal="general" vertical="center" textRotation="0" wrapText="false" indent="0" shrinkToFit="false"/>
      <protection locked="true" hidden="false"/>
    </xf>
    <xf numFmtId="172" fontId="32" fillId="0" borderId="72" xfId="0" applyFont="true" applyBorder="true" applyAlignment="true" applyProtection="true">
      <alignment horizontal="right" vertical="center" textRotation="0" wrapText="false" indent="0" shrinkToFit="false"/>
      <protection locked="true" hidden="false"/>
    </xf>
    <xf numFmtId="172" fontId="32" fillId="0" borderId="151" xfId="0" applyFont="true" applyBorder="true" applyAlignment="false" applyProtection="true">
      <alignment horizontal="general" vertical="center" textRotation="0" wrapText="false" indent="0" shrinkToFit="false"/>
      <protection locked="true" hidden="false"/>
    </xf>
    <xf numFmtId="175" fontId="25" fillId="0" borderId="152" xfId="0" applyFont="true" applyBorder="true" applyAlignment="false" applyProtection="true">
      <alignment horizontal="general" vertical="center" textRotation="0" wrapText="false" indent="0" shrinkToFit="false"/>
      <protection locked="false" hidden="false"/>
    </xf>
    <xf numFmtId="175" fontId="25" fillId="0" borderId="153" xfId="0" applyFont="true" applyBorder="true" applyAlignment="true" applyProtection="true">
      <alignment horizontal="center" vertical="center" textRotation="0" wrapText="true" indent="0" shrinkToFit="false"/>
      <protection locked="false" hidden="false"/>
    </xf>
    <xf numFmtId="175" fontId="25" fillId="0" borderId="152" xfId="0" applyFont="true" applyBorder="true" applyAlignment="true" applyProtection="true">
      <alignment horizontal="center" vertical="center" textRotation="0" wrapText="false" indent="0" shrinkToFit="false"/>
      <protection locked="false" hidden="false"/>
    </xf>
    <xf numFmtId="175" fontId="25" fillId="0" borderId="152" xfId="0" applyFont="true" applyBorder="true" applyAlignment="true" applyProtection="true">
      <alignment horizontal="center" vertical="center" textRotation="0" wrapText="true" indent="0" shrinkToFit="false"/>
      <protection locked="false" hidden="false"/>
    </xf>
    <xf numFmtId="164" fontId="25" fillId="0" borderId="14" xfId="0" applyFont="true" applyBorder="true" applyAlignment="false" applyProtection="true">
      <alignment horizontal="general" vertical="center" textRotation="0" wrapText="false" indent="0" shrinkToFit="false"/>
      <protection locked="false" hidden="false"/>
    </xf>
    <xf numFmtId="164" fontId="26" fillId="0" borderId="36" xfId="0" applyFont="true" applyBorder="true" applyAlignment="true" applyProtection="true">
      <alignment horizontal="general" vertical="center" textRotation="0" wrapText="true" indent="0" shrinkToFit="false"/>
      <protection locked="false" hidden="false"/>
    </xf>
    <xf numFmtId="171" fontId="0" fillId="0" borderId="22" xfId="0" applyFont="true" applyBorder="true" applyAlignment="true" applyProtection="true">
      <alignment horizontal="general" vertical="center" textRotation="0" wrapText="true" indent="0" shrinkToFit="false"/>
      <protection locked="true" hidden="false"/>
    </xf>
    <xf numFmtId="164" fontId="26" fillId="0" borderId="0" xfId="0" applyFont="true" applyBorder="false" applyAlignment="true" applyProtection="true">
      <alignment horizontal="general" vertical="center" textRotation="0" wrapText="true" indent="0" shrinkToFit="false"/>
      <protection locked="true" hidden="false"/>
    </xf>
    <xf numFmtId="177" fontId="25" fillId="0" borderId="154" xfId="82" applyFont="true" applyBorder="true" applyAlignment="true" applyProtection="true">
      <alignment horizontal="center" vertical="center" textRotation="0" wrapText="false" indent="0" shrinkToFit="true"/>
      <protection locked="true" hidden="false"/>
    </xf>
    <xf numFmtId="164" fontId="95" fillId="22" borderId="141" xfId="0" applyFont="true" applyBorder="true" applyAlignment="true" applyProtection="true">
      <alignment horizontal="center" vertical="center" textRotation="0" wrapText="false" indent="0" shrinkToFit="true"/>
      <protection locked="false" hidden="false"/>
    </xf>
    <xf numFmtId="178" fontId="32" fillId="0" borderId="139" xfId="19" applyFont="true" applyBorder="true" applyAlignment="true" applyProtection="true">
      <alignment horizontal="general" vertical="center" textRotation="0" wrapText="false" indent="0" shrinkToFit="true"/>
      <protection locked="true" hidden="false"/>
    </xf>
    <xf numFmtId="164" fontId="47" fillId="24" borderId="40" xfId="0" applyFont="true" applyBorder="true" applyAlignment="false" applyProtection="true">
      <alignment horizontal="general" vertical="center" textRotation="0" wrapText="false" indent="0" shrinkToFit="false"/>
      <protection locked="true" hidden="false"/>
    </xf>
    <xf numFmtId="164" fontId="25" fillId="24" borderId="155" xfId="0" applyFont="true" applyBorder="true" applyAlignment="true" applyProtection="true">
      <alignment horizontal="center" vertical="center" textRotation="0" wrapText="false" indent="0" shrinkToFit="false"/>
      <protection locked="true" hidden="false"/>
    </xf>
    <xf numFmtId="164" fontId="47" fillId="24" borderId="155" xfId="0" applyFont="true" applyBorder="true" applyAlignment="false" applyProtection="true">
      <alignment horizontal="general" vertical="center" textRotation="0" wrapText="false" indent="0" shrinkToFit="false"/>
      <protection locked="true" hidden="false"/>
    </xf>
    <xf numFmtId="164" fontId="25" fillId="22" borderId="155" xfId="0" applyFont="true" applyBorder="true" applyAlignment="true" applyProtection="true">
      <alignment horizontal="center" vertical="center" textRotation="0" wrapText="false" indent="0" shrinkToFit="false"/>
      <protection locked="false" hidden="false"/>
    </xf>
    <xf numFmtId="164" fontId="4" fillId="24" borderId="155" xfId="0" applyFont="true" applyBorder="true" applyAlignment="false" applyProtection="true">
      <alignment horizontal="general" vertical="center" textRotation="0" wrapText="false" indent="0" shrinkToFit="false"/>
      <protection locked="true" hidden="false"/>
    </xf>
    <xf numFmtId="171" fontId="4" fillId="24" borderId="155" xfId="0" applyFont="true" applyBorder="true" applyAlignment="true" applyProtection="true">
      <alignment horizontal="center" vertical="center" textRotation="0" wrapText="false" indent="0" shrinkToFit="false"/>
      <protection locked="true" hidden="false"/>
    </xf>
    <xf numFmtId="172" fontId="32" fillId="0" borderId="140" xfId="0" applyFont="true" applyBorder="true" applyAlignment="false" applyProtection="true">
      <alignment horizontal="general" vertical="center" textRotation="0" wrapText="false" indent="0" shrinkToFit="false"/>
      <protection locked="true" hidden="false"/>
    </xf>
    <xf numFmtId="172" fontId="32" fillId="0" borderId="142" xfId="0" applyFont="true" applyBorder="true" applyAlignment="true" applyProtection="true">
      <alignment horizontal="right" vertical="center" textRotation="0" wrapText="false" indent="0" shrinkToFit="false"/>
      <protection locked="true" hidden="false"/>
    </xf>
    <xf numFmtId="172" fontId="32" fillId="0" borderId="86" xfId="0" applyFont="true" applyBorder="true" applyAlignment="false" applyProtection="true">
      <alignment horizontal="general" vertical="center" textRotation="0" wrapText="false" indent="0" shrinkToFit="false"/>
      <protection locked="true" hidden="false"/>
    </xf>
    <xf numFmtId="175" fontId="25" fillId="0" borderId="39" xfId="0" applyFont="true" applyBorder="true" applyAlignment="true" applyProtection="true">
      <alignment horizontal="center" vertical="center" textRotation="0" wrapText="false" indent="0" shrinkToFit="false"/>
      <protection locked="false" hidden="false"/>
    </xf>
    <xf numFmtId="175" fontId="25" fillId="0" borderId="156" xfId="0" applyFont="true" applyBorder="true" applyAlignment="true" applyProtection="true">
      <alignment horizontal="center" vertical="center" textRotation="0" wrapText="true" indent="0" shrinkToFit="false"/>
      <protection locked="false" hidden="false"/>
    </xf>
    <xf numFmtId="175" fontId="25" fillId="0" borderId="157" xfId="0" applyFont="true" applyBorder="true" applyAlignment="true" applyProtection="true">
      <alignment horizontal="center" vertical="center" textRotation="0" wrapText="false" indent="0" shrinkToFit="false"/>
      <protection locked="false" hidden="false"/>
    </xf>
    <xf numFmtId="175" fontId="25" fillId="0" borderId="157" xfId="0" applyFont="true" applyBorder="true" applyAlignment="true" applyProtection="true">
      <alignment horizontal="center" vertical="center" textRotation="0" wrapText="true" indent="0" shrinkToFit="false"/>
      <protection locked="false" hidden="false"/>
    </xf>
    <xf numFmtId="175" fontId="25" fillId="0" borderId="158" xfId="0" applyFont="true" applyBorder="true" applyAlignment="false" applyProtection="true">
      <alignment horizontal="general" vertical="center" textRotation="0" wrapText="false" indent="0" shrinkToFit="false"/>
      <protection locked="false" hidden="false"/>
    </xf>
    <xf numFmtId="164" fontId="26" fillId="0" borderId="159" xfId="0" applyFont="true" applyBorder="true" applyAlignment="false" applyProtection="true">
      <alignment horizontal="general" vertical="center" textRotation="0" wrapText="false" indent="0" shrinkToFit="false"/>
      <protection locked="false" hidden="false"/>
    </xf>
    <xf numFmtId="171" fontId="0" fillId="0" borderId="25" xfId="0" applyFont="true" applyBorder="true" applyAlignment="true" applyProtection="true">
      <alignment horizontal="general" vertical="center" textRotation="0" wrapText="true" indent="0" shrinkToFit="false"/>
      <protection locked="true" hidden="false"/>
    </xf>
    <xf numFmtId="171" fontId="86" fillId="0" borderId="160" xfId="0" applyFont="true" applyBorder="true" applyAlignment="false" applyProtection="true">
      <alignment horizontal="general" vertical="center" textRotation="0" wrapText="false" indent="0" shrinkToFit="false"/>
      <protection locked="true" hidden="false"/>
    </xf>
    <xf numFmtId="166" fontId="29" fillId="0" borderId="0" xfId="82" applyFont="true" applyBorder="true" applyAlignment="true" applyProtection="true">
      <alignment horizontal="right" vertical="center" textRotation="0" wrapText="false" indent="0" shrinkToFit="false"/>
      <protection locked="true" hidden="false"/>
    </xf>
    <xf numFmtId="164" fontId="29" fillId="0" borderId="0" xfId="0" applyFont="true" applyBorder="false" applyAlignment="true" applyProtection="true">
      <alignment horizontal="general" vertical="center" textRotation="0" wrapText="true" indent="0" shrinkToFit="false"/>
      <protection locked="true" hidden="false"/>
    </xf>
    <xf numFmtId="171" fontId="32" fillId="0" borderId="161" xfId="0" applyFont="true" applyBorder="true" applyAlignment="true" applyProtection="true">
      <alignment horizontal="center" vertical="center" textRotation="0" wrapText="false" indent="0" shrinkToFit="true"/>
      <protection locked="true" hidden="false"/>
    </xf>
    <xf numFmtId="177" fontId="25" fillId="0" borderId="162" xfId="82" applyFont="true" applyBorder="true" applyAlignment="true" applyProtection="true">
      <alignment horizontal="center" vertical="center" textRotation="0" wrapText="false" indent="0" shrinkToFit="true"/>
      <protection locked="true" hidden="false"/>
    </xf>
    <xf numFmtId="164" fontId="95" fillId="4" borderId="44" xfId="0" applyFont="true" applyBorder="true" applyAlignment="true" applyProtection="true">
      <alignment horizontal="center" vertical="center" textRotation="0" wrapText="false" indent="0" shrinkToFit="true"/>
      <protection locked="false" hidden="false"/>
    </xf>
    <xf numFmtId="164" fontId="47" fillId="24" borderId="52" xfId="0" applyFont="true" applyBorder="true" applyAlignment="false" applyProtection="true">
      <alignment horizontal="general" vertical="center" textRotation="0" wrapText="false" indent="0" shrinkToFit="false"/>
      <protection locked="true" hidden="false"/>
    </xf>
    <xf numFmtId="164" fontId="25" fillId="24" borderId="26" xfId="0" applyFont="true" applyBorder="true" applyAlignment="true" applyProtection="true">
      <alignment horizontal="center" vertical="center" textRotation="0" wrapText="false" indent="0" shrinkToFit="false"/>
      <protection locked="true" hidden="false"/>
    </xf>
    <xf numFmtId="164" fontId="25" fillId="4" borderId="26" xfId="0" applyFont="true" applyBorder="true" applyAlignment="true" applyProtection="true">
      <alignment horizontal="center" vertical="center" textRotation="0" wrapText="false" indent="0" shrinkToFit="false"/>
      <protection locked="false" hidden="false"/>
    </xf>
    <xf numFmtId="164" fontId="4" fillId="24" borderId="26" xfId="0" applyFont="true" applyBorder="true" applyAlignment="false" applyProtection="true">
      <alignment horizontal="general" vertical="center" textRotation="0" wrapText="false" indent="0" shrinkToFit="false"/>
      <protection locked="true" hidden="false"/>
    </xf>
    <xf numFmtId="171" fontId="4" fillId="24" borderId="26" xfId="0" applyFont="true" applyBorder="true" applyAlignment="true" applyProtection="true">
      <alignment horizontal="center" vertical="center" textRotation="0" wrapText="false" indent="0" shrinkToFit="false"/>
      <protection locked="true" hidden="false"/>
    </xf>
    <xf numFmtId="175" fontId="25" fillId="0" borderId="148" xfId="0" applyFont="true" applyBorder="true" applyAlignment="false" applyProtection="true">
      <alignment horizontal="general" vertical="center" textRotation="0" wrapText="false" indent="0" shrinkToFit="false"/>
      <protection locked="false" hidden="false"/>
    </xf>
    <xf numFmtId="164" fontId="25" fillId="0" borderId="57" xfId="0" applyFont="true" applyBorder="true" applyAlignment="true" applyProtection="true">
      <alignment horizontal="center" vertical="center" textRotation="0" wrapText="true" indent="0" shrinkToFit="false"/>
      <protection locked="false" hidden="false"/>
    </xf>
    <xf numFmtId="175" fontId="25" fillId="0" borderId="14" xfId="0" applyFont="true" applyBorder="true" applyAlignment="true" applyProtection="true">
      <alignment horizontal="center" vertical="center" textRotation="0" wrapText="false" indent="0" shrinkToFit="false"/>
      <protection locked="false" hidden="false"/>
    </xf>
    <xf numFmtId="164" fontId="25" fillId="0" borderId="31" xfId="0" applyFont="true" applyBorder="true" applyAlignment="true" applyProtection="true">
      <alignment horizontal="center" vertical="center" textRotation="0" wrapText="true" indent="0" shrinkToFit="false"/>
      <protection locked="false" hidden="false"/>
    </xf>
    <xf numFmtId="164" fontId="26" fillId="0" borderId="163" xfId="0" applyFont="true" applyBorder="true" applyAlignment="false" applyProtection="true">
      <alignment horizontal="general" vertical="center" textRotation="0" wrapText="false" indent="0" shrinkToFit="false"/>
      <protection locked="false" hidden="false"/>
    </xf>
    <xf numFmtId="164" fontId="25" fillId="0" borderId="162" xfId="0" applyFont="true" applyBorder="true" applyAlignment="true" applyProtection="true">
      <alignment horizontal="center" vertical="center" textRotation="0" wrapText="true" indent="0" shrinkToFit="false"/>
      <protection locked="true" hidden="false"/>
    </xf>
    <xf numFmtId="171" fontId="32" fillId="0" borderId="21" xfId="0" applyFont="true" applyBorder="true" applyAlignment="true" applyProtection="true">
      <alignment horizontal="center" vertical="center" textRotation="0" wrapText="false" indent="0" shrinkToFit="true"/>
      <protection locked="true" hidden="false"/>
    </xf>
    <xf numFmtId="171" fontId="25" fillId="0" borderId="21" xfId="0" applyFont="true" applyBorder="true" applyAlignment="true" applyProtection="true">
      <alignment horizontal="left" vertical="center" textRotation="0" wrapText="true" indent="0" shrinkToFit="false"/>
      <protection locked="true" hidden="false"/>
    </xf>
    <xf numFmtId="166" fontId="25" fillId="0" borderId="21" xfId="82" applyFont="true" applyBorder="true" applyAlignment="true" applyProtection="true">
      <alignment horizontal="right" vertical="center" textRotation="0" wrapText="true" indent="0" shrinkToFit="false"/>
      <protection locked="true" hidden="false"/>
    </xf>
    <xf numFmtId="174" fontId="25" fillId="0" borderId="92" xfId="0" applyFont="true" applyBorder="true" applyAlignment="true" applyProtection="true">
      <alignment horizontal="right" vertical="center" textRotation="0" wrapText="true" indent="0" shrinkToFit="false"/>
      <protection locked="true" hidden="false"/>
    </xf>
    <xf numFmtId="175" fontId="25" fillId="0" borderId="31" xfId="0" applyFont="true" applyBorder="true" applyAlignment="true" applyProtection="true">
      <alignment horizontal="center" vertical="center" textRotation="0" wrapText="false" indent="0" shrinkToFit="false"/>
      <protection locked="false" hidden="false"/>
    </xf>
    <xf numFmtId="175" fontId="25" fillId="0" borderId="31" xfId="0" applyFont="true" applyBorder="true" applyAlignment="true" applyProtection="true">
      <alignment horizontal="center" vertical="center" textRotation="0" wrapText="true" indent="0" shrinkToFit="false"/>
      <protection locked="false" hidden="false"/>
    </xf>
    <xf numFmtId="164" fontId="25" fillId="0" borderId="39" xfId="0" applyFont="true" applyBorder="true" applyAlignment="true" applyProtection="true">
      <alignment horizontal="center" vertical="center" textRotation="0" wrapText="false" indent="0" shrinkToFit="false"/>
      <protection locked="false" hidden="false"/>
    </xf>
    <xf numFmtId="166" fontId="25" fillId="0" borderId="136" xfId="82" applyFont="true" applyBorder="true" applyAlignment="true" applyProtection="true">
      <alignment horizontal="right" vertical="center" textRotation="0" wrapText="true" indent="0" shrinkToFit="false"/>
      <protection locked="true" hidden="false"/>
    </xf>
    <xf numFmtId="174" fontId="25" fillId="0" borderId="137" xfId="0" applyFont="true" applyBorder="true" applyAlignment="true" applyProtection="true">
      <alignment horizontal="right" vertical="center" textRotation="0" wrapText="true" indent="0" shrinkToFit="false"/>
      <protection locked="true" hidden="false"/>
    </xf>
    <xf numFmtId="175" fontId="25" fillId="0" borderId="57" xfId="0" applyFont="true" applyBorder="true" applyAlignment="true" applyProtection="true">
      <alignment horizontal="center" vertical="center" textRotation="0" wrapText="true" indent="0" shrinkToFit="false"/>
      <protection locked="false" hidden="false"/>
    </xf>
    <xf numFmtId="164" fontId="25" fillId="0" borderId="31" xfId="0" applyFont="true" applyBorder="true" applyAlignment="true" applyProtection="true">
      <alignment horizontal="center" vertical="center" textRotation="0" wrapText="false" indent="0" shrinkToFit="false"/>
      <protection locked="false" hidden="false"/>
    </xf>
    <xf numFmtId="164" fontId="95" fillId="22" borderId="27" xfId="0" applyFont="true" applyBorder="true" applyAlignment="true" applyProtection="true">
      <alignment horizontal="center" vertical="center" textRotation="0" wrapText="false" indent="0" shrinkToFit="true"/>
      <protection locked="false" hidden="false"/>
    </xf>
    <xf numFmtId="178" fontId="32" fillId="0" borderId="21" xfId="19" applyFont="true" applyBorder="true" applyAlignment="true" applyProtection="true">
      <alignment horizontal="general" vertical="center" textRotation="0" wrapText="false" indent="0" shrinkToFit="true"/>
      <protection locked="true" hidden="false"/>
    </xf>
    <xf numFmtId="164" fontId="47" fillId="24" borderId="49" xfId="0" applyFont="true" applyBorder="true" applyAlignment="false" applyProtection="true">
      <alignment horizontal="general" vertical="center" textRotation="0" wrapText="false" indent="0" shrinkToFit="false"/>
      <protection locked="true" hidden="false"/>
    </xf>
    <xf numFmtId="164" fontId="25" fillId="24" borderId="61" xfId="0" applyFont="true" applyBorder="true" applyAlignment="true" applyProtection="true">
      <alignment horizontal="center" vertical="center" textRotation="0" wrapText="false" indent="0" shrinkToFit="false"/>
      <protection locked="true" hidden="false"/>
    </xf>
    <xf numFmtId="164" fontId="25" fillId="22" borderId="61" xfId="0" applyFont="true" applyBorder="true" applyAlignment="true" applyProtection="true">
      <alignment horizontal="center" vertical="center" textRotation="0" wrapText="false" indent="0" shrinkToFit="false"/>
      <protection locked="false" hidden="false"/>
    </xf>
    <xf numFmtId="164" fontId="4" fillId="24" borderId="61" xfId="0" applyFont="true" applyBorder="true" applyAlignment="false" applyProtection="true">
      <alignment horizontal="general" vertical="center" textRotation="0" wrapText="false" indent="0" shrinkToFit="false"/>
      <protection locked="true" hidden="false"/>
    </xf>
    <xf numFmtId="171" fontId="4" fillId="24" borderId="61" xfId="0" applyFont="true" applyBorder="true" applyAlignment="true" applyProtection="true">
      <alignment horizontal="center" vertical="center" textRotation="0" wrapText="false" indent="0" shrinkToFit="false"/>
      <protection locked="true" hidden="false"/>
    </xf>
    <xf numFmtId="172" fontId="32" fillId="0" borderId="28" xfId="0" applyFont="true" applyBorder="true" applyAlignment="false" applyProtection="true">
      <alignment horizontal="general" vertical="center" textRotation="0" wrapText="false" indent="0" shrinkToFit="false"/>
      <protection locked="true" hidden="false"/>
    </xf>
    <xf numFmtId="164" fontId="25" fillId="0" borderId="146" xfId="0" applyFont="true" applyBorder="true" applyAlignment="true" applyProtection="true">
      <alignment horizontal="center" vertical="center" textRotation="0" wrapText="true" indent="0" shrinkToFit="false"/>
      <protection locked="true" hidden="false"/>
    </xf>
    <xf numFmtId="171" fontId="32" fillId="0" borderId="30" xfId="0" applyFont="true" applyBorder="true" applyAlignment="true" applyProtection="true">
      <alignment horizontal="center" vertical="center" textRotation="0" wrapText="false" indent="0" shrinkToFit="true"/>
      <protection locked="true" hidden="false"/>
    </xf>
    <xf numFmtId="171" fontId="25" fillId="0" borderId="30" xfId="0" applyFont="true" applyBorder="true" applyAlignment="true" applyProtection="true">
      <alignment horizontal="left" vertical="center" textRotation="0" wrapText="true" indent="0" shrinkToFit="false"/>
      <protection locked="true" hidden="false"/>
    </xf>
    <xf numFmtId="166" fontId="25" fillId="0" borderId="30" xfId="82" applyFont="true" applyBorder="true" applyAlignment="true" applyProtection="true">
      <alignment horizontal="right" vertical="center" textRotation="0" wrapText="true" indent="0" shrinkToFit="false"/>
      <protection locked="true" hidden="false"/>
    </xf>
    <xf numFmtId="174" fontId="25" fillId="0" borderId="164" xfId="0" applyFont="true" applyBorder="true" applyAlignment="true" applyProtection="true">
      <alignment horizontal="right" vertical="center" textRotation="0" wrapText="true" indent="0" shrinkToFit="false"/>
      <protection locked="true" hidden="false"/>
    </xf>
    <xf numFmtId="172" fontId="32" fillId="0" borderId="92" xfId="0" applyFont="true" applyBorder="true" applyAlignment="true" applyProtection="true">
      <alignment horizontal="right" vertical="center" textRotation="0" wrapText="false" indent="0" shrinkToFit="false"/>
      <protection locked="true" hidden="false"/>
    </xf>
    <xf numFmtId="175" fontId="25" fillId="0" borderId="12" xfId="0" applyFont="true" applyBorder="true" applyAlignment="true" applyProtection="true">
      <alignment horizontal="center" vertical="center" textRotation="0" wrapText="false" indent="0" shrinkToFit="false"/>
      <protection locked="false" hidden="false"/>
    </xf>
    <xf numFmtId="175" fontId="25" fillId="0" borderId="165" xfId="0" applyFont="true" applyBorder="true" applyAlignment="true" applyProtection="true">
      <alignment horizontal="center" vertical="center" textRotation="0" wrapText="true" indent="0" shrinkToFit="false"/>
      <protection locked="false" hidden="false"/>
    </xf>
    <xf numFmtId="175" fontId="25" fillId="0" borderId="166" xfId="0" applyFont="true" applyBorder="true" applyAlignment="true" applyProtection="true">
      <alignment horizontal="center" vertical="center" textRotation="0" wrapText="false" indent="0" shrinkToFit="false"/>
      <protection locked="false" hidden="false"/>
    </xf>
    <xf numFmtId="175" fontId="25" fillId="0" borderId="166" xfId="0" applyFont="true" applyBorder="true" applyAlignment="true" applyProtection="true">
      <alignment horizontal="center" vertical="center" textRotation="0" wrapText="true" indent="0" shrinkToFit="false"/>
      <protection locked="false" hidden="false"/>
    </xf>
    <xf numFmtId="175" fontId="25" fillId="0" borderId="167" xfId="0" applyFont="true" applyBorder="true" applyAlignment="false" applyProtection="true">
      <alignment horizontal="general" vertical="center" textRotation="0" wrapText="false" indent="0" shrinkToFit="false"/>
      <protection locked="false" hidden="false"/>
    </xf>
    <xf numFmtId="164" fontId="26" fillId="0" borderId="168" xfId="0" applyFont="true" applyBorder="true" applyAlignment="false" applyProtection="true">
      <alignment horizontal="general" vertical="center" textRotation="0" wrapText="false" indent="0" shrinkToFit="false"/>
      <protection locked="false" hidden="false"/>
    </xf>
    <xf numFmtId="164" fontId="25" fillId="0" borderId="154" xfId="0" applyFont="true" applyBorder="true" applyAlignment="true" applyProtection="true">
      <alignment horizontal="center" vertical="center" textRotation="0" wrapText="true" indent="0" shrinkToFit="false"/>
      <protection locked="true" hidden="false"/>
    </xf>
    <xf numFmtId="171" fontId="32" fillId="0" borderId="139" xfId="0" applyFont="true" applyBorder="true" applyAlignment="true" applyProtection="true">
      <alignment horizontal="center" vertical="center" textRotation="0" wrapText="false" indent="0" shrinkToFit="true"/>
      <protection locked="true" hidden="false"/>
    </xf>
    <xf numFmtId="171" fontId="25" fillId="0" borderId="139" xfId="0" applyFont="true" applyBorder="true" applyAlignment="true" applyProtection="true">
      <alignment horizontal="left" vertical="center" textRotation="0" wrapText="true" indent="0" shrinkToFit="false"/>
      <protection locked="true" hidden="false"/>
    </xf>
    <xf numFmtId="166" fontId="25" fillId="0" borderId="139" xfId="82" applyFont="true" applyBorder="true" applyAlignment="true" applyProtection="true">
      <alignment horizontal="right" vertical="center" textRotation="0" wrapText="true" indent="0" shrinkToFit="false"/>
      <protection locked="true" hidden="false"/>
    </xf>
    <xf numFmtId="174" fontId="25" fillId="0" borderId="142" xfId="0" applyFont="true" applyBorder="true" applyAlignment="true" applyProtection="true">
      <alignment horizontal="right" vertical="center" textRotation="0" wrapText="true" indent="0" shrinkToFit="false"/>
      <protection locked="true" hidden="false"/>
    </xf>
    <xf numFmtId="175" fontId="25" fillId="0" borderId="169" xfId="0" applyFont="true" applyBorder="true" applyAlignment="false" applyProtection="true">
      <alignment horizontal="general" vertical="center" textRotation="0" wrapText="false" indent="0" shrinkToFit="false"/>
      <protection locked="false" hidden="false"/>
    </xf>
    <xf numFmtId="175" fontId="25" fillId="0" borderId="26" xfId="0" applyFont="true" applyBorder="true" applyAlignment="true" applyProtection="true">
      <alignment horizontal="center" vertical="center" textRotation="0" wrapText="true" indent="0" shrinkToFit="false"/>
      <protection locked="false" hidden="false"/>
    </xf>
    <xf numFmtId="175" fontId="25" fillId="0" borderId="14" xfId="0" applyFont="true" applyBorder="true" applyAlignment="true" applyProtection="true">
      <alignment horizontal="center" vertical="center" textRotation="0" wrapText="true" indent="0" shrinkToFit="false"/>
      <protection locked="false" hidden="false"/>
    </xf>
    <xf numFmtId="164" fontId="0" fillId="0" borderId="170" xfId="0" applyFont="false" applyBorder="true" applyAlignment="false" applyProtection="true">
      <alignment horizontal="general" vertical="center" textRotation="0" wrapText="false" indent="0" shrinkToFit="false"/>
      <protection locked="false" hidden="false"/>
    </xf>
    <xf numFmtId="164" fontId="95" fillId="22" borderId="39" xfId="0" applyFont="true" applyBorder="true" applyAlignment="true" applyProtection="true">
      <alignment horizontal="center" vertical="center" textRotation="0" wrapText="false" indent="0" shrinkToFit="true"/>
      <protection locked="false" hidden="false"/>
    </xf>
    <xf numFmtId="178" fontId="32" fillId="0" borderId="39" xfId="19" applyFont="true" applyBorder="true" applyAlignment="true" applyProtection="true">
      <alignment horizontal="general" vertical="center" textRotation="0" wrapText="false" indent="0" shrinkToFit="true"/>
      <protection locked="true" hidden="false"/>
    </xf>
    <xf numFmtId="164" fontId="93" fillId="0" borderId="0" xfId="0" applyFont="true" applyBorder="false" applyAlignment="true" applyProtection="true">
      <alignment horizontal="general" vertical="center" textRotation="0" wrapText="false" indent="0" shrinkToFit="true"/>
      <protection locked="true" hidden="false"/>
    </xf>
    <xf numFmtId="164" fontId="93" fillId="0" borderId="0" xfId="0" applyFont="true" applyBorder="false" applyAlignment="false" applyProtection="true">
      <alignment horizontal="general" vertical="center" textRotation="0" wrapText="false" indent="0" shrinkToFit="false"/>
      <protection locked="true" hidden="false"/>
    </xf>
    <xf numFmtId="164" fontId="0" fillId="0" borderId="0" xfId="0" applyFont="false" applyBorder="false" applyAlignment="true" applyProtection="true">
      <alignment horizontal="left" vertical="center" textRotation="0" wrapText="false" indent="0" shrinkToFit="false"/>
      <protection locked="true" hidden="false"/>
    </xf>
    <xf numFmtId="164" fontId="33" fillId="0" borderId="0" xfId="0" applyFont="true" applyBorder="false" applyAlignment="true" applyProtection="true">
      <alignment horizontal="right" vertical="center" textRotation="0" wrapText="false" indent="0" shrinkToFit="false"/>
      <protection locked="true" hidden="false"/>
    </xf>
    <xf numFmtId="164" fontId="4" fillId="24" borderId="0" xfId="0" applyFont="true" applyBorder="false" applyAlignment="true" applyProtection="true">
      <alignment horizontal="left" vertical="center" textRotation="0" wrapText="false" indent="0" shrinkToFit="false"/>
      <protection locked="true" hidden="false"/>
    </xf>
    <xf numFmtId="164" fontId="33" fillId="24" borderId="0" xfId="0" applyFont="true" applyBorder="false" applyAlignment="true" applyProtection="true">
      <alignment horizontal="general" vertical="center" textRotation="0" wrapText="false" indent="0" shrinkToFit="true"/>
      <protection locked="true" hidden="false"/>
    </xf>
    <xf numFmtId="164" fontId="33" fillId="24" borderId="0" xfId="0" applyFont="true" applyBorder="false" applyAlignment="false" applyProtection="true">
      <alignment horizontal="general" vertical="center" textRotation="0" wrapText="false" indent="0" shrinkToFit="false"/>
      <protection locked="true" hidden="false"/>
    </xf>
    <xf numFmtId="164" fontId="90" fillId="24" borderId="0" xfId="0" applyFont="true" applyBorder="false" applyAlignment="false" applyProtection="true">
      <alignment horizontal="general" vertical="center" textRotation="0" wrapText="false" indent="0" shrinkToFit="false"/>
      <protection locked="true" hidden="false"/>
    </xf>
    <xf numFmtId="164" fontId="100" fillId="24" borderId="0" xfId="0" applyFont="true" applyBorder="false" applyAlignment="false" applyProtection="true">
      <alignment horizontal="general" vertical="center" textRotation="0" wrapText="false" indent="0" shrinkToFit="false"/>
      <protection locked="true" hidden="false"/>
    </xf>
    <xf numFmtId="164" fontId="101" fillId="24" borderId="0" xfId="0" applyFont="true" applyBorder="false" applyAlignment="false" applyProtection="true">
      <alignment horizontal="general" vertical="center" textRotation="0" wrapText="false" indent="0" shrinkToFit="false"/>
      <protection locked="true" hidden="false"/>
    </xf>
    <xf numFmtId="164" fontId="102" fillId="24" borderId="23" xfId="0" applyFont="true" applyBorder="true" applyAlignment="true" applyProtection="true">
      <alignment horizontal="center" vertical="center" textRotation="0" wrapText="false" indent="0" shrinkToFit="false"/>
      <protection locked="true" hidden="false"/>
    </xf>
    <xf numFmtId="171" fontId="102" fillId="24" borderId="23" xfId="0" applyFont="true" applyBorder="true" applyAlignment="true" applyProtection="true">
      <alignment horizontal="center" vertical="center" textRotation="0" wrapText="true" indent="0" shrinkToFit="false"/>
      <protection locked="true" hidden="false"/>
    </xf>
    <xf numFmtId="164" fontId="102" fillId="24" borderId="0" xfId="0" applyFont="true" applyBorder="false" applyAlignment="true" applyProtection="true">
      <alignment horizontal="center" vertical="center" textRotation="0" wrapText="true" indent="0" shrinkToFit="false"/>
      <protection locked="true" hidden="false"/>
    </xf>
    <xf numFmtId="164" fontId="102" fillId="0" borderId="0" xfId="0" applyFont="true" applyBorder="false" applyAlignment="true" applyProtection="true">
      <alignment horizontal="center" vertical="center" textRotation="0" wrapText="true" indent="0" shrinkToFit="false"/>
      <protection locked="true" hidden="false"/>
    </xf>
    <xf numFmtId="164" fontId="32" fillId="24" borderId="0" xfId="0" applyFont="true" applyBorder="false" applyAlignment="true" applyProtection="true">
      <alignment horizontal="left" vertical="center" textRotation="0" wrapText="false" indent="0" shrinkToFit="false"/>
      <protection locked="true" hidden="false"/>
    </xf>
    <xf numFmtId="164" fontId="33" fillId="24" borderId="0" xfId="0" applyFont="true" applyBorder="false" applyAlignment="true" applyProtection="true">
      <alignment horizontal="right" vertical="center" textRotation="0" wrapText="false" indent="0" shrinkToFit="false"/>
      <protection locked="true" hidden="false"/>
    </xf>
    <xf numFmtId="164" fontId="103" fillId="0" borderId="0" xfId="0" applyFont="true" applyBorder="false" applyAlignment="true" applyProtection="true">
      <alignment horizontal="general" vertical="center" textRotation="0" wrapText="true" indent="0" shrinkToFit="false"/>
      <protection locked="true" hidden="false"/>
    </xf>
    <xf numFmtId="164" fontId="33" fillId="24" borderId="0" xfId="0" applyFont="true" applyBorder="false" applyAlignment="true" applyProtection="true">
      <alignment horizontal="center" vertical="center" textRotation="0" wrapText="false" indent="0" shrinkToFit="true"/>
      <protection locked="true" hidden="false"/>
    </xf>
    <xf numFmtId="164" fontId="33" fillId="24" borderId="0" xfId="0" applyFont="true" applyBorder="false" applyAlignment="true" applyProtection="true">
      <alignment horizontal="center" vertical="center" textRotation="0" wrapText="false" indent="0" shrinkToFit="false"/>
      <protection locked="true" hidden="false"/>
    </xf>
    <xf numFmtId="164" fontId="26" fillId="24" borderId="56" xfId="0" applyFont="true" applyBorder="true" applyAlignment="true" applyProtection="true">
      <alignment horizontal="left" vertical="center" textRotation="0" wrapText="true" indent="0" shrinkToFit="false"/>
      <protection locked="true" hidden="false"/>
    </xf>
    <xf numFmtId="175" fontId="33" fillId="24" borderId="13" xfId="0" applyFont="true" applyBorder="true" applyAlignment="false" applyProtection="true">
      <alignment horizontal="general" vertical="center" textRotation="0" wrapText="false" indent="0" shrinkToFit="false"/>
      <protection locked="true" hidden="false"/>
    </xf>
    <xf numFmtId="164" fontId="46" fillId="24" borderId="0" xfId="0" applyFont="true" applyBorder="false" applyAlignment="true" applyProtection="true">
      <alignment horizontal="center" vertical="center" textRotation="0" wrapText="true" indent="0" shrinkToFit="false"/>
      <protection locked="true" hidden="false"/>
    </xf>
    <xf numFmtId="164" fontId="33" fillId="24" borderId="0" xfId="0" applyFont="true" applyBorder="false" applyAlignment="true" applyProtection="true">
      <alignment horizontal="center" vertical="center" textRotation="0" wrapText="true" indent="0" shrinkToFit="false"/>
      <protection locked="true" hidden="false"/>
    </xf>
    <xf numFmtId="164" fontId="27" fillId="0" borderId="0" xfId="0" applyFont="true" applyBorder="false" applyAlignment="true" applyProtection="true">
      <alignment horizontal="general" vertical="center" textRotation="0" wrapText="true" indent="0" shrinkToFit="false"/>
      <protection locked="true" hidden="false"/>
    </xf>
    <xf numFmtId="164" fontId="0" fillId="24" borderId="21" xfId="0" applyFont="true" applyBorder="true" applyAlignment="true" applyProtection="true">
      <alignment horizontal="left" vertical="center" textRotation="0" wrapText="false" indent="0" shrinkToFit="false"/>
      <protection locked="true" hidden="false"/>
    </xf>
    <xf numFmtId="164" fontId="26" fillId="24" borderId="36" xfId="0" applyFont="true" applyBorder="true" applyAlignment="true" applyProtection="true">
      <alignment horizontal="left" vertical="center" textRotation="0" wrapText="true" indent="0" shrinkToFit="false"/>
      <protection locked="true" hidden="false"/>
    </xf>
    <xf numFmtId="175" fontId="33" fillId="24" borderId="22" xfId="0" applyFont="true" applyBorder="true" applyAlignment="false" applyProtection="true">
      <alignment horizontal="general" vertical="center" textRotation="0" wrapText="false" indent="0" shrinkToFit="false"/>
      <protection locked="true" hidden="false"/>
    </xf>
    <xf numFmtId="164" fontId="33" fillId="24" borderId="0" xfId="0" applyFont="true" applyBorder="false" applyAlignment="true" applyProtection="true">
      <alignment horizontal="left" vertical="center" textRotation="0" wrapText="false" indent="0" shrinkToFit="false"/>
      <protection locked="true" hidden="false"/>
    </xf>
    <xf numFmtId="164" fontId="26" fillId="24" borderId="0" xfId="0" applyFont="true" applyBorder="false" applyAlignment="true" applyProtection="true">
      <alignment horizontal="left" vertical="center" textRotation="0" wrapText="true" indent="0" shrinkToFit="false"/>
      <protection locked="true" hidden="false"/>
    </xf>
    <xf numFmtId="164" fontId="104" fillId="24" borderId="0" xfId="0" applyFont="true" applyBorder="false" applyAlignment="true" applyProtection="true">
      <alignment horizontal="center" vertical="center" textRotation="0" wrapText="true" indent="0" shrinkToFit="false"/>
      <protection locked="true" hidden="false"/>
    </xf>
    <xf numFmtId="164" fontId="92" fillId="24" borderId="0" xfId="0" applyFont="true" applyBorder="false" applyAlignment="true" applyProtection="true">
      <alignment horizontal="center" vertical="center" textRotation="0" wrapText="true" indent="0" shrinkToFit="false"/>
      <protection locked="true" hidden="false"/>
    </xf>
    <xf numFmtId="164" fontId="91" fillId="0" borderId="4" xfId="0" applyFont="true" applyBorder="true" applyAlignment="true" applyProtection="true">
      <alignment horizontal="general" vertical="center" textRotation="0" wrapText="true" indent="0" shrinkToFit="false"/>
      <protection locked="true" hidden="false"/>
    </xf>
    <xf numFmtId="171" fontId="29" fillId="0" borderId="4" xfId="0" applyFont="true" applyBorder="true" applyAlignment="true" applyProtection="true">
      <alignment horizontal="center" vertical="center" textRotation="0" wrapText="false" indent="0" shrinkToFit="false"/>
      <protection locked="true" hidden="false"/>
    </xf>
    <xf numFmtId="164" fontId="105" fillId="24" borderId="36" xfId="0" applyFont="true" applyBorder="true" applyAlignment="true" applyProtection="true">
      <alignment horizontal="left" vertical="center" textRotation="0" wrapText="true" indent="0" shrinkToFit="false"/>
      <protection locked="true" hidden="false"/>
    </xf>
    <xf numFmtId="167" fontId="33" fillId="24" borderId="108" xfId="0" applyFont="true" applyBorder="true" applyAlignment="false" applyProtection="true">
      <alignment horizontal="general" vertical="center" textRotation="0" wrapText="false" indent="0" shrinkToFit="false"/>
      <protection locked="true" hidden="false"/>
    </xf>
    <xf numFmtId="164" fontId="0" fillId="24" borderId="14" xfId="0" applyFont="true" applyBorder="true" applyAlignment="true" applyProtection="true">
      <alignment horizontal="left" vertical="center" textRotation="0" wrapText="false" indent="0" shrinkToFit="false"/>
      <protection locked="true" hidden="false"/>
    </xf>
    <xf numFmtId="175" fontId="33" fillId="24" borderId="171" xfId="0" applyFont="true" applyBorder="true" applyAlignment="false" applyProtection="true">
      <alignment horizontal="general" vertical="center" textRotation="0" wrapText="false" indent="0" shrinkToFit="false"/>
      <protection locked="true" hidden="false"/>
    </xf>
    <xf numFmtId="164" fontId="106" fillId="24" borderId="0" xfId="0" applyFont="true" applyBorder="false" applyAlignment="true" applyProtection="true">
      <alignment horizontal="center" vertical="center" textRotation="0" wrapText="true" indent="0" shrinkToFit="false"/>
      <protection locked="true" hidden="false"/>
    </xf>
    <xf numFmtId="164" fontId="106" fillId="24" borderId="0" xfId="0" applyFont="true" applyBorder="false" applyAlignment="true" applyProtection="true">
      <alignment horizontal="center" vertical="center" textRotation="0" wrapText="false" indent="0" shrinkToFit="true"/>
      <protection locked="true" hidden="false"/>
    </xf>
    <xf numFmtId="164" fontId="33" fillId="24" borderId="0" xfId="0" applyFont="true" applyBorder="false" applyAlignment="true" applyProtection="true">
      <alignment horizontal="general" vertical="center" textRotation="0" wrapText="true" indent="0" shrinkToFit="false"/>
      <protection locked="true" hidden="false"/>
    </xf>
    <xf numFmtId="167" fontId="33" fillId="24" borderId="25" xfId="0" applyFont="true" applyBorder="true" applyAlignment="false" applyProtection="true">
      <alignment horizontal="general" vertical="center" textRotation="0" wrapText="false" indent="0" shrinkToFit="false"/>
      <protection locked="true" hidden="false"/>
    </xf>
    <xf numFmtId="164" fontId="26" fillId="24" borderId="72" xfId="0" applyFont="true" applyBorder="true" applyAlignment="true" applyProtection="true">
      <alignment horizontal="left" vertical="center" textRotation="0" wrapText="true" indent="0" shrinkToFit="false"/>
      <protection locked="true" hidden="false"/>
    </xf>
    <xf numFmtId="175" fontId="33" fillId="24" borderId="25" xfId="0" applyFont="true" applyBorder="true" applyAlignment="false" applyProtection="true">
      <alignment horizontal="general" vertical="center" textRotation="0" wrapText="false" indent="0" shrinkToFit="false"/>
      <protection locked="true" hidden="false"/>
    </xf>
    <xf numFmtId="167" fontId="33" fillId="24" borderId="0" xfId="0" applyFont="true" applyBorder="false" applyAlignment="false" applyProtection="true">
      <alignment horizontal="general" vertical="center" textRotation="0" wrapText="false" indent="0" shrinkToFit="false"/>
      <protection locked="true" hidden="false"/>
    </xf>
    <xf numFmtId="164" fontId="91" fillId="0" borderId="0" xfId="0" applyFont="true" applyBorder="false" applyAlignment="true" applyProtection="true">
      <alignment horizontal="general" vertical="center" textRotation="0" wrapText="true" indent="0" shrinkToFit="false"/>
      <protection locked="true" hidden="false"/>
    </xf>
    <xf numFmtId="164" fontId="106" fillId="24" borderId="0" xfId="0" applyFont="true" applyBorder="false" applyAlignment="false" applyProtection="true">
      <alignment horizontal="general" vertical="center" textRotation="0" wrapText="false" indent="0" shrinkToFit="false"/>
      <protection locked="true" hidden="false"/>
    </xf>
    <xf numFmtId="171" fontId="23" fillId="27" borderId="11" xfId="0" applyFont="true" applyBorder="true" applyAlignment="true" applyProtection="true">
      <alignment horizontal="center" vertical="center" textRotation="0" wrapText="false" indent="0" shrinkToFit="true"/>
      <protection locked="true" hidden="false"/>
    </xf>
    <xf numFmtId="171" fontId="23" fillId="25" borderId="108" xfId="0" applyFont="true" applyBorder="true" applyAlignment="true" applyProtection="true">
      <alignment horizontal="center" vertical="center" textRotation="0" wrapText="false" indent="0" shrinkToFit="false"/>
      <protection locked="true" hidden="false"/>
    </xf>
    <xf numFmtId="171" fontId="23" fillId="27" borderId="11" xfId="0" applyFont="true" applyBorder="true" applyAlignment="true" applyProtection="true">
      <alignment horizontal="center" vertical="center" textRotation="0" wrapText="true" indent="0" shrinkToFit="false"/>
      <protection locked="true" hidden="false"/>
    </xf>
    <xf numFmtId="164" fontId="26" fillId="0" borderId="11" xfId="0" applyFont="true" applyBorder="true" applyAlignment="true" applyProtection="true">
      <alignment horizontal="left" vertical="center" textRotation="0" wrapText="true" indent="0" shrinkToFit="false"/>
      <protection locked="true" hidden="false"/>
    </xf>
    <xf numFmtId="164" fontId="0" fillId="0" borderId="0" xfId="0" applyFont="false" applyBorder="true" applyAlignment="false" applyProtection="true">
      <alignment horizontal="general" vertical="center" textRotation="0" wrapText="false" indent="0" shrinkToFit="false"/>
      <protection locked="true" hidden="false"/>
    </xf>
    <xf numFmtId="164" fontId="25" fillId="24" borderId="135" xfId="0" applyFont="true" applyBorder="true" applyAlignment="true" applyProtection="true">
      <alignment horizontal="center" vertical="center" textRotation="255" wrapText="true" indent="0" shrinkToFit="false"/>
      <protection locked="true" hidden="false"/>
    </xf>
    <xf numFmtId="164" fontId="32" fillId="24" borderId="136" xfId="0" applyFont="true" applyBorder="true" applyAlignment="true" applyProtection="true">
      <alignment horizontal="center" vertical="center" textRotation="0" wrapText="true" indent="0" shrinkToFit="false"/>
      <protection locked="true" hidden="false"/>
    </xf>
    <xf numFmtId="164" fontId="33" fillId="0" borderId="136" xfId="0" applyFont="true" applyBorder="true" applyAlignment="true" applyProtection="true">
      <alignment horizontal="center" vertical="center" textRotation="0" wrapText="true" indent="0" shrinkToFit="false"/>
      <protection locked="true" hidden="false"/>
    </xf>
    <xf numFmtId="164" fontId="32" fillId="24" borderId="137" xfId="0" applyFont="true" applyBorder="true" applyAlignment="true" applyProtection="true">
      <alignment horizontal="center" vertical="center" textRotation="0" wrapText="true" indent="0" shrinkToFit="false"/>
      <protection locked="true" hidden="false"/>
    </xf>
    <xf numFmtId="164" fontId="32" fillId="24" borderId="71" xfId="0" applyFont="true" applyBorder="true" applyAlignment="true" applyProtection="true">
      <alignment horizontal="center" vertical="center" textRotation="0" wrapText="true" indent="0" shrinkToFit="false"/>
      <protection locked="true" hidden="false"/>
    </xf>
    <xf numFmtId="164" fontId="33" fillId="24" borderId="137" xfId="0" applyFont="true" applyBorder="true" applyAlignment="true" applyProtection="true">
      <alignment horizontal="center" vertical="center" textRotation="0" wrapText="true" indent="0" shrinkToFit="false"/>
      <protection locked="true" hidden="false"/>
    </xf>
    <xf numFmtId="164" fontId="25" fillId="24" borderId="29" xfId="0" applyFont="true" applyBorder="true" applyAlignment="true" applyProtection="true">
      <alignment horizontal="center" vertical="center" textRotation="0" wrapText="true" indent="0" shrinkToFit="false"/>
      <protection locked="true" hidden="false"/>
    </xf>
    <xf numFmtId="164" fontId="32" fillId="24" borderId="31" xfId="0" applyFont="true" applyBorder="true" applyAlignment="true" applyProtection="true">
      <alignment horizontal="center" vertical="center" textRotation="0" wrapText="true" indent="0" shrinkToFit="false"/>
      <protection locked="true" hidden="false"/>
    </xf>
    <xf numFmtId="164" fontId="33" fillId="0" borderId="11" xfId="0" applyFont="true" applyBorder="true" applyAlignment="true" applyProtection="true">
      <alignment horizontal="center" vertical="center" textRotation="0" wrapText="true" indent="0" shrinkToFit="false"/>
      <protection locked="true" hidden="false"/>
    </xf>
    <xf numFmtId="164" fontId="91" fillId="0" borderId="172" xfId="0" applyFont="true" applyBorder="true" applyAlignment="true" applyProtection="true">
      <alignment horizontal="left" vertical="center" textRotation="0" wrapText="true" indent="0" shrinkToFit="false"/>
      <protection locked="true" hidden="false"/>
    </xf>
    <xf numFmtId="164" fontId="33" fillId="0" borderId="173" xfId="0" applyFont="true" applyBorder="true" applyAlignment="true" applyProtection="true">
      <alignment horizontal="center" vertical="center" textRotation="0" wrapText="true" indent="0" shrinkToFit="false"/>
      <protection locked="true" hidden="false"/>
    </xf>
    <xf numFmtId="164" fontId="33" fillId="24" borderId="142" xfId="0" applyFont="true" applyBorder="true" applyAlignment="true" applyProtection="true">
      <alignment horizontal="general" vertical="center" textRotation="0" wrapText="true" indent="0" shrinkToFit="false"/>
      <protection locked="true" hidden="false"/>
    </xf>
    <xf numFmtId="164" fontId="107" fillId="0" borderId="0" xfId="0" applyFont="true" applyBorder="false" applyAlignment="true" applyProtection="true">
      <alignment horizontal="center" vertical="center" textRotation="0" wrapText="true" indent="0" shrinkToFit="false"/>
      <protection locked="true" hidden="false"/>
    </xf>
    <xf numFmtId="164" fontId="29" fillId="24" borderId="55" xfId="0" applyFont="true" applyBorder="true" applyAlignment="true" applyProtection="true">
      <alignment horizontal="center" vertical="center" textRotation="0" wrapText="true" indent="0" shrinkToFit="false"/>
      <protection locked="true" hidden="false"/>
    </xf>
    <xf numFmtId="164" fontId="29" fillId="24" borderId="174" xfId="0" applyFont="true" applyBorder="true" applyAlignment="true" applyProtection="true">
      <alignment horizontal="center" vertical="center" textRotation="0" wrapText="true" indent="0" shrinkToFit="false"/>
      <protection locked="true" hidden="false"/>
    </xf>
    <xf numFmtId="164" fontId="29" fillId="0" borderId="55" xfId="0" applyFont="true" applyBorder="true" applyAlignment="true" applyProtection="true">
      <alignment horizontal="center" vertical="center" textRotation="0" wrapText="true" indent="0" shrinkToFit="false"/>
      <protection locked="true" hidden="false"/>
    </xf>
    <xf numFmtId="171" fontId="25" fillId="0" borderId="71" xfId="0" applyFont="true" applyBorder="true" applyAlignment="true" applyProtection="true">
      <alignment horizontal="left" vertical="center" textRotation="0" wrapText="true" indent="0" shrinkToFit="false"/>
      <protection locked="true" hidden="false"/>
    </xf>
    <xf numFmtId="166" fontId="32" fillId="0" borderId="136" xfId="82" applyFont="true" applyBorder="true" applyAlignment="true" applyProtection="true">
      <alignment horizontal="right" vertical="center" textRotation="0" wrapText="false" indent="0" shrinkToFit="true"/>
      <protection locked="true" hidden="false"/>
    </xf>
    <xf numFmtId="177" fontId="32" fillId="0" borderId="137" xfId="82" applyFont="true" applyBorder="true" applyAlignment="true" applyProtection="true">
      <alignment horizontal="right" vertical="center" textRotation="0" wrapText="false" indent="0" shrinkToFit="true"/>
      <protection locked="true" hidden="false"/>
    </xf>
    <xf numFmtId="177" fontId="95" fillId="0" borderId="29" xfId="82" applyFont="true" applyBorder="true" applyAlignment="true" applyProtection="true">
      <alignment horizontal="center" vertical="center" textRotation="0" wrapText="false" indent="0" shrinkToFit="true"/>
      <protection locked="true" hidden="false"/>
    </xf>
    <xf numFmtId="178" fontId="32" fillId="24" borderId="136" xfId="19" applyFont="true" applyBorder="true" applyAlignment="true" applyProtection="true">
      <alignment horizontal="right" vertical="center" textRotation="0" wrapText="false" indent="0" shrinkToFit="true"/>
      <protection locked="true" hidden="false"/>
    </xf>
    <xf numFmtId="171" fontId="108" fillId="0" borderId="31" xfId="0" applyFont="true" applyBorder="true" applyAlignment="true" applyProtection="true">
      <alignment horizontal="center" vertical="center" textRotation="0" wrapText="false" indent="0" shrinkToFit="false"/>
      <protection locked="true" hidden="false"/>
    </xf>
    <xf numFmtId="178" fontId="32" fillId="24" borderId="34" xfId="19" applyFont="true" applyBorder="true" applyAlignment="true" applyProtection="true">
      <alignment horizontal="center" vertical="center" textRotation="0" wrapText="false" indent="0" shrinkToFit="false"/>
      <protection locked="true" hidden="false"/>
    </xf>
    <xf numFmtId="164" fontId="32" fillId="0" borderId="29" xfId="0" applyFont="true" applyBorder="true" applyAlignment="true" applyProtection="true">
      <alignment horizontal="center" vertical="center" textRotation="0" wrapText="true" indent="0" shrinkToFit="false"/>
      <protection locked="true" hidden="false"/>
    </xf>
    <xf numFmtId="164" fontId="95" fillId="28" borderId="31" xfId="0" applyFont="true" applyBorder="true" applyAlignment="true" applyProtection="true">
      <alignment horizontal="center" vertical="center" textRotation="0" wrapText="false" indent="0" shrinkToFit="true"/>
      <protection locked="false" hidden="false"/>
    </xf>
    <xf numFmtId="178" fontId="32" fillId="24" borderId="31" xfId="19" applyFont="true" applyBorder="true" applyAlignment="true" applyProtection="true">
      <alignment horizontal="center" vertical="center" textRotation="0" wrapText="false" indent="0" shrinkToFit="true"/>
      <protection locked="true" hidden="false"/>
    </xf>
    <xf numFmtId="164" fontId="25" fillId="24" borderId="32" xfId="0" applyFont="true" applyBorder="true" applyAlignment="true" applyProtection="true">
      <alignment horizontal="center" vertical="center" textRotation="0" wrapText="false" indent="0" shrinkToFit="false"/>
      <protection locked="true" hidden="false"/>
    </xf>
    <xf numFmtId="164" fontId="25" fillId="28" borderId="57" xfId="0" applyFont="true" applyBorder="true" applyAlignment="true" applyProtection="true">
      <alignment horizontal="center" vertical="center" textRotation="0" wrapText="false" indent="0" shrinkToFit="false"/>
      <protection locked="false" hidden="false"/>
    </xf>
    <xf numFmtId="171" fontId="25" fillId="24" borderId="57" xfId="0" applyFont="true" applyBorder="true" applyAlignment="true" applyProtection="true">
      <alignment horizontal="center" vertical="center" textRotation="0" wrapText="false" indent="0" shrinkToFit="false"/>
      <protection locked="true" hidden="false"/>
    </xf>
    <xf numFmtId="164" fontId="25" fillId="24" borderId="58" xfId="0" applyFont="true" applyBorder="true" applyAlignment="true" applyProtection="true">
      <alignment horizontal="center" vertical="center" textRotation="0" wrapText="false" indent="0" shrinkToFit="false"/>
      <protection locked="true" hidden="false"/>
    </xf>
    <xf numFmtId="175" fontId="32" fillId="24" borderId="32" xfId="0" applyFont="true" applyBorder="true" applyAlignment="true" applyProtection="true">
      <alignment horizontal="right" vertical="center" textRotation="0" wrapText="false" indent="0" shrinkToFit="false"/>
      <protection locked="true" hidden="false"/>
    </xf>
    <xf numFmtId="175" fontId="33" fillId="24" borderId="34" xfId="0" applyFont="true" applyBorder="true" applyAlignment="true" applyProtection="true">
      <alignment horizontal="right" vertical="center" textRotation="0" wrapText="false" indent="0" shrinkToFit="false"/>
      <protection locked="true" hidden="false"/>
    </xf>
    <xf numFmtId="175" fontId="32" fillId="24" borderId="175" xfId="0" applyFont="true" applyBorder="true" applyAlignment="true" applyProtection="true">
      <alignment horizontal="right" vertical="center" textRotation="0" wrapText="false" indent="0" shrinkToFit="false"/>
      <protection locked="true" hidden="false"/>
    </xf>
    <xf numFmtId="175" fontId="25" fillId="0" borderId="148" xfId="0" applyFont="true" applyBorder="true" applyAlignment="true" applyProtection="true">
      <alignment horizontal="center" vertical="center" textRotation="0" wrapText="false" indent="0" shrinkToFit="false"/>
      <protection locked="true" hidden="false"/>
    </xf>
    <xf numFmtId="175" fontId="32" fillId="24" borderId="31" xfId="0" applyFont="true" applyBorder="true" applyAlignment="true" applyProtection="true">
      <alignment horizontal="right" vertical="center" textRotation="0" wrapText="false" indent="0" shrinkToFit="false"/>
      <protection locked="true" hidden="false"/>
    </xf>
    <xf numFmtId="175" fontId="25" fillId="0" borderId="58" xfId="0" applyFont="true" applyBorder="true" applyAlignment="true" applyProtection="true">
      <alignment horizontal="center" vertical="center" textRotation="0" wrapText="true" indent="0" shrinkToFit="false"/>
      <protection locked="false" hidden="false"/>
    </xf>
    <xf numFmtId="175" fontId="32" fillId="0" borderId="31" xfId="0" applyFont="true" applyBorder="true" applyAlignment="true" applyProtection="true">
      <alignment horizontal="right" vertical="center" textRotation="0" wrapText="false" indent="0" shrinkToFit="false"/>
      <protection locked="false" hidden="false"/>
    </xf>
    <xf numFmtId="164" fontId="26" fillId="0" borderId="34" xfId="0" applyFont="true" applyBorder="true" applyAlignment="true" applyProtection="true">
      <alignment horizontal="center" vertical="center" textRotation="0" wrapText="true" indent="0" shrinkToFit="false"/>
      <protection locked="false" hidden="false"/>
    </xf>
    <xf numFmtId="164" fontId="78" fillId="0" borderId="0" xfId="0" applyFont="true" applyBorder="false" applyAlignment="true" applyProtection="true">
      <alignment horizontal="left" vertical="top" textRotation="0" wrapText="true" indent="0" shrinkToFit="false"/>
      <protection locked="true" hidden="false"/>
    </xf>
    <xf numFmtId="171" fontId="29" fillId="0" borderId="55" xfId="0" applyFont="true" applyBorder="true" applyAlignment="true" applyProtection="true">
      <alignment horizontal="center" vertical="center" textRotation="0" wrapText="true" indent="0" shrinkToFit="false"/>
      <protection locked="true" hidden="false"/>
    </xf>
    <xf numFmtId="177" fontId="29" fillId="0" borderId="145" xfId="82" applyFont="true" applyBorder="true" applyAlignment="true" applyProtection="true">
      <alignment horizontal="center" vertical="center" textRotation="0" wrapText="false" indent="0" shrinkToFit="true"/>
      <protection locked="true" hidden="false"/>
    </xf>
    <xf numFmtId="178" fontId="91" fillId="0" borderId="55" xfId="19" applyFont="true" applyBorder="true" applyAlignment="true" applyProtection="true">
      <alignment horizontal="right" vertical="center" textRotation="0" wrapText="false" indent="0" shrinkToFit="true"/>
      <protection locked="true" hidden="false"/>
    </xf>
    <xf numFmtId="171" fontId="29" fillId="0" borderId="143" xfId="0" applyFont="true" applyBorder="true" applyAlignment="true" applyProtection="true">
      <alignment horizontal="left" vertical="center" textRotation="0" wrapText="true" indent="0" shrinkToFit="false"/>
      <protection locked="true" hidden="false"/>
    </xf>
    <xf numFmtId="164" fontId="29" fillId="0" borderId="55" xfId="0" applyFont="true" applyBorder="true" applyAlignment="true" applyProtection="true">
      <alignment horizontal="center" vertical="center" textRotation="0" wrapText="false" indent="0" shrinkToFit="false"/>
      <protection locked="true" hidden="false"/>
    </xf>
    <xf numFmtId="171" fontId="29" fillId="0" borderId="55" xfId="0" applyFont="true" applyBorder="true" applyAlignment="true" applyProtection="true">
      <alignment horizontal="right" vertical="center" textRotation="0" wrapText="false" indent="0" shrinkToFit="false"/>
      <protection locked="true" hidden="false"/>
    </xf>
    <xf numFmtId="177" fontId="95" fillId="0" borderId="35" xfId="82" applyFont="true" applyBorder="true" applyAlignment="true" applyProtection="true">
      <alignment horizontal="center" vertical="center" textRotation="0" wrapText="false" indent="0" shrinkToFit="true"/>
      <protection locked="true" hidden="false"/>
    </xf>
    <xf numFmtId="171" fontId="0" fillId="0" borderId="22" xfId="0" applyFont="true" applyBorder="true" applyAlignment="true" applyProtection="true">
      <alignment horizontal="left" vertical="center" textRotation="0" wrapText="true" indent="0" shrinkToFit="false"/>
      <protection locked="true" hidden="false"/>
    </xf>
    <xf numFmtId="164" fontId="108" fillId="0" borderId="40" xfId="0" applyFont="true" applyBorder="true" applyAlignment="true" applyProtection="true">
      <alignment horizontal="center" vertical="center" textRotation="0" wrapText="false" indent="0" shrinkToFit="true"/>
      <protection locked="true" hidden="false"/>
    </xf>
    <xf numFmtId="171" fontId="108" fillId="24" borderId="155" xfId="0" applyFont="true" applyBorder="true" applyAlignment="true" applyProtection="true">
      <alignment horizontal="center" vertical="center" textRotation="0" wrapText="false" indent="0" shrinkToFit="false"/>
      <protection locked="true" hidden="false"/>
    </xf>
    <xf numFmtId="164" fontId="108" fillId="0" borderId="141" xfId="0" applyFont="true" applyBorder="true" applyAlignment="true" applyProtection="true">
      <alignment horizontal="center" vertical="center" textRotation="0" wrapText="false" indent="0" shrinkToFit="false"/>
      <protection locked="true" hidden="false"/>
    </xf>
    <xf numFmtId="178" fontId="32" fillId="24" borderId="142" xfId="19" applyFont="true" applyBorder="true" applyAlignment="true" applyProtection="true">
      <alignment horizontal="center" vertical="center" textRotation="0" wrapText="false" indent="0" shrinkToFit="false"/>
      <protection locked="true" hidden="false"/>
    </xf>
    <xf numFmtId="164" fontId="32" fillId="0" borderId="38" xfId="0" applyFont="true" applyBorder="true" applyAlignment="true" applyProtection="true">
      <alignment horizontal="center" vertical="center" textRotation="0" wrapText="true" indent="0" shrinkToFit="false"/>
      <protection locked="true" hidden="false"/>
    </xf>
    <xf numFmtId="164" fontId="95" fillId="25" borderId="39" xfId="0" applyFont="true" applyBorder="true" applyAlignment="true" applyProtection="true">
      <alignment horizontal="center" vertical="center" textRotation="0" wrapText="false" indent="0" shrinkToFit="true"/>
      <protection locked="false" hidden="false"/>
    </xf>
    <xf numFmtId="178" fontId="32" fillId="24" borderId="39" xfId="19" applyFont="true" applyBorder="true" applyAlignment="true" applyProtection="true">
      <alignment horizontal="center" vertical="center" textRotation="0" wrapText="false" indent="0" shrinkToFit="true"/>
      <protection locked="true" hidden="false"/>
    </xf>
    <xf numFmtId="164" fontId="25" fillId="24" borderId="40" xfId="0" applyFont="true" applyBorder="true" applyAlignment="true" applyProtection="true">
      <alignment horizontal="center" vertical="center" textRotation="0" wrapText="false" indent="0" shrinkToFit="false"/>
      <protection locked="true" hidden="false"/>
    </xf>
    <xf numFmtId="164" fontId="25" fillId="24" borderId="155" xfId="0" applyFont="true" applyBorder="true" applyAlignment="true" applyProtection="true">
      <alignment horizontal="center" vertical="center" textRotation="0" wrapText="false" indent="0" shrinkToFit="false"/>
      <protection locked="false" hidden="false"/>
    </xf>
    <xf numFmtId="171" fontId="25" fillId="24" borderId="155" xfId="0" applyFont="true" applyBorder="true" applyAlignment="true" applyProtection="true">
      <alignment horizontal="center" vertical="center" textRotation="0" wrapText="false" indent="0" shrinkToFit="false"/>
      <protection locked="true" hidden="false"/>
    </xf>
    <xf numFmtId="164" fontId="25" fillId="24" borderId="141" xfId="0" applyFont="true" applyBorder="true" applyAlignment="true" applyProtection="true">
      <alignment horizontal="center" vertical="center" textRotation="0" wrapText="false" indent="0" shrinkToFit="false"/>
      <protection locked="true" hidden="false"/>
    </xf>
    <xf numFmtId="175" fontId="32" fillId="24" borderId="40" xfId="0" applyFont="true" applyBorder="true" applyAlignment="true" applyProtection="true">
      <alignment horizontal="right" vertical="center" textRotation="0" wrapText="false" indent="0" shrinkToFit="false"/>
      <protection locked="true" hidden="false"/>
    </xf>
    <xf numFmtId="175" fontId="33" fillId="24" borderId="41" xfId="0" applyFont="true" applyBorder="true" applyAlignment="true" applyProtection="true">
      <alignment horizontal="right" vertical="center" textRotation="0" wrapText="false" indent="0" shrinkToFit="false"/>
      <protection locked="true" hidden="false"/>
    </xf>
    <xf numFmtId="175" fontId="32" fillId="24" borderId="38" xfId="0" applyFont="true" applyBorder="true" applyAlignment="true" applyProtection="true">
      <alignment horizontal="right" vertical="center" textRotation="0" wrapText="false" indent="0" shrinkToFit="false"/>
      <protection locked="true" hidden="false"/>
    </xf>
    <xf numFmtId="175" fontId="25" fillId="0" borderId="39" xfId="0" applyFont="true" applyBorder="true" applyAlignment="true" applyProtection="true">
      <alignment horizontal="center" vertical="center" textRotation="0" wrapText="false" indent="0" shrinkToFit="true"/>
      <protection locked="true" hidden="false"/>
    </xf>
    <xf numFmtId="175" fontId="32" fillId="24" borderId="39" xfId="0" applyFont="true" applyBorder="true" applyAlignment="true" applyProtection="true">
      <alignment horizontal="right" vertical="center" textRotation="0" wrapText="false" indent="0" shrinkToFit="true"/>
      <protection locked="true" hidden="false"/>
    </xf>
    <xf numFmtId="175" fontId="25" fillId="0" borderId="39" xfId="0" applyFont="true" applyBorder="true" applyAlignment="true" applyProtection="true">
      <alignment horizontal="center" vertical="center" textRotation="0" wrapText="false" indent="0" shrinkToFit="true"/>
      <protection locked="false" hidden="false"/>
    </xf>
    <xf numFmtId="175" fontId="25" fillId="0" borderId="158" xfId="0" applyFont="true" applyBorder="true" applyAlignment="true" applyProtection="true">
      <alignment horizontal="center" vertical="center" textRotation="0" wrapText="false" indent="0" shrinkToFit="true"/>
      <protection locked="false" hidden="false"/>
    </xf>
    <xf numFmtId="175" fontId="32" fillId="0" borderId="39" xfId="0" applyFont="true" applyBorder="true" applyAlignment="true" applyProtection="true">
      <alignment horizontal="center" vertical="center" textRotation="0" wrapText="false" indent="0" shrinkToFit="true"/>
      <protection locked="false" hidden="false"/>
    </xf>
    <xf numFmtId="175" fontId="25" fillId="0" borderId="41" xfId="0" applyFont="true" applyBorder="true" applyAlignment="true" applyProtection="true">
      <alignment horizontal="center" vertical="center" textRotation="0" wrapText="false" indent="0" shrinkToFit="true"/>
      <protection locked="false" hidden="false"/>
    </xf>
    <xf numFmtId="177" fontId="95" fillId="0" borderId="38" xfId="82" applyFont="true" applyBorder="true" applyAlignment="true" applyProtection="true">
      <alignment horizontal="center" vertical="center" textRotation="0" wrapText="false" indent="0" shrinkToFit="true"/>
      <protection locked="true" hidden="false"/>
    </xf>
    <xf numFmtId="171" fontId="25" fillId="0" borderId="140" xfId="0" applyFont="true" applyBorder="true" applyAlignment="true" applyProtection="true">
      <alignment horizontal="left" vertical="center" textRotation="0" wrapText="true" indent="0" shrinkToFit="false"/>
      <protection locked="true" hidden="false"/>
    </xf>
    <xf numFmtId="166" fontId="32" fillId="0" borderId="139" xfId="82" applyFont="true" applyBorder="true" applyAlignment="true" applyProtection="true">
      <alignment horizontal="right" vertical="center" textRotation="0" wrapText="false" indent="0" shrinkToFit="true"/>
      <protection locked="true" hidden="false"/>
    </xf>
    <xf numFmtId="177" fontId="32" fillId="0" borderId="140" xfId="82" applyFont="true" applyBorder="true" applyAlignment="true" applyProtection="true">
      <alignment horizontal="right" vertical="center" textRotation="0" wrapText="false" indent="0" shrinkToFit="true"/>
      <protection locked="true" hidden="false"/>
    </xf>
    <xf numFmtId="178" fontId="32" fillId="0" borderId="136" xfId="19" applyFont="true" applyBorder="true" applyAlignment="true" applyProtection="true">
      <alignment horizontal="right" vertical="center" textRotation="0" wrapText="false" indent="0" shrinkToFit="true"/>
      <protection locked="true" hidden="false"/>
    </xf>
    <xf numFmtId="178" fontId="32" fillId="0" borderId="34" xfId="19" applyFont="true" applyBorder="true" applyAlignment="true" applyProtection="true">
      <alignment horizontal="center" vertical="center" textRotation="0" wrapText="false" indent="0" shrinkToFit="false"/>
      <protection locked="true" hidden="false"/>
    </xf>
    <xf numFmtId="178" fontId="32" fillId="0" borderId="31" xfId="19" applyFont="true" applyBorder="true" applyAlignment="true" applyProtection="true">
      <alignment horizontal="center" vertical="center" textRotation="0" wrapText="false" indent="0" shrinkToFit="true"/>
      <protection locked="true" hidden="false"/>
    </xf>
    <xf numFmtId="175" fontId="32" fillId="0" borderId="32" xfId="0" applyFont="true" applyBorder="true" applyAlignment="true" applyProtection="true">
      <alignment horizontal="right" vertical="center" textRotation="0" wrapText="false" indent="0" shrinkToFit="false"/>
      <protection locked="true" hidden="false"/>
    </xf>
    <xf numFmtId="175" fontId="33" fillId="0" borderId="34" xfId="0" applyFont="true" applyBorder="true" applyAlignment="true" applyProtection="true">
      <alignment horizontal="right" vertical="center" textRotation="0" wrapText="false" indent="0" shrinkToFit="false"/>
      <protection locked="true" hidden="false"/>
    </xf>
    <xf numFmtId="164" fontId="0" fillId="0" borderId="0" xfId="0" applyFont="false" applyBorder="false" applyAlignment="true" applyProtection="true">
      <alignment horizontal="left" vertical="top" textRotation="0" wrapText="true" indent="0" shrinkToFit="false"/>
      <protection locked="true" hidden="false"/>
    </xf>
    <xf numFmtId="178" fontId="32" fillId="0" borderId="41" xfId="19" applyFont="true" applyBorder="true" applyAlignment="true" applyProtection="true">
      <alignment horizontal="center" vertical="center" textRotation="0" wrapText="false" indent="0" shrinkToFit="false"/>
      <protection locked="true" hidden="false"/>
    </xf>
    <xf numFmtId="178" fontId="32" fillId="0" borderId="39" xfId="19" applyFont="true" applyBorder="true" applyAlignment="true" applyProtection="true">
      <alignment horizontal="center" vertical="center" textRotation="0" wrapText="false" indent="0" shrinkToFit="true"/>
      <protection locked="true" hidden="false"/>
    </xf>
    <xf numFmtId="175" fontId="32" fillId="0" borderId="40" xfId="0" applyFont="true" applyBorder="true" applyAlignment="true" applyProtection="true">
      <alignment horizontal="right" vertical="center" textRotation="0" wrapText="false" indent="0" shrinkToFit="false"/>
      <protection locked="true" hidden="false"/>
    </xf>
    <xf numFmtId="164" fontId="95" fillId="29" borderId="31" xfId="0" applyFont="true" applyBorder="true" applyAlignment="true" applyProtection="true">
      <alignment horizontal="center" vertical="center" textRotation="0" wrapText="false" indent="0" shrinkToFit="true"/>
      <protection locked="false" hidden="false"/>
    </xf>
    <xf numFmtId="164" fontId="108" fillId="24" borderId="40" xfId="0" applyFont="true" applyBorder="true" applyAlignment="true" applyProtection="true">
      <alignment horizontal="center" vertical="center" textRotation="0" wrapText="false" indent="0" shrinkToFit="true"/>
      <protection locked="true" hidden="false"/>
    </xf>
    <xf numFmtId="164" fontId="108" fillId="24" borderId="141" xfId="0" applyFont="true" applyBorder="true" applyAlignment="true" applyProtection="true">
      <alignment horizontal="center" vertical="center" textRotation="0" wrapText="false" indent="0" shrinkToFit="false"/>
      <protection locked="true" hidden="false"/>
    </xf>
    <xf numFmtId="178" fontId="32" fillId="0" borderId="142" xfId="19" applyFont="true" applyBorder="true" applyAlignment="true" applyProtection="true">
      <alignment horizontal="center" vertical="center" textRotation="0" wrapText="false" indent="0" shrinkToFit="false"/>
      <protection locked="true" hidden="false"/>
    </xf>
    <xf numFmtId="171" fontId="108" fillId="24" borderId="155" xfId="0" applyFont="true" applyBorder="true" applyAlignment="true" applyProtection="true">
      <alignment horizontal="center" vertical="center" textRotation="0" wrapText="false" indent="0" shrinkToFit="true"/>
      <protection locked="true" hidden="false"/>
    </xf>
    <xf numFmtId="177" fontId="29" fillId="0" borderId="55" xfId="82" applyFont="true" applyBorder="true" applyAlignment="true" applyProtection="true">
      <alignment horizontal="center" vertical="center" textRotation="0" wrapText="false" indent="0" shrinkToFit="true"/>
      <protection locked="true" hidden="false"/>
    </xf>
    <xf numFmtId="178" fontId="91" fillId="0" borderId="125" xfId="19" applyFont="true" applyBorder="true" applyAlignment="true" applyProtection="true">
      <alignment horizontal="right" vertical="center" textRotation="0" wrapText="false" indent="0" shrinkToFit="true"/>
      <protection locked="true" hidden="false"/>
    </xf>
    <xf numFmtId="166" fontId="25" fillId="0" borderId="139" xfId="82" applyFont="true" applyBorder="true" applyAlignment="true" applyProtection="true">
      <alignment horizontal="right" vertical="center" textRotation="0" wrapText="false" indent="0" shrinkToFit="true"/>
      <protection locked="true" hidden="false"/>
    </xf>
    <xf numFmtId="177" fontId="25" fillId="0" borderId="140" xfId="82" applyFont="true" applyBorder="true" applyAlignment="true" applyProtection="true">
      <alignment horizontal="right" vertical="center" textRotation="0" wrapText="false" indent="0" shrinkToFit="true"/>
      <protection locked="true" hidden="false"/>
    </xf>
    <xf numFmtId="164" fontId="25" fillId="25" borderId="155" xfId="0" applyFont="true" applyBorder="true" applyAlignment="true" applyProtection="true">
      <alignment horizontal="center" vertical="center" textRotation="0" wrapText="false" indent="0" shrinkToFit="false"/>
      <protection locked="false" hidden="false"/>
    </xf>
    <xf numFmtId="175" fontId="33" fillId="0" borderId="41" xfId="0" applyFont="true" applyBorder="true" applyAlignment="true" applyProtection="true">
      <alignment horizontal="right" vertical="center" textRotation="0" wrapText="false" indent="0" shrinkToFit="false"/>
      <protection locked="true" hidden="false"/>
    </xf>
    <xf numFmtId="177" fontId="25" fillId="0" borderId="71" xfId="82" applyFont="true" applyBorder="true" applyAlignment="true" applyProtection="true">
      <alignment horizontal="right" vertical="center" textRotation="0" wrapText="false" indent="0" shrinkToFit="true"/>
      <protection locked="true" hidden="false"/>
    </xf>
    <xf numFmtId="164" fontId="33" fillId="0" borderId="0" xfId="0" applyFont="true" applyBorder="false" applyAlignment="true" applyProtection="true">
      <alignment horizontal="right" vertical="center" textRotation="0" wrapText="true" indent="0" shrinkToFit="false"/>
      <protection locked="true" hidden="false"/>
    </xf>
    <xf numFmtId="164" fontId="33" fillId="24" borderId="0" xfId="0" applyFont="true" applyBorder="false" applyAlignment="true" applyProtection="true">
      <alignment horizontal="right" vertical="center" textRotation="0" wrapText="true" indent="0" shrinkToFit="false"/>
      <protection locked="true" hidden="false"/>
    </xf>
    <xf numFmtId="164" fontId="33" fillId="24" borderId="48" xfId="0" applyFont="true" applyBorder="true" applyAlignment="false" applyProtection="true">
      <alignment horizontal="general" vertical="center" textRotation="0" wrapText="false" indent="0" shrinkToFit="false"/>
      <protection locked="true" hidden="false"/>
    </xf>
    <xf numFmtId="167" fontId="33" fillId="24" borderId="108" xfId="0" applyFont="true" applyBorder="true" applyAlignment="true" applyProtection="true">
      <alignment horizontal="general" vertical="center" textRotation="0" wrapText="true" indent="0" shrinkToFit="false"/>
      <protection locked="true" hidden="false"/>
    </xf>
    <xf numFmtId="167" fontId="33" fillId="24" borderId="25" xfId="0" applyFont="true" applyBorder="true" applyAlignment="true" applyProtection="true">
      <alignment horizontal="general" vertical="center" textRotation="0" wrapText="true" indent="0" shrinkToFit="false"/>
      <protection locked="true" hidden="false"/>
    </xf>
    <xf numFmtId="171" fontId="91" fillId="0" borderId="176" xfId="0" applyFont="true" applyBorder="true" applyAlignment="true" applyProtection="true">
      <alignment horizontal="center" vertical="center" textRotation="0" wrapText="false" indent="0" shrinkToFit="false"/>
      <protection locked="true" hidden="false"/>
    </xf>
    <xf numFmtId="171" fontId="91" fillId="0" borderId="4" xfId="0" applyFont="true" applyBorder="true" applyAlignment="true" applyProtection="true">
      <alignment horizontal="center" vertical="center" textRotation="0" wrapText="false" indent="0" shrinkToFit="false"/>
      <protection locked="true" hidden="false"/>
    </xf>
    <xf numFmtId="175" fontId="33" fillId="24" borderId="69" xfId="0" applyFont="true" applyBorder="true" applyAlignment="false" applyProtection="true">
      <alignment horizontal="general" vertical="center" textRotation="0" wrapText="false" indent="0" shrinkToFit="false"/>
      <protection locked="true" hidden="false"/>
    </xf>
    <xf numFmtId="178" fontId="33" fillId="24" borderId="0" xfId="19" applyFont="true" applyBorder="true" applyAlignment="true" applyProtection="true">
      <alignment horizontal="general" vertical="center" textRotation="0" wrapText="false" indent="0" shrinkToFit="false"/>
      <protection locked="true" hidden="false"/>
    </xf>
    <xf numFmtId="171" fontId="23" fillId="25" borderId="108" xfId="0" applyFont="true" applyBorder="true" applyAlignment="true" applyProtection="true">
      <alignment horizontal="center" vertical="center" textRotation="0" wrapText="false" indent="0" shrinkToFit="true"/>
      <protection locked="true" hidden="false"/>
    </xf>
    <xf numFmtId="164" fontId="32" fillId="24" borderId="30" xfId="0" applyFont="true" applyBorder="true" applyAlignment="true" applyProtection="true">
      <alignment horizontal="center" vertical="center" textRotation="0" wrapText="true" indent="0" shrinkToFit="false"/>
      <protection locked="true" hidden="false"/>
    </xf>
    <xf numFmtId="164" fontId="32" fillId="24" borderId="33" xfId="0" applyFont="true" applyBorder="true" applyAlignment="true" applyProtection="true">
      <alignment horizontal="center" vertical="center" textRotation="0" wrapText="true" indent="0" shrinkToFit="false"/>
      <protection locked="true" hidden="false"/>
    </xf>
    <xf numFmtId="164" fontId="33" fillId="24" borderId="71" xfId="0" applyFont="true" applyBorder="true" applyAlignment="true" applyProtection="true">
      <alignment horizontal="center" vertical="center" textRotation="0" wrapText="true" indent="0" shrinkToFit="false"/>
      <protection locked="true" hidden="false"/>
    </xf>
    <xf numFmtId="164" fontId="33" fillId="0" borderId="0" xfId="0" applyFont="true" applyBorder="false" applyAlignment="true" applyProtection="true">
      <alignment horizontal="center" vertical="center" textRotation="0" wrapText="true" indent="0" shrinkToFit="false"/>
      <protection locked="true" hidden="false"/>
    </xf>
    <xf numFmtId="164" fontId="33" fillId="0" borderId="60" xfId="0" applyFont="true" applyBorder="true" applyAlignment="true" applyProtection="true">
      <alignment horizontal="center" vertical="center" textRotation="0" wrapText="true" indent="0" shrinkToFit="false"/>
      <protection locked="true" hidden="false"/>
    </xf>
    <xf numFmtId="164" fontId="33" fillId="0" borderId="12" xfId="0" applyFont="true" applyBorder="true" applyAlignment="true" applyProtection="true">
      <alignment horizontal="center" vertical="center" textRotation="0" wrapText="true" indent="0" shrinkToFit="false"/>
      <protection locked="true" hidden="false"/>
    </xf>
    <xf numFmtId="164" fontId="33" fillId="0" borderId="27" xfId="0" applyFont="true" applyBorder="true" applyAlignment="true" applyProtection="true">
      <alignment horizontal="center" vertical="center" textRotation="0" wrapText="true" indent="0" shrinkToFit="false"/>
      <protection locked="true" hidden="false"/>
    </xf>
    <xf numFmtId="164" fontId="33" fillId="0" borderId="49" xfId="0" applyFont="true" applyBorder="true" applyAlignment="true" applyProtection="true">
      <alignment horizontal="center" vertical="center" textRotation="0" wrapText="true" indent="0" shrinkToFit="false"/>
      <protection locked="true" hidden="false"/>
    </xf>
    <xf numFmtId="164" fontId="33" fillId="0" borderId="92" xfId="0" applyFont="true" applyBorder="true" applyAlignment="true" applyProtection="true">
      <alignment horizontal="center" vertical="center" textRotation="0" wrapText="true" indent="0" shrinkToFit="false"/>
      <protection locked="true" hidden="false"/>
    </xf>
    <xf numFmtId="171" fontId="95" fillId="24" borderId="31" xfId="0" applyFont="true" applyBorder="true" applyAlignment="true" applyProtection="true">
      <alignment horizontal="center" vertical="center" textRotation="0" wrapText="false" indent="0" shrinkToFit="true"/>
      <protection locked="false" hidden="false"/>
    </xf>
    <xf numFmtId="171" fontId="25" fillId="24" borderId="57" xfId="0" applyFont="true" applyBorder="true" applyAlignment="true" applyProtection="true">
      <alignment horizontal="center" vertical="center" textRotation="0" wrapText="false" indent="0" shrinkToFit="false"/>
      <protection locked="false" hidden="false"/>
    </xf>
    <xf numFmtId="175" fontId="33" fillId="0" borderId="32" xfId="0" applyFont="true" applyBorder="true" applyAlignment="true" applyProtection="true">
      <alignment horizontal="right" vertical="center" textRotation="0" wrapText="false" indent="0" shrinkToFit="false"/>
      <protection locked="true" hidden="false"/>
    </xf>
    <xf numFmtId="175" fontId="32" fillId="0" borderId="175" xfId="0" applyFont="true" applyBorder="true" applyAlignment="true" applyProtection="true">
      <alignment horizontal="right" vertical="center" textRotation="0" wrapText="false" indent="0" shrinkToFit="false"/>
      <protection locked="true" hidden="false"/>
    </xf>
    <xf numFmtId="175" fontId="32" fillId="0" borderId="148" xfId="0" applyFont="true" applyBorder="true" applyAlignment="true" applyProtection="true">
      <alignment horizontal="center" vertical="center" textRotation="0" wrapText="false" indent="0" shrinkToFit="false"/>
      <protection locked="true" hidden="false"/>
    </xf>
    <xf numFmtId="175" fontId="32" fillId="0" borderId="31" xfId="0" applyFont="true" applyBorder="true" applyAlignment="true" applyProtection="true">
      <alignment horizontal="right" vertical="center" textRotation="0" wrapText="false" indent="0" shrinkToFit="false"/>
      <protection locked="true" hidden="false"/>
    </xf>
    <xf numFmtId="175" fontId="32" fillId="0" borderId="31" xfId="0" applyFont="true" applyBorder="true" applyAlignment="true" applyProtection="true">
      <alignment horizontal="center" vertical="center" textRotation="0" wrapText="false" indent="0" shrinkToFit="false"/>
      <protection locked="false" hidden="false"/>
    </xf>
    <xf numFmtId="175" fontId="25" fillId="0" borderId="177" xfId="0" applyFont="true" applyBorder="true" applyAlignment="true" applyProtection="true">
      <alignment horizontal="center" vertical="center" textRotation="0" wrapText="true" indent="0" shrinkToFit="false"/>
      <protection locked="false" hidden="false"/>
    </xf>
    <xf numFmtId="175" fontId="25" fillId="0" borderId="30" xfId="0" applyFont="true" applyBorder="true" applyAlignment="true" applyProtection="true">
      <alignment horizontal="center" vertical="center" textRotation="0" wrapText="false" indent="0" shrinkToFit="false"/>
      <protection locked="false" hidden="false"/>
    </xf>
    <xf numFmtId="175" fontId="25" fillId="0" borderId="30" xfId="0" applyFont="true" applyBorder="true" applyAlignment="true" applyProtection="true">
      <alignment horizontal="center" vertical="center" textRotation="0" wrapText="true" indent="0" shrinkToFit="false"/>
      <protection locked="false" hidden="false"/>
    </xf>
    <xf numFmtId="175" fontId="32" fillId="0" borderId="31" xfId="0" applyFont="true" applyBorder="true" applyAlignment="true" applyProtection="true">
      <alignment horizontal="right" vertical="center" textRotation="0" wrapText="true" indent="0" shrinkToFit="false"/>
      <protection locked="false" hidden="false"/>
    </xf>
    <xf numFmtId="175" fontId="25" fillId="0" borderId="34" xfId="0" applyFont="true" applyBorder="true" applyAlignment="true" applyProtection="true">
      <alignment horizontal="center" vertical="center" textRotation="0" wrapText="true" indent="0" shrinkToFit="false"/>
      <protection locked="false" hidden="false"/>
    </xf>
    <xf numFmtId="171" fontId="0" fillId="24" borderId="13" xfId="0" applyFont="true" applyBorder="true" applyAlignment="true" applyProtection="true">
      <alignment horizontal="general" vertical="center" textRotation="0" wrapText="true" indent="0" shrinkToFit="false"/>
      <protection locked="true" hidden="false"/>
    </xf>
    <xf numFmtId="164" fontId="21" fillId="30" borderId="0" xfId="0" applyFont="true" applyBorder="false" applyAlignment="true" applyProtection="true">
      <alignment horizontal="general" vertical="center" textRotation="0" wrapText="true" indent="0" shrinkToFit="false"/>
      <protection locked="true" hidden="false"/>
    </xf>
    <xf numFmtId="164" fontId="29" fillId="0" borderId="125" xfId="0" applyFont="true" applyBorder="true" applyAlignment="true" applyProtection="true">
      <alignment horizontal="center" vertical="center" textRotation="0" wrapText="true" indent="0" shrinkToFit="false"/>
      <protection locked="true" hidden="false"/>
    </xf>
    <xf numFmtId="177" fontId="29" fillId="0" borderId="125" xfId="82" applyFont="true" applyBorder="true" applyAlignment="true" applyProtection="true">
      <alignment horizontal="center" vertical="center" textRotation="0" wrapText="false" indent="0" shrinkToFit="true"/>
      <protection locked="true" hidden="false"/>
    </xf>
    <xf numFmtId="171" fontId="29" fillId="0" borderId="125" xfId="0" applyFont="true" applyBorder="true" applyAlignment="true" applyProtection="true">
      <alignment horizontal="left" vertical="center" textRotation="0" wrapText="true" indent="0" shrinkToFit="false"/>
      <protection locked="true" hidden="false"/>
    </xf>
    <xf numFmtId="171" fontId="0" fillId="24" borderId="22" xfId="0" applyFont="true" applyBorder="true" applyAlignment="true" applyProtection="true">
      <alignment horizontal="left" vertical="center" textRotation="0" wrapText="true" indent="0" shrinkToFit="false"/>
      <protection locked="true" hidden="false"/>
    </xf>
    <xf numFmtId="164" fontId="21" fillId="30" borderId="0" xfId="0" applyFont="true" applyBorder="false" applyAlignment="true" applyProtection="true">
      <alignment horizontal="left" vertical="center" textRotation="0" wrapText="true" indent="0" shrinkToFit="false"/>
      <protection locked="true" hidden="false"/>
    </xf>
    <xf numFmtId="164" fontId="95" fillId="29" borderId="39" xfId="0" applyFont="true" applyBorder="true" applyAlignment="true" applyProtection="true">
      <alignment horizontal="center" vertical="center" textRotation="0" wrapText="false" indent="0" shrinkToFit="true"/>
      <protection locked="false" hidden="false"/>
    </xf>
    <xf numFmtId="164" fontId="25" fillId="29" borderId="155" xfId="0" applyFont="true" applyBorder="true" applyAlignment="true" applyProtection="true">
      <alignment horizontal="center" vertical="center" textRotation="0" wrapText="false" indent="0" shrinkToFit="false"/>
      <protection locked="false" hidden="false"/>
    </xf>
    <xf numFmtId="175" fontId="33" fillId="24" borderId="40" xfId="0" applyFont="true" applyBorder="true" applyAlignment="true" applyProtection="true">
      <alignment horizontal="right" vertical="center" textRotation="0" wrapText="false" indent="0" shrinkToFit="false"/>
      <protection locked="true" hidden="false"/>
    </xf>
    <xf numFmtId="175" fontId="32" fillId="0" borderId="158" xfId="0" applyFont="true" applyBorder="true" applyAlignment="true" applyProtection="true">
      <alignment horizontal="center" vertical="center" textRotation="0" wrapText="false" indent="0" shrinkToFit="false"/>
      <protection locked="true" hidden="false"/>
    </xf>
    <xf numFmtId="175" fontId="32" fillId="24" borderId="39" xfId="0" applyFont="true" applyBorder="true" applyAlignment="true" applyProtection="true">
      <alignment horizontal="right" vertical="center" textRotation="0" wrapText="false" indent="0" shrinkToFit="false"/>
      <protection locked="true" hidden="false"/>
    </xf>
    <xf numFmtId="175" fontId="32" fillId="0" borderId="39" xfId="0" applyFont="true" applyBorder="true" applyAlignment="true" applyProtection="true">
      <alignment horizontal="center" vertical="center" textRotation="0" wrapText="false" indent="0" shrinkToFit="false"/>
      <protection locked="false" hidden="false"/>
    </xf>
    <xf numFmtId="175" fontId="26" fillId="0" borderId="39" xfId="0" applyFont="true" applyBorder="true" applyAlignment="true" applyProtection="true">
      <alignment horizontal="center" vertical="center" textRotation="0" wrapText="true" indent="0" shrinkToFit="false"/>
      <protection locked="false" hidden="false"/>
    </xf>
    <xf numFmtId="175" fontId="25" fillId="0" borderId="158" xfId="0" applyFont="true" applyBorder="true" applyAlignment="true" applyProtection="true">
      <alignment horizontal="center" vertical="center" textRotation="0" wrapText="false" indent="0" shrinkToFit="false"/>
      <protection locked="false" hidden="false"/>
    </xf>
    <xf numFmtId="175" fontId="25" fillId="0" borderId="39" xfId="0" applyFont="true" applyBorder="true" applyAlignment="true" applyProtection="true">
      <alignment horizontal="center" vertical="center" textRotation="0" wrapText="true" indent="0" shrinkToFit="false"/>
      <protection locked="false" hidden="false"/>
    </xf>
    <xf numFmtId="175" fontId="32" fillId="0" borderId="39" xfId="0" applyFont="true" applyBorder="true" applyAlignment="true" applyProtection="true">
      <alignment horizontal="right" vertical="center" textRotation="0" wrapText="true" indent="0" shrinkToFit="false"/>
      <protection locked="false" hidden="false"/>
    </xf>
    <xf numFmtId="164" fontId="26" fillId="0" borderId="41" xfId="0" applyFont="true" applyBorder="true" applyAlignment="true" applyProtection="true">
      <alignment horizontal="center" vertical="center" textRotation="0" wrapText="true" indent="0" shrinkToFit="false"/>
      <protection locked="false" hidden="false"/>
    </xf>
    <xf numFmtId="164" fontId="29" fillId="0" borderId="174" xfId="0" applyFont="true" applyBorder="true" applyAlignment="false" applyProtection="true">
      <alignment horizontal="general" vertical="center" textRotation="0" wrapText="false" indent="0" shrinkToFit="false"/>
      <protection locked="true" hidden="false"/>
    </xf>
    <xf numFmtId="171" fontId="29" fillId="24" borderId="55" xfId="0" applyFont="true" applyBorder="true" applyAlignment="true" applyProtection="true">
      <alignment horizontal="right" vertical="center" textRotation="0" wrapText="false" indent="0" shrinkToFit="false"/>
      <protection locked="true" hidden="false"/>
    </xf>
    <xf numFmtId="171" fontId="0" fillId="24" borderId="25" xfId="0" applyFont="true" applyBorder="true" applyAlignment="true" applyProtection="true">
      <alignment horizontal="general" vertical="center" textRotation="0" wrapText="true" indent="0" shrinkToFit="false"/>
      <protection locked="true" hidden="false"/>
    </xf>
    <xf numFmtId="164" fontId="29" fillId="0" borderId="125" xfId="0" applyFont="true" applyBorder="true" applyAlignment="false" applyProtection="true">
      <alignment horizontal="general" vertical="center" textRotation="0" wrapText="false" indent="0" shrinkToFit="false"/>
      <protection locked="true" hidden="false"/>
    </xf>
    <xf numFmtId="175" fontId="32" fillId="0" borderId="29" xfId="0" applyFont="true" applyBorder="true" applyAlignment="true" applyProtection="true">
      <alignment horizontal="right" vertical="center" textRotation="0" wrapText="false" indent="0" shrinkToFit="false"/>
      <protection locked="true" hidden="false"/>
    </xf>
    <xf numFmtId="175" fontId="25" fillId="0" borderId="0" xfId="0" applyFont="true" applyBorder="false" applyAlignment="true" applyProtection="true">
      <alignment horizontal="center" vertical="center" textRotation="0" wrapText="true" indent="0" shrinkToFit="false"/>
      <protection locked="true" hidden="false"/>
    </xf>
    <xf numFmtId="171" fontId="29" fillId="0" borderId="55" xfId="0" applyFont="true" applyBorder="true" applyAlignment="true" applyProtection="true">
      <alignment horizontal="left" vertical="center" textRotation="0" wrapText="true" indent="0" shrinkToFit="false"/>
      <protection locked="true" hidden="false"/>
    </xf>
    <xf numFmtId="175" fontId="32" fillId="0" borderId="39" xfId="0" applyFont="true" applyBorder="true" applyAlignment="true" applyProtection="true">
      <alignment horizontal="right" vertical="center" textRotation="0" wrapText="false" indent="0" shrinkToFit="false"/>
      <protection locked="true" hidden="false"/>
    </xf>
    <xf numFmtId="177" fontId="32" fillId="0" borderId="71" xfId="82" applyFont="true" applyBorder="true" applyAlignment="true" applyProtection="true">
      <alignment horizontal="right" vertical="center" textRotation="0" wrapText="false" indent="0" shrinkToFit="true"/>
      <protection locked="true" hidden="false"/>
    </xf>
    <xf numFmtId="164" fontId="0" fillId="0" borderId="0" xfId="0" applyFont="true" applyBorder="false" applyAlignment="false" applyProtection="false">
      <alignment horizontal="general" vertical="center" textRotation="0" wrapText="false" indent="0" shrinkToFit="false"/>
      <protection locked="true" hidden="false"/>
    </xf>
    <xf numFmtId="164" fontId="21" fillId="0" borderId="0" xfId="0" applyFont="true" applyBorder="false" applyAlignment="false" applyProtection="false">
      <alignment horizontal="general" vertical="center" textRotation="0" wrapText="false" indent="0" shrinkToFit="false"/>
      <protection locked="true" hidden="false"/>
    </xf>
    <xf numFmtId="164" fontId="46" fillId="0" borderId="0" xfId="0" applyFont="true" applyBorder="false" applyAlignment="false" applyProtection="false">
      <alignment horizontal="general" vertical="center" textRotation="0" wrapText="false" indent="0" shrinkToFit="false"/>
      <protection locked="true" hidden="false"/>
    </xf>
    <xf numFmtId="164" fontId="49" fillId="0" borderId="0" xfId="0" applyFont="true" applyBorder="false" applyAlignment="true" applyProtection="false">
      <alignment horizontal="center" vertical="center" textRotation="0" wrapText="true" indent="0" shrinkToFit="false"/>
      <protection locked="true" hidden="false"/>
    </xf>
    <xf numFmtId="164" fontId="49" fillId="0" borderId="0" xfId="0" applyFont="true" applyBorder="false" applyAlignment="true" applyProtection="false">
      <alignment horizontal="left" vertical="center" textRotation="0" wrapText="false" indent="0" shrinkToFit="false"/>
      <protection locked="true" hidden="false"/>
    </xf>
    <xf numFmtId="164" fontId="49" fillId="0" borderId="19" xfId="0" applyFont="true" applyBorder="true" applyAlignment="true" applyProtection="false">
      <alignment horizontal="center" vertical="center" textRotation="0" wrapText="true" indent="0" shrinkToFit="false"/>
      <protection locked="true" hidden="false"/>
    </xf>
    <xf numFmtId="164" fontId="49" fillId="0" borderId="13" xfId="0" applyFont="true" applyBorder="true" applyAlignment="true" applyProtection="false">
      <alignment horizontal="center" vertical="center" textRotation="0" wrapText="false" indent="0" shrinkToFit="false"/>
      <protection locked="true" hidden="false"/>
    </xf>
    <xf numFmtId="164" fontId="49" fillId="0" borderId="13" xfId="0" applyFont="true" applyBorder="true" applyAlignment="true" applyProtection="false">
      <alignment horizontal="center" vertical="center" textRotation="0" wrapText="true" indent="0" shrinkToFit="false"/>
      <protection locked="true" hidden="false"/>
    </xf>
    <xf numFmtId="164" fontId="49" fillId="0" borderId="11" xfId="0" applyFont="true" applyBorder="true" applyAlignment="true" applyProtection="false">
      <alignment horizontal="center" vertical="center" textRotation="0" wrapText="true" indent="0" shrinkToFit="false"/>
      <protection locked="true" hidden="false"/>
    </xf>
    <xf numFmtId="164" fontId="49" fillId="0" borderId="59" xfId="0" applyFont="true" applyBorder="true" applyAlignment="true" applyProtection="false">
      <alignment horizontal="center" vertical="center" textRotation="0" wrapText="true" indent="0" shrinkToFit="false"/>
      <protection locked="true" hidden="false"/>
    </xf>
    <xf numFmtId="164" fontId="49" fillId="0" borderId="19" xfId="56" applyFont="true" applyBorder="true" applyAlignment="true" applyProtection="false">
      <alignment horizontal="center" vertical="center" textRotation="0" wrapText="true" indent="0" shrinkToFit="false"/>
      <protection locked="true" hidden="false"/>
    </xf>
    <xf numFmtId="164" fontId="49" fillId="0" borderId="108" xfId="56" applyFont="true" applyBorder="true" applyAlignment="true" applyProtection="false">
      <alignment horizontal="center" vertical="center" textRotation="0" wrapText="true" indent="0" shrinkToFit="false"/>
      <protection locked="true" hidden="false"/>
    </xf>
    <xf numFmtId="164" fontId="46" fillId="0" borderId="175" xfId="0" applyFont="true" applyBorder="true" applyAlignment="true" applyProtection="false">
      <alignment horizontal="left" vertical="center" textRotation="0" wrapText="true" indent="0" shrinkToFit="false"/>
      <protection locked="true" hidden="false"/>
    </xf>
    <xf numFmtId="164" fontId="46" fillId="0" borderId="13" xfId="0" applyFont="true" applyBorder="true" applyAlignment="true" applyProtection="false">
      <alignment horizontal="left" vertical="center" textRotation="0" wrapText="true" indent="0" shrinkToFit="false"/>
      <protection locked="true" hidden="false"/>
    </xf>
    <xf numFmtId="164" fontId="0" fillId="0" borderId="13" xfId="0" applyFont="true" applyBorder="true" applyAlignment="true" applyProtection="false">
      <alignment horizontal="center" vertical="center" textRotation="0" wrapText="false" indent="0" shrinkToFit="false"/>
      <protection locked="true" hidden="false"/>
    </xf>
    <xf numFmtId="164" fontId="46" fillId="0" borderId="13" xfId="0" applyFont="true" applyBorder="true" applyAlignment="false" applyProtection="false">
      <alignment horizontal="general" vertical="center" textRotation="0" wrapText="false" indent="0" shrinkToFit="false"/>
      <protection locked="true" hidden="false"/>
    </xf>
    <xf numFmtId="164" fontId="49" fillId="0" borderId="135" xfId="0" applyFont="true" applyBorder="true" applyAlignment="true" applyProtection="false">
      <alignment horizontal="center" vertical="center" textRotation="0" wrapText="true" indent="0" shrinkToFit="false"/>
      <protection locked="true" hidden="false"/>
    </xf>
    <xf numFmtId="164" fontId="49" fillId="0" borderId="136" xfId="0" applyFont="true" applyBorder="true" applyAlignment="true" applyProtection="false">
      <alignment horizontal="center" vertical="center" textRotation="0" wrapText="true" indent="0" shrinkToFit="false"/>
      <protection locked="true" hidden="false"/>
    </xf>
    <xf numFmtId="164" fontId="49" fillId="0" borderId="71" xfId="0" applyFont="true" applyBorder="true" applyAlignment="true" applyProtection="false">
      <alignment horizontal="center" vertical="center" textRotation="0" wrapText="true" indent="0" shrinkToFit="false"/>
      <protection locked="true" hidden="false"/>
    </xf>
    <xf numFmtId="164" fontId="111" fillId="0" borderId="19" xfId="0" applyFont="true" applyBorder="true" applyAlignment="true" applyProtection="false">
      <alignment horizontal="center" vertical="center" textRotation="0" wrapText="true" indent="0" shrinkToFit="false"/>
      <protection locked="true" hidden="false"/>
    </xf>
    <xf numFmtId="164" fontId="49" fillId="0" borderId="137" xfId="0" applyFont="true" applyBorder="true" applyAlignment="true" applyProtection="false">
      <alignment horizontal="center" vertical="center" textRotation="0" wrapText="true" indent="0" shrinkToFit="false"/>
      <protection locked="true" hidden="false"/>
    </xf>
    <xf numFmtId="164" fontId="49" fillId="0" borderId="25" xfId="0" applyFont="true" applyBorder="true" applyAlignment="true" applyProtection="false">
      <alignment horizontal="center" vertical="center" textRotation="0" wrapText="true" indent="0" shrinkToFit="false"/>
      <protection locked="true" hidden="false"/>
    </xf>
    <xf numFmtId="164" fontId="49" fillId="0" borderId="62" xfId="0" applyFont="true" applyBorder="true" applyAlignment="true" applyProtection="false">
      <alignment horizontal="center" vertical="center" textRotation="0" wrapText="true" indent="0" shrinkToFit="false"/>
      <protection locked="true" hidden="false"/>
    </xf>
    <xf numFmtId="164" fontId="46" fillId="0" borderId="101" xfId="0" applyFont="true" applyBorder="true" applyAlignment="true" applyProtection="false">
      <alignment horizontal="left" vertical="center" textRotation="0" wrapText="true" indent="0" shrinkToFit="false"/>
      <protection locked="true" hidden="false"/>
    </xf>
    <xf numFmtId="164" fontId="46" fillId="0" borderId="22" xfId="0" applyFont="true" applyBorder="true" applyAlignment="true" applyProtection="false">
      <alignment horizontal="left" vertical="center" textRotation="0" wrapText="true" indent="0" shrinkToFit="false"/>
      <protection locked="true" hidden="false"/>
    </xf>
    <xf numFmtId="164" fontId="0" fillId="0" borderId="25" xfId="0" applyFont="true" applyBorder="true" applyAlignment="true" applyProtection="false">
      <alignment horizontal="center" vertical="center" textRotation="0" wrapText="false" indent="0" shrinkToFit="false"/>
      <protection locked="true" hidden="false"/>
    </xf>
    <xf numFmtId="164" fontId="46" fillId="0" borderId="22" xfId="0" applyFont="true" applyBorder="true" applyAlignment="false" applyProtection="false">
      <alignment horizontal="general" vertical="center" textRotation="0" wrapText="false" indent="0" shrinkToFit="false"/>
      <protection locked="true" hidden="false"/>
    </xf>
    <xf numFmtId="164" fontId="49" fillId="0" borderId="161" xfId="0" applyFont="true" applyBorder="true" applyAlignment="true" applyProtection="false">
      <alignment horizontal="center" vertical="center" textRotation="0" wrapText="true" indent="0" shrinkToFit="false"/>
      <protection locked="true" hidden="false"/>
    </xf>
    <xf numFmtId="164" fontId="49" fillId="0" borderId="19" xfId="0" applyFont="true" applyBorder="true" applyAlignment="true" applyProtection="false">
      <alignment horizontal="center" vertical="center" textRotation="0" wrapText="false" indent="0" shrinkToFit="false"/>
      <protection locked="true" hidden="false"/>
    </xf>
    <xf numFmtId="164" fontId="49" fillId="0" borderId="161" xfId="19" applyFont="true" applyBorder="true" applyAlignment="true" applyProtection="true">
      <alignment horizontal="center" vertical="center" textRotation="0" wrapText="true" indent="0" shrinkToFit="false"/>
      <protection locked="true" hidden="false"/>
    </xf>
    <xf numFmtId="164" fontId="49" fillId="0" borderId="136" xfId="19" applyFont="true" applyBorder="true" applyAlignment="true" applyProtection="true">
      <alignment horizontal="center" vertical="center" textRotation="0" wrapText="true" indent="0" shrinkToFit="false"/>
      <protection locked="true" hidden="false"/>
    </xf>
    <xf numFmtId="164" fontId="49" fillId="0" borderId="137" xfId="19" applyFont="true" applyBorder="true" applyAlignment="true" applyProtection="true">
      <alignment horizontal="center" vertical="center" textRotation="0" wrapText="true" indent="0" shrinkToFit="false"/>
      <protection locked="true" hidden="false"/>
    </xf>
    <xf numFmtId="164" fontId="46" fillId="0" borderId="65" xfId="0" applyFont="true" applyBorder="true" applyAlignment="true" applyProtection="false">
      <alignment horizontal="left" vertical="center" textRotation="0" wrapText="true" indent="0" shrinkToFit="false"/>
      <protection locked="true" hidden="false"/>
    </xf>
    <xf numFmtId="178" fontId="46" fillId="0" borderId="37" xfId="19" applyFont="true" applyBorder="true" applyAlignment="true" applyProtection="true">
      <alignment horizontal="general" vertical="center" textRotation="0" wrapText="true" indent="0" shrinkToFit="false"/>
      <protection locked="true" hidden="false"/>
    </xf>
    <xf numFmtId="178" fontId="46" fillId="0" borderId="14" xfId="19" applyFont="true" applyBorder="true" applyAlignment="true" applyProtection="true">
      <alignment horizontal="general" vertical="center" textRotation="0" wrapText="true" indent="0" shrinkToFit="false"/>
      <protection locked="true" hidden="false"/>
    </xf>
    <xf numFmtId="178" fontId="46" fillId="0" borderId="44" xfId="19" applyFont="true" applyBorder="true" applyAlignment="true" applyProtection="true">
      <alignment horizontal="general" vertical="center" textRotation="0" wrapText="true" indent="0" shrinkToFit="false"/>
      <protection locked="true" hidden="false"/>
    </xf>
    <xf numFmtId="178" fontId="46" fillId="0" borderId="72" xfId="19" applyFont="true" applyBorder="true" applyAlignment="true" applyProtection="true">
      <alignment horizontal="general" vertical="center" textRotation="0" wrapText="true" indent="0" shrinkToFit="false"/>
      <protection locked="true" hidden="false"/>
    </xf>
    <xf numFmtId="178" fontId="46" fillId="0" borderId="52" xfId="19" applyFont="true" applyBorder="true" applyAlignment="true" applyProtection="true">
      <alignment horizontal="general" vertical="center" textRotation="0" wrapText="true" indent="0" shrinkToFit="false"/>
      <protection locked="true" hidden="false"/>
    </xf>
    <xf numFmtId="178" fontId="46" fillId="0" borderId="65" xfId="19" applyFont="true" applyBorder="true" applyAlignment="true" applyProtection="true">
      <alignment horizontal="general" vertical="center" textRotation="0" wrapText="true" indent="0" shrinkToFit="false"/>
      <protection locked="true" hidden="false"/>
    </xf>
    <xf numFmtId="178" fontId="49" fillId="0" borderId="29" xfId="19" applyFont="true" applyBorder="true" applyAlignment="true" applyProtection="true">
      <alignment horizontal="right" vertical="center" textRotation="0" wrapText="true" indent="0" shrinkToFit="false"/>
      <protection locked="true" hidden="false"/>
    </xf>
    <xf numFmtId="178" fontId="49" fillId="0" borderId="31" xfId="19" applyFont="true" applyBorder="true" applyAlignment="true" applyProtection="true">
      <alignment horizontal="right" vertical="center" textRotation="0" wrapText="true" indent="0" shrinkToFit="false"/>
      <protection locked="true" hidden="false"/>
    </xf>
    <xf numFmtId="178" fontId="49" fillId="0" borderId="34" xfId="19" applyFont="true" applyBorder="true" applyAlignment="true" applyProtection="true">
      <alignment horizontal="right" vertical="center" textRotation="0" wrapText="true" indent="0" shrinkToFit="false"/>
      <protection locked="true" hidden="false"/>
    </xf>
    <xf numFmtId="164" fontId="46" fillId="0" borderId="65" xfId="56" applyFont="true" applyBorder="true" applyAlignment="true" applyProtection="false">
      <alignment horizontal="left" vertical="center" textRotation="0" wrapText="true" indent="0" shrinkToFit="false"/>
      <protection locked="true" hidden="false"/>
    </xf>
    <xf numFmtId="178" fontId="46" fillId="0" borderId="29" xfId="48" applyFont="true" applyBorder="true" applyAlignment="true" applyProtection="true">
      <alignment horizontal="general" vertical="center" textRotation="0" wrapText="true" indent="0" shrinkToFit="false"/>
      <protection locked="true" hidden="false"/>
    </xf>
    <xf numFmtId="178" fontId="46" fillId="0" borderId="31" xfId="48" applyFont="true" applyBorder="true" applyAlignment="true" applyProtection="true">
      <alignment horizontal="general" vertical="center" textRotation="0" wrapText="true" indent="0" shrinkToFit="false"/>
      <protection locked="true" hidden="false"/>
    </xf>
    <xf numFmtId="164" fontId="46" fillId="0" borderId="34" xfId="56" applyFont="true" applyBorder="true" applyAlignment="true" applyProtection="false">
      <alignment horizontal="general" vertical="center" textRotation="0" wrapText="false" indent="0" shrinkToFit="false"/>
      <protection locked="true" hidden="false"/>
    </xf>
    <xf numFmtId="164" fontId="49" fillId="0" borderId="37" xfId="0" applyFont="true" applyBorder="true" applyAlignment="true" applyProtection="false">
      <alignment horizontal="center" vertical="center" textRotation="0" wrapText="true" indent="0" shrinkToFit="false"/>
      <protection locked="true" hidden="false"/>
    </xf>
    <xf numFmtId="164" fontId="49" fillId="0" borderId="14" xfId="0" applyFont="true" applyBorder="true" applyAlignment="true" applyProtection="false">
      <alignment horizontal="center" vertical="center" textRotation="0" wrapText="true" indent="0" shrinkToFit="false"/>
      <protection locked="true" hidden="false"/>
    </xf>
    <xf numFmtId="164" fontId="49" fillId="0" borderId="52" xfId="0" applyFont="true" applyBorder="true" applyAlignment="true" applyProtection="false">
      <alignment horizontal="center" vertical="center" textRotation="0" wrapText="false" indent="0" shrinkToFit="false"/>
      <protection locked="true" hidden="false"/>
    </xf>
    <xf numFmtId="171" fontId="49" fillId="0" borderId="72" xfId="0" applyFont="true" applyBorder="true" applyAlignment="true" applyProtection="false">
      <alignment horizontal="center" vertical="center" textRotation="0" wrapText="false" indent="0" shrinkToFit="false"/>
      <protection locked="true" hidden="false"/>
    </xf>
    <xf numFmtId="164" fontId="49" fillId="0" borderId="175" xfId="19" applyFont="true" applyBorder="true" applyAlignment="true" applyProtection="true">
      <alignment horizontal="center" vertical="center" textRotation="0" wrapText="true" indent="0" shrinkToFit="false"/>
      <protection locked="true" hidden="false"/>
    </xf>
    <xf numFmtId="164" fontId="49" fillId="0" borderId="34" xfId="19" applyFont="true" applyBorder="true" applyAlignment="true" applyProtection="true">
      <alignment horizontal="center" vertical="center" textRotation="0" wrapText="true" indent="0" shrinkToFit="false"/>
      <protection locked="true" hidden="false"/>
    </xf>
    <xf numFmtId="178" fontId="46" fillId="0" borderId="35" xfId="19" applyFont="true" applyBorder="true" applyAlignment="true" applyProtection="true">
      <alignment horizontal="general" vertical="center" textRotation="0" wrapText="true" indent="0" shrinkToFit="false"/>
      <protection locked="true" hidden="false"/>
    </xf>
    <xf numFmtId="178" fontId="46" fillId="0" borderId="23" xfId="19" applyFont="true" applyBorder="true" applyAlignment="true" applyProtection="true">
      <alignment horizontal="general" vertical="center" textRotation="0" wrapText="true" indent="0" shrinkToFit="false"/>
      <protection locked="true" hidden="false"/>
    </xf>
    <xf numFmtId="178" fontId="46" fillId="0" borderId="48" xfId="19" applyFont="true" applyBorder="true" applyAlignment="true" applyProtection="true">
      <alignment horizontal="general" vertical="center" textRotation="0" wrapText="true" indent="0" shrinkToFit="false"/>
      <protection locked="true" hidden="false"/>
    </xf>
    <xf numFmtId="178" fontId="46" fillId="0" borderId="36" xfId="19" applyFont="true" applyBorder="true" applyAlignment="true" applyProtection="true">
      <alignment horizontal="general" vertical="center" textRotation="0" wrapText="true" indent="0" shrinkToFit="false"/>
      <protection locked="true" hidden="false"/>
    </xf>
    <xf numFmtId="178" fontId="46" fillId="0" borderId="10" xfId="19" applyFont="true" applyBorder="true" applyAlignment="true" applyProtection="true">
      <alignment horizontal="general" vertical="center" textRotation="0" wrapText="true" indent="0" shrinkToFit="false"/>
      <protection locked="true" hidden="false"/>
    </xf>
    <xf numFmtId="178" fontId="46" fillId="0" borderId="101" xfId="19" applyFont="true" applyBorder="true" applyAlignment="true" applyProtection="true">
      <alignment horizontal="general" vertical="center" textRotation="0" wrapText="true" indent="0" shrinkToFit="false"/>
      <protection locked="true" hidden="false"/>
    </xf>
    <xf numFmtId="178" fontId="49" fillId="0" borderId="35" xfId="19" applyFont="true" applyBorder="true" applyAlignment="true" applyProtection="true">
      <alignment horizontal="right" vertical="center" textRotation="0" wrapText="true" indent="0" shrinkToFit="false"/>
      <protection locked="true" hidden="false"/>
    </xf>
    <xf numFmtId="178" fontId="49" fillId="0" borderId="23" xfId="19" applyFont="true" applyBorder="true" applyAlignment="true" applyProtection="true">
      <alignment horizontal="right" vertical="center" textRotation="0" wrapText="true" indent="0" shrinkToFit="false"/>
      <protection locked="true" hidden="false"/>
    </xf>
    <xf numFmtId="178" fontId="49" fillId="0" borderId="36" xfId="19" applyFont="true" applyBorder="true" applyAlignment="true" applyProtection="true">
      <alignment horizontal="right" vertical="center" textRotation="0" wrapText="true" indent="0" shrinkToFit="false"/>
      <protection locked="true" hidden="false"/>
    </xf>
    <xf numFmtId="164" fontId="46" fillId="0" borderId="101" xfId="56" applyFont="true" applyBorder="true" applyAlignment="true" applyProtection="false">
      <alignment horizontal="left" vertical="center" textRotation="0" wrapText="true" indent="0" shrinkToFit="false"/>
      <protection locked="true" hidden="false"/>
    </xf>
    <xf numFmtId="178" fontId="46" fillId="0" borderId="35" xfId="48" applyFont="true" applyBorder="true" applyAlignment="true" applyProtection="true">
      <alignment horizontal="general" vertical="center" textRotation="0" wrapText="true" indent="0" shrinkToFit="false"/>
      <protection locked="true" hidden="false"/>
    </xf>
    <xf numFmtId="178" fontId="46" fillId="0" borderId="23" xfId="48" applyFont="true" applyBorder="true" applyAlignment="true" applyProtection="true">
      <alignment horizontal="general" vertical="center" textRotation="0" wrapText="true" indent="0" shrinkToFit="false"/>
      <protection locked="true" hidden="false"/>
    </xf>
    <xf numFmtId="164" fontId="46" fillId="0" borderId="36" xfId="56" applyFont="true" applyBorder="true" applyAlignment="true" applyProtection="false">
      <alignment horizontal="general" vertical="center" textRotation="0" wrapText="false" indent="0" shrinkToFit="false"/>
      <protection locked="true" hidden="false"/>
    </xf>
    <xf numFmtId="164" fontId="13" fillId="0" borderId="171" xfId="0" applyFont="true" applyBorder="true" applyAlignment="true" applyProtection="false">
      <alignment horizontal="general" vertical="center" textRotation="0" wrapText="true" indent="0" shrinkToFit="false"/>
      <protection locked="true" hidden="false"/>
    </xf>
    <xf numFmtId="164" fontId="0" fillId="0" borderId="25" xfId="0" applyFont="true" applyBorder="true" applyAlignment="false" applyProtection="false">
      <alignment horizontal="general" vertical="center" textRotation="0" wrapText="false" indent="0" shrinkToFit="false"/>
      <protection locked="true" hidden="false"/>
    </xf>
    <xf numFmtId="164" fontId="49" fillId="0" borderId="35" xfId="0" applyFont="true" applyBorder="true" applyAlignment="true" applyProtection="false">
      <alignment horizontal="center" vertical="center" textRotation="0" wrapText="true" indent="0" shrinkToFit="false"/>
      <protection locked="true" hidden="false"/>
    </xf>
    <xf numFmtId="164" fontId="49" fillId="0" borderId="23" xfId="0" applyFont="true" applyBorder="true" applyAlignment="true" applyProtection="false">
      <alignment horizontal="center" vertical="center" textRotation="0" wrapText="true" indent="0" shrinkToFit="false"/>
      <protection locked="true" hidden="false"/>
    </xf>
    <xf numFmtId="164" fontId="49" fillId="0" borderId="10" xfId="0" applyFont="true" applyBorder="true" applyAlignment="true" applyProtection="false">
      <alignment horizontal="center" vertical="center" textRotation="0" wrapText="false" indent="0" shrinkToFit="false"/>
      <protection locked="true" hidden="false"/>
    </xf>
    <xf numFmtId="171" fontId="49" fillId="0" borderId="36" xfId="0" applyFont="true" applyBorder="true" applyAlignment="true" applyProtection="false">
      <alignment horizontal="center" vertical="center" textRotation="0" wrapText="false" indent="0" shrinkToFit="false"/>
      <protection locked="true" hidden="false"/>
    </xf>
    <xf numFmtId="164" fontId="49" fillId="0" borderId="101" xfId="19" applyFont="true" applyBorder="true" applyAlignment="true" applyProtection="true">
      <alignment horizontal="center" vertical="center" textRotation="0" wrapText="true" indent="0" shrinkToFit="false"/>
      <protection locked="true" hidden="false"/>
    </xf>
    <xf numFmtId="164" fontId="49" fillId="0" borderId="36" xfId="19" applyFont="true" applyBorder="true" applyAlignment="true" applyProtection="true">
      <alignment horizontal="center" vertical="center" textRotation="0" wrapText="true" indent="0" shrinkToFit="false"/>
      <protection locked="true" hidden="false"/>
    </xf>
    <xf numFmtId="178" fontId="46" fillId="0" borderId="36" xfId="48" applyFont="true" applyBorder="true" applyAlignment="true" applyProtection="true">
      <alignment horizontal="general" vertical="center" textRotation="0" wrapText="true" indent="0" shrinkToFit="false"/>
      <protection locked="true" hidden="false"/>
    </xf>
    <xf numFmtId="164" fontId="46" fillId="0" borderId="173" xfId="0" applyFont="true" applyBorder="true" applyAlignment="true" applyProtection="false">
      <alignment horizontal="left" vertical="center" textRotation="0" wrapText="true" indent="0" shrinkToFit="false"/>
      <protection locked="true" hidden="false"/>
    </xf>
    <xf numFmtId="164" fontId="46" fillId="0" borderId="25" xfId="0" applyFont="true" applyBorder="true" applyAlignment="true" applyProtection="false">
      <alignment horizontal="left" vertical="center" textRotation="0" wrapText="true" indent="0" shrinkToFit="false"/>
      <protection locked="true" hidden="false"/>
    </xf>
    <xf numFmtId="164" fontId="49" fillId="0" borderId="38" xfId="0" applyFont="true" applyBorder="true" applyAlignment="true" applyProtection="false">
      <alignment horizontal="center" vertical="center" textRotation="0" wrapText="true" indent="0" shrinkToFit="false"/>
      <protection locked="true" hidden="false"/>
    </xf>
    <xf numFmtId="164" fontId="49" fillId="0" borderId="39" xfId="0" applyFont="true" applyBorder="true" applyAlignment="true" applyProtection="false">
      <alignment horizontal="center" vertical="center" textRotation="0" wrapText="true" indent="0" shrinkToFit="false"/>
      <protection locked="true" hidden="false"/>
    </xf>
    <xf numFmtId="164" fontId="49" fillId="0" borderId="40" xfId="0" applyFont="true" applyBorder="true" applyAlignment="true" applyProtection="false">
      <alignment horizontal="center" vertical="center" textRotation="0" wrapText="false" indent="0" shrinkToFit="false"/>
      <protection locked="true" hidden="false"/>
    </xf>
    <xf numFmtId="171" fontId="49" fillId="0" borderId="41" xfId="0" applyFont="true" applyBorder="true" applyAlignment="true" applyProtection="false">
      <alignment horizontal="center" vertical="center" textRotation="0" wrapText="false" indent="0" shrinkToFit="false"/>
      <protection locked="true" hidden="false"/>
    </xf>
    <xf numFmtId="164" fontId="49" fillId="0" borderId="173" xfId="19" applyFont="true" applyBorder="true" applyAlignment="true" applyProtection="true">
      <alignment horizontal="center" vertical="center" textRotation="0" wrapText="true" indent="0" shrinkToFit="false"/>
      <protection locked="true" hidden="false"/>
    </xf>
    <xf numFmtId="164" fontId="49" fillId="0" borderId="41" xfId="19" applyFont="true" applyBorder="true" applyAlignment="true" applyProtection="true">
      <alignment horizontal="center" vertical="center" textRotation="0" wrapText="true" indent="0" shrinkToFit="false"/>
      <protection locked="true" hidden="false"/>
    </xf>
    <xf numFmtId="178" fontId="46" fillId="0" borderId="38" xfId="19" applyFont="true" applyBorder="true" applyAlignment="true" applyProtection="true">
      <alignment horizontal="general" vertical="center" textRotation="0" wrapText="true" indent="0" shrinkToFit="false"/>
      <protection locked="true" hidden="false"/>
    </xf>
    <xf numFmtId="178" fontId="46" fillId="0" borderId="39" xfId="19" applyFont="true" applyBorder="true" applyAlignment="true" applyProtection="true">
      <alignment horizontal="general" vertical="center" textRotation="0" wrapText="true" indent="0" shrinkToFit="false"/>
      <protection locked="true" hidden="false"/>
    </xf>
    <xf numFmtId="178" fontId="46" fillId="0" borderId="141" xfId="19" applyFont="true" applyBorder="true" applyAlignment="true" applyProtection="true">
      <alignment horizontal="general" vertical="center" textRotation="0" wrapText="true" indent="0" shrinkToFit="false"/>
      <protection locked="true" hidden="false"/>
    </xf>
    <xf numFmtId="178" fontId="46" fillId="0" borderId="56" xfId="19" applyFont="true" applyBorder="true" applyAlignment="true" applyProtection="true">
      <alignment horizontal="general" vertical="center" textRotation="0" wrapText="true" indent="0" shrinkToFit="false"/>
      <protection locked="true" hidden="false"/>
    </xf>
    <xf numFmtId="178" fontId="46" fillId="0" borderId="178" xfId="19" applyFont="true" applyBorder="true" applyAlignment="true" applyProtection="true">
      <alignment horizontal="general" vertical="center" textRotation="0" wrapText="true" indent="0" shrinkToFit="false"/>
      <protection locked="true" hidden="false"/>
    </xf>
    <xf numFmtId="178" fontId="46" fillId="0" borderId="49" xfId="19" applyFont="true" applyBorder="true" applyAlignment="true" applyProtection="true">
      <alignment horizontal="general" vertical="center" textRotation="0" wrapText="true" indent="0" shrinkToFit="false"/>
      <protection locked="true" hidden="false"/>
    </xf>
    <xf numFmtId="178" fontId="46" fillId="0" borderId="60" xfId="19" applyFont="true" applyBorder="true" applyAlignment="true" applyProtection="true">
      <alignment horizontal="general" vertical="center" textRotation="0" wrapText="true" indent="0" shrinkToFit="false"/>
      <protection locked="true" hidden="false"/>
    </xf>
    <xf numFmtId="178" fontId="46" fillId="0" borderId="92" xfId="19" applyFont="true" applyBorder="true" applyAlignment="true" applyProtection="true">
      <alignment horizontal="general" vertical="center" textRotation="0" wrapText="true" indent="0" shrinkToFit="false"/>
      <protection locked="true" hidden="false"/>
    </xf>
    <xf numFmtId="178" fontId="49" fillId="0" borderId="38" xfId="19" applyFont="true" applyBorder="true" applyAlignment="true" applyProtection="true">
      <alignment horizontal="right" vertical="center" textRotation="0" wrapText="true" indent="0" shrinkToFit="false"/>
      <protection locked="true" hidden="false"/>
    </xf>
    <xf numFmtId="178" fontId="49" fillId="0" borderId="39" xfId="19" applyFont="true" applyBorder="true" applyAlignment="true" applyProtection="true">
      <alignment horizontal="right" vertical="center" textRotation="0" wrapText="true" indent="0" shrinkToFit="false"/>
      <protection locked="true" hidden="false"/>
    </xf>
    <xf numFmtId="178" fontId="49" fillId="0" borderId="41" xfId="19" applyFont="true" applyBorder="true" applyAlignment="true" applyProtection="true">
      <alignment horizontal="right" vertical="center" textRotation="0" wrapText="true" indent="0" shrinkToFit="false"/>
      <protection locked="true" hidden="false"/>
    </xf>
    <xf numFmtId="164" fontId="46" fillId="0" borderId="173" xfId="56" applyFont="true" applyBorder="true" applyAlignment="true" applyProtection="false">
      <alignment horizontal="left" vertical="center" textRotation="0" wrapText="true" indent="0" shrinkToFit="false"/>
      <protection locked="true" hidden="false"/>
    </xf>
    <xf numFmtId="178" fontId="46" fillId="0" borderId="178" xfId="48" applyFont="true" applyBorder="true" applyAlignment="true" applyProtection="true">
      <alignment horizontal="general" vertical="center" textRotation="0" wrapText="true" indent="0" shrinkToFit="false"/>
      <protection locked="true" hidden="false"/>
    </xf>
    <xf numFmtId="178" fontId="46" fillId="0" borderId="12" xfId="48" applyFont="true" applyBorder="true" applyAlignment="true" applyProtection="true">
      <alignment horizontal="general" vertical="center" textRotation="0" wrapText="true" indent="0" shrinkToFit="false"/>
      <protection locked="true" hidden="false"/>
    </xf>
    <xf numFmtId="178" fontId="46" fillId="0" borderId="56" xfId="48" applyFont="true" applyBorder="true" applyAlignment="true" applyProtection="true">
      <alignment horizontal="general" vertical="center" textRotation="0" wrapText="true" indent="0" shrinkToFit="false"/>
      <protection locked="true" hidden="false"/>
    </xf>
    <xf numFmtId="178" fontId="46" fillId="0" borderId="29" xfId="19" applyFont="true" applyBorder="true" applyAlignment="true" applyProtection="true">
      <alignment horizontal="general" vertical="center" textRotation="0" wrapText="true" indent="0" shrinkToFit="false"/>
      <protection locked="true" hidden="false"/>
    </xf>
    <xf numFmtId="178" fontId="46" fillId="0" borderId="31" xfId="19" applyFont="true" applyBorder="true" applyAlignment="true" applyProtection="true">
      <alignment horizontal="general" vertical="center" textRotation="0" wrapText="true" indent="0" shrinkToFit="false"/>
      <protection locked="true" hidden="false"/>
    </xf>
    <xf numFmtId="178" fontId="46" fillId="0" borderId="58" xfId="19" applyFont="true" applyBorder="true" applyAlignment="true" applyProtection="true">
      <alignment horizontal="general" vertical="center" textRotation="0" wrapText="true" indent="0" shrinkToFit="false"/>
      <protection locked="true" hidden="false"/>
    </xf>
    <xf numFmtId="178" fontId="46" fillId="0" borderId="34" xfId="19" applyFont="true" applyBorder="true" applyAlignment="true" applyProtection="true">
      <alignment horizontal="general" vertical="center" textRotation="0" wrapText="true" indent="0" shrinkToFit="false"/>
      <protection locked="true" hidden="false"/>
    </xf>
    <xf numFmtId="178" fontId="46" fillId="0" borderId="32" xfId="19" applyFont="true" applyBorder="true" applyAlignment="true" applyProtection="true">
      <alignment horizontal="general" vertical="center" textRotation="0" wrapText="true" indent="0" shrinkToFit="false"/>
      <protection locked="true" hidden="false"/>
    </xf>
    <xf numFmtId="178" fontId="46" fillId="0" borderId="175" xfId="19" applyFont="true" applyBorder="true" applyAlignment="true" applyProtection="true">
      <alignment horizontal="general" vertical="center" textRotation="0" wrapText="true" indent="0" shrinkToFit="false"/>
      <protection locked="true" hidden="false"/>
    </xf>
    <xf numFmtId="178" fontId="49" fillId="0" borderId="37" xfId="19" applyFont="true" applyBorder="true" applyAlignment="true" applyProtection="true">
      <alignment horizontal="right" vertical="center" textRotation="0" wrapText="true" indent="0" shrinkToFit="false"/>
      <protection locked="true" hidden="false"/>
    </xf>
    <xf numFmtId="178" fontId="49" fillId="0" borderId="14" xfId="19" applyFont="true" applyBorder="true" applyAlignment="true" applyProtection="true">
      <alignment horizontal="right" vertical="center" textRotation="0" wrapText="true" indent="0" shrinkToFit="false"/>
      <protection locked="true" hidden="false"/>
    </xf>
    <xf numFmtId="178" fontId="49" fillId="0" borderId="72" xfId="19" applyFont="true" applyBorder="true" applyAlignment="true" applyProtection="true">
      <alignment horizontal="right" vertical="center" textRotation="0" wrapText="true" indent="0" shrinkToFit="false"/>
      <protection locked="true" hidden="false"/>
    </xf>
    <xf numFmtId="164" fontId="46" fillId="0" borderId="175" xfId="56" applyFont="true" applyBorder="true" applyAlignment="true" applyProtection="false">
      <alignment horizontal="left" vertical="center" textRotation="0" wrapText="true" indent="0" shrinkToFit="false"/>
      <protection locked="true" hidden="false"/>
    </xf>
    <xf numFmtId="164" fontId="46" fillId="0" borderId="102" xfId="56" applyFont="true" applyBorder="true" applyAlignment="true" applyProtection="false">
      <alignment horizontal="general" vertical="center" textRotation="0" wrapText="true" indent="0" shrinkToFit="false"/>
      <protection locked="true" hidden="false"/>
    </xf>
    <xf numFmtId="178" fontId="46" fillId="0" borderId="41" xfId="19" applyFont="true" applyBorder="true" applyAlignment="true" applyProtection="true">
      <alignment horizontal="general" vertical="center" textRotation="0" wrapText="true" indent="0" shrinkToFit="false"/>
      <protection locked="true" hidden="false"/>
    </xf>
    <xf numFmtId="178" fontId="46" fillId="0" borderId="40" xfId="19" applyFont="true" applyBorder="true" applyAlignment="true" applyProtection="true">
      <alignment horizontal="general" vertical="center" textRotation="0" wrapText="true" indent="0" shrinkToFit="false"/>
      <protection locked="true" hidden="false"/>
    </xf>
    <xf numFmtId="178" fontId="46" fillId="0" borderId="173" xfId="19" applyFont="true" applyBorder="true" applyAlignment="true" applyProtection="true">
      <alignment horizontal="general" vertical="center" textRotation="0" wrapText="true" indent="0" shrinkToFit="false"/>
      <protection locked="true" hidden="false"/>
    </xf>
    <xf numFmtId="178" fontId="46" fillId="0" borderId="38" xfId="48" applyFont="true" applyBorder="true" applyAlignment="true" applyProtection="true">
      <alignment horizontal="general" vertical="center" textRotation="0" wrapText="true" indent="0" shrinkToFit="false"/>
      <protection locked="true" hidden="false"/>
    </xf>
    <xf numFmtId="178" fontId="46" fillId="0" borderId="39" xfId="48" applyFont="true" applyBorder="true" applyAlignment="true" applyProtection="true">
      <alignment horizontal="general" vertical="center" textRotation="0" wrapText="true" indent="0" shrinkToFit="false"/>
      <protection locked="true" hidden="false"/>
    </xf>
    <xf numFmtId="178" fontId="46" fillId="0" borderId="41" xfId="48" applyFont="true" applyBorder="true" applyAlignment="true" applyProtection="true">
      <alignment horizontal="general" vertical="center" textRotation="0" wrapText="true" indent="0" shrinkToFit="false"/>
      <protection locked="true" hidden="false"/>
    </xf>
    <xf numFmtId="164" fontId="49" fillId="0" borderId="0" xfId="0" applyFont="true" applyBorder="false" applyAlignment="true" applyProtection="false">
      <alignment horizontal="left" vertical="center" textRotation="0" wrapText="true" indent="0" shrinkToFit="false"/>
      <protection locked="true" hidden="false"/>
    </xf>
    <xf numFmtId="164" fontId="49" fillId="0" borderId="0" xfId="0" applyFont="true" applyBorder="true" applyAlignment="true" applyProtection="false">
      <alignment horizontal="left" vertical="center" textRotation="0" wrapText="true" indent="0" shrinkToFit="false"/>
      <protection locked="true" hidden="false"/>
    </xf>
    <xf numFmtId="164" fontId="49" fillId="0" borderId="0" xfId="0" applyFont="true" applyBorder="true" applyAlignment="true" applyProtection="false">
      <alignment horizontal="left" vertical="top" textRotation="0" wrapText="true" indent="0" shrinkToFit="false"/>
      <protection locked="true" hidden="false"/>
    </xf>
    <xf numFmtId="164" fontId="46" fillId="0" borderId="11" xfId="0" applyFont="true" applyBorder="true" applyAlignment="false" applyProtection="false">
      <alignment horizontal="general" vertical="center" textRotation="0" wrapText="false" indent="0" shrinkToFit="false"/>
      <protection locked="true" hidden="false"/>
    </xf>
    <xf numFmtId="164" fontId="0" fillId="0" borderId="135" xfId="0" applyFont="true" applyBorder="true" applyAlignment="false" applyProtection="false">
      <alignment horizontal="general" vertical="center" textRotation="0" wrapText="false" indent="0" shrinkToFit="false"/>
      <protection locked="true" hidden="false"/>
    </xf>
    <xf numFmtId="164" fontId="0" fillId="0" borderId="179" xfId="0" applyFont="true" applyBorder="true" applyAlignment="false" applyProtection="false">
      <alignment horizontal="general" vertical="center" textRotation="0" wrapText="false" indent="0" shrinkToFit="false"/>
      <protection locked="true" hidden="false"/>
    </xf>
    <xf numFmtId="164" fontId="0" fillId="0" borderId="19" xfId="0" applyFont="true" applyBorder="true" applyAlignment="false" applyProtection="false">
      <alignment horizontal="general" vertical="center" textRotation="0" wrapText="false" indent="0" shrinkToFit="false"/>
      <protection locked="true" hidden="false"/>
    </xf>
    <xf numFmtId="165" fontId="0" fillId="0" borderId="136" xfId="19" applyFont="true" applyBorder="true" applyAlignment="true" applyProtection="true">
      <alignment horizontal="general" vertical="center" textRotation="0" wrapText="false" indent="0" shrinkToFit="false"/>
      <protection locked="true" hidden="false"/>
    </xf>
    <xf numFmtId="165" fontId="0" fillId="0" borderId="20" xfId="19" applyFont="true" applyBorder="true" applyAlignment="true" applyProtection="true">
      <alignment horizontal="general" vertical="center" textRotation="0" wrapText="false" indent="0" shrinkToFit="false"/>
      <protection locked="true" hidden="false"/>
    </xf>
    <xf numFmtId="164" fontId="46" fillId="0" borderId="24" xfId="0" applyFont="true" applyBorder="true" applyAlignment="false" applyProtection="false">
      <alignment horizontal="general" vertical="center" textRotation="0" wrapText="false" indent="0" shrinkToFit="false"/>
      <protection locked="true" hidden="false"/>
    </xf>
    <xf numFmtId="164" fontId="0" fillId="0" borderId="29" xfId="0" applyFont="true" applyBorder="true" applyAlignment="false" applyProtection="false">
      <alignment horizontal="general" vertical="center" textRotation="0" wrapText="false" indent="0" shrinkToFit="false"/>
      <protection locked="true" hidden="false"/>
    </xf>
    <xf numFmtId="164" fontId="0" fillId="0" borderId="34" xfId="0" applyFont="true" applyBorder="true" applyAlignment="false" applyProtection="false">
      <alignment horizontal="general" vertical="center" textRotation="0" wrapText="false" indent="0" shrinkToFit="false"/>
      <protection locked="true" hidden="false"/>
    </xf>
    <xf numFmtId="174" fontId="0" fillId="0" borderId="31" xfId="0" applyFont="false" applyBorder="true" applyAlignment="false" applyProtection="false">
      <alignment horizontal="general" vertical="center" textRotation="0" wrapText="false" indent="0" shrinkToFit="false"/>
      <protection locked="true" hidden="false"/>
    </xf>
    <xf numFmtId="174" fontId="0" fillId="0" borderId="32" xfId="0" applyFont="false" applyBorder="true" applyAlignment="false" applyProtection="false">
      <alignment horizontal="general" vertical="center" textRotation="0" wrapText="false" indent="0" shrinkToFit="false"/>
      <protection locked="true" hidden="false"/>
    </xf>
    <xf numFmtId="165" fontId="0" fillId="0" borderId="34" xfId="19" applyFont="true" applyBorder="true" applyAlignment="true" applyProtection="true">
      <alignment horizontal="general" vertical="center" textRotation="0" wrapText="false" indent="0" shrinkToFit="false"/>
      <protection locked="true" hidden="false"/>
    </xf>
    <xf numFmtId="164" fontId="0" fillId="0" borderId="35" xfId="0" applyFont="true" applyBorder="true" applyAlignment="false" applyProtection="false">
      <alignment horizontal="general" vertical="center" textRotation="0" wrapText="false" indent="0" shrinkToFit="false"/>
      <protection locked="true" hidden="false"/>
    </xf>
    <xf numFmtId="164" fontId="0" fillId="0" borderId="36" xfId="0" applyFont="true" applyBorder="true" applyAlignment="false" applyProtection="false">
      <alignment horizontal="general" vertical="center" textRotation="0" wrapText="false" indent="0" shrinkToFit="false"/>
      <protection locked="true" hidden="false"/>
    </xf>
    <xf numFmtId="174" fontId="0" fillId="0" borderId="23" xfId="0" applyFont="false" applyBorder="true" applyAlignment="false" applyProtection="false">
      <alignment horizontal="general" vertical="center" textRotation="0" wrapText="false" indent="0" shrinkToFit="false"/>
      <protection locked="true" hidden="false"/>
    </xf>
    <xf numFmtId="174" fontId="0" fillId="0" borderId="10" xfId="0" applyFont="false" applyBorder="true" applyAlignment="false" applyProtection="false">
      <alignment horizontal="general" vertical="center" textRotation="0" wrapText="false" indent="0" shrinkToFit="false"/>
      <protection locked="true" hidden="false"/>
    </xf>
    <xf numFmtId="165" fontId="0" fillId="0" borderId="36" xfId="19" applyFont="true" applyBorder="true" applyAlignment="true" applyProtection="true">
      <alignment horizontal="general" vertical="center" textRotation="0" wrapText="false" indent="0" shrinkToFit="false"/>
      <protection locked="true" hidden="false"/>
    </xf>
    <xf numFmtId="164" fontId="0" fillId="0" borderId="23" xfId="0" applyFont="false" applyBorder="true" applyAlignment="false" applyProtection="false">
      <alignment horizontal="general" vertical="center" textRotation="0" wrapText="false" indent="0" shrinkToFit="false"/>
      <protection locked="true" hidden="false"/>
    </xf>
    <xf numFmtId="164" fontId="0" fillId="0" borderId="10" xfId="0" applyFont="false" applyBorder="true" applyAlignment="false" applyProtection="false">
      <alignment horizontal="general" vertical="center" textRotation="0" wrapText="false" indent="0" shrinkToFit="false"/>
      <protection locked="true" hidden="false"/>
    </xf>
    <xf numFmtId="164" fontId="0" fillId="0" borderId="38" xfId="0" applyFont="true" applyBorder="true" applyAlignment="false" applyProtection="false">
      <alignment horizontal="general" vertical="center" textRotation="0" wrapText="false" indent="0" shrinkToFit="false"/>
      <protection locked="true" hidden="false"/>
    </xf>
    <xf numFmtId="165" fontId="0" fillId="0" borderId="41" xfId="0" applyFont="false" applyBorder="true" applyAlignment="false" applyProtection="false">
      <alignment horizontal="general" vertical="center" textRotation="0" wrapText="false" indent="0" shrinkToFit="false"/>
      <protection locked="true" hidden="false"/>
    </xf>
    <xf numFmtId="164" fontId="0" fillId="0" borderId="37" xfId="0" applyFont="true" applyBorder="true" applyAlignment="false" applyProtection="false">
      <alignment horizontal="general" vertical="center" textRotation="0" wrapText="false" indent="0" shrinkToFit="false"/>
      <protection locked="true" hidden="false"/>
    </xf>
    <xf numFmtId="164" fontId="0" fillId="0" borderId="14" xfId="0" applyFont="false" applyBorder="true" applyAlignment="false" applyProtection="false">
      <alignment horizontal="general" vertical="center" textRotation="0" wrapText="false" indent="0" shrinkToFit="false"/>
      <protection locked="true" hidden="false"/>
    </xf>
    <xf numFmtId="164" fontId="0" fillId="0" borderId="72" xfId="0" applyFont="false" applyBorder="true" applyAlignment="false" applyProtection="false">
      <alignment horizontal="general" vertical="center" textRotation="0" wrapText="false" indent="0" shrinkToFit="false"/>
      <protection locked="true" hidden="false"/>
    </xf>
    <xf numFmtId="164" fontId="46" fillId="0" borderId="25" xfId="0" applyFont="true" applyBorder="true" applyAlignment="false" applyProtection="false">
      <alignment horizontal="general" vertical="center" textRotation="0" wrapText="false" indent="0" shrinkToFit="false"/>
      <protection locked="true" hidden="false"/>
    </xf>
    <xf numFmtId="164" fontId="0" fillId="0" borderId="39" xfId="0" applyFont="false" applyBorder="true" applyAlignment="false" applyProtection="false">
      <alignment horizontal="general" vertical="center" textRotation="0" wrapText="false" indent="0" shrinkToFit="false"/>
      <protection locked="true" hidden="false"/>
    </xf>
    <xf numFmtId="164" fontId="0" fillId="0" borderId="41" xfId="0" applyFont="false" applyBorder="true" applyAlignment="false" applyProtection="false">
      <alignment horizontal="general" vertical="center" textRotation="0" wrapText="false" indent="0" shrinkToFit="false"/>
      <protection locked="true" hidden="false"/>
    </xf>
  </cellXfs>
  <cellStyles count="69">
    <cellStyle name="Normal" xfId="0" builtinId="0"/>
    <cellStyle name="Comma" xfId="15" builtinId="3"/>
    <cellStyle name="Comma [0]" xfId="16" builtinId="6"/>
    <cellStyle name="Currency" xfId="17" builtinId="4"/>
    <cellStyle name="Currency [0]" xfId="18" builtinId="7"/>
    <cellStyle name="Percent" xfId="19" builtinId="5"/>
    <cellStyle name="20% - アクセント 1 2" xfId="21"/>
    <cellStyle name="20% - アクセント 2 2" xfId="22"/>
    <cellStyle name="20% - アクセント 3 2" xfId="23"/>
    <cellStyle name="20% - アクセント 4 2" xfId="24"/>
    <cellStyle name="20% - アクセント 5 2" xfId="25"/>
    <cellStyle name="20% - アクセント 6 2" xfId="26"/>
    <cellStyle name="40% - アクセント 1 2" xfId="27"/>
    <cellStyle name="40% - アクセント 2 2" xfId="28"/>
    <cellStyle name="40% - アクセント 3 2" xfId="29"/>
    <cellStyle name="40% - アクセント 4 2" xfId="30"/>
    <cellStyle name="40% - アクセント 5 2" xfId="31"/>
    <cellStyle name="40% - アクセント 6 2" xfId="32"/>
    <cellStyle name="60% - アクセント 1 2" xfId="33"/>
    <cellStyle name="60% - アクセント 2 2" xfId="34"/>
    <cellStyle name="60% - アクセント 3 2" xfId="35"/>
    <cellStyle name="60% - アクセント 4 2" xfId="36"/>
    <cellStyle name="60% - アクセント 5 2" xfId="37"/>
    <cellStyle name="60% - アクセント 6 2" xfId="38"/>
    <cellStyle name="どちらでもない 2" xfId="39"/>
    <cellStyle name="アクセント 1 2" xfId="40"/>
    <cellStyle name="アクセント 2 2" xfId="41"/>
    <cellStyle name="アクセント 3 2" xfId="42"/>
    <cellStyle name="アクセント 4 2" xfId="43"/>
    <cellStyle name="アクセント 5 2" xfId="44"/>
    <cellStyle name="アクセント 6 2" xfId="45"/>
    <cellStyle name="タイトル 2" xfId="46"/>
    <cellStyle name="チェック セル 2" xfId="47"/>
    <cellStyle name="パーセント 2" xfId="48"/>
    <cellStyle name="メモ 2" xfId="49"/>
    <cellStyle name="リンク セル 2" xfId="50"/>
    <cellStyle name="入力 2" xfId="51"/>
    <cellStyle name="出力 2" xfId="52"/>
    <cellStyle name="悪い 2" xfId="53"/>
    <cellStyle name="桁区切り 2" xfId="54"/>
    <cellStyle name="標準 10" xfId="55"/>
    <cellStyle name="標準 2" xfId="56"/>
    <cellStyle name="標準 2 2" xfId="57"/>
    <cellStyle name="標準 2 2 2" xfId="58"/>
    <cellStyle name="標準 2 3" xfId="59"/>
    <cellStyle name="標準 3" xfId="60"/>
    <cellStyle name="標準 3 2" xfId="61"/>
    <cellStyle name="標準 3 2 2" xfId="62"/>
    <cellStyle name="標準 3 2 2 2" xfId="63"/>
    <cellStyle name="標準 3 2 3" xfId="64"/>
    <cellStyle name="標準 3 3" xfId="65"/>
    <cellStyle name="標準 3 3 2" xfId="66"/>
    <cellStyle name="標準 3 3 2 2" xfId="67"/>
    <cellStyle name="標準 3 3 3" xfId="68"/>
    <cellStyle name="標準 3 4" xfId="69"/>
    <cellStyle name="標準 3 4 2" xfId="70"/>
    <cellStyle name="標準 3 5" xfId="71"/>
    <cellStyle name="良い 2" xfId="72"/>
    <cellStyle name="見出し 1 2" xfId="73"/>
    <cellStyle name="見出し 2 2" xfId="74"/>
    <cellStyle name="見出し 3 2" xfId="75"/>
    <cellStyle name="見出し 3 2 2" xfId="76"/>
    <cellStyle name="見出し 4 2" xfId="77"/>
    <cellStyle name="計算 2" xfId="78"/>
    <cellStyle name="説明文 2" xfId="79"/>
    <cellStyle name="警告文 2" xfId="80"/>
    <cellStyle name="集計 2" xfId="81"/>
    <cellStyle name="*unknown*" xfId="20" builtinId="8"/>
    <cellStyle name="Excel Built-in Comma [0]" xfId="82"/>
  </cellStyles>
  <dxfs count="101">
    <dxf>
      <font>
        <color rgb="00FFFFFF"/>
      </font>
      <fill>
        <patternFill>
          <bgColor rgb="FFFFFF99"/>
        </patternFill>
      </fill>
    </dxf>
    <dxf>
      <font>
        <color rgb="FFDDD9C3"/>
      </font>
      <fill>
        <patternFill>
          <bgColor rgb="FF000000"/>
        </patternFill>
      </fill>
      <border diagonalUp="false" diagonalDown="false">
        <left/>
        <right/>
        <top/>
        <bottom/>
        <diagonal/>
      </border>
    </dxf>
    <dxf>
      <font>
        <color rgb="FFDDD9C3"/>
      </font>
      <fill>
        <patternFill>
          <bgColor rgb="FF000000"/>
        </patternFill>
      </fill>
      <border diagonalUp="false" diagonalDown="false">
        <left/>
        <right/>
        <top/>
        <bottom/>
        <diagonal/>
      </border>
    </dxf>
    <dxf>
      <font>
        <color rgb="FFDDD9C3"/>
      </font>
      <fill>
        <patternFill>
          <bgColor rgb="FF000000"/>
        </patternFill>
      </fill>
      <border diagonalUp="false" diagonalDown="false">
        <left/>
        <right/>
        <top/>
        <bottom/>
        <diagonal/>
      </border>
    </dxf>
    <dxf>
      <font>
        <color rgb="FFDDD9C3"/>
      </font>
      <fill>
        <patternFill>
          <bgColor rgb="FFDDD9C3"/>
        </patternFill>
      </fill>
      <border diagonalUp="false" diagonalDown="false">
        <left/>
        <right/>
        <top/>
        <bottom/>
        <diagonal/>
      </border>
    </dxf>
    <dxf>
      <font>
        <color rgb="FFDDD9C3"/>
      </font>
      <fill>
        <patternFill>
          <bgColor rgb="FFDDD9C3"/>
        </patternFill>
      </fill>
      <border diagonalUp="false" diagonalDown="false">
        <left/>
        <right/>
        <top/>
        <bottom/>
        <diagonal/>
      </border>
    </dxf>
    <dxf>
      <font>
        <color rgb="FFDDD9C3"/>
      </font>
      <fill>
        <patternFill>
          <bgColor rgb="FFDDD9C3"/>
        </patternFill>
      </fill>
      <border diagonalUp="false" diagonalDown="false">
        <left/>
        <right/>
        <top/>
        <bottom/>
        <diagonal/>
      </border>
    </dxf>
    <dxf>
      <font>
        <color rgb="FFDDD9C3"/>
      </font>
      <fill>
        <patternFill>
          <bgColor rgb="FFDDD9C3"/>
        </patternFill>
      </fill>
      <border diagonalUp="false" diagonalDown="false">
        <left/>
        <right/>
        <top/>
        <bottom/>
        <diagonal/>
      </border>
    </dxf>
    <dxf>
      <font>
        <color rgb="FFDDD9C3"/>
      </font>
      <fill>
        <patternFill>
          <bgColor rgb="FFDDD9C3"/>
        </patternFill>
      </fill>
      <border diagonalUp="false" diagonalDown="false">
        <left/>
        <right/>
        <top/>
        <bottom/>
        <diagonal/>
      </border>
    </dxf>
    <dxf>
      <font>
        <color rgb="FFDDD9C3"/>
      </font>
      <fill>
        <patternFill>
          <bgColor rgb="FFDDD9C3"/>
        </patternFill>
      </fill>
      <border diagonalUp="false" diagonalDown="false">
        <left/>
        <right/>
        <top/>
        <bottom/>
        <diagonal/>
      </border>
    </dxf>
    <dxf>
      <font>
        <color rgb="FFDDD9C3"/>
      </font>
      <fill>
        <patternFill>
          <bgColor rgb="FFDDD9C3"/>
        </patternFill>
      </fill>
      <border diagonalUp="false" diagonalDown="false">
        <left/>
        <right/>
        <top/>
        <bottom/>
        <diagonal/>
      </border>
    </dxf>
    <dxf>
      <font>
        <color rgb="FFDDD9C3"/>
      </font>
      <fill>
        <patternFill>
          <bgColor rgb="FF000000"/>
        </patternFill>
      </fill>
      <border diagonalUp="false" diagonalDown="false">
        <left/>
        <right/>
        <top/>
        <bottom/>
        <diagonal/>
      </border>
    </dxf>
    <dxf>
      <font>
        <color rgb="FFDDD9C3"/>
      </font>
      <fill>
        <patternFill>
          <bgColor rgb="FF000000"/>
        </patternFill>
      </fill>
      <border diagonalUp="false" diagonalDown="false">
        <left/>
        <right/>
        <top/>
        <bottom/>
        <diagonal/>
      </border>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rgb="FFFFFFFF"/>
      </font>
      <fill>
        <patternFill>
          <bgColor rgb="FF000000"/>
        </patternFill>
      </fill>
      <border diagonalUp="false" diagonalDown="false">
        <left/>
        <right/>
        <top/>
        <bottom/>
        <diagonal/>
      </border>
    </dxf>
    <dxf>
      <fill>
        <patternFill>
          <bgColor rgb="FFFFC000"/>
        </patternFill>
      </fill>
    </dxf>
    <dxf>
      <font>
        <color rgb="FFDDD9C3"/>
      </font>
      <fill>
        <patternFill>
          <bgColor rgb="FF000000"/>
        </patternFill>
      </fill>
      <border diagonalUp="false" diagonalDown="false">
        <left/>
        <right/>
        <top/>
        <bottom/>
        <diagonal/>
      </border>
    </dxf>
    <dxf>
      <font>
        <color rgb="FFA0A0A0"/>
      </font>
      <fill>
        <patternFill>
          <bgColor rgb="FF000000"/>
        </patternFill>
      </fill>
      <border diagonalUp="false" diagonalDown="false">
        <left/>
        <right/>
        <top/>
        <bottom/>
        <diagonal/>
      </border>
    </dxf>
    <dxf>
      <font>
        <color rgb="FFDDD9C3"/>
      </font>
      <fill>
        <patternFill>
          <bgColor rgb="FF000000"/>
        </patternFill>
      </fill>
      <border diagonalUp="false" diagonalDown="false">
        <left/>
        <right/>
        <top/>
        <bottom/>
        <diagonal/>
      </border>
    </dxf>
    <dxf>
      <fill>
        <patternFill>
          <bgColor rgb="FFF2F2F2"/>
        </patternFill>
      </fill>
    </dxf>
    <dxf>
      <font>
        <color rgb="FFA0A0A0"/>
      </font>
      <fill>
        <patternFill>
          <bgColor rgb="FFA0A0A0"/>
        </patternFill>
      </fill>
      <border diagonalUp="false" diagonalDown="false">
        <left/>
        <right/>
        <top/>
        <bottom/>
        <diagonal/>
      </border>
    </dxf>
    <dxf>
      <font>
        <color rgb="FFA0A0A0"/>
      </font>
      <fill>
        <patternFill>
          <bgColor rgb="FFA0A0A0"/>
        </patternFill>
      </fill>
      <border diagonalUp="false" diagonalDown="false">
        <left/>
        <right/>
        <top/>
        <bottom/>
        <diagonal/>
      </border>
    </dxf>
    <dxf>
      <font>
        <color rgb="FFA0A0A0"/>
      </font>
      <fill>
        <patternFill>
          <bgColor rgb="FFA0A0A0"/>
        </patternFill>
      </fill>
      <border diagonalUp="false" diagonalDown="false">
        <left/>
        <right/>
        <top/>
        <bottom/>
        <diagonal/>
      </border>
    </dxf>
    <dxf>
      <font>
        <color rgb="FFA0A0A0"/>
      </font>
      <fill>
        <patternFill>
          <bgColor rgb="FFA0A0A0"/>
        </patternFill>
      </fill>
      <border diagonalUp="false" diagonalDown="false">
        <left/>
        <right/>
        <top/>
        <bottom/>
        <diagonal/>
      </border>
    </dxf>
    <dxf>
      <font>
        <color rgb="FFA0A0A0"/>
      </font>
      <fill>
        <patternFill>
          <bgColor rgb="FFA0A0A0"/>
        </patternFill>
      </fill>
      <border diagonalUp="false" diagonalDown="false">
        <left/>
        <right/>
        <top/>
        <bottom/>
        <diagonal/>
      </border>
    </dxf>
    <dxf>
      <font>
        <color rgb="FFA0A0A0"/>
      </font>
      <fill>
        <patternFill>
          <bgColor rgb="FFA0A0A0"/>
        </patternFill>
      </fill>
      <border diagonalUp="false" diagonalDown="false">
        <left/>
        <right/>
        <top/>
        <bottom/>
        <diagonal/>
      </border>
    </dxf>
    <dxf>
      <font>
        <color rgb="FFA0A0A0"/>
      </font>
      <fill>
        <patternFill>
          <bgColor rgb="FFA0A0A0"/>
        </patternFill>
      </fill>
      <border diagonalUp="false" diagonalDown="false">
        <left/>
        <right/>
        <top/>
        <bottom/>
        <diagonal/>
      </border>
    </dxf>
    <dxf>
      <font>
        <color rgb="FFA0A0A0"/>
      </font>
      <fill>
        <patternFill>
          <bgColor rgb="FFA0A0A0"/>
        </patternFill>
      </fill>
      <border diagonalUp="false" diagonalDown="false">
        <left/>
        <right/>
        <top/>
        <bottom/>
        <diagonal/>
      </border>
    </dxf>
    <dxf>
      <font>
        <color rgb="FFA0A0A0"/>
      </font>
      <fill>
        <patternFill>
          <bgColor rgb="FFA0A0A0"/>
        </patternFill>
      </fill>
      <border diagonalUp="false" diagonalDown="false">
        <left/>
        <right/>
        <top/>
        <bottom/>
        <diagonal/>
      </border>
    </dxf>
    <dxf>
      <font>
        <color rgb="FFA0A0A0"/>
      </font>
      <fill>
        <patternFill>
          <bgColor rgb="FFA0A0A0"/>
        </patternFill>
      </fill>
      <border diagonalUp="false" diagonalDown="false">
        <left/>
        <right/>
        <top/>
        <bottom/>
        <diagonal/>
      </border>
    </dxf>
    <dxf>
      <font>
        <color rgb="FFA0A0A0"/>
      </font>
      <fill>
        <patternFill>
          <bgColor rgb="FFA0A0A0"/>
        </patternFill>
      </fill>
      <border diagonalUp="false" diagonalDown="false">
        <left/>
        <right/>
        <top/>
        <bottom/>
        <diagonal/>
      </border>
    </dxf>
    <dxf>
      <font>
        <color rgb="FFA0A0A0"/>
      </font>
      <fill>
        <patternFill>
          <bgColor rgb="FFA0A0A0"/>
        </patternFill>
      </fill>
      <border diagonalUp="false" diagonalDown="false">
        <left/>
        <right/>
        <top/>
        <bottom/>
        <diagonal/>
      </border>
    </dxf>
    <dxf>
      <font>
        <color rgb="FFA0A0A0"/>
      </font>
      <fill>
        <patternFill>
          <bgColor rgb="FFA0A0A0"/>
        </patternFill>
      </fill>
      <border diagonalUp="false" diagonalDown="false">
        <left/>
        <right/>
        <top/>
        <bottom/>
        <diagonal/>
      </border>
    </dxf>
    <dxf>
      <font>
        <color rgb="FFA0A0A0"/>
      </font>
      <fill>
        <patternFill>
          <bgColor rgb="FFA0A0A0"/>
        </patternFill>
      </fill>
      <border diagonalUp="false" diagonalDown="false">
        <left/>
        <right/>
        <top/>
        <bottom/>
        <diagonal/>
      </border>
    </dxf>
    <dxf>
      <font>
        <color rgb="FFA0A0A0"/>
      </font>
      <fill>
        <patternFill>
          <bgColor rgb="FFA0A0A0"/>
        </patternFill>
      </fill>
      <border diagonalUp="false" diagonalDown="false">
        <left/>
        <right/>
        <top/>
        <bottom/>
        <diagonal/>
      </border>
    </dxf>
    <dxf>
      <font>
        <color rgb="FFA0A0A0"/>
      </font>
      <fill>
        <patternFill>
          <bgColor rgb="FFA0A0A0"/>
        </patternFill>
      </fill>
      <border diagonalUp="false" diagonalDown="false">
        <left/>
        <right/>
        <top/>
        <bottom/>
        <diagonal/>
      </border>
    </dxf>
    <dxf>
      <font>
        <color rgb="FFA0A0A0"/>
      </font>
      <fill>
        <patternFill>
          <bgColor rgb="FFA0A0A0"/>
        </patternFill>
      </fill>
      <border diagonalUp="false" diagonalDown="false">
        <left/>
        <right/>
        <top/>
        <bottom/>
        <diagonal/>
      </border>
    </dxf>
    <dxf>
      <font>
        <color rgb="FFA0A0A0"/>
      </font>
      <fill>
        <patternFill>
          <bgColor rgb="FFA0A0A0"/>
        </patternFill>
      </fill>
      <border diagonalUp="false" diagonalDown="false">
        <left/>
        <right/>
        <top/>
        <bottom/>
        <diagonal/>
      </border>
    </dxf>
    <dxf>
      <font>
        <color rgb="FFA0A0A0"/>
      </font>
      <fill>
        <patternFill>
          <bgColor rgb="FFA0A0A0"/>
        </patternFill>
      </fill>
      <border diagonalUp="false" diagonalDown="false">
        <left/>
        <right/>
        <top/>
        <bottom/>
        <diagonal/>
      </border>
    </dxf>
    <dxf>
      <font>
        <color rgb="FFA0A0A0"/>
      </font>
      <fill>
        <patternFill>
          <bgColor rgb="FFA0A0A0"/>
        </patternFill>
      </fill>
      <border diagonalUp="false" diagonalDown="false">
        <left/>
        <right/>
        <top/>
        <bottom/>
        <diagonal/>
      </border>
    </dxf>
    <dxf>
      <font>
        <color rgb="FFA0A0A0"/>
      </font>
      <fill>
        <patternFill>
          <bgColor rgb="FFA0A0A0"/>
        </patternFill>
      </fill>
      <border diagonalUp="false" diagonalDown="false">
        <left/>
        <right/>
        <top/>
        <bottom/>
        <diagonal/>
      </border>
    </dxf>
    <dxf>
      <font>
        <color rgb="FFA0A0A0"/>
      </font>
      <fill>
        <patternFill>
          <bgColor rgb="FFA0A0A0"/>
        </patternFill>
      </fill>
      <border diagonalUp="false" diagonalDown="false">
        <left/>
        <right/>
        <top/>
        <bottom/>
        <diagonal/>
      </border>
    </dxf>
    <dxf>
      <font>
        <color rgb="FFDDD9C3"/>
      </font>
      <fill>
        <patternFill>
          <bgColor rgb="FF000000"/>
        </patternFill>
      </fill>
      <border diagonalUp="false" diagonalDown="false">
        <left/>
        <right/>
        <top/>
        <bottom/>
        <diagonal/>
      </border>
    </dxf>
    <dxf>
      <font>
        <color rgb="FFA0A0A0"/>
      </font>
      <fill>
        <patternFill>
          <bgColor rgb="FFA0A0A0"/>
        </patternFill>
      </fill>
      <border diagonalUp="false" diagonalDown="false">
        <left style="thin"/>
        <right/>
        <top/>
        <bottom/>
        <diagonal/>
      </border>
    </dxf>
    <dxf>
      <fill>
        <patternFill>
          <bgColor rgb="FFF2F2F2"/>
        </patternFill>
      </fill>
    </dxf>
    <dxf>
      <fill>
        <patternFill>
          <bgColor rgb="FFF2F2F2"/>
        </patternFill>
      </fill>
    </dxf>
    <dxf>
      <font>
        <color rgb="FFA0A0A0"/>
      </font>
      <fill>
        <patternFill>
          <bgColor rgb="FFA0A0A0"/>
        </patternFill>
      </fill>
      <border diagonalUp="false" diagonalDown="false">
        <left/>
        <right/>
        <top/>
        <bottom/>
        <diagonal/>
      </border>
    </dxf>
    <dxf>
      <font>
        <color rgb="FFA0A0A0"/>
      </font>
      <fill>
        <patternFill>
          <bgColor rgb="FFA0A0A0"/>
        </patternFill>
      </fill>
      <border diagonalUp="false" diagonalDown="false">
        <left/>
        <right/>
        <top/>
        <bottom/>
        <diagonal/>
      </border>
    </dxf>
    <dxf>
      <font>
        <color rgb="FFA0A0A0"/>
      </font>
      <fill>
        <patternFill>
          <bgColor rgb="FFA0A0A0"/>
        </patternFill>
      </fill>
      <border diagonalUp="false" diagonalDown="false">
        <left/>
        <right/>
        <top/>
        <bottom/>
        <diagonal/>
      </border>
    </dxf>
    <dxf>
      <font>
        <color rgb="FFA0A0A0"/>
      </font>
      <fill>
        <patternFill>
          <bgColor rgb="FFA0A0A0"/>
        </patternFill>
      </fill>
      <border diagonalUp="false" diagonalDown="false">
        <left/>
        <right/>
        <top/>
        <bottom/>
        <diagonal/>
      </border>
    </dxf>
    <dxf>
      <font>
        <color rgb="FFA0A0A0"/>
      </font>
      <fill>
        <patternFill>
          <bgColor rgb="FFA0A0A0"/>
        </patternFill>
      </fill>
      <border diagonalUp="false" diagonalDown="false">
        <left/>
        <right/>
        <top/>
        <bottom/>
        <diagonal/>
      </border>
    </dxf>
    <dxf>
      <font>
        <color rgb="FFA0A0A0"/>
      </font>
      <fill>
        <patternFill>
          <bgColor rgb="FFA0A0A0"/>
        </patternFill>
      </fill>
      <border diagonalUp="false" diagonalDown="false">
        <left/>
        <right/>
        <top/>
        <bottom/>
        <diagonal/>
      </border>
    </dxf>
    <dxf>
      <border diagonalUp="false" diagonalDown="false">
        <left/>
        <right/>
        <top/>
        <bottom/>
        <diagonal/>
      </border>
    </dxf>
    <dxf>
      <font>
        <color rgb="FFA0A0A0"/>
      </font>
      <fill>
        <patternFill>
          <bgColor rgb="FFA0A0A0"/>
        </patternFill>
      </fill>
      <border diagonalUp="false" diagonalDown="false">
        <left/>
        <right/>
        <top/>
        <bottom/>
        <diagonal/>
      </border>
    </dxf>
    <dxf>
      <font>
        <color rgb="FFDDD9C3"/>
      </font>
      <fill>
        <patternFill>
          <bgColor rgb="FFDDD9C3"/>
        </patternFill>
      </fill>
      <border diagonalUp="false" diagonalDown="false">
        <left/>
        <right/>
        <top/>
        <bottom/>
        <diagonal/>
      </border>
    </dxf>
    <dxf>
      <font>
        <color rgb="FFDDD9C3"/>
      </font>
      <fill>
        <patternFill>
          <bgColor rgb="FFDDD9C3"/>
        </patternFill>
      </fill>
      <border diagonalUp="false" diagonalDown="false">
        <left/>
        <right/>
        <top/>
        <bottom/>
        <diagonal/>
      </border>
    </dxf>
    <dxf>
      <font>
        <color rgb="FFDDD9C3"/>
      </font>
      <fill>
        <patternFill>
          <bgColor rgb="FFDDD9C3"/>
        </patternFill>
      </fill>
      <border diagonalUp="false" diagonalDown="false">
        <left/>
        <right/>
        <top/>
        <bottom/>
        <diagonal/>
      </border>
    </dxf>
    <dxf>
      <fill>
        <patternFill>
          <bgColor rgb="FFFFFFFF"/>
        </patternFill>
      </fill>
    </dxf>
    <dxf>
      <font>
        <b val="1"/>
        <i val="0"/>
        <color rgb="FFFF0000"/>
      </font>
    </dxf>
    <dxf>
      <fill>
        <patternFill>
          <bgColor rgb="FFFFFFFF"/>
        </patternFill>
      </fill>
    </dxf>
    <dxf>
      <font>
        <b val="1"/>
        <i val="0"/>
      </font>
    </dxf>
    <dxf>
      <fill>
        <patternFill>
          <bgColor rgb="FFFFFFCC"/>
        </patternFill>
      </fill>
    </dxf>
    <dxf>
      <fill>
        <patternFill>
          <bgColor rgb="FFCCFFCC"/>
        </patternFill>
      </fill>
    </dxf>
    <dxf>
      <fill>
        <patternFill>
          <bgColor rgb="FFCCFFCC"/>
        </patternFill>
      </fill>
    </dxf>
    <dxf>
      <fill>
        <patternFill>
          <bgColor rgb="FFCCFFCC"/>
        </patternFill>
      </fill>
    </dxf>
    <dxf>
      <fill>
        <patternFill>
          <bgColor rgb="FFFFC000"/>
        </patternFill>
      </fill>
    </dxf>
    <dxf>
      <fill>
        <patternFill>
          <bgColor rgb="FFCCFFFF"/>
        </patternFill>
      </fill>
    </dxf>
    <dxf>
      <fill>
        <patternFill>
          <bgColor rgb="FFCCFFFF"/>
        </patternFill>
      </fill>
    </dxf>
    <dxf>
      <font>
        <color rgb="FFA0A0A0"/>
      </font>
      <fill>
        <patternFill>
          <bgColor rgb="FF000000"/>
        </patternFill>
      </fill>
      <border diagonalUp="false" diagonalDown="false">
        <left/>
        <right/>
        <top/>
        <bottom/>
        <diagonal/>
      </border>
    </dxf>
    <dxf>
      <font>
        <b val="1"/>
        <i val="0"/>
        <color rgb="FFFF0000"/>
      </font>
    </dxf>
    <dxf>
      <fill>
        <patternFill>
          <bgColor rgb="FFCCFFFF"/>
        </patternFill>
      </fill>
    </dxf>
    <dxf>
      <fill>
        <patternFill>
          <bgColor rgb="FFFFFFFF"/>
        </patternFill>
      </fill>
    </dxf>
    <dxf>
      <font>
        <b val="1"/>
        <i val="0"/>
        <color rgb="FFFF0000"/>
      </font>
    </dxf>
    <dxf>
      <font>
        <b val="1"/>
        <i val="0"/>
        <color rgb="FFFF0000"/>
      </font>
    </dxf>
    <dxf>
      <fill>
        <patternFill>
          <bgColor rgb="FFFFFFFF"/>
        </patternFill>
      </fill>
    </dxf>
    <dxf>
      <font>
        <b val="1"/>
        <i val="0"/>
        <color rgb="FFFF0000"/>
      </font>
    </dxf>
    <dxf>
      <font>
        <b val="1"/>
        <i val="0"/>
        <color rgb="FFFF0000"/>
      </font>
      <fill>
        <patternFill>
          <bgColor rgb="00FFFFFF"/>
        </patternFill>
      </fill>
    </dxf>
    <dxf>
      <fill>
        <patternFill>
          <bgColor rgb="FFFFE5FF"/>
        </patternFill>
      </fill>
    </dxf>
    <dxf>
      <fill>
        <patternFill>
          <bgColor rgb="FFFFE5FC"/>
        </patternFill>
      </fill>
    </dxf>
    <dxf>
      <fill>
        <patternFill>
          <bgColor rgb="FFFFE5FC"/>
        </patternFill>
      </fill>
    </dxf>
    <dxf>
      <fill>
        <patternFill>
          <bgColor rgb="FFFEE5FC"/>
        </patternFill>
      </fill>
    </dxf>
    <dxf>
      <fill>
        <patternFill>
          <bgColor rgb="FFFFC000"/>
        </patternFill>
      </fill>
    </dxf>
    <dxf>
      <fill>
        <patternFill>
          <bgColor rgb="FFFEE5FC"/>
        </patternFill>
      </fill>
    </dxf>
    <dxf>
      <fill>
        <patternFill>
          <bgColor rgb="FFFFE5FC"/>
        </patternFill>
      </fill>
    </dxf>
    <dxf>
      <font>
        <color rgb="FFA0A0A0"/>
      </font>
      <fill>
        <patternFill>
          <bgColor rgb="FF000000"/>
        </patternFill>
      </fill>
      <border diagonalUp="false" diagonalDown="false">
        <left/>
        <right/>
        <top/>
        <bottom/>
        <diagonal/>
      </border>
    </dxf>
    <dxf>
      <fill>
        <patternFill>
          <bgColor rgb="FFFFFFFF"/>
        </patternFill>
      </fill>
    </dxf>
    <dxf>
      <font>
        <b val="1"/>
        <i val="0"/>
        <color rgb="FFFF0000"/>
      </font>
    </dxf>
    <dxf>
      <fill>
        <patternFill>
          <bgColor rgb="FFFFFFFF"/>
        </patternFill>
      </fill>
    </dxf>
    <dxf>
      <font>
        <b val="1"/>
        <i val="0"/>
        <color rgb="FFFF0000"/>
      </font>
    </dxf>
    <dxf>
      <fill>
        <patternFill>
          <bgColor rgb="FFFFE5FF"/>
        </patternFill>
      </fill>
    </dxf>
    <dxf>
      <fill>
        <patternFill>
          <bgColor rgb="FFFFE5FC"/>
        </patternFill>
      </fill>
    </dxf>
    <dxf>
      <fill>
        <patternFill>
          <bgColor rgb="FFFEE5FC"/>
        </patternFill>
      </fill>
    </dxf>
    <dxf>
      <fill>
        <patternFill>
          <bgColor rgb="FFFFC000"/>
        </patternFill>
      </fill>
    </dxf>
    <dxf>
      <fill>
        <patternFill>
          <bgColor rgb="FFFEE5FC"/>
        </patternFill>
      </fill>
    </dxf>
    <dxf>
      <fill>
        <patternFill>
          <bgColor rgb="FFFFE5FC"/>
        </patternFill>
      </fill>
    </dxf>
    <dxf>
      <font>
        <color rgb="FFA0A0A0"/>
      </font>
      <fill>
        <patternFill>
          <bgColor rgb="FF000000"/>
        </patternFill>
      </fill>
      <border diagonalUp="false" diagonalDown="false">
        <left/>
        <right/>
        <top/>
        <bottom/>
        <diagonal/>
      </border>
    </dxf>
  </dxfs>
  <colors>
    <indexedColors>
      <rgbColor rgb="FF000000"/>
      <rgbColor rgb="FFFFFFFF"/>
      <rgbColor rgb="FFFF0000"/>
      <rgbColor rgb="FF00FF00"/>
      <rgbColor rgb="FF0000FF"/>
      <rgbColor rgb="FFFFFF00"/>
      <rgbColor rgb="FFFF00FF"/>
      <rgbColor rgb="FFFFF2CC"/>
      <rgbColor rgb="FF800000"/>
      <rgbColor rgb="FF008000"/>
      <rgbColor rgb="FF000080"/>
      <rgbColor rgb="FF7F7F7F"/>
      <rgbColor rgb="FF800080"/>
      <rgbColor rgb="FF008080"/>
      <rgbColor rgb="FFC0C0C0"/>
      <rgbColor rgb="FF808080"/>
      <rgbColor rgb="FFA0A0A0"/>
      <rgbColor rgb="FF993366"/>
      <rgbColor rgb="FFFFFFCC"/>
      <rgbColor rgb="FFCCFFFF"/>
      <rgbColor rgb="FF660066"/>
      <rgbColor rgb="FFFF8080"/>
      <rgbColor rgb="FF0066CC"/>
      <rgbColor rgb="FFCCCCFF"/>
      <rgbColor rgb="FF000080"/>
      <rgbColor rgb="FFFF00FF"/>
      <rgbColor rgb="FFFFC000"/>
      <rgbColor rgb="FFFFE5FF"/>
      <rgbColor rgb="FF800080"/>
      <rgbColor rgb="FF800000"/>
      <rgbColor rgb="FF008080"/>
      <rgbColor rgb="FF0000FF"/>
      <rgbColor rgb="FFFEE5FC"/>
      <rgbColor rgb="FFF2F2F2"/>
      <rgbColor rgb="FFCCFFCC"/>
      <rgbColor rgb="FFFFFF99"/>
      <rgbColor rgb="FF99CCFF"/>
      <rgbColor rgb="FFFF99CC"/>
      <rgbColor rgb="FFCC99FF"/>
      <rgbColor rgb="FFFFCC99"/>
      <rgbColor rgb="FFFFE5FC"/>
      <rgbColor rgb="FF33CCCC"/>
      <rgbColor rgb="FFDDD9C3"/>
      <rgbColor rgb="FFFFCC00"/>
      <rgbColor rgb="FFFF9900"/>
      <rgbColor rgb="FFFF6600"/>
      <rgbColor rgb="FF595959"/>
      <rgbColor rgb="FF969696"/>
      <rgbColor rgb="FF003366"/>
      <rgbColor rgb="FF339966"/>
      <rgbColor rgb="FF003300"/>
      <rgbColor rgb="FF40404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sharedStrings" Target="sharedStrings.xml"/>
</Relationships>
</file>

<file path=xl/ctrlProps/ctrlProps10.xml><?xml version="1.0" encoding="utf-8"?>
<formControlPr xmlns="http://schemas.microsoft.com/office/spreadsheetml/2009/9/main" objectType="CheckBox" checked="Checked" autoLine="false" print="true" fmlaLink="別紙様式2-1 計画書_総括表!$AR$50" lockText="1" noThreeD="1"/>
</file>

<file path=xl/ctrlProps/ctrlProps11.xml><?xml version="1.0" encoding="utf-8"?>
<formControlPr xmlns="http://schemas.microsoft.com/office/spreadsheetml/2009/9/main" objectType="CheckBox" autoLine="false" print="true" fmlaLink="別紙様式2-1 計画書_総括表!$AR$51" lockText="1" noThreeD="1"/>
</file>

<file path=xl/ctrlProps/ctrlProps12.xml><?xml version="1.0" encoding="utf-8"?>
<formControlPr xmlns="http://schemas.microsoft.com/office/spreadsheetml/2009/9/main" objectType="CheckBox" checked="Checked" autoLine="false" print="true" fmlaLink="別紙様式2-1 計画書_総括表!$AR$52" lockText="1" noThreeD="1"/>
</file>

<file path=xl/ctrlProps/ctrlProps13.xml><?xml version="1.0" encoding="utf-8"?>
<formControlPr xmlns="http://schemas.microsoft.com/office/spreadsheetml/2009/9/main" objectType="CheckBox" autoLine="false" print="true" fmlaLink="別紙様式2-1 計画書_総括表!$AR$53" lockText="1" noThreeD="1"/>
</file>

<file path=xl/ctrlProps/ctrlProps14.xml><?xml version="1.0" encoding="utf-8"?>
<formControlPr xmlns="http://schemas.microsoft.com/office/spreadsheetml/2009/9/main" objectType="CheckBox" checked="Checked" autoLine="false" print="true" fmlaLink="別紙様式2-1 計画書_総括表!$AR$54" lockText="1" noThreeD="1"/>
</file>

<file path=xl/ctrlProps/ctrlProps15.xml><?xml version="1.0" encoding="utf-8"?>
<formControlPr xmlns="http://schemas.microsoft.com/office/spreadsheetml/2009/9/main" objectType="CheckBox" autoLine="false" print="true" fmlaLink="別紙様式2-1 計画書_総括表!$AM$99" lockText="1" noThreeD="1"/>
</file>

<file path=xl/ctrlProps/ctrlProps16.xml><?xml version="1.0" encoding="utf-8"?>
<formControlPr xmlns="http://schemas.microsoft.com/office/spreadsheetml/2009/9/main" objectType="CheckBox" checked="Checked" autoLine="false" print="true" fmlaLink="別紙様式2-1 計画書_総括表!$AM$100" lockText="1" noThreeD="1"/>
</file>

<file path=xl/ctrlProps/ctrlProps17.xml><?xml version="1.0" encoding="utf-8"?>
<formControlPr xmlns="http://schemas.microsoft.com/office/spreadsheetml/2009/9/main" objectType="CheckBox" autoLine="false" print="true" fmlaLink="別紙様式2-1 計画書_総括表!$AM$107" lockText="1" noThreeD="1"/>
</file>

<file path=xl/ctrlProps/ctrlProps18.xml><?xml version="1.0" encoding="utf-8"?>
<formControlPr xmlns="http://schemas.microsoft.com/office/spreadsheetml/2009/9/main" objectType="CheckBox" checked="Checked" autoLine="false" print="true" fmlaLink="別紙様式2-1 計画書_総括表!$AM$108" lockText="1" noThreeD="1"/>
</file>

<file path=xl/ctrlProps/ctrlProps19.xml><?xml version="1.0" encoding="utf-8"?>
<formControlPr xmlns="http://schemas.microsoft.com/office/spreadsheetml/2009/9/main" objectType="CheckBox" autoLine="false" print="true" fmlaLink="別紙様式2-1 計画書_総括表!$AM$118" lockText="1" noThreeD="1"/>
</file>

<file path=xl/ctrlProps/ctrlProps20.xml><?xml version="1.0" encoding="utf-8"?>
<formControlPr xmlns="http://schemas.microsoft.com/office/spreadsheetml/2009/9/main" objectType="CheckBox" checked="Checked" autoLine="false" print="true" fmlaLink="別紙様式2-1 計画書_総括表!$AM$119" lockText="1" noThreeD="1"/>
</file>

<file path=xl/ctrlProps/ctrlProps21.xml><?xml version="1.0" encoding="utf-8"?>
<formControlPr xmlns="http://schemas.microsoft.com/office/spreadsheetml/2009/9/main" objectType="CheckBox" autoLine="false" print="true" fmlaLink="別紙様式2-1 計画書_総括表!$AR$107" lockText="1" noThreeD="1"/>
</file>

<file path=xl/ctrlProps/ctrlProps22.xml><?xml version="1.0" encoding="utf-8"?>
<formControlPr xmlns="http://schemas.microsoft.com/office/spreadsheetml/2009/9/main" objectType="CheckBox" autoLine="false" print="true" fmlaLink="別紙様式2-1 計画書_総括表!$AR$108" lockText="1" noThreeD="1"/>
</file>

<file path=xl/ctrlProps/ctrlProps23.xml><?xml version="1.0" encoding="utf-8"?>
<formControlPr xmlns="http://schemas.microsoft.com/office/spreadsheetml/2009/9/main" objectType="CheckBox" autoLine="false" print="true" fmlaLink="別紙様式2-1 計画書_総括表!$AR$117" lockText="1" noThreeD="1"/>
</file>

<file path=xl/ctrlProps/ctrlProps24.xml><?xml version="1.0" encoding="utf-8"?>
<formControlPr xmlns="http://schemas.microsoft.com/office/spreadsheetml/2009/9/main" objectType="CheckBox" autoLine="false" print="true" fmlaLink="別紙様式2-1 計画書_総括表!$AR$118" lockText="1" noThreeD="1"/>
</file>

<file path=xl/ctrlProps/ctrlProps25.xml><?xml version="1.0" encoding="utf-8"?>
<formControlPr xmlns="http://schemas.microsoft.com/office/spreadsheetml/2009/9/main" objectType="CheckBox" autoLine="false" print="true" fmlaLink="別紙様式2-1 計画書_総括表!$AR$119" lockText="1" noThreeD="1"/>
</file>

<file path=xl/ctrlProps/ctrlProps26.xml><?xml version="1.0" encoding="utf-8"?>
<formControlPr xmlns="http://schemas.microsoft.com/office/spreadsheetml/2009/9/main" objectType="CheckBox" checked="Checked" autoLine="false" print="true" fmlaLink="別紙様式2-1 計画書_総括表!$AM$181" lockText="1" noThreeD="1"/>
</file>

<file path=xl/ctrlProps/ctrlProps27.xml><?xml version="1.0" encoding="utf-8"?>
<formControlPr xmlns="http://schemas.microsoft.com/office/spreadsheetml/2009/9/main" objectType="CheckBox" autoLine="false" print="true" fmlaLink="別紙様式2-1 計画書_総括表!$AM$182" lockText="1" noThreeD="1"/>
</file>

<file path=xl/ctrlProps/ctrlProps28.xml><?xml version="1.0" encoding="utf-8"?>
<formControlPr xmlns="http://schemas.microsoft.com/office/spreadsheetml/2009/9/main" objectType="CheckBox" checked="Checked" autoLine="false" print="true" fmlaLink="別紙様式2-1 計画書_総括表!$AM$187" lockText="1" noThreeD="1"/>
</file>

<file path=xl/ctrlProps/ctrlProps29.xml><?xml version="1.0" encoding="utf-8"?>
<formControlPr xmlns="http://schemas.microsoft.com/office/spreadsheetml/2009/9/main" objectType="CheckBox" checked="Checked" autoLine="false" print="true" fmlaLink="別紙様式2-1 計画書_総括表!$AM$188" lockText="1" noThreeD="1"/>
</file>

<file path=xl/ctrlProps/ctrlProps3.xml><?xml version="1.0" encoding="utf-8"?>
<formControlPr xmlns="http://schemas.microsoft.com/office/spreadsheetml/2009/9/main" objectType="CheckBox" autoLine="false" print="true" fmlaLink="基本情報入力シート!$AM$36" lockText="1" noThreeD="1"/>
</file>

<file path=xl/ctrlProps/ctrlProps30.xml><?xml version="1.0" encoding="utf-8"?>
<formControlPr xmlns="http://schemas.microsoft.com/office/spreadsheetml/2009/9/main" objectType="CheckBox" checked="Checked" autoLine="false" print="true" fmlaLink="別紙様式2-1 計画書_総括表!$AM$189" lockText="1" noThreeD="1"/>
</file>

<file path=xl/ctrlProps/ctrlProps31.xml><?xml version="1.0" encoding="utf-8"?>
<formControlPr xmlns="http://schemas.microsoft.com/office/spreadsheetml/2009/9/main" objectType="CheckBox" checked="Checked" autoLine="false" print="true" fmlaLink="別紙様式2-1 計画書_総括表!$AM$190" lockText="1" noThreeD="1"/>
</file>

<file path=xl/ctrlProps/ctrlProps32.xml><?xml version="1.0" encoding="utf-8"?>
<formControlPr xmlns="http://schemas.microsoft.com/office/spreadsheetml/2009/9/main" objectType="CheckBox" checked="Checked" autoLine="false" print="true" fmlaLink="別紙様式2-1 計画書_総括表!$AM$191" lockText="1" noThreeD="1"/>
</file>

<file path=xl/ctrlProps/ctrlProps33.xml><?xml version="1.0" encoding="utf-8"?>
<formControlPr xmlns="http://schemas.microsoft.com/office/spreadsheetml/2009/9/main" objectType="CheckBox" checked="Checked" autoLine="false" print="true" fmlaLink="別紙様式2-1 計画書_総括表!$AM$192" lockText="1" noThreeD="1"/>
</file>

<file path=xl/ctrlProps/ctrlProps34.xml><?xml version="1.0" encoding="utf-8"?>
<formControlPr xmlns="http://schemas.microsoft.com/office/spreadsheetml/2009/9/main" objectType="CheckBox" checked="Checked" autoLine="false" print="true" fmlaLink="別紙様式2-1 計画書_総括表!$AM$74" lockText="1" noThreeD="1"/>
</file>

<file path=xl/ctrlProps/ctrlProps35.xml><?xml version="1.0" encoding="utf-8"?>
<formControlPr xmlns="http://schemas.microsoft.com/office/spreadsheetml/2009/9/main" objectType="CheckBox" autoLine="false" print="true" fmlaLink="別紙様式2-1 計画書_総括表!$AM$135" lockText="1" noThreeD="1"/>
</file>

<file path=xl/ctrlProps/ctrlProps36.xml><?xml version="1.0" encoding="utf-8"?>
<formControlPr xmlns="http://schemas.microsoft.com/office/spreadsheetml/2009/9/main" objectType="CheckBox" checked="Checked" autoLine="false" print="true" fmlaLink="別紙様式2-1 計画書_総括表!$AM$136" lockText="1" noThreeD="1"/>
</file>

<file path=xl/ctrlProps/ctrlProps37.xml><?xml version="1.0" encoding="utf-8"?>
<formControlPr xmlns="http://schemas.microsoft.com/office/spreadsheetml/2009/9/main" objectType="CheckBox" autoLine="false" print="true" fmlaLink="別紙様式2-1 計画書_総括表!$AM$137" lockText="1" noThreeD="1"/>
</file>

<file path=xl/ctrlProps/ctrlProps38.xml><?xml version="1.0" encoding="utf-8"?>
<formControlPr xmlns="http://schemas.microsoft.com/office/spreadsheetml/2009/9/main" objectType="CheckBox" autoLine="false" print="true" fmlaLink="別紙様式2-1 計画書_総括表!$AM$138" lockText="1" noThreeD="1"/>
</file>

<file path=xl/ctrlProps/ctrlProps39.xml><?xml version="1.0" encoding="utf-8"?>
<formControlPr xmlns="http://schemas.microsoft.com/office/spreadsheetml/2009/9/main" objectType="CheckBox" autoLine="false" print="true" fmlaLink="別紙様式2-1 計画書_総括表!$AM$154" lockText="1" noThreeD="1"/>
</file>

<file path=xl/ctrlProps/ctrlProps4.xml><?xml version="1.0" encoding="utf-8"?>
<formControlPr xmlns="http://schemas.microsoft.com/office/spreadsheetml/2009/9/main" objectType="CheckBox" autoLine="false" print="true" fmlaLink="別紙様式2-1 計画書_総括表!$AM$50" lockText="1" noThreeD="1"/>
</file>

<file path=xl/ctrlProps/ctrlProps40.xml><?xml version="1.0" encoding="utf-8"?>
<formControlPr xmlns="http://schemas.microsoft.com/office/spreadsheetml/2009/9/main" objectType="CheckBox" autoLine="false" print="true" fmlaLink="別紙様式2-1 計画書_総括表!$AM$155" lockText="1" noThreeD="1"/>
</file>

<file path=xl/ctrlProps/ctrlProps41.xml><?xml version="1.0" encoding="utf-8"?>
<formControlPr xmlns="http://schemas.microsoft.com/office/spreadsheetml/2009/9/main" objectType="CheckBox" autoLine="false" print="true" fmlaLink="別紙様式2-1 計画書_総括表!$AM$156" lockText="1" noThreeD="1"/>
</file>

<file path=xl/ctrlProps/ctrlProps42.xml><?xml version="1.0" encoding="utf-8"?>
<formControlPr xmlns="http://schemas.microsoft.com/office/spreadsheetml/2009/9/main" objectType="CheckBox" checked="Checked" autoLine="false" print="true" fmlaLink="別紙様式2-1 計画書_総括表!$AM$157" lockText="1" noThreeD="1"/>
</file>

<file path=xl/ctrlProps/ctrlProps43.xml><?xml version="1.0" encoding="utf-8"?>
<formControlPr xmlns="http://schemas.microsoft.com/office/spreadsheetml/2009/9/main" objectType="CheckBox" autoLine="false" print="true" fmlaLink="別紙様式2-1 計画書_総括表!$AM$158" lockText="1" noThreeD="1"/>
</file>

<file path=xl/ctrlProps/ctrlProps44.xml><?xml version="1.0" encoding="utf-8"?>
<formControlPr xmlns="http://schemas.microsoft.com/office/spreadsheetml/2009/9/main" objectType="CheckBox" autoLine="false" print="true" fmlaLink="別紙様式2-1 計画書_総括表!$AM$159" lockText="1" noThreeD="1"/>
</file>

<file path=xl/ctrlProps/ctrlProps45.xml><?xml version="1.0" encoding="utf-8"?>
<formControlPr xmlns="http://schemas.microsoft.com/office/spreadsheetml/2009/9/main" objectType="CheckBox" autoLine="false" print="true" fmlaLink="別紙様式2-1 計画書_総括表!$AM$160" lockText="1" noThreeD="1"/>
</file>

<file path=xl/ctrlProps/ctrlProps46.xml><?xml version="1.0" encoding="utf-8"?>
<formControlPr xmlns="http://schemas.microsoft.com/office/spreadsheetml/2009/9/main" objectType="CheckBox" checked="Checked" autoLine="false" print="true" fmlaLink="別紙様式2-1 計画書_総括表!$AM$161" lockText="1" noThreeD="1"/>
</file>

<file path=xl/ctrlProps/ctrlProps47.xml><?xml version="1.0" encoding="utf-8"?>
<formControlPr xmlns="http://schemas.microsoft.com/office/spreadsheetml/2009/9/main" objectType="CheckBox" autoLine="false" print="true" fmlaLink="別紙様式2-1 計画書_総括表!$AM$162" lockText="1" noThreeD="1"/>
</file>

<file path=xl/ctrlProps/ctrlProps48.xml><?xml version="1.0" encoding="utf-8"?>
<formControlPr xmlns="http://schemas.microsoft.com/office/spreadsheetml/2009/9/main" objectType="CheckBox" autoLine="false" print="true" fmlaLink="別紙様式2-1 計画書_総括表!$AM$163" lockText="1" noThreeD="1"/>
</file>

<file path=xl/ctrlProps/ctrlProps49.xml><?xml version="1.0" encoding="utf-8"?>
<formControlPr xmlns="http://schemas.microsoft.com/office/spreadsheetml/2009/9/main" objectType="CheckBox" checked="Checked" autoLine="false" print="true" fmlaLink="別紙様式2-1 計画書_総括表!$AM$164" lockText="1" noThreeD="1"/>
</file>

<file path=xl/ctrlProps/ctrlProps5.xml><?xml version="1.0" encoding="utf-8"?>
<formControlPr xmlns="http://schemas.microsoft.com/office/spreadsheetml/2009/9/main" objectType="CheckBox" autoLine="false" print="true" fmlaLink="別紙様式2-1 計画書_総括表!$AM$51" lockText="1" noThreeD="1"/>
</file>

<file path=xl/ctrlProps/ctrlProps50.xml><?xml version="1.0" encoding="utf-8"?>
<formControlPr xmlns="http://schemas.microsoft.com/office/spreadsheetml/2009/9/main" objectType="CheckBox" checked="Checked" autoLine="false" print="true" fmlaLink="別紙様式2-1 計画書_総括表!$AM$165" lockText="1" noThreeD="1"/>
</file>

<file path=xl/ctrlProps/ctrlProps51.xml><?xml version="1.0" encoding="utf-8"?>
<formControlPr xmlns="http://schemas.microsoft.com/office/spreadsheetml/2009/9/main" objectType="CheckBox" autoLine="false" print="true" fmlaLink="別紙様式2-1 計画書_総括表!$AM$166" lockText="1" noThreeD="1"/>
</file>

<file path=xl/ctrlProps/ctrlProps52.xml><?xml version="1.0" encoding="utf-8"?>
<formControlPr xmlns="http://schemas.microsoft.com/office/spreadsheetml/2009/9/main" objectType="CheckBox" autoLine="false" print="true" fmlaLink="別紙様式2-1 計画書_総括表!$AM$167" lockText="1" noThreeD="1"/>
</file>

<file path=xl/ctrlProps/ctrlProps53.xml><?xml version="1.0" encoding="utf-8"?>
<formControlPr xmlns="http://schemas.microsoft.com/office/spreadsheetml/2009/9/main" objectType="CheckBox" checked="Checked" autoLine="false" print="true" fmlaLink="別紙様式2-1 計画書_総括表!$AM$168" lockText="1" noThreeD="1"/>
</file>

<file path=xl/ctrlProps/ctrlProps54.xml><?xml version="1.0" encoding="utf-8"?>
<formControlPr xmlns="http://schemas.microsoft.com/office/spreadsheetml/2009/9/main" objectType="CheckBox" checked="Checked" autoLine="false" print="true" fmlaLink="別紙様式2-1 計画書_総括表!$AM$169" lockText="1" noThreeD="1"/>
</file>

<file path=xl/ctrlProps/ctrlProps55.xml><?xml version="1.0" encoding="utf-8"?>
<formControlPr xmlns="http://schemas.microsoft.com/office/spreadsheetml/2009/9/main" objectType="CheckBox" autoLine="false" print="true" fmlaLink="別紙様式2-1 計画書_総括表!$AM$170" lockText="1" noThreeD="1"/>
</file>

<file path=xl/ctrlProps/ctrlProps56.xml><?xml version="1.0" encoding="utf-8"?>
<formControlPr xmlns="http://schemas.microsoft.com/office/spreadsheetml/2009/9/main" objectType="CheckBox" checked="Checked" autoLine="false" print="true" fmlaLink="別紙様式2-1 計画書_総括表!$AM$171" lockText="1" noThreeD="1"/>
</file>

<file path=xl/ctrlProps/ctrlProps57.xml><?xml version="1.0" encoding="utf-8"?>
<formControlPr xmlns="http://schemas.microsoft.com/office/spreadsheetml/2009/9/main" objectType="CheckBox" autoLine="false" print="true" fmlaLink="別紙様式2-1 計画書_総括表!$AM$172" lockText="1" noThreeD="1"/>
</file>

<file path=xl/ctrlProps/ctrlProps58.xml><?xml version="1.0" encoding="utf-8"?>
<formControlPr xmlns="http://schemas.microsoft.com/office/spreadsheetml/2009/9/main" objectType="CheckBox" autoLine="false" print="true" fmlaLink="別紙様式2-1 計画書_総括表!$AM$173" lockText="1" noThreeD="1"/>
</file>

<file path=xl/ctrlProps/ctrlProps59.xml><?xml version="1.0" encoding="utf-8"?>
<formControlPr xmlns="http://schemas.microsoft.com/office/spreadsheetml/2009/9/main" objectType="CheckBox" autoLine="false" print="true" fmlaLink="別紙様式2-1 計画書_総括表!$AM$154" lockText="1" noThreeD="1"/>
</file>

<file path=xl/ctrlProps/ctrlProps6.xml><?xml version="1.0" encoding="utf-8"?>
<formControlPr xmlns="http://schemas.microsoft.com/office/spreadsheetml/2009/9/main" objectType="CheckBox" checked="Checked" autoLine="false" print="true" fmlaLink="別紙様式2-1 計画書_総括表!$AM$52" lockText="1" noThreeD="1"/>
</file>

<file path=xl/ctrlProps/ctrlProps60.xml><?xml version="1.0" encoding="utf-8"?>
<formControlPr xmlns="http://schemas.microsoft.com/office/spreadsheetml/2009/9/main" objectType="CheckBox" autoLine="false" print="true" fmlaLink="別紙様式2-1 計画書_総括表!$AM$174" lockText="1" noThreeD="1"/>
</file>

<file path=xl/ctrlProps/ctrlProps61.xml><?xml version="1.0" encoding="utf-8"?>
<formControlPr xmlns="http://schemas.microsoft.com/office/spreadsheetml/2009/9/main" objectType="CheckBox" autoLine="false" print="true" fmlaLink="別紙様式2-1 計画書_総括表!$AM$175" lockText="1" noThreeD="1"/>
</file>

<file path=xl/ctrlProps/ctrlProps62.xml><?xml version="1.0" encoding="utf-8"?>
<formControlPr xmlns="http://schemas.microsoft.com/office/spreadsheetml/2009/9/main" objectType="CheckBox" autoLine="false" print="true" fmlaLink="別紙様式2-1 計画書_総括表!$AM$176" lockText="1" noThreeD="1"/>
</file>

<file path=xl/ctrlProps/ctrlProps63.xml><?xml version="1.0" encoding="utf-8"?>
<formControlPr xmlns="http://schemas.microsoft.com/office/spreadsheetml/2009/9/main" objectType="CheckBox" checked="Checked" autoLine="false" print="true" fmlaLink="別紙様式2-1 計画書_総括表!$AM$177" lockText="1" noThreeD="1"/>
</file>

<file path=xl/ctrlProps/ctrlProps7.xml><?xml version="1.0" encoding="utf-8"?>
<formControlPr xmlns="http://schemas.microsoft.com/office/spreadsheetml/2009/9/main" objectType="CheckBox" checked="Checked" autoLine="false" print="true" fmlaLink="別紙様式2-1 計画書_総括表!$AM$53" lockText="1" noThreeD="1"/>
</file>

<file path=xl/ctrlProps/ctrlProps8.xml><?xml version="1.0" encoding="utf-8"?>
<formControlPr xmlns="http://schemas.microsoft.com/office/spreadsheetml/2009/9/main" objectType="CheckBox" autoLine="false" print="true" fmlaLink="別紙様式2-1 計画書_総括表!$AM$54" lockText="1" noThreeD="1"/>
</file>

<file path=xl/ctrlProps/ctrlProps9.xml><?xml version="1.0" encoding="utf-8"?>
<formControlPr xmlns="http://schemas.microsoft.com/office/spreadsheetml/2009/9/main" objectType="CheckBox" autoLine="false" print="true" fmlaLink="別紙様式2-1 計画書_総括表!$AR$49" lockText="1" noThreeD="1"/>
</file>

<file path=xl/drawings/_rels/drawing1.xml.rels><?xml version="1.0" encoding="UTF-8"?>
<Relationships xmlns="http://schemas.openxmlformats.org/package/2006/relationships"><Relationship Id="rId1"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twoCell">
    <xdr:from>
      <xdr:col>1</xdr:col>
      <xdr:colOff>38160</xdr:colOff>
      <xdr:row>15</xdr:row>
      <xdr:rowOff>142920</xdr:rowOff>
    </xdr:from>
    <xdr:to>
      <xdr:col>23</xdr:col>
      <xdr:colOff>1539720</xdr:colOff>
      <xdr:row>29</xdr:row>
      <xdr:rowOff>18720</xdr:rowOff>
    </xdr:to>
    <xdr:sp>
      <xdr:nvSpPr>
        <xdr:cNvPr id="0" name="四角形: 角を丸くする 34"/>
        <xdr:cNvSpPr/>
      </xdr:nvSpPr>
      <xdr:spPr>
        <a:xfrm>
          <a:off x="361080" y="4070880"/>
          <a:ext cx="6821640" cy="2275920"/>
        </a:xfrm>
        <a:prstGeom prst="roundRect">
          <a:avLst>
            <a:gd name="adj" fmla="val 0"/>
          </a:avLst>
        </a:prstGeom>
        <a:solidFill>
          <a:srgbClr val="ffffff"/>
        </a:solidFill>
        <a:ln w="12700">
          <a:solidFill>
            <a:srgbClr val="000000"/>
          </a:solidFill>
          <a:round/>
        </a:ln>
      </xdr:spPr>
      <xdr:style>
        <a:lnRef idx="2">
          <a:schemeClr val="accent1"/>
        </a:lnRef>
        <a:fillRef idx="1">
          <a:schemeClr val="lt1"/>
        </a:fillRef>
        <a:effectRef idx="0">
          <a:schemeClr val="accent1"/>
        </a:effectRef>
        <a:fontRef idx="minor"/>
      </xdr:style>
    </xdr:sp>
    <xdr:clientData/>
  </xdr:twoCellAnchor>
  <xdr:twoCellAnchor editAs="twoCell">
    <xdr:from>
      <xdr:col>1</xdr:col>
      <xdr:colOff>38160</xdr:colOff>
      <xdr:row>15</xdr:row>
      <xdr:rowOff>142920</xdr:rowOff>
    </xdr:from>
    <xdr:to>
      <xdr:col>7</xdr:col>
      <xdr:colOff>110160</xdr:colOff>
      <xdr:row>18</xdr:row>
      <xdr:rowOff>123480</xdr:rowOff>
    </xdr:to>
    <xdr:sp>
      <xdr:nvSpPr>
        <xdr:cNvPr id="1" name="四角形: 角を丸くする 35"/>
        <xdr:cNvSpPr/>
      </xdr:nvSpPr>
      <xdr:spPr>
        <a:xfrm>
          <a:off x="361080" y="4070880"/>
          <a:ext cx="1757880" cy="495000"/>
        </a:xfrm>
        <a:prstGeom prst="roundRect">
          <a:avLst>
            <a:gd name="adj" fmla="val 16667"/>
          </a:avLst>
        </a:prstGeom>
        <a:solidFill>
          <a:srgbClr val="ffffff"/>
        </a:solidFill>
        <a:ln>
          <a:solidFill>
            <a:srgbClr val="000000"/>
          </a:solidFill>
          <a:round/>
        </a:ln>
      </xdr:spPr>
      <xdr:style>
        <a:lnRef idx="2">
          <a:schemeClr val="dk1"/>
        </a:lnRef>
        <a:fillRef idx="1">
          <a:schemeClr val="lt1"/>
        </a:fillRef>
        <a:effectRef idx="0">
          <a:schemeClr val="dk1"/>
        </a:effectRef>
        <a:fontRef idx="minor"/>
      </xdr:style>
      <xdr:txBody>
        <a:bodyPr vertOverflow="clip" lIns="18360" rIns="0" tIns="0" bIns="0" anchor="ctr" upright="1">
          <a:noAutofit/>
        </a:bodyPr>
        <a:p>
          <a:pPr algn="ctr">
            <a:lnSpc>
              <a:spcPct val="100000"/>
            </a:lnSpc>
          </a:pPr>
          <a:r>
            <a:rPr b="1" lang="ja-JP" sz="1100" spc="-1" strike="noStrike">
              <a:solidFill>
                <a:srgbClr val="000000"/>
              </a:solidFill>
              <a:latin typeface="Calibri"/>
            </a:rPr>
            <a:t>各加算による賃金改善額の算出イメージ（４・５月分の例）</a:t>
          </a:r>
          <a:endParaRPr b="0" lang="en-US" sz="1100" spc="-1" strike="noStrike">
            <a:latin typeface="Times New Roman"/>
          </a:endParaRPr>
        </a:p>
      </xdr:txBody>
    </xdr:sp>
    <xdr:clientData/>
  </xdr:twoCellAnchor>
  <xdr:twoCellAnchor editAs="absolute">
    <xdr:from>
      <xdr:col>31</xdr:col>
      <xdr:colOff>199440</xdr:colOff>
      <xdr:row>2</xdr:row>
      <xdr:rowOff>127080</xdr:rowOff>
    </xdr:from>
    <xdr:to>
      <xdr:col>40</xdr:col>
      <xdr:colOff>132120</xdr:colOff>
      <xdr:row>7</xdr:row>
      <xdr:rowOff>76320</xdr:rowOff>
    </xdr:to>
    <xdr:sp>
      <xdr:nvSpPr>
        <xdr:cNvPr id="2" name="正方形/長方形 6"/>
        <xdr:cNvSpPr/>
      </xdr:nvSpPr>
      <xdr:spPr>
        <a:xfrm>
          <a:off x="15087960" y="496440"/>
          <a:ext cx="5590800" cy="1357200"/>
        </a:xfrm>
        <a:prstGeom prst="rect">
          <a:avLst/>
        </a:prstGeom>
        <a:solidFill>
          <a:srgbClr val="ffffff"/>
        </a:solidFill>
        <a:ln w="12700">
          <a:solidFill>
            <a:srgbClr val="000000"/>
          </a:solidFill>
          <a:round/>
        </a:ln>
      </xdr:spPr>
      <xdr:style>
        <a:lnRef idx="2">
          <a:schemeClr val="dk1"/>
        </a:lnRef>
        <a:fillRef idx="1">
          <a:schemeClr val="lt1"/>
        </a:fillRef>
        <a:effectRef idx="0">
          <a:schemeClr val="dk1"/>
        </a:effectRef>
        <a:fontRef idx="minor"/>
      </xdr:style>
      <xdr:txBody>
        <a:bodyPr horzOverflow="clip" vertOverflow="clip" lIns="18360" rIns="0" tIns="0" bIns="0" anchor="ctr" upright="1">
          <a:noAutofit/>
        </a:bodyPr>
        <a:p>
          <a:pPr>
            <a:lnSpc>
              <a:spcPct val="100000"/>
            </a:lnSpc>
          </a:pPr>
          <a:r>
            <a:rPr b="0" lang="ja-JP" sz="1100" spc="-1" strike="noStrike">
              <a:solidFill>
                <a:srgbClr val="000000"/>
              </a:solidFill>
              <a:latin typeface="Calibri"/>
            </a:rPr>
            <a:t>　　</a:t>
          </a:r>
          <a:r>
            <a:rPr b="0" lang="ja-JP" sz="1100" spc="-1" strike="noStrike">
              <a:solidFill>
                <a:srgbClr val="000000"/>
              </a:solidFill>
              <a:latin typeface="Calibri"/>
            </a:rPr>
            <a:t>【凡例】（本シート）</a:t>
          </a:r>
          <a:endParaRPr b="0" lang="en-US" sz="1100" spc="-1" strike="noStrike">
            <a:latin typeface="Times New Roman"/>
          </a:endParaRPr>
        </a:p>
        <a:p>
          <a:pPr>
            <a:lnSpc>
              <a:spcPct val="100000"/>
            </a:lnSpc>
          </a:pPr>
          <a:r>
            <a:rPr b="0" lang="ja-JP" sz="1100" spc="-1" strike="noStrike">
              <a:solidFill>
                <a:srgbClr val="000000"/>
              </a:solidFill>
              <a:latin typeface="Calibri"/>
            </a:rPr>
            <a:t>　　　以下の分類に従い、色付きセルに必要事項を入力してください。</a:t>
          </a:r>
          <a:endParaRPr b="0" lang="en-US" sz="1100" spc="-1" strike="noStrike">
            <a:latin typeface="Times New Roman"/>
          </a:endParaRPr>
        </a:p>
        <a:p>
          <a:pPr>
            <a:lnSpc>
              <a:spcPct val="100000"/>
            </a:lnSpc>
          </a:pPr>
          <a:endParaRPr b="0" lang="en-US" sz="1100" spc="-1" strike="noStrike">
            <a:latin typeface="Times New Roman"/>
          </a:endParaRPr>
        </a:p>
        <a:p>
          <a:pPr>
            <a:lnSpc>
              <a:spcPct val="100000"/>
            </a:lnSpc>
          </a:pPr>
          <a:r>
            <a:rPr b="0" lang="ja-JP" sz="1100" spc="-1" strike="noStrike">
              <a:solidFill>
                <a:srgbClr val="000000"/>
              </a:solidFill>
              <a:latin typeface="Calibri"/>
            </a:rPr>
            <a:t>　　　　　　　各加算に共通して必要な情報　入力セル</a:t>
          </a:r>
          <a:endParaRPr b="0" lang="en-US" sz="1100" spc="-1" strike="noStrike">
            <a:latin typeface="Times New Roman"/>
          </a:endParaRPr>
        </a:p>
      </xdr:txBody>
    </xdr:sp>
    <xdr:clientData/>
  </xdr:twoCellAnchor>
  <xdr:twoCellAnchor editAs="absolute">
    <xdr:from>
      <xdr:col>31</xdr:col>
      <xdr:colOff>408240</xdr:colOff>
      <xdr:row>5</xdr:row>
      <xdr:rowOff>146160</xdr:rowOff>
    </xdr:from>
    <xdr:to>
      <xdr:col>32</xdr:col>
      <xdr:colOff>59040</xdr:colOff>
      <xdr:row>5</xdr:row>
      <xdr:rowOff>337680</xdr:rowOff>
    </xdr:to>
    <xdr:sp>
      <xdr:nvSpPr>
        <xdr:cNvPr id="3" name="正方形/長方形 5"/>
        <xdr:cNvSpPr/>
      </xdr:nvSpPr>
      <xdr:spPr>
        <a:xfrm>
          <a:off x="15296760" y="1323360"/>
          <a:ext cx="279720" cy="191520"/>
        </a:xfrm>
        <a:prstGeom prst="rect">
          <a:avLst/>
        </a:prstGeom>
        <a:solidFill>
          <a:srgbClr val="ffff66"/>
        </a:solidFill>
        <a:ln w="12700">
          <a:solidFill>
            <a:srgbClr val="000000"/>
          </a:solidFill>
          <a:round/>
        </a:ln>
      </xdr:spPr>
      <xdr:style>
        <a:lnRef idx="2">
          <a:schemeClr val="dk1"/>
        </a:lnRef>
        <a:fillRef idx="1">
          <a:schemeClr val="lt1"/>
        </a:fillRef>
        <a:effectRef idx="0">
          <a:schemeClr val="dk1"/>
        </a:effectRef>
        <a:fontRef idx="minor"/>
      </xdr:style>
    </xdr:sp>
    <xdr:clientData/>
  </xdr:twoCellAnchor>
  <xdr:twoCellAnchor editAs="twoCell">
    <xdr:from>
      <xdr:col>1</xdr:col>
      <xdr:colOff>13320</xdr:colOff>
      <xdr:row>7</xdr:row>
      <xdr:rowOff>82440</xdr:rowOff>
    </xdr:from>
    <xdr:to>
      <xdr:col>26</xdr:col>
      <xdr:colOff>942120</xdr:colOff>
      <xdr:row>12</xdr:row>
      <xdr:rowOff>238680</xdr:rowOff>
    </xdr:to>
    <xdr:sp>
      <xdr:nvSpPr>
        <xdr:cNvPr id="4" name="四角形: 角を丸くする 8"/>
        <xdr:cNvSpPr/>
      </xdr:nvSpPr>
      <xdr:spPr>
        <a:xfrm>
          <a:off x="336240" y="1859760"/>
          <a:ext cx="11094480" cy="1432440"/>
        </a:xfrm>
        <a:prstGeom prst="roundRect">
          <a:avLst>
            <a:gd name="adj" fmla="val 0"/>
          </a:avLst>
        </a:prstGeom>
        <a:solidFill>
          <a:srgbClr val="ffffff"/>
        </a:solidFill>
        <a:ln w="12700">
          <a:solidFill>
            <a:srgbClr val="000000"/>
          </a:solidFill>
          <a:round/>
        </a:ln>
      </xdr:spPr>
      <xdr:style>
        <a:lnRef idx="2">
          <a:schemeClr val="accent1"/>
        </a:lnRef>
        <a:fillRef idx="1">
          <a:schemeClr val="lt1"/>
        </a:fillRef>
        <a:effectRef idx="0">
          <a:schemeClr val="accent1"/>
        </a:effectRef>
        <a:fontRef idx="minor"/>
      </xdr:style>
    </xdr:sp>
    <xdr:clientData/>
  </xdr:twoCellAnchor>
  <xdr:twoCellAnchor editAs="twoCell">
    <xdr:from>
      <xdr:col>3</xdr:col>
      <xdr:colOff>182160</xdr:colOff>
      <xdr:row>8</xdr:row>
      <xdr:rowOff>105480</xdr:rowOff>
    </xdr:from>
    <xdr:to>
      <xdr:col>9</xdr:col>
      <xdr:colOff>75960</xdr:colOff>
      <xdr:row>11</xdr:row>
      <xdr:rowOff>249840</xdr:rowOff>
    </xdr:to>
    <xdr:sp>
      <xdr:nvSpPr>
        <xdr:cNvPr id="5" name="フローチャート: 書類 9"/>
        <xdr:cNvSpPr/>
      </xdr:nvSpPr>
      <xdr:spPr>
        <a:xfrm>
          <a:off x="1456920" y="2138040"/>
          <a:ext cx="995040" cy="910080"/>
        </a:xfrm>
        <a:prstGeom prst="flowChartDocument">
          <a:avLst/>
        </a:prstGeom>
        <a:solidFill>
          <a:schemeClr val="bg2"/>
        </a:solidFill>
        <a:ln>
          <a:solidFill>
            <a:srgbClr val="000000"/>
          </a:solidFill>
          <a:round/>
        </a:ln>
      </xdr:spPr>
      <xdr:style>
        <a:lnRef idx="2">
          <a:schemeClr val="dk1"/>
        </a:lnRef>
        <a:fillRef idx="1">
          <a:schemeClr val="lt1"/>
        </a:fillRef>
        <a:effectRef idx="0">
          <a:schemeClr val="dk1"/>
        </a:effectRef>
        <a:fontRef idx="minor"/>
      </xdr:style>
    </xdr:sp>
    <xdr:clientData/>
  </xdr:twoCellAnchor>
  <xdr:twoCellAnchor editAs="twoCell">
    <xdr:from>
      <xdr:col>19</xdr:col>
      <xdr:colOff>6840</xdr:colOff>
      <xdr:row>8</xdr:row>
      <xdr:rowOff>99000</xdr:rowOff>
    </xdr:from>
    <xdr:to>
      <xdr:col>22</xdr:col>
      <xdr:colOff>495360</xdr:colOff>
      <xdr:row>11</xdr:row>
      <xdr:rowOff>243360</xdr:rowOff>
    </xdr:to>
    <xdr:sp>
      <xdr:nvSpPr>
        <xdr:cNvPr id="6" name="フローチャート: 書類 10"/>
        <xdr:cNvSpPr/>
      </xdr:nvSpPr>
      <xdr:spPr>
        <a:xfrm>
          <a:off x="4218120" y="2131560"/>
          <a:ext cx="1038960" cy="910080"/>
        </a:xfrm>
        <a:prstGeom prst="flowChartDocument">
          <a:avLst/>
        </a:prstGeom>
        <a:solidFill>
          <a:schemeClr val="bg2"/>
        </a:solidFill>
        <a:ln>
          <a:solidFill>
            <a:srgbClr val="000000"/>
          </a:solidFill>
          <a:round/>
        </a:ln>
      </xdr:spPr>
      <xdr:style>
        <a:lnRef idx="2">
          <a:schemeClr val="dk1"/>
        </a:lnRef>
        <a:fillRef idx="1">
          <a:schemeClr val="lt1"/>
        </a:fillRef>
        <a:effectRef idx="0">
          <a:schemeClr val="dk1"/>
        </a:effectRef>
        <a:fontRef idx="minor"/>
      </xdr:style>
      <xdr:txBody>
        <a:bodyPr vertOverflow="clip" lIns="18360" rIns="0" tIns="0" bIns="0" anchor="ctr" upright="1">
          <a:noAutofit/>
        </a:bodyPr>
        <a:p>
          <a:pPr>
            <a:lnSpc>
              <a:spcPct val="100000"/>
            </a:lnSpc>
          </a:pPr>
          <a:r>
            <a:rPr b="1" lang="en-US" sz="1400" spc="-1" strike="noStrike">
              <a:solidFill>
                <a:srgbClr val="000000"/>
              </a:solidFill>
              <a:latin typeface="Calibri"/>
            </a:rPr>
            <a:t> </a:t>
          </a:r>
          <a:r>
            <a:rPr b="1" lang="ja-JP" sz="1400" spc="-1" strike="noStrike">
              <a:solidFill>
                <a:srgbClr val="000000"/>
              </a:solidFill>
              <a:latin typeface="Calibri"/>
            </a:rPr>
            <a:t>様式</a:t>
          </a:r>
          <a:endParaRPr b="0" lang="en-US" sz="1400" spc="-1" strike="noStrike">
            <a:latin typeface="Times New Roman"/>
          </a:endParaRPr>
        </a:p>
        <a:p>
          <a:pPr>
            <a:lnSpc>
              <a:spcPct val="100000"/>
            </a:lnSpc>
          </a:pPr>
          <a:r>
            <a:rPr b="1" lang="en-US" sz="1400" spc="-1" strike="noStrike">
              <a:solidFill>
                <a:srgbClr val="000000"/>
              </a:solidFill>
              <a:latin typeface="Calibri"/>
            </a:rPr>
            <a:t> </a:t>
          </a:r>
          <a:r>
            <a:rPr b="1" lang="en-US" sz="1400" spc="-1" strike="noStrike">
              <a:solidFill>
                <a:srgbClr val="000000"/>
              </a:solidFill>
              <a:latin typeface="Calibri"/>
            </a:rPr>
            <a:t>2-2,2-3</a:t>
          </a:r>
          <a:endParaRPr b="0" lang="en-US" sz="1400" spc="-1" strike="noStrike">
            <a:latin typeface="Times New Roman"/>
          </a:endParaRPr>
        </a:p>
      </xdr:txBody>
    </xdr:sp>
    <xdr:clientData/>
  </xdr:twoCellAnchor>
  <xdr:twoCellAnchor editAs="twoCell">
    <xdr:from>
      <xdr:col>25</xdr:col>
      <xdr:colOff>462960</xdr:colOff>
      <xdr:row>8</xdr:row>
      <xdr:rowOff>105480</xdr:rowOff>
    </xdr:from>
    <xdr:to>
      <xdr:col>26</xdr:col>
      <xdr:colOff>25560</xdr:colOff>
      <xdr:row>11</xdr:row>
      <xdr:rowOff>249840</xdr:rowOff>
    </xdr:to>
    <xdr:sp>
      <xdr:nvSpPr>
        <xdr:cNvPr id="7" name="フローチャート: 書類 11"/>
        <xdr:cNvSpPr/>
      </xdr:nvSpPr>
      <xdr:spPr>
        <a:xfrm>
          <a:off x="9424080" y="2138040"/>
          <a:ext cx="1090080" cy="910080"/>
        </a:xfrm>
        <a:prstGeom prst="flowChartDocument">
          <a:avLst/>
        </a:prstGeom>
        <a:solidFill>
          <a:schemeClr val="bg2"/>
        </a:solidFill>
        <a:ln>
          <a:solidFill>
            <a:srgbClr val="000000"/>
          </a:solidFill>
          <a:round/>
        </a:ln>
      </xdr:spPr>
      <xdr:style>
        <a:lnRef idx="2">
          <a:schemeClr val="dk1"/>
        </a:lnRef>
        <a:fillRef idx="1">
          <a:schemeClr val="lt1"/>
        </a:fillRef>
        <a:effectRef idx="0">
          <a:schemeClr val="dk1"/>
        </a:effectRef>
        <a:fontRef idx="minor"/>
      </xdr:style>
      <xdr:txBody>
        <a:bodyPr vertOverflow="clip" lIns="18360" rIns="0" tIns="0" bIns="0" anchor="ctr" upright="1">
          <a:noAutofit/>
        </a:bodyPr>
        <a:p>
          <a:pPr>
            <a:lnSpc>
              <a:spcPct val="100000"/>
            </a:lnSpc>
          </a:pPr>
          <a:r>
            <a:rPr b="1" lang="en-US" sz="1400" spc="-1" strike="noStrike">
              <a:solidFill>
                <a:srgbClr val="000000"/>
              </a:solidFill>
              <a:latin typeface="Calibri"/>
            </a:rPr>
            <a:t> </a:t>
          </a:r>
          <a:r>
            <a:rPr b="1" lang="ja-JP" sz="1400" spc="-1" strike="noStrike">
              <a:solidFill>
                <a:srgbClr val="000000"/>
              </a:solidFill>
              <a:latin typeface="Calibri"/>
            </a:rPr>
            <a:t>様式</a:t>
          </a:r>
          <a:endParaRPr b="0" lang="en-US" sz="1400" spc="-1" strike="noStrike">
            <a:latin typeface="Times New Roman"/>
          </a:endParaRPr>
        </a:p>
        <a:p>
          <a:pPr>
            <a:lnSpc>
              <a:spcPct val="100000"/>
            </a:lnSpc>
          </a:pPr>
          <a:r>
            <a:rPr b="1" lang="en-US" sz="1400" spc="-1" strike="noStrike">
              <a:solidFill>
                <a:srgbClr val="000000"/>
              </a:solidFill>
              <a:latin typeface="Calibri"/>
            </a:rPr>
            <a:t> </a:t>
          </a:r>
          <a:r>
            <a:rPr b="1" lang="en-US" sz="1400" spc="-1" strike="noStrike">
              <a:solidFill>
                <a:srgbClr val="000000"/>
              </a:solidFill>
              <a:latin typeface="Calibri"/>
            </a:rPr>
            <a:t>2-1</a:t>
          </a:r>
          <a:endParaRPr b="0" lang="en-US" sz="1400" spc="-1" strike="noStrike">
            <a:latin typeface="Times New Roman"/>
          </a:endParaRPr>
        </a:p>
      </xdr:txBody>
    </xdr:sp>
    <xdr:clientData/>
  </xdr:twoCellAnchor>
  <xdr:twoCellAnchor editAs="twoCell">
    <xdr:from>
      <xdr:col>10</xdr:col>
      <xdr:colOff>63000</xdr:colOff>
      <xdr:row>9</xdr:row>
      <xdr:rowOff>110520</xdr:rowOff>
    </xdr:from>
    <xdr:to>
      <xdr:col>17</xdr:col>
      <xdr:colOff>169920</xdr:colOff>
      <xdr:row>10</xdr:row>
      <xdr:rowOff>159120</xdr:rowOff>
    </xdr:to>
    <xdr:sp>
      <xdr:nvSpPr>
        <xdr:cNvPr id="8" name="矢印: 右 12"/>
        <xdr:cNvSpPr/>
      </xdr:nvSpPr>
      <xdr:spPr>
        <a:xfrm>
          <a:off x="2622600" y="2398320"/>
          <a:ext cx="1391400" cy="303840"/>
        </a:xfrm>
        <a:prstGeom prst="rightArrow">
          <a:avLst>
            <a:gd name="adj1" fmla="val 50000"/>
            <a:gd name="adj2" fmla="val 50000"/>
          </a:avLst>
        </a:prstGeom>
        <a:solidFill>
          <a:srgbClr val="ffffff"/>
        </a:solidFill>
        <a:ln w="9525">
          <a:solidFill>
            <a:srgbClr val="eeece1">
              <a:lumMod val="10000"/>
            </a:srgbClr>
          </a:solidFill>
          <a:round/>
        </a:ln>
      </xdr:spPr>
      <xdr:style>
        <a:lnRef idx="0"/>
        <a:fillRef idx="0"/>
        <a:effectRef idx="0"/>
        <a:fontRef idx="minor"/>
      </xdr:style>
    </xdr:sp>
    <xdr:clientData/>
  </xdr:twoCellAnchor>
  <xdr:twoCellAnchor editAs="twoCell">
    <xdr:from>
      <xdr:col>1</xdr:col>
      <xdr:colOff>13320</xdr:colOff>
      <xdr:row>7</xdr:row>
      <xdr:rowOff>82440</xdr:rowOff>
    </xdr:from>
    <xdr:to>
      <xdr:col>3</xdr:col>
      <xdr:colOff>115560</xdr:colOff>
      <xdr:row>9</xdr:row>
      <xdr:rowOff>68040</xdr:rowOff>
    </xdr:to>
    <xdr:sp>
      <xdr:nvSpPr>
        <xdr:cNvPr id="9" name="四角形: 角を丸くする 13"/>
        <xdr:cNvSpPr/>
      </xdr:nvSpPr>
      <xdr:spPr>
        <a:xfrm>
          <a:off x="336240" y="1859760"/>
          <a:ext cx="1054080" cy="496080"/>
        </a:xfrm>
        <a:prstGeom prst="roundRect">
          <a:avLst>
            <a:gd name="adj" fmla="val 16667"/>
          </a:avLst>
        </a:prstGeom>
        <a:solidFill>
          <a:srgbClr val="ffffff"/>
        </a:solidFill>
        <a:ln>
          <a:solidFill>
            <a:srgbClr val="000000"/>
          </a:solidFill>
          <a:round/>
        </a:ln>
      </xdr:spPr>
      <xdr:style>
        <a:lnRef idx="2">
          <a:schemeClr val="dk1"/>
        </a:lnRef>
        <a:fillRef idx="1">
          <a:schemeClr val="lt1"/>
        </a:fillRef>
        <a:effectRef idx="0">
          <a:schemeClr val="dk1"/>
        </a:effectRef>
        <a:fontRef idx="minor"/>
      </xdr:style>
      <xdr:txBody>
        <a:bodyPr vertOverflow="clip" lIns="18360" rIns="0" tIns="0" bIns="0" anchor="ctr" upright="1">
          <a:noAutofit/>
        </a:bodyPr>
        <a:p>
          <a:pPr algn="ctr">
            <a:lnSpc>
              <a:spcPct val="100000"/>
            </a:lnSpc>
          </a:pPr>
          <a:r>
            <a:rPr b="1" lang="ja-JP" sz="1100" spc="-1" strike="noStrike">
              <a:solidFill>
                <a:srgbClr val="000000"/>
              </a:solidFill>
              <a:latin typeface="Calibri"/>
            </a:rPr>
            <a:t>ワークシート入力の流れ</a:t>
          </a:r>
          <a:endParaRPr b="0" lang="en-US" sz="1100" spc="-1" strike="noStrike">
            <a:latin typeface="Times New Roman"/>
          </a:endParaRPr>
        </a:p>
      </xdr:txBody>
    </xdr:sp>
    <xdr:clientData/>
  </xdr:twoCellAnchor>
  <xdr:twoCellAnchor editAs="twoCell">
    <xdr:from>
      <xdr:col>24</xdr:col>
      <xdr:colOff>415440</xdr:colOff>
      <xdr:row>9</xdr:row>
      <xdr:rowOff>110520</xdr:rowOff>
    </xdr:from>
    <xdr:to>
      <xdr:col>25</xdr:col>
      <xdr:colOff>220320</xdr:colOff>
      <xdr:row>10</xdr:row>
      <xdr:rowOff>159120</xdr:rowOff>
    </xdr:to>
    <xdr:sp>
      <xdr:nvSpPr>
        <xdr:cNvPr id="10" name="矢印: 右 14"/>
        <xdr:cNvSpPr/>
      </xdr:nvSpPr>
      <xdr:spPr>
        <a:xfrm>
          <a:off x="7804800" y="2398320"/>
          <a:ext cx="1376640" cy="303840"/>
        </a:xfrm>
        <a:prstGeom prst="rightArrow">
          <a:avLst>
            <a:gd name="adj1" fmla="val 50000"/>
            <a:gd name="adj2" fmla="val 50000"/>
          </a:avLst>
        </a:prstGeom>
        <a:solidFill>
          <a:srgbClr val="ffffff"/>
        </a:solidFill>
        <a:ln w="9525">
          <a:solidFill>
            <a:srgbClr val="eeece1">
              <a:lumMod val="10000"/>
            </a:srgbClr>
          </a:solidFill>
          <a:round/>
        </a:ln>
      </xdr:spPr>
      <xdr:style>
        <a:lnRef idx="0"/>
        <a:fillRef idx="0"/>
        <a:effectRef idx="0"/>
        <a:fontRef idx="minor"/>
      </xdr:style>
    </xdr:sp>
    <xdr:clientData/>
  </xdr:twoCellAnchor>
  <xdr:twoCellAnchor editAs="twoCell">
    <xdr:from>
      <xdr:col>10</xdr:col>
      <xdr:colOff>41040</xdr:colOff>
      <xdr:row>10</xdr:row>
      <xdr:rowOff>176760</xdr:rowOff>
    </xdr:from>
    <xdr:to>
      <xdr:col>15</xdr:col>
      <xdr:colOff>160920</xdr:colOff>
      <xdr:row>11</xdr:row>
      <xdr:rowOff>221040</xdr:rowOff>
    </xdr:to>
    <xdr:sp>
      <xdr:nvSpPr>
        <xdr:cNvPr id="11" name="テキスト ボックス 15"/>
        <xdr:cNvSpPr/>
      </xdr:nvSpPr>
      <xdr:spPr>
        <a:xfrm>
          <a:off x="2600640" y="2719800"/>
          <a:ext cx="1037520" cy="299520"/>
        </a:xfrm>
        <a:prstGeom prst="rect">
          <a:avLst/>
        </a:prstGeom>
        <a:noFill/>
        <a:ln w="0">
          <a:noFill/>
        </a:ln>
      </xdr:spPr>
      <xdr:style>
        <a:lnRef idx="0"/>
        <a:fillRef idx="0"/>
        <a:effectRef idx="0"/>
        <a:fontRef idx="minor"/>
      </xdr:style>
      <xdr:txBody>
        <a:bodyPr wrap="none" horzOverflow="clip" vertOverflow="clip" lIns="90000" rIns="90000" tIns="45000" bIns="45000" anchor="t">
          <a:noAutofit/>
        </a:bodyPr>
        <a:p>
          <a:pPr>
            <a:lnSpc>
              <a:spcPct val="100000"/>
            </a:lnSpc>
          </a:pPr>
          <a:r>
            <a:rPr b="1" lang="ja-JP" sz="1200" spc="-1" strike="noStrike">
              <a:solidFill>
                <a:srgbClr val="000000"/>
              </a:solidFill>
              <a:latin typeface="Calibri"/>
            </a:rPr>
            <a:t>一部自動転記</a:t>
          </a:r>
          <a:endParaRPr b="0" lang="en-US" sz="1200" spc="-1" strike="noStrike">
            <a:latin typeface="Times New Roman"/>
          </a:endParaRPr>
        </a:p>
      </xdr:txBody>
    </xdr:sp>
    <xdr:clientData/>
  </xdr:twoCellAnchor>
  <xdr:twoCellAnchor editAs="twoCell">
    <xdr:from>
      <xdr:col>24</xdr:col>
      <xdr:colOff>382320</xdr:colOff>
      <xdr:row>10</xdr:row>
      <xdr:rowOff>176760</xdr:rowOff>
    </xdr:from>
    <xdr:to>
      <xdr:col>24</xdr:col>
      <xdr:colOff>1504800</xdr:colOff>
      <xdr:row>11</xdr:row>
      <xdr:rowOff>221040</xdr:rowOff>
    </xdr:to>
    <xdr:sp>
      <xdr:nvSpPr>
        <xdr:cNvPr id="12" name="テキスト ボックス 16"/>
        <xdr:cNvSpPr/>
      </xdr:nvSpPr>
      <xdr:spPr>
        <a:xfrm>
          <a:off x="7771680" y="2719800"/>
          <a:ext cx="1122480" cy="299520"/>
        </a:xfrm>
        <a:prstGeom prst="rect">
          <a:avLst/>
        </a:prstGeom>
        <a:noFill/>
        <a:ln w="0">
          <a:noFill/>
        </a:ln>
      </xdr:spPr>
      <xdr:style>
        <a:lnRef idx="0"/>
        <a:fillRef idx="0"/>
        <a:effectRef idx="0"/>
        <a:fontRef idx="minor"/>
      </xdr:style>
      <xdr:txBody>
        <a:bodyPr wrap="none" horzOverflow="clip" vertOverflow="clip" lIns="90000" rIns="90000" tIns="45000" bIns="45000" anchor="t">
          <a:noAutofit/>
        </a:bodyPr>
        <a:p>
          <a:pPr>
            <a:lnSpc>
              <a:spcPct val="100000"/>
            </a:lnSpc>
          </a:pPr>
          <a:r>
            <a:rPr b="1" lang="ja-JP" sz="1200" spc="-1" strike="noStrike">
              <a:solidFill>
                <a:srgbClr val="000000"/>
              </a:solidFill>
              <a:latin typeface="Calibri"/>
            </a:rPr>
            <a:t>一部自動転記</a:t>
          </a:r>
          <a:endParaRPr b="0" lang="en-US" sz="1200" spc="-1" strike="noStrike">
            <a:latin typeface="Times New Roman"/>
          </a:endParaRPr>
        </a:p>
      </xdr:txBody>
    </xdr:sp>
    <xdr:clientData/>
  </xdr:twoCellAnchor>
  <xdr:twoCellAnchor editAs="twoCell">
    <xdr:from>
      <xdr:col>3</xdr:col>
      <xdr:colOff>123120</xdr:colOff>
      <xdr:row>8</xdr:row>
      <xdr:rowOff>169200</xdr:rowOff>
    </xdr:from>
    <xdr:to>
      <xdr:col>9</xdr:col>
      <xdr:colOff>105480</xdr:colOff>
      <xdr:row>11</xdr:row>
      <xdr:rowOff>147960</xdr:rowOff>
    </xdr:to>
    <xdr:sp>
      <xdr:nvSpPr>
        <xdr:cNvPr id="13" name="テキスト ボックス 2"/>
        <xdr:cNvSpPr/>
      </xdr:nvSpPr>
      <xdr:spPr>
        <a:xfrm>
          <a:off x="1397880" y="2201760"/>
          <a:ext cx="1083600" cy="744480"/>
        </a:xfrm>
        <a:prstGeom prst="rect">
          <a:avLst/>
        </a:prstGeom>
        <a:noFill/>
        <a:ln w="9525">
          <a:noFill/>
        </a:ln>
      </xdr:spPr>
      <xdr:style>
        <a:lnRef idx="0"/>
        <a:fillRef idx="0"/>
        <a:effectRef idx="0"/>
        <a:fontRef idx="minor"/>
      </xdr:style>
      <xdr:txBody>
        <a:bodyPr horzOverflow="clip" vertOverflow="clip" lIns="90000" rIns="90000" tIns="45000" bIns="45000" anchor="t">
          <a:noAutofit/>
        </a:bodyPr>
        <a:p>
          <a:pPr>
            <a:lnSpc>
              <a:spcPct val="100000"/>
            </a:lnSpc>
          </a:pPr>
          <a:r>
            <a:rPr b="1" lang="en-US" sz="1400" spc="-1" strike="noStrike">
              <a:solidFill>
                <a:srgbClr val="000000"/>
              </a:solidFill>
              <a:latin typeface="Calibri"/>
            </a:rPr>
            <a:t> </a:t>
          </a:r>
          <a:r>
            <a:rPr b="1" lang="ja-JP" sz="1400" spc="-1" strike="noStrike">
              <a:solidFill>
                <a:srgbClr val="000000"/>
              </a:solidFill>
              <a:latin typeface="Calibri"/>
            </a:rPr>
            <a:t>基本情報</a:t>
          </a:r>
          <a:endParaRPr b="0" lang="en-US" sz="1400" spc="-1" strike="noStrike">
            <a:latin typeface="Times New Roman"/>
          </a:endParaRPr>
        </a:p>
        <a:p>
          <a:pPr>
            <a:lnSpc>
              <a:spcPct val="100000"/>
            </a:lnSpc>
          </a:pPr>
          <a:r>
            <a:rPr b="1" lang="en-US" sz="1400" spc="-1" strike="noStrike">
              <a:solidFill>
                <a:srgbClr val="000000"/>
              </a:solidFill>
              <a:latin typeface="Calibri"/>
            </a:rPr>
            <a:t> </a:t>
          </a:r>
          <a:r>
            <a:rPr b="1" lang="ja-JP" sz="1400" spc="-1" strike="noStrike">
              <a:solidFill>
                <a:srgbClr val="000000"/>
              </a:solidFill>
              <a:latin typeface="Calibri"/>
            </a:rPr>
            <a:t>入力シート</a:t>
          </a:r>
          <a:endParaRPr b="0" lang="en-US" sz="1400" spc="-1" strike="noStrike">
            <a:latin typeface="Times New Roman"/>
          </a:endParaRPr>
        </a:p>
      </xdr:txBody>
    </xdr:sp>
    <xdr:clientData/>
  </xdr:twoCellAnchor>
  <xdr:twoCellAnchor editAs="twoCell">
    <xdr:from>
      <xdr:col>9</xdr:col>
      <xdr:colOff>105840</xdr:colOff>
      <xdr:row>7</xdr:row>
      <xdr:rowOff>179640</xdr:rowOff>
    </xdr:from>
    <xdr:to>
      <xdr:col>13</xdr:col>
      <xdr:colOff>145800</xdr:colOff>
      <xdr:row>9</xdr:row>
      <xdr:rowOff>28440</xdr:rowOff>
    </xdr:to>
    <xdr:sp>
      <xdr:nvSpPr>
        <xdr:cNvPr id="14" name="吹き出し: 円形 17"/>
        <xdr:cNvSpPr/>
      </xdr:nvSpPr>
      <xdr:spPr>
        <a:xfrm>
          <a:off x="2481840" y="1956960"/>
          <a:ext cx="774000" cy="359280"/>
        </a:xfrm>
        <a:prstGeom prst="wedgeEllipseCallout">
          <a:avLst>
            <a:gd name="adj1" fmla="val -43910"/>
            <a:gd name="adj2" fmla="val 76151"/>
          </a:avLst>
        </a:prstGeom>
        <a:solidFill>
          <a:srgbClr val="ffffff"/>
        </a:solidFill>
        <a:ln w="9525">
          <a:solidFill>
            <a:srgbClr val="000000"/>
          </a:solidFill>
          <a:round/>
        </a:ln>
      </xdr:spPr>
      <xdr:style>
        <a:lnRef idx="0"/>
        <a:fillRef idx="0"/>
        <a:effectRef idx="0"/>
        <a:fontRef idx="minor"/>
      </xdr:style>
    </xdr:sp>
    <xdr:clientData/>
  </xdr:twoCellAnchor>
  <xdr:twoCellAnchor editAs="twoCell">
    <xdr:from>
      <xdr:col>10</xdr:col>
      <xdr:colOff>27720</xdr:colOff>
      <xdr:row>7</xdr:row>
      <xdr:rowOff>172800</xdr:rowOff>
    </xdr:from>
    <xdr:to>
      <xdr:col>14</xdr:col>
      <xdr:colOff>48960</xdr:colOff>
      <xdr:row>9</xdr:row>
      <xdr:rowOff>65160</xdr:rowOff>
    </xdr:to>
    <xdr:sp>
      <xdr:nvSpPr>
        <xdr:cNvPr id="15" name="テキスト ボックス 18"/>
        <xdr:cNvSpPr/>
      </xdr:nvSpPr>
      <xdr:spPr>
        <a:xfrm>
          <a:off x="2587320" y="1950120"/>
          <a:ext cx="755280" cy="402840"/>
        </a:xfrm>
        <a:prstGeom prst="rect">
          <a:avLst/>
        </a:prstGeom>
        <a:noFill/>
        <a:ln w="9525">
          <a:noFill/>
        </a:ln>
      </xdr:spPr>
      <xdr:style>
        <a:lnRef idx="0"/>
        <a:fillRef idx="0"/>
        <a:effectRef idx="0"/>
        <a:fontRef idx="minor"/>
      </xdr:style>
      <xdr:txBody>
        <a:bodyPr horzOverflow="clip" vertOverflow="clip" lIns="90000" rIns="90000" tIns="45000" bIns="45000" anchor="t">
          <a:noAutofit/>
        </a:bodyPr>
        <a:p>
          <a:pPr>
            <a:lnSpc>
              <a:spcPct val="100000"/>
            </a:lnSpc>
            <a:tabLst>
              <a:tab algn="l" pos="0"/>
            </a:tabLst>
          </a:pPr>
          <a:r>
            <a:rPr b="1" lang="ja-JP" sz="800" spc="-1" strike="noStrike">
              <a:solidFill>
                <a:srgbClr val="000000"/>
              </a:solidFill>
              <a:latin typeface="Calibri"/>
            </a:rPr>
            <a:t>紙の場合</a:t>
          </a:r>
          <a:endParaRPr b="0" lang="en-US" sz="800" spc="-1" strike="noStrike">
            <a:latin typeface="Times New Roman"/>
          </a:endParaRPr>
        </a:p>
        <a:p>
          <a:pPr>
            <a:lnSpc>
              <a:spcPct val="100000"/>
            </a:lnSpc>
            <a:tabLst>
              <a:tab algn="l" pos="0"/>
            </a:tabLst>
          </a:pPr>
          <a:r>
            <a:rPr b="1" lang="ja-JP" sz="800" spc="-1" strike="noStrike">
              <a:solidFill>
                <a:srgbClr val="000000"/>
              </a:solidFill>
              <a:latin typeface="Calibri"/>
            </a:rPr>
            <a:t>提出不要</a:t>
          </a:r>
          <a:endParaRPr b="0" lang="en-US" sz="800" spc="-1" strike="noStrike">
            <a:latin typeface="Times New Roman"/>
          </a:endParaRPr>
        </a:p>
      </xdr:txBody>
    </xdr:sp>
    <xdr:clientData/>
  </xdr:twoCellAnchor>
  <xdr:twoCellAnchor editAs="twoCell">
    <xdr:from>
      <xdr:col>22</xdr:col>
      <xdr:colOff>533160</xdr:colOff>
      <xdr:row>7</xdr:row>
      <xdr:rowOff>159120</xdr:rowOff>
    </xdr:from>
    <xdr:to>
      <xdr:col>23</xdr:col>
      <xdr:colOff>239760</xdr:colOff>
      <xdr:row>8</xdr:row>
      <xdr:rowOff>80280</xdr:rowOff>
    </xdr:to>
    <xdr:sp>
      <xdr:nvSpPr>
        <xdr:cNvPr id="16" name="吹き出し: 円形 19"/>
        <xdr:cNvSpPr/>
      </xdr:nvSpPr>
      <xdr:spPr>
        <a:xfrm>
          <a:off x="5294880" y="1936440"/>
          <a:ext cx="587880" cy="176400"/>
        </a:xfrm>
        <a:prstGeom prst="wedgeEllipseCallout">
          <a:avLst>
            <a:gd name="adj1" fmla="val -43910"/>
            <a:gd name="adj2" fmla="val 76151"/>
          </a:avLst>
        </a:prstGeom>
        <a:solidFill>
          <a:srgbClr val="ffffff"/>
        </a:solidFill>
        <a:ln w="9525">
          <a:solidFill>
            <a:srgbClr val="000000"/>
          </a:solidFill>
          <a:round/>
        </a:ln>
      </xdr:spPr>
      <xdr:style>
        <a:lnRef idx="0"/>
        <a:fillRef idx="0"/>
        <a:effectRef idx="0"/>
        <a:fontRef idx="minor"/>
      </xdr:style>
    </xdr:sp>
    <xdr:clientData/>
  </xdr:twoCellAnchor>
  <xdr:twoCellAnchor editAs="twoCell">
    <xdr:from>
      <xdr:col>22</xdr:col>
      <xdr:colOff>621360</xdr:colOff>
      <xdr:row>7</xdr:row>
      <xdr:rowOff>138600</xdr:rowOff>
    </xdr:from>
    <xdr:to>
      <xdr:col>23</xdr:col>
      <xdr:colOff>303840</xdr:colOff>
      <xdr:row>8</xdr:row>
      <xdr:rowOff>137880</xdr:rowOff>
    </xdr:to>
    <xdr:sp>
      <xdr:nvSpPr>
        <xdr:cNvPr id="17" name="テキスト ボックス 20"/>
        <xdr:cNvSpPr/>
      </xdr:nvSpPr>
      <xdr:spPr>
        <a:xfrm>
          <a:off x="5383080" y="1915920"/>
          <a:ext cx="563760" cy="254520"/>
        </a:xfrm>
        <a:prstGeom prst="rect">
          <a:avLst/>
        </a:prstGeom>
        <a:noFill/>
        <a:ln w="9525">
          <a:noFill/>
        </a:ln>
      </xdr:spPr>
      <xdr:style>
        <a:lnRef idx="0"/>
        <a:fillRef idx="0"/>
        <a:effectRef idx="0"/>
        <a:fontRef idx="minor"/>
      </xdr:style>
      <xdr:txBody>
        <a:bodyPr horzOverflow="clip" vertOverflow="clip" lIns="90000" rIns="90000" tIns="45000" bIns="45000" anchor="t">
          <a:noAutofit/>
        </a:bodyPr>
        <a:p>
          <a:pPr>
            <a:lnSpc>
              <a:spcPct val="100000"/>
            </a:lnSpc>
            <a:tabLst>
              <a:tab algn="l" pos="0"/>
            </a:tabLst>
          </a:pPr>
          <a:r>
            <a:rPr b="1" lang="ja-JP" sz="800" spc="-1" strike="noStrike">
              <a:solidFill>
                <a:srgbClr val="000000"/>
              </a:solidFill>
              <a:latin typeface="Calibri"/>
            </a:rPr>
            <a:t>要提出</a:t>
          </a:r>
          <a:endParaRPr b="0" lang="en-US" sz="800" spc="-1" strike="noStrike">
            <a:latin typeface="Times New Roman"/>
          </a:endParaRPr>
        </a:p>
        <a:p>
          <a:pPr>
            <a:lnSpc>
              <a:spcPct val="100000"/>
            </a:lnSpc>
            <a:tabLst>
              <a:tab algn="l" pos="0"/>
            </a:tabLst>
          </a:pPr>
          <a:endParaRPr b="0" lang="en-US" sz="800" spc="-1" strike="noStrike">
            <a:latin typeface="Times New Roman"/>
          </a:endParaRPr>
        </a:p>
      </xdr:txBody>
    </xdr:sp>
    <xdr:clientData/>
  </xdr:twoCellAnchor>
  <xdr:twoCellAnchor editAs="twoCell">
    <xdr:from>
      <xdr:col>26</xdr:col>
      <xdr:colOff>70560</xdr:colOff>
      <xdr:row>7</xdr:row>
      <xdr:rowOff>162360</xdr:rowOff>
    </xdr:from>
    <xdr:to>
      <xdr:col>26</xdr:col>
      <xdr:colOff>600480</xdr:colOff>
      <xdr:row>8</xdr:row>
      <xdr:rowOff>83520</xdr:rowOff>
    </xdr:to>
    <xdr:sp>
      <xdr:nvSpPr>
        <xdr:cNvPr id="18" name="吹き出し: 円形 21"/>
        <xdr:cNvSpPr/>
      </xdr:nvSpPr>
      <xdr:spPr>
        <a:xfrm>
          <a:off x="10559160" y="1939680"/>
          <a:ext cx="529920" cy="176400"/>
        </a:xfrm>
        <a:prstGeom prst="wedgeEllipseCallout">
          <a:avLst>
            <a:gd name="adj1" fmla="val -43910"/>
            <a:gd name="adj2" fmla="val 76151"/>
          </a:avLst>
        </a:prstGeom>
        <a:solidFill>
          <a:srgbClr val="ffffff"/>
        </a:solidFill>
        <a:ln w="9525">
          <a:solidFill>
            <a:srgbClr val="000000"/>
          </a:solidFill>
          <a:round/>
        </a:ln>
      </xdr:spPr>
      <xdr:style>
        <a:lnRef idx="0"/>
        <a:fillRef idx="0"/>
        <a:effectRef idx="0"/>
        <a:fontRef idx="minor"/>
      </xdr:style>
    </xdr:sp>
    <xdr:clientData/>
  </xdr:twoCellAnchor>
  <xdr:twoCellAnchor editAs="twoCell">
    <xdr:from>
      <xdr:col>26</xdr:col>
      <xdr:colOff>22680</xdr:colOff>
      <xdr:row>7</xdr:row>
      <xdr:rowOff>144720</xdr:rowOff>
    </xdr:from>
    <xdr:to>
      <xdr:col>26</xdr:col>
      <xdr:colOff>665640</xdr:colOff>
      <xdr:row>8</xdr:row>
      <xdr:rowOff>144000</xdr:rowOff>
    </xdr:to>
    <xdr:sp>
      <xdr:nvSpPr>
        <xdr:cNvPr id="19" name="テキスト ボックス 22"/>
        <xdr:cNvSpPr/>
      </xdr:nvSpPr>
      <xdr:spPr>
        <a:xfrm>
          <a:off x="10511280" y="1922040"/>
          <a:ext cx="642960" cy="254520"/>
        </a:xfrm>
        <a:prstGeom prst="rect">
          <a:avLst/>
        </a:prstGeom>
        <a:noFill/>
        <a:ln w="9525">
          <a:noFill/>
        </a:ln>
      </xdr:spPr>
      <xdr:style>
        <a:lnRef idx="0"/>
        <a:fillRef idx="0"/>
        <a:effectRef idx="0"/>
        <a:fontRef idx="minor"/>
      </xdr:style>
      <xdr:txBody>
        <a:bodyPr horzOverflow="clip" vertOverflow="clip" lIns="90000" rIns="90000" tIns="45000" bIns="45000" anchor="t">
          <a:noAutofit/>
        </a:bodyPr>
        <a:p>
          <a:pPr>
            <a:lnSpc>
              <a:spcPct val="100000"/>
            </a:lnSpc>
            <a:tabLst>
              <a:tab algn="l" pos="0"/>
            </a:tabLst>
          </a:pPr>
          <a:r>
            <a:rPr b="1" lang="ja-JP" sz="800" spc="-1" strike="noStrike">
              <a:solidFill>
                <a:srgbClr val="000000"/>
              </a:solidFill>
              <a:latin typeface="Calibri"/>
            </a:rPr>
            <a:t>要提出</a:t>
          </a:r>
          <a:endParaRPr b="0" lang="en-US" sz="800" spc="-1" strike="noStrike">
            <a:latin typeface="Times New Roman"/>
          </a:endParaRPr>
        </a:p>
        <a:p>
          <a:pPr>
            <a:lnSpc>
              <a:spcPct val="100000"/>
            </a:lnSpc>
            <a:tabLst>
              <a:tab algn="l" pos="0"/>
            </a:tabLst>
          </a:pPr>
          <a:endParaRPr b="0" lang="en-US" sz="800" spc="-1" strike="noStrike">
            <a:latin typeface="Times New Roman"/>
          </a:endParaRPr>
        </a:p>
      </xdr:txBody>
    </xdr:sp>
    <xdr:clientData/>
  </xdr:twoCellAnchor>
  <xdr:twoCellAnchor editAs="oneCell">
    <xdr:from>
      <xdr:col>9</xdr:col>
      <xdr:colOff>31680</xdr:colOff>
      <xdr:row>16</xdr:row>
      <xdr:rowOff>158760</xdr:rowOff>
    </xdr:from>
    <xdr:to>
      <xdr:col>23</xdr:col>
      <xdr:colOff>1000080</xdr:colOff>
      <xdr:row>28</xdr:row>
      <xdr:rowOff>32040</xdr:rowOff>
    </xdr:to>
    <xdr:pic>
      <xdr:nvPicPr>
        <xdr:cNvPr id="20" name="図 1" descr=""/>
        <xdr:cNvPicPr/>
      </xdr:nvPicPr>
      <xdr:blipFill>
        <a:blip r:embed="rId1"/>
        <a:stretch/>
      </xdr:blipFill>
      <xdr:spPr>
        <a:xfrm>
          <a:off x="2407680" y="4258080"/>
          <a:ext cx="4235400" cy="1930680"/>
        </a:xfrm>
        <a:prstGeom prst="rect">
          <a:avLst/>
        </a:prstGeom>
        <a:ln w="0">
          <a:noFill/>
        </a:ln>
      </xdr:spPr>
    </xdr:pic>
    <xdr:clientData/>
  </xdr:twoCellAnchor>
  <xdr:twoCellAnchor editAs="twoCell">
    <xdr:from>
      <xdr:col>27</xdr:col>
      <xdr:colOff>67320</xdr:colOff>
      <xdr:row>0</xdr:row>
      <xdr:rowOff>61200</xdr:rowOff>
    </xdr:from>
    <xdr:to>
      <xdr:col>29</xdr:col>
      <xdr:colOff>304560</xdr:colOff>
      <xdr:row>3</xdr:row>
      <xdr:rowOff>50400</xdr:rowOff>
    </xdr:to>
    <xdr:sp>
      <xdr:nvSpPr>
        <xdr:cNvPr id="21" name="テキスト ボックス 23"/>
        <xdr:cNvSpPr/>
      </xdr:nvSpPr>
      <xdr:spPr>
        <a:xfrm>
          <a:off x="12083760" y="61200"/>
          <a:ext cx="2786400" cy="613800"/>
        </a:xfrm>
        <a:prstGeom prst="rect">
          <a:avLst/>
        </a:prstGeom>
        <a:solidFill>
          <a:schemeClr val="lt1"/>
        </a:solidFill>
        <a:ln w="28575">
          <a:solidFill>
            <a:srgbClr val="ff0000"/>
          </a:solidFill>
          <a:round/>
        </a:ln>
      </xdr:spPr>
      <xdr:style>
        <a:lnRef idx="0"/>
        <a:fillRef idx="0"/>
        <a:effectRef idx="0"/>
        <a:fontRef idx="minor"/>
      </xdr:style>
      <xdr:txBody>
        <a:bodyPr horzOverflow="clip" vertOverflow="clip" lIns="90000" rIns="90000" tIns="45000" bIns="45000" anchor="ctr">
          <a:noAutofit/>
        </a:bodyPr>
        <a:p>
          <a:pPr algn="ctr">
            <a:lnSpc>
              <a:spcPct val="100000"/>
            </a:lnSpc>
          </a:pPr>
          <a:r>
            <a:rPr b="0" lang="ja-JP" sz="2400" spc="-1" strike="noStrike">
              <a:solidFill>
                <a:srgbClr val="ff0000"/>
              </a:solidFill>
              <a:latin typeface="メイリオ"/>
              <a:ea typeface="メイリオ"/>
            </a:rPr>
            <a:t>令和６年度計画書</a:t>
          </a:r>
          <a:endParaRPr b="0" lang="en-US" sz="2400" spc="-1" strike="noStrike">
            <a:latin typeface="Times New Roman"/>
          </a:endParaRPr>
        </a:p>
      </xdr:txBody>
    </xdr:sp>
    <xdr:clientData/>
  </xdr:twoCellAnchor>
  <xdr:twoCellAnchor editAs="twoCell">
    <xdr:from>
      <xdr:col>23</xdr:col>
      <xdr:colOff>660600</xdr:colOff>
      <xdr:row>8</xdr:row>
      <xdr:rowOff>101160</xdr:rowOff>
    </xdr:from>
    <xdr:to>
      <xdr:col>24</xdr:col>
      <xdr:colOff>4320</xdr:colOff>
      <xdr:row>11</xdr:row>
      <xdr:rowOff>245520</xdr:rowOff>
    </xdr:to>
    <xdr:sp>
      <xdr:nvSpPr>
        <xdr:cNvPr id="22" name="フローチャート: 書類 7"/>
        <xdr:cNvSpPr/>
      </xdr:nvSpPr>
      <xdr:spPr>
        <a:xfrm>
          <a:off x="6303600" y="2133720"/>
          <a:ext cx="1090080" cy="910080"/>
        </a:xfrm>
        <a:prstGeom prst="flowChartDocument">
          <a:avLst/>
        </a:prstGeom>
        <a:solidFill>
          <a:schemeClr val="bg2"/>
        </a:solidFill>
        <a:ln>
          <a:solidFill>
            <a:srgbClr val="000000"/>
          </a:solidFill>
          <a:round/>
        </a:ln>
      </xdr:spPr>
      <xdr:style>
        <a:lnRef idx="2">
          <a:schemeClr val="dk1"/>
        </a:lnRef>
        <a:fillRef idx="1">
          <a:schemeClr val="lt1"/>
        </a:fillRef>
        <a:effectRef idx="0">
          <a:schemeClr val="dk1"/>
        </a:effectRef>
        <a:fontRef idx="minor"/>
      </xdr:style>
      <xdr:txBody>
        <a:bodyPr vertOverflow="clip" lIns="18360" rIns="0" tIns="0" bIns="0" anchor="ctr" upright="1">
          <a:noAutofit/>
        </a:bodyPr>
        <a:p>
          <a:pPr>
            <a:lnSpc>
              <a:spcPct val="100000"/>
            </a:lnSpc>
          </a:pPr>
          <a:r>
            <a:rPr b="1" lang="en-US" sz="1400" spc="-1" strike="noStrike">
              <a:solidFill>
                <a:srgbClr val="000000"/>
              </a:solidFill>
              <a:latin typeface="Calibri"/>
            </a:rPr>
            <a:t> </a:t>
          </a:r>
          <a:r>
            <a:rPr b="1" lang="ja-JP" sz="1400" spc="-1" strike="noStrike">
              <a:solidFill>
                <a:srgbClr val="000000"/>
              </a:solidFill>
              <a:latin typeface="Calibri"/>
            </a:rPr>
            <a:t>様式</a:t>
          </a:r>
          <a:endParaRPr b="0" lang="en-US" sz="1400" spc="-1" strike="noStrike">
            <a:latin typeface="Times New Roman"/>
          </a:endParaRPr>
        </a:p>
        <a:p>
          <a:pPr>
            <a:lnSpc>
              <a:spcPct val="100000"/>
            </a:lnSpc>
          </a:pPr>
          <a:r>
            <a:rPr b="1" lang="en-US" sz="1400" spc="-1" strike="noStrike">
              <a:solidFill>
                <a:srgbClr val="000000"/>
              </a:solidFill>
              <a:latin typeface="Calibri"/>
            </a:rPr>
            <a:t>  </a:t>
          </a:r>
          <a:r>
            <a:rPr b="1" lang="en-US" sz="1400" spc="-1" strike="noStrike">
              <a:solidFill>
                <a:srgbClr val="000000"/>
              </a:solidFill>
              <a:latin typeface="Calibri"/>
            </a:rPr>
            <a:t>2-4</a:t>
          </a:r>
          <a:endParaRPr b="0" lang="en-US" sz="1400" spc="-1" strike="noStrike">
            <a:latin typeface="Times New Roman"/>
          </a:endParaRPr>
        </a:p>
      </xdr:txBody>
    </xdr:sp>
    <xdr:clientData/>
  </xdr:twoCellAnchor>
  <xdr:twoCellAnchor editAs="twoCell">
    <xdr:from>
      <xdr:col>24</xdr:col>
      <xdr:colOff>82080</xdr:colOff>
      <xdr:row>7</xdr:row>
      <xdr:rowOff>140400</xdr:rowOff>
    </xdr:from>
    <xdr:to>
      <xdr:col>24</xdr:col>
      <xdr:colOff>592560</xdr:colOff>
      <xdr:row>9</xdr:row>
      <xdr:rowOff>9720</xdr:rowOff>
    </xdr:to>
    <xdr:sp>
      <xdr:nvSpPr>
        <xdr:cNvPr id="23" name="吹き出し: 円形 25"/>
        <xdr:cNvSpPr/>
      </xdr:nvSpPr>
      <xdr:spPr>
        <a:xfrm>
          <a:off x="7471440" y="1917720"/>
          <a:ext cx="510480" cy="379800"/>
        </a:xfrm>
        <a:prstGeom prst="wedgeEllipseCallout">
          <a:avLst>
            <a:gd name="adj1" fmla="val -51400"/>
            <a:gd name="adj2" fmla="val 41016"/>
          </a:avLst>
        </a:prstGeom>
        <a:solidFill>
          <a:srgbClr val="ffffff"/>
        </a:solidFill>
        <a:ln w="9525">
          <a:solidFill>
            <a:srgbClr val="000000"/>
          </a:solidFill>
          <a:round/>
        </a:ln>
      </xdr:spPr>
      <xdr:style>
        <a:lnRef idx="0"/>
        <a:fillRef idx="0"/>
        <a:effectRef idx="0"/>
        <a:fontRef idx="minor"/>
      </xdr:style>
    </xdr:sp>
    <xdr:clientData/>
  </xdr:twoCellAnchor>
  <xdr:twoCellAnchor editAs="twoCell">
    <xdr:from>
      <xdr:col>24</xdr:col>
      <xdr:colOff>130320</xdr:colOff>
      <xdr:row>7</xdr:row>
      <xdr:rowOff>140760</xdr:rowOff>
    </xdr:from>
    <xdr:to>
      <xdr:col>24</xdr:col>
      <xdr:colOff>616680</xdr:colOff>
      <xdr:row>9</xdr:row>
      <xdr:rowOff>19800</xdr:rowOff>
    </xdr:to>
    <xdr:sp>
      <xdr:nvSpPr>
        <xdr:cNvPr id="24" name="テキスト ボックス 27"/>
        <xdr:cNvSpPr/>
      </xdr:nvSpPr>
      <xdr:spPr>
        <a:xfrm>
          <a:off x="7519680" y="1918080"/>
          <a:ext cx="486360" cy="389520"/>
        </a:xfrm>
        <a:prstGeom prst="rect">
          <a:avLst/>
        </a:prstGeom>
        <a:noFill/>
        <a:ln w="9525">
          <a:noFill/>
        </a:ln>
      </xdr:spPr>
      <xdr:style>
        <a:lnRef idx="0"/>
        <a:fillRef idx="0"/>
        <a:effectRef idx="0"/>
        <a:fontRef idx="minor"/>
      </xdr:style>
      <xdr:txBody>
        <a:bodyPr horzOverflow="clip" vertOverflow="clip" lIns="90000" rIns="90000" tIns="45000" bIns="45000" anchor="t">
          <a:noAutofit/>
        </a:bodyPr>
        <a:p>
          <a:pPr>
            <a:lnSpc>
              <a:spcPct val="100000"/>
            </a:lnSpc>
            <a:tabLst>
              <a:tab algn="l" pos="0"/>
            </a:tabLst>
          </a:pPr>
          <a:r>
            <a:rPr b="1" lang="ja-JP" sz="800" spc="-1" strike="noStrike">
              <a:solidFill>
                <a:srgbClr val="000000"/>
              </a:solidFill>
              <a:latin typeface="Calibri"/>
            </a:rPr>
            <a:t>必要に応じて提出</a:t>
          </a:r>
          <a:endParaRPr b="0" lang="en-US" sz="800" spc="-1" strike="noStrike">
            <a:latin typeface="Times New Roman"/>
          </a:endParaRPr>
        </a:p>
        <a:p>
          <a:pPr>
            <a:lnSpc>
              <a:spcPct val="100000"/>
            </a:lnSpc>
            <a:tabLst>
              <a:tab algn="l" pos="0"/>
            </a:tabLst>
          </a:pPr>
          <a:endParaRPr b="0" lang="en-US" sz="800" spc="-1" strike="noStrike">
            <a:latin typeface="Times New Roman"/>
          </a:endParaRPr>
        </a:p>
      </xdr:txBody>
    </xdr:sp>
    <xdr:clientData/>
  </xdr:twoCellAnchor>
  <xdr:twoCellAnchor editAs="twoCell">
    <xdr:from>
      <xdr:col>23</xdr:col>
      <xdr:colOff>11160</xdr:colOff>
      <xdr:row>9</xdr:row>
      <xdr:rowOff>39960</xdr:rowOff>
    </xdr:from>
    <xdr:to>
      <xdr:col>23</xdr:col>
      <xdr:colOff>300600</xdr:colOff>
      <xdr:row>10</xdr:row>
      <xdr:rowOff>169920</xdr:rowOff>
    </xdr:to>
    <xdr:sp>
      <xdr:nvSpPr>
        <xdr:cNvPr id="25" name="十字形 28"/>
        <xdr:cNvSpPr/>
      </xdr:nvSpPr>
      <xdr:spPr>
        <a:xfrm>
          <a:off x="5654160" y="2327760"/>
          <a:ext cx="289440" cy="385200"/>
        </a:xfrm>
        <a:prstGeom prst="plus">
          <a:avLst>
            <a:gd name="adj" fmla="val 36111"/>
          </a:avLst>
        </a:prstGeom>
        <a:solidFill>
          <a:srgbClr val="ffffff"/>
        </a:solidFill>
        <a:ln w="9525">
          <a:solidFill>
            <a:srgbClr val="000000"/>
          </a:solidFill>
          <a:round/>
        </a:ln>
      </xdr:spPr>
      <xdr:style>
        <a:lnRef idx="0"/>
        <a:fillRef idx="0"/>
        <a:effectRef idx="0"/>
        <a:fontRef idx="minor"/>
      </xdr:style>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dr:twoCellAnchor editAs="absolute">
    <xdr:from>
      <xdr:col>55</xdr:col>
      <xdr:colOff>54000</xdr:colOff>
      <xdr:row>0</xdr:row>
      <xdr:rowOff>181440</xdr:rowOff>
    </xdr:from>
    <xdr:to>
      <xdr:col>66</xdr:col>
      <xdr:colOff>45720</xdr:colOff>
      <xdr:row>6</xdr:row>
      <xdr:rowOff>150480</xdr:rowOff>
    </xdr:to>
    <xdr:sp>
      <xdr:nvSpPr>
        <xdr:cNvPr id="26" name="正方形/長方形 144"/>
        <xdr:cNvSpPr/>
      </xdr:nvSpPr>
      <xdr:spPr>
        <a:xfrm>
          <a:off x="13438440" y="181440"/>
          <a:ext cx="4183920" cy="1178640"/>
        </a:xfrm>
        <a:prstGeom prst="rect">
          <a:avLst/>
        </a:prstGeom>
        <a:solidFill>
          <a:srgbClr val="ffffff"/>
        </a:solidFill>
        <a:ln w="12700">
          <a:solidFill>
            <a:srgbClr val="000000"/>
          </a:solidFill>
          <a:round/>
        </a:ln>
      </xdr:spPr>
      <xdr:style>
        <a:lnRef idx="2">
          <a:schemeClr val="dk1"/>
        </a:lnRef>
        <a:fillRef idx="1">
          <a:schemeClr val="lt1"/>
        </a:fillRef>
        <a:effectRef idx="0">
          <a:schemeClr val="dk1"/>
        </a:effectRef>
        <a:fontRef idx="minor"/>
      </xdr:style>
      <xdr:txBody>
        <a:bodyPr horzOverflow="clip" vertOverflow="clip" lIns="18360" rIns="0" tIns="0" bIns="0" anchor="ctr" upright="1">
          <a:noAutofit/>
        </a:bodyPr>
        <a:p>
          <a:pPr>
            <a:lnSpc>
              <a:spcPct val="100000"/>
            </a:lnSpc>
          </a:pPr>
          <a:r>
            <a:rPr b="0" lang="ja-JP" sz="1100" spc="-1" strike="noStrike">
              <a:solidFill>
                <a:srgbClr val="000000"/>
              </a:solidFill>
              <a:latin typeface="Calibri"/>
            </a:rPr>
            <a:t>　　</a:t>
          </a:r>
          <a:r>
            <a:rPr b="0" lang="ja-JP" sz="1100" spc="-1" strike="noStrike">
              <a:solidFill>
                <a:srgbClr val="000000"/>
              </a:solidFill>
              <a:latin typeface="Calibri"/>
            </a:rPr>
            <a:t>【凡例】（本シート）</a:t>
          </a:r>
          <a:endParaRPr b="0" lang="en-US" sz="1100" spc="-1" strike="noStrike">
            <a:latin typeface="Times New Roman"/>
          </a:endParaRPr>
        </a:p>
        <a:p>
          <a:pPr>
            <a:lnSpc>
              <a:spcPct val="100000"/>
            </a:lnSpc>
          </a:pPr>
          <a:r>
            <a:rPr b="0" lang="ja-JP" sz="1100" spc="-1" strike="noStrike">
              <a:solidFill>
                <a:srgbClr val="000000"/>
              </a:solidFill>
              <a:latin typeface="Calibri"/>
            </a:rPr>
            <a:t>　以下の分類に従い、色付きセルに必要事項を入力してください。</a:t>
          </a:r>
          <a:endParaRPr b="0" lang="en-US" sz="1100" spc="-1" strike="noStrike">
            <a:latin typeface="Times New Roman"/>
          </a:endParaRPr>
        </a:p>
        <a:p>
          <a:pPr>
            <a:lnSpc>
              <a:spcPct val="100000"/>
            </a:lnSpc>
          </a:pPr>
          <a:endParaRPr b="0" lang="en-US" sz="1100" spc="-1" strike="noStrike">
            <a:latin typeface="Times New Roman"/>
          </a:endParaRPr>
        </a:p>
        <a:p>
          <a:pPr>
            <a:lnSpc>
              <a:spcPct val="100000"/>
            </a:lnSpc>
          </a:pPr>
          <a:r>
            <a:rPr b="0" lang="ja-JP" sz="1100" spc="-1" strike="noStrike">
              <a:solidFill>
                <a:srgbClr val="000000"/>
              </a:solidFill>
              <a:latin typeface="Calibri"/>
            </a:rPr>
            <a:t>　　　　　　各加算の算定に共通して必要な情報　入力セル</a:t>
          </a:r>
          <a:endParaRPr b="0" lang="en-US" sz="1100" spc="-1" strike="noStrike">
            <a:latin typeface="Times New Roman"/>
          </a:endParaRPr>
        </a:p>
        <a:p>
          <a:pPr>
            <a:lnSpc>
              <a:spcPct val="100000"/>
            </a:lnSpc>
          </a:pPr>
          <a:r>
            <a:rPr b="0" lang="ja-JP" sz="1100" spc="-1" strike="noStrike">
              <a:solidFill>
                <a:srgbClr val="000000"/>
              </a:solidFill>
              <a:latin typeface="Calibri"/>
            </a:rPr>
            <a:t>　　　　　　旧ベースアップ等加算の算定に必要な情報　入力セル</a:t>
          </a:r>
          <a:endParaRPr b="0" lang="en-US" sz="1100" spc="-1" strike="noStrike">
            <a:latin typeface="Times New Roman"/>
          </a:endParaRPr>
        </a:p>
        <a:p>
          <a:pPr>
            <a:lnSpc>
              <a:spcPct val="100000"/>
            </a:lnSpc>
            <a:tabLst>
              <a:tab algn="l" pos="0"/>
            </a:tabLst>
          </a:pPr>
          <a:r>
            <a:rPr b="0" lang="ja-JP" sz="1100" spc="-1" strike="noStrike">
              <a:solidFill>
                <a:srgbClr val="000000"/>
              </a:solidFill>
              <a:latin typeface="Calibri"/>
            </a:rPr>
            <a:t>　　　　　　新加算の算定に必要な情報　入力セル</a:t>
          </a:r>
          <a:endParaRPr b="0" lang="en-US" sz="1100" spc="-1" strike="noStrike">
            <a:latin typeface="Times New Roman"/>
          </a:endParaRPr>
        </a:p>
      </xdr:txBody>
    </xdr:sp>
    <xdr:clientData/>
  </xdr:twoCellAnchor>
  <xdr:twoCellAnchor editAs="absolute">
    <xdr:from>
      <xdr:col>55</xdr:col>
      <xdr:colOff>199440</xdr:colOff>
      <xdr:row>3</xdr:row>
      <xdr:rowOff>57240</xdr:rowOff>
    </xdr:from>
    <xdr:to>
      <xdr:col>56</xdr:col>
      <xdr:colOff>195120</xdr:colOff>
      <xdr:row>4</xdr:row>
      <xdr:rowOff>58320</xdr:rowOff>
    </xdr:to>
    <xdr:sp>
      <xdr:nvSpPr>
        <xdr:cNvPr id="27" name="正方形/長方形 150"/>
        <xdr:cNvSpPr/>
      </xdr:nvSpPr>
      <xdr:spPr>
        <a:xfrm>
          <a:off x="13583880" y="733320"/>
          <a:ext cx="284040" cy="115560"/>
        </a:xfrm>
        <a:prstGeom prst="rect">
          <a:avLst/>
        </a:prstGeom>
        <a:solidFill>
          <a:srgbClr val="fff2cc"/>
        </a:solidFill>
        <a:ln w="12700">
          <a:solidFill>
            <a:srgbClr val="000000"/>
          </a:solidFill>
          <a:round/>
        </a:ln>
      </xdr:spPr>
      <xdr:style>
        <a:lnRef idx="2">
          <a:schemeClr val="dk1"/>
        </a:lnRef>
        <a:fillRef idx="1">
          <a:schemeClr val="lt1"/>
        </a:fillRef>
        <a:effectRef idx="0">
          <a:schemeClr val="dk1"/>
        </a:effectRef>
        <a:fontRef idx="minor"/>
      </xdr:style>
    </xdr:sp>
    <xdr:clientData/>
  </xdr:twoCellAnchor>
  <xdr:twoCellAnchor editAs="absolute">
    <xdr:from>
      <xdr:col>55</xdr:col>
      <xdr:colOff>199440</xdr:colOff>
      <xdr:row>4</xdr:row>
      <xdr:rowOff>136440</xdr:rowOff>
    </xdr:from>
    <xdr:to>
      <xdr:col>56</xdr:col>
      <xdr:colOff>195120</xdr:colOff>
      <xdr:row>5</xdr:row>
      <xdr:rowOff>4680</xdr:rowOff>
    </xdr:to>
    <xdr:sp>
      <xdr:nvSpPr>
        <xdr:cNvPr id="28" name="正方形/長方形 151"/>
        <xdr:cNvSpPr/>
      </xdr:nvSpPr>
      <xdr:spPr>
        <a:xfrm>
          <a:off x="13583880" y="927000"/>
          <a:ext cx="284040" cy="115560"/>
        </a:xfrm>
        <a:prstGeom prst="rect">
          <a:avLst/>
        </a:prstGeom>
        <a:solidFill>
          <a:srgbClr val="ffffcc"/>
        </a:solidFill>
        <a:ln w="12700">
          <a:solidFill>
            <a:srgbClr val="000000"/>
          </a:solidFill>
          <a:round/>
        </a:ln>
      </xdr:spPr>
      <xdr:style>
        <a:lnRef idx="2">
          <a:schemeClr val="dk1"/>
        </a:lnRef>
        <a:fillRef idx="1">
          <a:schemeClr val="lt1"/>
        </a:fillRef>
        <a:effectRef idx="0">
          <a:schemeClr val="dk1"/>
        </a:effectRef>
        <a:fontRef idx="minor"/>
      </xdr:style>
    </xdr:sp>
    <xdr:clientData/>
  </xdr:twoCellAnchor>
  <xdr:twoCellAnchor editAs="absolute">
    <xdr:from>
      <xdr:col>55</xdr:col>
      <xdr:colOff>199440</xdr:colOff>
      <xdr:row>5</xdr:row>
      <xdr:rowOff>82080</xdr:rowOff>
    </xdr:from>
    <xdr:to>
      <xdr:col>56</xdr:col>
      <xdr:colOff>195120</xdr:colOff>
      <xdr:row>6</xdr:row>
      <xdr:rowOff>25920</xdr:rowOff>
    </xdr:to>
    <xdr:sp>
      <xdr:nvSpPr>
        <xdr:cNvPr id="29" name="正方形/長方形 5"/>
        <xdr:cNvSpPr/>
      </xdr:nvSpPr>
      <xdr:spPr>
        <a:xfrm>
          <a:off x="13583880" y="1119960"/>
          <a:ext cx="284040" cy="115560"/>
        </a:xfrm>
        <a:prstGeom prst="rect">
          <a:avLst/>
        </a:prstGeom>
        <a:solidFill>
          <a:srgbClr val="fee5fc"/>
        </a:solidFill>
        <a:ln w="12700">
          <a:solidFill>
            <a:srgbClr val="000000"/>
          </a:solidFill>
          <a:round/>
        </a:ln>
      </xdr:spPr>
      <xdr:style>
        <a:lnRef idx="2">
          <a:schemeClr val="dk1"/>
        </a:lnRef>
        <a:fillRef idx="1">
          <a:schemeClr val="lt1"/>
        </a:fillRef>
        <a:effectRef idx="0">
          <a:schemeClr val="dk1"/>
        </a:effectRef>
        <a:fontRef idx="minor"/>
      </xdr:style>
    </xdr:sp>
    <xdr:clientData/>
  </xdr:twoCellAnchor>
  <xdr:twoCellAnchor editAs="twoCell">
    <xdr:from>
      <xdr:col>1</xdr:col>
      <xdr:colOff>65520</xdr:colOff>
      <xdr:row>72</xdr:row>
      <xdr:rowOff>68040</xdr:rowOff>
    </xdr:from>
    <xdr:to>
      <xdr:col>1</xdr:col>
      <xdr:colOff>110880</xdr:colOff>
      <xdr:row>90</xdr:row>
      <xdr:rowOff>2520</xdr:rowOff>
    </xdr:to>
    <xdr:sp>
      <xdr:nvSpPr>
        <xdr:cNvPr id="30" name="左大かっこ 1"/>
        <xdr:cNvSpPr/>
      </xdr:nvSpPr>
      <xdr:spPr>
        <a:xfrm>
          <a:off x="213840" y="18641520"/>
          <a:ext cx="45360" cy="3001680"/>
        </a:xfrm>
        <a:prstGeom prst="leftBracket">
          <a:avLst>
            <a:gd name="adj" fmla="val 8333"/>
          </a:avLst>
        </a:prstGeom>
        <a:noFill/>
        <a:ln w="19050">
          <a:solidFill>
            <a:srgbClr val="000000"/>
          </a:solidFill>
          <a:round/>
        </a:ln>
      </xdr:spPr>
      <xdr:style>
        <a:lnRef idx="1">
          <a:schemeClr val="dk1"/>
        </a:lnRef>
        <a:fillRef idx="0">
          <a:schemeClr val="dk1"/>
        </a:fillRef>
        <a:effectRef idx="0">
          <a:schemeClr val="dk1"/>
        </a:effectRef>
        <a:fontRef idx="minor"/>
      </xdr:style>
    </xdr:sp>
    <xdr:clientData/>
  </xdr:twoCellAnchor>
  <xdr:twoCellAnchor editAs="twoCell">
    <xdr:from>
      <xdr:col>1</xdr:col>
      <xdr:colOff>77040</xdr:colOff>
      <xdr:row>96</xdr:row>
      <xdr:rowOff>98640</xdr:rowOff>
    </xdr:from>
    <xdr:to>
      <xdr:col>1</xdr:col>
      <xdr:colOff>122400</xdr:colOff>
      <xdr:row>113</xdr:row>
      <xdr:rowOff>322560</xdr:rowOff>
    </xdr:to>
    <xdr:sp>
      <xdr:nvSpPr>
        <xdr:cNvPr id="31" name="左大かっこ 2"/>
        <xdr:cNvSpPr/>
      </xdr:nvSpPr>
      <xdr:spPr>
        <a:xfrm>
          <a:off x="225360" y="22548960"/>
          <a:ext cx="45360" cy="4272120"/>
        </a:xfrm>
        <a:prstGeom prst="leftBracket">
          <a:avLst>
            <a:gd name="adj" fmla="val 8333"/>
          </a:avLst>
        </a:prstGeom>
        <a:noFill/>
        <a:ln w="19050">
          <a:solidFill>
            <a:srgbClr val="000000"/>
          </a:solidFill>
          <a:round/>
        </a:ln>
      </xdr:spPr>
      <xdr:style>
        <a:lnRef idx="1">
          <a:schemeClr val="dk1"/>
        </a:lnRef>
        <a:fillRef idx="0">
          <a:schemeClr val="dk1"/>
        </a:fillRef>
        <a:effectRef idx="0">
          <a:schemeClr val="dk1"/>
        </a:effectRef>
        <a:fontRef idx="minor"/>
      </xdr:style>
    </xdr:sp>
    <xdr:clientData/>
  </xdr:twoCellAnchor>
  <xdr:twoCellAnchor editAs="twoCell">
    <xdr:from>
      <xdr:col>1</xdr:col>
      <xdr:colOff>95400</xdr:colOff>
      <xdr:row>134</xdr:row>
      <xdr:rowOff>17280</xdr:rowOff>
    </xdr:from>
    <xdr:to>
      <xdr:col>1</xdr:col>
      <xdr:colOff>168120</xdr:colOff>
      <xdr:row>137</xdr:row>
      <xdr:rowOff>137880</xdr:rowOff>
    </xdr:to>
    <xdr:sp>
      <xdr:nvSpPr>
        <xdr:cNvPr id="32" name="左大かっこ 4"/>
        <xdr:cNvSpPr/>
      </xdr:nvSpPr>
      <xdr:spPr>
        <a:xfrm>
          <a:off x="243720" y="31630680"/>
          <a:ext cx="72720" cy="863280"/>
        </a:xfrm>
        <a:prstGeom prst="leftBracket">
          <a:avLst>
            <a:gd name="adj" fmla="val 8333"/>
          </a:avLst>
        </a:prstGeom>
        <a:noFill/>
        <a:ln>
          <a:solidFill>
            <a:srgbClr val="000000"/>
          </a:solidFill>
          <a:round/>
        </a:ln>
      </xdr:spPr>
      <xdr:style>
        <a:lnRef idx="1">
          <a:schemeClr val="dk1"/>
        </a:lnRef>
        <a:fillRef idx="0">
          <a:schemeClr val="dk1"/>
        </a:fillRef>
        <a:effectRef idx="0">
          <a:schemeClr val="dk1"/>
        </a:effectRef>
        <a:fontRef idx="minor"/>
      </xdr:style>
    </xdr:sp>
    <xdr:clientData/>
  </xdr:twoCellAnchor>
  <xdr:twoCellAnchor editAs="twoCell">
    <xdr:from>
      <xdr:col>15</xdr:col>
      <xdr:colOff>160200</xdr:colOff>
      <xdr:row>17</xdr:row>
      <xdr:rowOff>92160</xdr:rowOff>
    </xdr:from>
    <xdr:to>
      <xdr:col>18</xdr:col>
      <xdr:colOff>9360</xdr:colOff>
      <xdr:row>17</xdr:row>
      <xdr:rowOff>276120</xdr:rowOff>
    </xdr:to>
    <xdr:sp>
      <xdr:nvSpPr>
        <xdr:cNvPr id="33" name="テキスト ボックス 16"/>
        <xdr:cNvSpPr/>
      </xdr:nvSpPr>
      <xdr:spPr>
        <a:xfrm>
          <a:off x="2841480" y="3701880"/>
          <a:ext cx="373320" cy="183960"/>
        </a:xfrm>
        <a:prstGeom prst="rect">
          <a:avLst/>
        </a:prstGeom>
        <a:noFill/>
        <a:ln w="9525">
          <a:noFill/>
        </a:ln>
      </xdr:spPr>
      <xdr:style>
        <a:lnRef idx="0"/>
        <a:fillRef idx="0"/>
        <a:effectRef idx="0"/>
        <a:fontRef idx="minor"/>
      </xdr:style>
      <xdr:txBody>
        <a:bodyPr horzOverflow="clip" vertOverflow="clip" lIns="90000" rIns="90000" tIns="45000" bIns="45000" anchor="ctr">
          <a:noAutofit/>
        </a:bodyPr>
        <a:p>
          <a:pPr>
            <a:lnSpc>
              <a:spcPct val="100000"/>
            </a:lnSpc>
          </a:pPr>
          <a:r>
            <a:rPr b="0" lang="en-US" sz="900" spc="-1" strike="noStrike">
              <a:solidFill>
                <a:srgbClr val="000000"/>
              </a:solidFill>
              <a:latin typeface="Times New Roman"/>
            </a:rPr>
            <a:t>(a)</a:t>
          </a:r>
          <a:endParaRPr b="0" lang="en-US" sz="900" spc="-1" strike="noStrike">
            <a:latin typeface="Times New Roman"/>
          </a:endParaRPr>
        </a:p>
      </xdr:txBody>
    </xdr:sp>
    <xdr:clientData/>
  </xdr:twoCellAnchor>
  <xdr:twoCellAnchor editAs="twoCell">
    <xdr:from>
      <xdr:col>15</xdr:col>
      <xdr:colOff>160200</xdr:colOff>
      <xdr:row>18</xdr:row>
      <xdr:rowOff>75600</xdr:rowOff>
    </xdr:from>
    <xdr:to>
      <xdr:col>18</xdr:col>
      <xdr:colOff>9360</xdr:colOff>
      <xdr:row>18</xdr:row>
      <xdr:rowOff>259560</xdr:rowOff>
    </xdr:to>
    <xdr:sp>
      <xdr:nvSpPr>
        <xdr:cNvPr id="34" name="テキスト ボックス 21"/>
        <xdr:cNvSpPr/>
      </xdr:nvSpPr>
      <xdr:spPr>
        <a:xfrm>
          <a:off x="2841480" y="4018680"/>
          <a:ext cx="373320" cy="183960"/>
        </a:xfrm>
        <a:prstGeom prst="rect">
          <a:avLst/>
        </a:prstGeom>
        <a:noFill/>
        <a:ln w="9525">
          <a:noFill/>
        </a:ln>
      </xdr:spPr>
      <xdr:style>
        <a:lnRef idx="0"/>
        <a:fillRef idx="0"/>
        <a:effectRef idx="0"/>
        <a:fontRef idx="minor"/>
      </xdr:style>
      <xdr:txBody>
        <a:bodyPr horzOverflow="clip" vertOverflow="clip" lIns="90000" rIns="90000" tIns="45000" bIns="45000" anchor="ctr">
          <a:noAutofit/>
        </a:bodyPr>
        <a:p>
          <a:pPr>
            <a:lnSpc>
              <a:spcPct val="100000"/>
            </a:lnSpc>
          </a:pPr>
          <a:r>
            <a:rPr b="0" lang="en-US" sz="900" spc="-1" strike="noStrike">
              <a:solidFill>
                <a:srgbClr val="000000"/>
              </a:solidFill>
              <a:latin typeface="Times New Roman"/>
            </a:rPr>
            <a:t>(b)</a:t>
          </a:r>
          <a:endParaRPr b="0" lang="en-US" sz="900" spc="-1" strike="noStrike">
            <a:latin typeface="Times New Roman"/>
          </a:endParaRPr>
        </a:p>
      </xdr:txBody>
    </xdr:sp>
    <xdr:clientData/>
  </xdr:twoCellAnchor>
  <xdr:twoCellAnchor editAs="twoCell">
    <xdr:from>
      <xdr:col>15</xdr:col>
      <xdr:colOff>160200</xdr:colOff>
      <xdr:row>19</xdr:row>
      <xdr:rowOff>105120</xdr:rowOff>
    </xdr:from>
    <xdr:to>
      <xdr:col>18</xdr:col>
      <xdr:colOff>9360</xdr:colOff>
      <xdr:row>19</xdr:row>
      <xdr:rowOff>289080</xdr:rowOff>
    </xdr:to>
    <xdr:sp>
      <xdr:nvSpPr>
        <xdr:cNvPr id="35" name="テキスト ボックス 22"/>
        <xdr:cNvSpPr/>
      </xdr:nvSpPr>
      <xdr:spPr>
        <a:xfrm>
          <a:off x="2841480" y="4381560"/>
          <a:ext cx="373320" cy="183960"/>
        </a:xfrm>
        <a:prstGeom prst="rect">
          <a:avLst/>
        </a:prstGeom>
        <a:noFill/>
        <a:ln w="9525">
          <a:noFill/>
        </a:ln>
      </xdr:spPr>
      <xdr:style>
        <a:lnRef idx="0"/>
        <a:fillRef idx="0"/>
        <a:effectRef idx="0"/>
        <a:fontRef idx="minor"/>
      </xdr:style>
      <xdr:txBody>
        <a:bodyPr horzOverflow="clip" vertOverflow="clip" lIns="90000" rIns="90000" tIns="45000" bIns="45000" anchor="ctr">
          <a:noAutofit/>
        </a:bodyPr>
        <a:p>
          <a:pPr>
            <a:lnSpc>
              <a:spcPct val="100000"/>
            </a:lnSpc>
          </a:pPr>
          <a:r>
            <a:rPr b="0" lang="en-US" sz="900" spc="-1" strike="noStrike">
              <a:solidFill>
                <a:srgbClr val="000000"/>
              </a:solidFill>
              <a:latin typeface="Times New Roman"/>
            </a:rPr>
            <a:t>(c)</a:t>
          </a:r>
          <a:endParaRPr b="0" lang="en-US" sz="900" spc="-1" strike="noStrike">
            <a:latin typeface="Times New Roman"/>
          </a:endParaRPr>
        </a:p>
      </xdr:txBody>
    </xdr:sp>
    <xdr:clientData/>
  </xdr:twoCellAnchor>
  <xdr:twoCellAnchor editAs="twoCell">
    <xdr:from>
      <xdr:col>15</xdr:col>
      <xdr:colOff>160200</xdr:colOff>
      <xdr:row>20</xdr:row>
      <xdr:rowOff>88560</xdr:rowOff>
    </xdr:from>
    <xdr:to>
      <xdr:col>18</xdr:col>
      <xdr:colOff>9360</xdr:colOff>
      <xdr:row>20</xdr:row>
      <xdr:rowOff>272520</xdr:rowOff>
    </xdr:to>
    <xdr:sp>
      <xdr:nvSpPr>
        <xdr:cNvPr id="36" name="テキスト ボックス 23"/>
        <xdr:cNvSpPr/>
      </xdr:nvSpPr>
      <xdr:spPr>
        <a:xfrm>
          <a:off x="2841480" y="4746240"/>
          <a:ext cx="373320" cy="183960"/>
        </a:xfrm>
        <a:prstGeom prst="rect">
          <a:avLst/>
        </a:prstGeom>
        <a:noFill/>
        <a:ln w="9525">
          <a:noFill/>
        </a:ln>
      </xdr:spPr>
      <xdr:style>
        <a:lnRef idx="0"/>
        <a:fillRef idx="0"/>
        <a:effectRef idx="0"/>
        <a:fontRef idx="minor"/>
      </xdr:style>
      <xdr:txBody>
        <a:bodyPr horzOverflow="clip" vertOverflow="clip" lIns="90000" rIns="90000" tIns="45000" bIns="45000" anchor="ctr">
          <a:noAutofit/>
        </a:bodyPr>
        <a:p>
          <a:pPr>
            <a:lnSpc>
              <a:spcPct val="100000"/>
            </a:lnSpc>
          </a:pPr>
          <a:r>
            <a:rPr b="0" lang="en-US" sz="900" spc="-1" strike="noStrike">
              <a:solidFill>
                <a:srgbClr val="000000"/>
              </a:solidFill>
              <a:latin typeface="Times New Roman"/>
            </a:rPr>
            <a:t>(d)</a:t>
          </a:r>
          <a:endParaRPr b="0" lang="en-US" sz="900" spc="-1" strike="noStrike">
            <a:latin typeface="Times New Roman"/>
          </a:endParaRPr>
        </a:p>
      </xdr:txBody>
    </xdr:sp>
    <xdr:clientData/>
  </xdr:twoCellAnchor>
  <xdr:twoCellAnchor editAs="twoCell">
    <xdr:from>
      <xdr:col>15</xdr:col>
      <xdr:colOff>160200</xdr:colOff>
      <xdr:row>21</xdr:row>
      <xdr:rowOff>110160</xdr:rowOff>
    </xdr:from>
    <xdr:to>
      <xdr:col>18</xdr:col>
      <xdr:colOff>9360</xdr:colOff>
      <xdr:row>21</xdr:row>
      <xdr:rowOff>294120</xdr:rowOff>
    </xdr:to>
    <xdr:sp>
      <xdr:nvSpPr>
        <xdr:cNvPr id="37" name="テキスト ボックス 24"/>
        <xdr:cNvSpPr/>
      </xdr:nvSpPr>
      <xdr:spPr>
        <a:xfrm>
          <a:off x="2841480" y="5129640"/>
          <a:ext cx="373320" cy="183960"/>
        </a:xfrm>
        <a:prstGeom prst="rect">
          <a:avLst/>
        </a:prstGeom>
        <a:noFill/>
        <a:ln w="9525">
          <a:noFill/>
        </a:ln>
      </xdr:spPr>
      <xdr:style>
        <a:lnRef idx="0"/>
        <a:fillRef idx="0"/>
        <a:effectRef idx="0"/>
        <a:fontRef idx="minor"/>
      </xdr:style>
      <xdr:txBody>
        <a:bodyPr horzOverflow="clip" vertOverflow="clip" lIns="90000" rIns="90000" tIns="45000" bIns="45000" anchor="ctr">
          <a:noAutofit/>
        </a:bodyPr>
        <a:p>
          <a:pPr>
            <a:lnSpc>
              <a:spcPct val="100000"/>
            </a:lnSpc>
          </a:pPr>
          <a:r>
            <a:rPr b="0" lang="en-US" sz="900" spc="-1" strike="noStrike">
              <a:solidFill>
                <a:srgbClr val="000000"/>
              </a:solidFill>
              <a:latin typeface="Times New Roman"/>
            </a:rPr>
            <a:t>(e)</a:t>
          </a:r>
          <a:endParaRPr b="0" lang="en-US" sz="900" spc="-1" strike="noStrike">
            <a:latin typeface="Times New Roman"/>
          </a:endParaRPr>
        </a:p>
      </xdr:txBody>
    </xdr:sp>
    <xdr:clientData/>
  </xdr:twoCellAnchor>
  <xdr:twoCellAnchor editAs="twoCell">
    <xdr:from>
      <xdr:col>15</xdr:col>
      <xdr:colOff>160200</xdr:colOff>
      <xdr:row>24</xdr:row>
      <xdr:rowOff>78480</xdr:rowOff>
    </xdr:from>
    <xdr:to>
      <xdr:col>18</xdr:col>
      <xdr:colOff>9360</xdr:colOff>
      <xdr:row>24</xdr:row>
      <xdr:rowOff>262440</xdr:rowOff>
    </xdr:to>
    <xdr:sp>
      <xdr:nvSpPr>
        <xdr:cNvPr id="38" name="テキスト ボックス 25"/>
        <xdr:cNvSpPr/>
      </xdr:nvSpPr>
      <xdr:spPr>
        <a:xfrm>
          <a:off x="2841480" y="5860080"/>
          <a:ext cx="373320" cy="183960"/>
        </a:xfrm>
        <a:prstGeom prst="rect">
          <a:avLst/>
        </a:prstGeom>
        <a:noFill/>
        <a:ln w="9525">
          <a:noFill/>
        </a:ln>
      </xdr:spPr>
      <xdr:style>
        <a:lnRef idx="0"/>
        <a:fillRef idx="0"/>
        <a:effectRef idx="0"/>
        <a:fontRef idx="minor"/>
      </xdr:style>
      <xdr:txBody>
        <a:bodyPr horzOverflow="clip" vertOverflow="clip" lIns="90000" rIns="90000" tIns="45000" bIns="45000" anchor="ctr">
          <a:noAutofit/>
        </a:bodyPr>
        <a:p>
          <a:pPr>
            <a:lnSpc>
              <a:spcPct val="100000"/>
            </a:lnSpc>
          </a:pPr>
          <a:r>
            <a:rPr b="0" lang="en-US" sz="900" spc="-1" strike="noStrike">
              <a:solidFill>
                <a:srgbClr val="000000"/>
              </a:solidFill>
              <a:latin typeface="Times New Roman"/>
            </a:rPr>
            <a:t>(f)</a:t>
          </a:r>
          <a:endParaRPr b="0" lang="en-US" sz="900" spc="-1" strike="noStrike">
            <a:latin typeface="Times New Roman"/>
          </a:endParaRPr>
        </a:p>
      </xdr:txBody>
    </xdr:sp>
    <xdr:clientData/>
  </xdr:twoCellAnchor>
  <xdr:twoCellAnchor editAs="twoCell">
    <xdr:from>
      <xdr:col>15</xdr:col>
      <xdr:colOff>160200</xdr:colOff>
      <xdr:row>26</xdr:row>
      <xdr:rowOff>84600</xdr:rowOff>
    </xdr:from>
    <xdr:to>
      <xdr:col>18</xdr:col>
      <xdr:colOff>9360</xdr:colOff>
      <xdr:row>26</xdr:row>
      <xdr:rowOff>268560</xdr:rowOff>
    </xdr:to>
    <xdr:sp>
      <xdr:nvSpPr>
        <xdr:cNvPr id="39" name="テキスト ボックス 26"/>
        <xdr:cNvSpPr/>
      </xdr:nvSpPr>
      <xdr:spPr>
        <a:xfrm>
          <a:off x="2841480" y="6685200"/>
          <a:ext cx="373320" cy="183960"/>
        </a:xfrm>
        <a:prstGeom prst="rect">
          <a:avLst/>
        </a:prstGeom>
        <a:noFill/>
        <a:ln w="9525">
          <a:noFill/>
        </a:ln>
      </xdr:spPr>
      <xdr:style>
        <a:lnRef idx="0"/>
        <a:fillRef idx="0"/>
        <a:effectRef idx="0"/>
        <a:fontRef idx="minor"/>
      </xdr:style>
      <xdr:txBody>
        <a:bodyPr horzOverflow="clip" vertOverflow="clip" lIns="90000" rIns="90000" tIns="45000" bIns="45000" anchor="ctr">
          <a:noAutofit/>
        </a:bodyPr>
        <a:p>
          <a:pPr>
            <a:lnSpc>
              <a:spcPct val="100000"/>
            </a:lnSpc>
          </a:pPr>
          <a:r>
            <a:rPr b="0" lang="en-US" sz="900" spc="-1" strike="noStrike">
              <a:solidFill>
                <a:srgbClr val="000000"/>
              </a:solidFill>
              <a:latin typeface="Times New Roman"/>
            </a:rPr>
            <a:t>(h)</a:t>
          </a:r>
          <a:endParaRPr b="0" lang="en-US" sz="900" spc="-1" strike="noStrike">
            <a:latin typeface="Times New Roman"/>
          </a:endParaRPr>
        </a:p>
      </xdr:txBody>
    </xdr:sp>
    <xdr:clientData/>
  </xdr:twoCellAnchor>
  <xdr:twoCellAnchor editAs="twoCell">
    <xdr:from>
      <xdr:col>15</xdr:col>
      <xdr:colOff>160200</xdr:colOff>
      <xdr:row>25</xdr:row>
      <xdr:rowOff>160560</xdr:rowOff>
    </xdr:from>
    <xdr:to>
      <xdr:col>18</xdr:col>
      <xdr:colOff>9360</xdr:colOff>
      <xdr:row>25</xdr:row>
      <xdr:rowOff>344520</xdr:rowOff>
    </xdr:to>
    <xdr:sp>
      <xdr:nvSpPr>
        <xdr:cNvPr id="40" name="テキスト ボックス 27"/>
        <xdr:cNvSpPr/>
      </xdr:nvSpPr>
      <xdr:spPr>
        <a:xfrm>
          <a:off x="2841480" y="6284880"/>
          <a:ext cx="373320" cy="183960"/>
        </a:xfrm>
        <a:prstGeom prst="rect">
          <a:avLst/>
        </a:prstGeom>
        <a:noFill/>
        <a:ln w="9525">
          <a:noFill/>
        </a:ln>
      </xdr:spPr>
      <xdr:style>
        <a:lnRef idx="0"/>
        <a:fillRef idx="0"/>
        <a:effectRef idx="0"/>
        <a:fontRef idx="minor"/>
      </xdr:style>
      <xdr:txBody>
        <a:bodyPr horzOverflow="clip" vertOverflow="clip" lIns="90000" rIns="90000" tIns="45000" bIns="45000" anchor="ctr">
          <a:noAutofit/>
        </a:bodyPr>
        <a:p>
          <a:pPr>
            <a:lnSpc>
              <a:spcPct val="100000"/>
            </a:lnSpc>
          </a:pPr>
          <a:r>
            <a:rPr b="0" lang="en-US" sz="900" spc="-1" strike="noStrike">
              <a:solidFill>
                <a:srgbClr val="000000"/>
              </a:solidFill>
              <a:latin typeface="Times New Roman"/>
            </a:rPr>
            <a:t>(g)</a:t>
          </a:r>
          <a:endParaRPr b="0" lang="en-US" sz="900" spc="-1" strike="noStrike">
            <a:latin typeface="Times New Roman"/>
          </a:endParaRPr>
        </a:p>
      </xdr:txBody>
    </xdr:sp>
    <xdr:clientData/>
  </xdr:twoCellAnchor>
  <xdr:twoCellAnchor editAs="twoCell">
    <xdr:from>
      <xdr:col>16</xdr:col>
      <xdr:colOff>720</xdr:colOff>
      <xdr:row>27</xdr:row>
      <xdr:rowOff>13320</xdr:rowOff>
    </xdr:from>
    <xdr:to>
      <xdr:col>18</xdr:col>
      <xdr:colOff>7200</xdr:colOff>
      <xdr:row>27</xdr:row>
      <xdr:rowOff>197280</xdr:rowOff>
    </xdr:to>
    <xdr:sp>
      <xdr:nvSpPr>
        <xdr:cNvPr id="41" name="テキスト ボックス 28"/>
        <xdr:cNvSpPr/>
      </xdr:nvSpPr>
      <xdr:spPr>
        <a:xfrm>
          <a:off x="2856600" y="6947280"/>
          <a:ext cx="356040" cy="183960"/>
        </a:xfrm>
        <a:prstGeom prst="rect">
          <a:avLst/>
        </a:prstGeom>
        <a:noFill/>
        <a:ln w="9525">
          <a:noFill/>
        </a:ln>
      </xdr:spPr>
      <xdr:style>
        <a:lnRef idx="0"/>
        <a:fillRef idx="0"/>
        <a:effectRef idx="0"/>
        <a:fontRef idx="minor"/>
      </xdr:style>
      <xdr:txBody>
        <a:bodyPr horzOverflow="clip" vertOverflow="clip" lIns="90000" rIns="90000" tIns="45000" bIns="45000" anchor="ctr">
          <a:noAutofit/>
        </a:bodyPr>
        <a:p>
          <a:pPr>
            <a:lnSpc>
              <a:spcPct val="100000"/>
            </a:lnSpc>
          </a:pPr>
          <a:r>
            <a:rPr b="0" lang="en-US" sz="900" spc="-1" strike="noStrike">
              <a:solidFill>
                <a:srgbClr val="000000"/>
              </a:solidFill>
              <a:latin typeface="Times New Roman"/>
            </a:rPr>
            <a:t>(i)</a:t>
          </a:r>
          <a:endParaRPr b="0" lang="en-US" sz="900" spc="-1" strike="noStrike">
            <a:latin typeface="Times New Roman"/>
          </a:endParaRPr>
        </a:p>
      </xdr:txBody>
    </xdr:sp>
    <xdr:clientData/>
  </xdr:twoCellAnchor>
  <xdr:twoCellAnchor editAs="absolute">
    <xdr:from>
      <xdr:col>38</xdr:col>
      <xdr:colOff>155160</xdr:colOff>
      <xdr:row>0</xdr:row>
      <xdr:rowOff>164520</xdr:rowOff>
    </xdr:from>
    <xdr:to>
      <xdr:col>54</xdr:col>
      <xdr:colOff>123480</xdr:colOff>
      <xdr:row>17</xdr:row>
      <xdr:rowOff>123480</xdr:rowOff>
    </xdr:to>
    <xdr:sp>
      <xdr:nvSpPr>
        <xdr:cNvPr id="42" name="正方形/長方形 14"/>
        <xdr:cNvSpPr/>
      </xdr:nvSpPr>
      <xdr:spPr>
        <a:xfrm>
          <a:off x="6878880" y="164520"/>
          <a:ext cx="6340680" cy="3568680"/>
        </a:xfrm>
        <a:prstGeom prst="rect">
          <a:avLst/>
        </a:prstGeom>
        <a:solidFill>
          <a:schemeClr val="bg1"/>
        </a:solidFill>
        <a:ln w="57150">
          <a:solidFill>
            <a:srgbClr val="000000"/>
          </a:solidFill>
          <a:round/>
        </a:ln>
      </xdr:spPr>
      <xdr:style>
        <a:lnRef idx="2">
          <a:schemeClr val="accent6"/>
        </a:lnRef>
        <a:fillRef idx="1">
          <a:schemeClr val="lt1"/>
        </a:fillRef>
        <a:effectRef idx="0">
          <a:schemeClr val="accent6"/>
        </a:effectRef>
        <a:fontRef idx="minor"/>
      </xdr:style>
      <xdr:txBody>
        <a:bodyPr vertOverflow="clip" lIns="18360" rIns="0" tIns="0" bIns="0" anchor="ctr" upright="1">
          <a:noAutofit/>
        </a:bodyPr>
        <a:p>
          <a:pPr>
            <a:lnSpc>
              <a:spcPct val="100000"/>
            </a:lnSpc>
          </a:pPr>
          <a:r>
            <a:rPr b="1" lang="en-US" sz="1100" spc="-1" strike="noStrike">
              <a:solidFill>
                <a:srgbClr val="000000"/>
              </a:solidFill>
              <a:latin typeface="Calibri"/>
            </a:rPr>
            <a:t>   </a:t>
          </a:r>
          <a:r>
            <a:rPr b="1" lang="ja-JP" sz="1100" spc="-1" strike="noStrike">
              <a:solidFill>
                <a:srgbClr val="000000"/>
              </a:solidFill>
              <a:latin typeface="Calibri"/>
            </a:rPr>
            <a:t>【</a:t>
          </a:r>
          <a:r>
            <a:rPr b="1" lang="ja-JP" sz="1100" spc="-1" strike="noStrike">
              <a:solidFill>
                <a:srgbClr val="000000"/>
              </a:solidFill>
              <a:latin typeface="Calibri"/>
            </a:rPr>
            <a:t>記入上の注意】</a:t>
          </a:r>
          <a:endParaRPr b="0" lang="en-US" sz="1100" spc="-1" strike="noStrike">
            <a:latin typeface="Times New Roman"/>
          </a:endParaRPr>
        </a:p>
        <a:p>
          <a:pPr>
            <a:lnSpc>
              <a:spcPct val="100000"/>
            </a:lnSpc>
          </a:pPr>
          <a:endParaRPr b="0" lang="en-US" sz="1100" spc="-1" strike="noStrike">
            <a:latin typeface="Times New Roman"/>
          </a:endParaRPr>
        </a:p>
        <a:p>
          <a:pPr>
            <a:lnSpc>
              <a:spcPct val="100000"/>
            </a:lnSpc>
          </a:pPr>
          <a:r>
            <a:rPr b="1" lang="ja-JP" sz="1100" spc="-1" strike="noStrike">
              <a:solidFill>
                <a:srgbClr val="000000"/>
              </a:solidFill>
              <a:latin typeface="Calibri"/>
            </a:rPr>
            <a:t>　・ 必須の記入箇所は　　　　　　　　　　　　　　　　　　　　　　　　　のセルです。</a:t>
          </a:r>
          <a:endParaRPr b="0" lang="en-US" sz="1100" spc="-1" strike="noStrike">
            <a:latin typeface="Times New Roman"/>
          </a:endParaRPr>
        </a:p>
        <a:p>
          <a:pPr>
            <a:lnSpc>
              <a:spcPct val="100000"/>
            </a:lnSpc>
          </a:pPr>
          <a:r>
            <a:rPr b="1" lang="ja-JP" sz="1100" spc="-1" strike="noStrike">
              <a:solidFill>
                <a:srgbClr val="000000"/>
              </a:solidFill>
              <a:latin typeface="Calibri"/>
            </a:rPr>
            <a:t>　   空欄が残っているとエラーになります。</a:t>
          </a:r>
          <a:endParaRPr b="0" lang="en-US" sz="1100" spc="-1" strike="noStrike">
            <a:latin typeface="Times New Roman"/>
          </a:endParaRPr>
        </a:p>
        <a:p>
          <a:pPr>
            <a:lnSpc>
              <a:spcPct val="100000"/>
            </a:lnSpc>
          </a:pPr>
          <a:r>
            <a:rPr b="1" lang="en-US" sz="1100" spc="-1" strike="noStrike">
              <a:solidFill>
                <a:srgbClr val="000000"/>
              </a:solidFill>
              <a:latin typeface="Calibri"/>
            </a:rPr>
            <a:t>   </a:t>
          </a:r>
          <a:endParaRPr b="0" lang="en-US" sz="1100" spc="-1" strike="noStrike">
            <a:latin typeface="Times New Roman"/>
          </a:endParaRPr>
        </a:p>
        <a:p>
          <a:pPr>
            <a:lnSpc>
              <a:spcPct val="100000"/>
            </a:lnSpc>
          </a:pPr>
          <a:r>
            <a:rPr b="1" lang="ja-JP" sz="1100" spc="-1" strike="noStrike">
              <a:solidFill>
                <a:srgbClr val="000000"/>
              </a:solidFill>
              <a:latin typeface="Calibri"/>
            </a:rPr>
            <a:t>　・　　　　　　　　　のセルの入力は必須ではありませんが、可能な限り入力してください。</a:t>
          </a:r>
          <a:endParaRPr b="0" lang="en-US" sz="1100" spc="-1" strike="noStrike">
            <a:latin typeface="Times New Roman"/>
          </a:endParaRPr>
        </a:p>
        <a:p>
          <a:pPr>
            <a:lnSpc>
              <a:spcPct val="100000"/>
            </a:lnSpc>
          </a:pPr>
          <a:endParaRPr b="0" lang="en-US" sz="1100" spc="-1" strike="noStrike">
            <a:latin typeface="Times New Roman"/>
          </a:endParaRPr>
        </a:p>
        <a:p>
          <a:pPr>
            <a:lnSpc>
              <a:spcPct val="100000"/>
            </a:lnSpc>
          </a:pPr>
          <a:r>
            <a:rPr b="1" lang="ja-JP" sz="1100" spc="-1" strike="noStrike">
              <a:solidFill>
                <a:srgbClr val="000000"/>
              </a:solidFill>
              <a:latin typeface="Calibri"/>
            </a:rPr>
            <a:t>　・ 先に「基本情報入力シート」「別紙様式２－２」および「別紙様式２－３」を完成させてください。</a:t>
          </a:r>
          <a:endParaRPr b="0" lang="en-US" sz="1100" spc="-1" strike="noStrike">
            <a:latin typeface="Times New Roman"/>
          </a:endParaRPr>
        </a:p>
        <a:p>
          <a:pPr>
            <a:lnSpc>
              <a:spcPct val="100000"/>
            </a:lnSpc>
          </a:pPr>
          <a:r>
            <a:rPr b="1" lang="ja-JP" sz="1100" spc="-1" strike="noStrike">
              <a:solidFill>
                <a:srgbClr val="000000"/>
              </a:solidFill>
              <a:latin typeface="Calibri"/>
            </a:rPr>
            <a:t>　　（必要に応じて「別紙様式２－４」も記入</a:t>
          </a:r>
          <a:r>
            <a:rPr b="1" lang="ja-JP" sz="1200" spc="-1" strike="noStrike">
              <a:solidFill>
                <a:srgbClr val="000000"/>
              </a:solidFill>
              <a:latin typeface="Calibri"/>
            </a:rPr>
            <a:t>）</a:t>
          </a:r>
          <a:endParaRPr b="0" lang="en-US" sz="1200" spc="-1" strike="noStrike">
            <a:latin typeface="Times New Roman"/>
          </a:endParaRPr>
        </a:p>
        <a:p>
          <a:pPr>
            <a:lnSpc>
              <a:spcPct val="100000"/>
            </a:lnSpc>
          </a:pPr>
          <a:endParaRPr b="0" lang="en-US" sz="1200" spc="-1" strike="noStrike">
            <a:latin typeface="Times New Roman"/>
          </a:endParaRPr>
        </a:p>
        <a:p>
          <a:pPr>
            <a:lnSpc>
              <a:spcPct val="100000"/>
            </a:lnSpc>
          </a:pPr>
          <a:r>
            <a:rPr b="1" lang="en-US" sz="1100" spc="-1" strike="noStrike">
              <a:solidFill>
                <a:srgbClr val="000000"/>
              </a:solidFill>
              <a:latin typeface="Calibri"/>
            </a:rPr>
            <a:t>   </a:t>
          </a:r>
          <a:r>
            <a:rPr b="1" lang="ja-JP" sz="1100" spc="-1" strike="noStrike">
              <a:solidFill>
                <a:srgbClr val="000000"/>
              </a:solidFill>
              <a:latin typeface="Calibri"/>
            </a:rPr>
            <a:t>・ 「別紙様式２－２」から「別紙様式２－４」までの記入内容に応じて、入力が不要な欄が非表示になります。</a:t>
          </a:r>
          <a:endParaRPr b="0" lang="en-US" sz="1100" spc="-1" strike="noStrike">
            <a:latin typeface="Times New Roman"/>
          </a:endParaRPr>
        </a:p>
        <a:p>
          <a:pPr>
            <a:lnSpc>
              <a:spcPct val="100000"/>
            </a:lnSpc>
          </a:pPr>
          <a:endParaRPr b="0" lang="en-US" sz="1100" spc="-1" strike="noStrike">
            <a:latin typeface="Times New Roman"/>
          </a:endParaRPr>
        </a:p>
        <a:p>
          <a:pPr>
            <a:lnSpc>
              <a:spcPct val="100000"/>
            </a:lnSpc>
          </a:pPr>
          <a:r>
            <a:rPr b="1" lang="ja-JP" sz="1100" spc="-1" strike="noStrike">
              <a:solidFill>
                <a:srgbClr val="000000"/>
              </a:solidFill>
              <a:latin typeface="Calibri"/>
            </a:rPr>
            <a:t>　・ 濃いオレンジ色のセルに「</a:t>
          </a:r>
          <a:r>
            <a:rPr b="1" lang="en-US" sz="1100" spc="-1" strike="noStrike">
              <a:solidFill>
                <a:srgbClr val="000000"/>
              </a:solidFill>
              <a:latin typeface="Calibri"/>
            </a:rPr>
            <a:t>×</a:t>
          </a:r>
          <a:r>
            <a:rPr b="1" lang="ja-JP" sz="1100" spc="-1" strike="noStrike">
              <a:solidFill>
                <a:srgbClr val="000000"/>
              </a:solidFill>
              <a:latin typeface="Calibri"/>
            </a:rPr>
            <a:t>」が表示された場合、記入内容が要件を満たしていないか、未入力の欄があります。</a:t>
          </a:r>
          <a:endParaRPr b="0" lang="en-US" sz="1100" spc="-1" strike="noStrike">
            <a:latin typeface="Times New Roman"/>
          </a:endParaRPr>
        </a:p>
        <a:p>
          <a:pPr>
            <a:lnSpc>
              <a:spcPct val="100000"/>
            </a:lnSpc>
          </a:pPr>
          <a:r>
            <a:rPr b="1" lang="ja-JP" sz="1100" spc="-1" strike="noStrike">
              <a:solidFill>
                <a:srgbClr val="000000"/>
              </a:solidFill>
              <a:latin typeface="Calibri"/>
            </a:rPr>
            <a:t>　　修正してください。グレー色のセルの「○」「△」「</a:t>
          </a:r>
          <a:r>
            <a:rPr b="1" lang="en-US" sz="1100" spc="-1" strike="noStrike">
              <a:solidFill>
                <a:srgbClr val="000000"/>
              </a:solidFill>
              <a:latin typeface="Calibri"/>
            </a:rPr>
            <a:t>×</a:t>
          </a:r>
          <a:r>
            <a:rPr b="1" lang="ja-JP" sz="1100" spc="-1" strike="noStrike">
              <a:solidFill>
                <a:srgbClr val="000000"/>
              </a:solidFill>
              <a:latin typeface="Calibri"/>
            </a:rPr>
            <a:t>」および空欄は、要件には影響しません。</a:t>
          </a:r>
          <a:endParaRPr b="0" lang="en-US" sz="1100" spc="-1" strike="noStrike">
            <a:latin typeface="Times New Roman"/>
          </a:endParaRPr>
        </a:p>
        <a:p>
          <a:pPr>
            <a:lnSpc>
              <a:spcPct val="100000"/>
            </a:lnSpc>
          </a:pPr>
          <a:endParaRPr b="0" lang="en-US" sz="1100" spc="-1" strike="noStrike">
            <a:latin typeface="Times New Roman"/>
          </a:endParaRPr>
        </a:p>
        <a:p>
          <a:pPr>
            <a:lnSpc>
              <a:spcPct val="100000"/>
            </a:lnSpc>
          </a:pPr>
          <a:endParaRPr b="0" lang="en-US" sz="1100" spc="-1" strike="noStrike">
            <a:latin typeface="Times New Roman"/>
          </a:endParaRPr>
        </a:p>
        <a:p>
          <a:pPr>
            <a:lnSpc>
              <a:spcPct val="100000"/>
            </a:lnSpc>
            <a:tabLst>
              <a:tab algn="l" pos="0"/>
            </a:tabLst>
          </a:pPr>
          <a:r>
            <a:rPr b="1" lang="ja-JP" sz="1100" spc="-1" strike="noStrike">
              <a:solidFill>
                <a:srgbClr val="000000"/>
              </a:solidFill>
              <a:latin typeface="Calibri"/>
            </a:rPr>
            <a:t>　</a:t>
          </a:r>
          <a:endParaRPr b="0" lang="en-US" sz="1100" spc="-1" strike="noStrike">
            <a:latin typeface="Times New Roman"/>
          </a:endParaRPr>
        </a:p>
        <a:p>
          <a:pPr>
            <a:lnSpc>
              <a:spcPct val="100000"/>
            </a:lnSpc>
            <a:tabLst>
              <a:tab algn="l" pos="0"/>
            </a:tabLst>
          </a:pPr>
          <a:r>
            <a:rPr b="1" lang="en-US" sz="1100" spc="-1" strike="noStrike">
              <a:solidFill>
                <a:srgbClr val="000000"/>
              </a:solidFill>
              <a:latin typeface="Calibri"/>
            </a:rPr>
            <a:t>   </a:t>
          </a:r>
          <a:r>
            <a:rPr b="1" lang="ja-JP" sz="1100" spc="-1" strike="noStrike">
              <a:solidFill>
                <a:srgbClr val="000000"/>
              </a:solidFill>
              <a:latin typeface="Calibri"/>
            </a:rPr>
            <a:t>・ 本処遇改善計画書に記載された金額は見込額であり、提出後の運営状況（利用者数等）、</a:t>
          </a:r>
          <a:endParaRPr b="0" lang="en-US" sz="1100" spc="-1" strike="noStrike">
            <a:latin typeface="Times New Roman"/>
          </a:endParaRPr>
        </a:p>
        <a:p>
          <a:pPr>
            <a:lnSpc>
              <a:spcPct val="100000"/>
            </a:lnSpc>
            <a:tabLst>
              <a:tab algn="l" pos="0"/>
            </a:tabLst>
          </a:pPr>
          <a:r>
            <a:rPr b="1" lang="ja-JP" sz="1100" spc="-1" strike="noStrike">
              <a:solidFill>
                <a:srgbClr val="000000"/>
              </a:solidFill>
              <a:latin typeface="Calibri"/>
            </a:rPr>
            <a:t>　　人員配置状況（職員数等）その他の事由により変動があっても差し支えありません。</a:t>
          </a:r>
          <a:endParaRPr b="0" lang="en-US" sz="1100" spc="-1" strike="noStrike">
            <a:latin typeface="Times New Roman"/>
          </a:endParaRPr>
        </a:p>
      </xdr:txBody>
    </xdr:sp>
    <xdr:clientData/>
  </xdr:twoCellAnchor>
  <xdr:twoCellAnchor editAs="absolute">
    <xdr:from>
      <xdr:col>41</xdr:col>
      <xdr:colOff>193680</xdr:colOff>
      <xdr:row>2</xdr:row>
      <xdr:rowOff>235440</xdr:rowOff>
    </xdr:from>
    <xdr:to>
      <xdr:col>43</xdr:col>
      <xdr:colOff>36360</xdr:colOff>
      <xdr:row>3</xdr:row>
      <xdr:rowOff>105120</xdr:rowOff>
    </xdr:to>
    <xdr:sp>
      <xdr:nvSpPr>
        <xdr:cNvPr id="43" name="正方形/長方形 11"/>
        <xdr:cNvSpPr/>
      </xdr:nvSpPr>
      <xdr:spPr>
        <a:xfrm>
          <a:off x="8148240" y="606600"/>
          <a:ext cx="593280" cy="174600"/>
        </a:xfrm>
        <a:prstGeom prst="rect">
          <a:avLst/>
        </a:prstGeom>
        <a:solidFill>
          <a:srgbClr val="fff2cc"/>
        </a:solidFill>
        <a:ln w="9525">
          <a:solidFill>
            <a:srgbClr val="000000"/>
          </a:solidFill>
          <a:round/>
        </a:ln>
      </xdr:spPr>
      <xdr:style>
        <a:lnRef idx="0"/>
        <a:fillRef idx="0"/>
        <a:effectRef idx="0"/>
        <a:fontRef idx="minor"/>
      </xdr:style>
      <xdr:txBody>
        <a:bodyPr vertOverflow="clip" lIns="18360" rIns="0" tIns="0" bIns="0" anchor="ctr" upright="1">
          <a:noAutofit/>
        </a:bodyPr>
        <a:p>
          <a:pPr algn="ctr">
            <a:lnSpc>
              <a:spcPct val="100000"/>
            </a:lnSpc>
          </a:pPr>
          <a:r>
            <a:rPr b="1" lang="ja-JP" sz="1100" spc="-1" strike="noStrike">
              <a:latin typeface="Times New Roman"/>
            </a:rPr>
            <a:t>薄橙色</a:t>
          </a:r>
          <a:endParaRPr b="0" lang="en-US" sz="1100" spc="-1" strike="noStrike">
            <a:latin typeface="Times New Roman"/>
          </a:endParaRPr>
        </a:p>
      </xdr:txBody>
    </xdr:sp>
    <xdr:clientData/>
  </xdr:twoCellAnchor>
  <xdr:twoCellAnchor editAs="absolute">
    <xdr:from>
      <xdr:col>43</xdr:col>
      <xdr:colOff>130680</xdr:colOff>
      <xdr:row>2</xdr:row>
      <xdr:rowOff>235440</xdr:rowOff>
    </xdr:from>
    <xdr:to>
      <xdr:col>44</xdr:col>
      <xdr:colOff>209160</xdr:colOff>
      <xdr:row>3</xdr:row>
      <xdr:rowOff>105120</xdr:rowOff>
    </xdr:to>
    <xdr:sp>
      <xdr:nvSpPr>
        <xdr:cNvPr id="44" name="正方形/長方形 12"/>
        <xdr:cNvSpPr/>
      </xdr:nvSpPr>
      <xdr:spPr>
        <a:xfrm>
          <a:off x="8835840" y="606600"/>
          <a:ext cx="593280" cy="174600"/>
        </a:xfrm>
        <a:prstGeom prst="rect">
          <a:avLst/>
        </a:prstGeom>
        <a:solidFill>
          <a:srgbClr val="ffffcc"/>
        </a:solidFill>
        <a:ln w="9525">
          <a:solidFill>
            <a:srgbClr val="000000"/>
          </a:solidFill>
          <a:round/>
        </a:ln>
      </xdr:spPr>
      <xdr:style>
        <a:lnRef idx="0"/>
        <a:fillRef idx="0"/>
        <a:effectRef idx="0"/>
        <a:fontRef idx="minor"/>
      </xdr:style>
      <xdr:txBody>
        <a:bodyPr vertOverflow="clip" lIns="18360" rIns="0" tIns="0" bIns="0" anchor="ctr" upright="1">
          <a:noAutofit/>
        </a:bodyPr>
        <a:p>
          <a:pPr algn="ctr">
            <a:lnSpc>
              <a:spcPct val="100000"/>
            </a:lnSpc>
            <a:tabLst>
              <a:tab algn="l" pos="0"/>
            </a:tabLst>
          </a:pPr>
          <a:r>
            <a:rPr b="1" lang="ja-JP" sz="1100" spc="-1" strike="noStrike">
              <a:latin typeface="Calibri"/>
            </a:rPr>
            <a:t>黄色</a:t>
          </a:r>
          <a:endParaRPr b="0" lang="en-US" sz="1100" spc="-1" strike="noStrike">
            <a:latin typeface="Times New Roman"/>
          </a:endParaRPr>
        </a:p>
      </xdr:txBody>
    </xdr:sp>
    <xdr:clientData/>
  </xdr:twoCellAnchor>
  <xdr:twoCellAnchor editAs="absolute">
    <xdr:from>
      <xdr:col>44</xdr:col>
      <xdr:colOff>318960</xdr:colOff>
      <xdr:row>2</xdr:row>
      <xdr:rowOff>235440</xdr:rowOff>
    </xdr:from>
    <xdr:to>
      <xdr:col>46</xdr:col>
      <xdr:colOff>161640</xdr:colOff>
      <xdr:row>3</xdr:row>
      <xdr:rowOff>105120</xdr:rowOff>
    </xdr:to>
    <xdr:sp>
      <xdr:nvSpPr>
        <xdr:cNvPr id="45" name="正方形/長方形 13"/>
        <xdr:cNvSpPr/>
      </xdr:nvSpPr>
      <xdr:spPr>
        <a:xfrm>
          <a:off x="9538920" y="606600"/>
          <a:ext cx="593280" cy="174600"/>
        </a:xfrm>
        <a:prstGeom prst="rect">
          <a:avLst/>
        </a:prstGeom>
        <a:solidFill>
          <a:srgbClr val="ffe5ff"/>
        </a:solidFill>
        <a:ln w="9525">
          <a:solidFill>
            <a:srgbClr val="000000"/>
          </a:solidFill>
          <a:round/>
        </a:ln>
      </xdr:spPr>
      <xdr:style>
        <a:lnRef idx="0"/>
        <a:fillRef idx="0"/>
        <a:effectRef idx="0"/>
        <a:fontRef idx="minor"/>
      </xdr:style>
      <xdr:txBody>
        <a:bodyPr vertOverflow="clip" lIns="18360" rIns="0" tIns="0" bIns="0" anchor="ctr" upright="1">
          <a:noAutofit/>
        </a:bodyPr>
        <a:p>
          <a:pPr algn="ctr">
            <a:lnSpc>
              <a:spcPct val="100000"/>
            </a:lnSpc>
            <a:tabLst>
              <a:tab algn="l" pos="0"/>
            </a:tabLst>
          </a:pPr>
          <a:r>
            <a:rPr b="1" lang="ja-JP" sz="1100" spc="-1" strike="noStrike">
              <a:latin typeface="Calibri"/>
            </a:rPr>
            <a:t>ピンク色</a:t>
          </a:r>
          <a:endParaRPr b="0" lang="en-US" sz="1100" spc="-1" strike="noStrike">
            <a:latin typeface="Times New Roman"/>
          </a:endParaRPr>
        </a:p>
      </xdr:txBody>
    </xdr:sp>
    <xdr:clientData/>
  </xdr:twoCellAnchor>
  <xdr:twoCellAnchor editAs="absolute">
    <xdr:from>
      <xdr:col>38</xdr:col>
      <xdr:colOff>362880</xdr:colOff>
      <xdr:row>13</xdr:row>
      <xdr:rowOff>22320</xdr:rowOff>
    </xdr:from>
    <xdr:to>
      <xdr:col>39</xdr:col>
      <xdr:colOff>61920</xdr:colOff>
      <xdr:row>14</xdr:row>
      <xdr:rowOff>172440</xdr:rowOff>
    </xdr:to>
    <xdr:sp>
      <xdr:nvSpPr>
        <xdr:cNvPr id="46" name="正方形/長方形 17"/>
        <xdr:cNvSpPr/>
      </xdr:nvSpPr>
      <xdr:spPr>
        <a:xfrm>
          <a:off x="7086600" y="2832120"/>
          <a:ext cx="179280" cy="245160"/>
        </a:xfrm>
        <a:prstGeom prst="rect">
          <a:avLst/>
        </a:prstGeom>
        <a:solidFill>
          <a:srgbClr val="ffc000"/>
        </a:solidFill>
        <a:ln w="9525">
          <a:solidFill>
            <a:srgbClr val="000000"/>
          </a:solidFill>
          <a:round/>
        </a:ln>
      </xdr:spPr>
      <xdr:style>
        <a:lnRef idx="0"/>
        <a:fillRef idx="0"/>
        <a:effectRef idx="0"/>
        <a:fontRef idx="minor"/>
      </xdr:style>
      <xdr:txBody>
        <a:bodyPr vertOverflow="clip" lIns="18360" rIns="0" tIns="0" bIns="0" anchor="ctr" upright="1">
          <a:noAutofit/>
        </a:bodyPr>
        <a:p>
          <a:pPr algn="ctr">
            <a:lnSpc>
              <a:spcPct val="100000"/>
            </a:lnSpc>
          </a:pPr>
          <a:r>
            <a:rPr b="1" lang="en-US" sz="1050" spc="-1" strike="noStrike">
              <a:latin typeface="Times New Roman"/>
            </a:rPr>
            <a:t>○</a:t>
          </a:r>
          <a:endParaRPr b="0" lang="en-US" sz="1050" spc="-1" strike="noStrike">
            <a:latin typeface="Times New Roman"/>
          </a:endParaRPr>
        </a:p>
      </xdr:txBody>
    </xdr:sp>
    <xdr:clientData/>
  </xdr:twoCellAnchor>
  <xdr:twoCellAnchor editAs="absolute">
    <xdr:from>
      <xdr:col>41</xdr:col>
      <xdr:colOff>357120</xdr:colOff>
      <xdr:row>13</xdr:row>
      <xdr:rowOff>22320</xdr:rowOff>
    </xdr:from>
    <xdr:to>
      <xdr:col>42</xdr:col>
      <xdr:colOff>159120</xdr:colOff>
      <xdr:row>14</xdr:row>
      <xdr:rowOff>172440</xdr:rowOff>
    </xdr:to>
    <xdr:sp>
      <xdr:nvSpPr>
        <xdr:cNvPr id="47" name="正方形/長方形 19"/>
        <xdr:cNvSpPr/>
      </xdr:nvSpPr>
      <xdr:spPr>
        <a:xfrm>
          <a:off x="8311680" y="2832120"/>
          <a:ext cx="177120" cy="245160"/>
        </a:xfrm>
        <a:prstGeom prst="rect">
          <a:avLst/>
        </a:prstGeom>
        <a:solidFill>
          <a:srgbClr val="ffc000"/>
        </a:solidFill>
        <a:ln w="9525">
          <a:solidFill>
            <a:srgbClr val="000000"/>
          </a:solidFill>
          <a:round/>
        </a:ln>
      </xdr:spPr>
      <xdr:style>
        <a:lnRef idx="0"/>
        <a:fillRef idx="0"/>
        <a:effectRef idx="0"/>
        <a:fontRef idx="minor"/>
      </xdr:style>
      <xdr:txBody>
        <a:bodyPr vertOverflow="clip" lIns="18360" rIns="0" tIns="0" bIns="0" anchor="ctr" upright="1">
          <a:noAutofit/>
        </a:bodyPr>
        <a:p>
          <a:pPr algn="ctr">
            <a:lnSpc>
              <a:spcPct val="100000"/>
            </a:lnSpc>
          </a:pPr>
          <a:r>
            <a:rPr b="1" lang="en-US" sz="1050" spc="-1" strike="noStrike">
              <a:latin typeface="Times New Roman"/>
            </a:rPr>
            <a:t>×</a:t>
          </a:r>
          <a:endParaRPr b="0" lang="en-US" sz="1050" spc="-1" strike="noStrike">
            <a:latin typeface="Times New Roman"/>
          </a:endParaRPr>
        </a:p>
      </xdr:txBody>
    </xdr:sp>
    <xdr:clientData/>
  </xdr:twoCellAnchor>
  <xdr:twoCellAnchor editAs="absolute">
    <xdr:from>
      <xdr:col>49</xdr:col>
      <xdr:colOff>321840</xdr:colOff>
      <xdr:row>13</xdr:row>
      <xdr:rowOff>22320</xdr:rowOff>
    </xdr:from>
    <xdr:to>
      <xdr:col>50</xdr:col>
      <xdr:colOff>117000</xdr:colOff>
      <xdr:row>14</xdr:row>
      <xdr:rowOff>172440</xdr:rowOff>
    </xdr:to>
    <xdr:sp>
      <xdr:nvSpPr>
        <xdr:cNvPr id="48" name="正方形/長方形 20"/>
        <xdr:cNvSpPr/>
      </xdr:nvSpPr>
      <xdr:spPr>
        <a:xfrm>
          <a:off x="11427120" y="2832120"/>
          <a:ext cx="179280" cy="245160"/>
        </a:xfrm>
        <a:prstGeom prst="rect">
          <a:avLst/>
        </a:prstGeom>
        <a:solidFill>
          <a:schemeClr val="bg1">
            <a:lumMod val="95000"/>
          </a:schemeClr>
        </a:solidFill>
        <a:ln w="9525">
          <a:solidFill>
            <a:srgbClr val="000000"/>
          </a:solidFill>
          <a:round/>
        </a:ln>
      </xdr:spPr>
      <xdr:style>
        <a:lnRef idx="0"/>
        <a:fillRef idx="0"/>
        <a:effectRef idx="0"/>
        <a:fontRef idx="minor"/>
      </xdr:style>
      <xdr:txBody>
        <a:bodyPr vertOverflow="clip" lIns="18360" rIns="0" tIns="0" bIns="0" anchor="ctr" upright="1">
          <a:noAutofit/>
        </a:bodyPr>
        <a:p>
          <a:pPr algn="ctr">
            <a:lnSpc>
              <a:spcPct val="100000"/>
            </a:lnSpc>
          </a:pPr>
          <a:r>
            <a:rPr b="1" lang="en-US" sz="1050" spc="-1" strike="noStrike">
              <a:latin typeface="Times New Roman"/>
            </a:rPr>
            <a:t>×</a:t>
          </a:r>
          <a:endParaRPr b="0" lang="en-US" sz="1050" spc="-1" strike="noStrike">
            <a:latin typeface="Times New Roman"/>
          </a:endParaRPr>
        </a:p>
      </xdr:txBody>
    </xdr:sp>
    <xdr:clientData/>
  </xdr:twoCellAnchor>
  <xdr:twoCellAnchor editAs="absolute">
    <xdr:from>
      <xdr:col>50</xdr:col>
      <xdr:colOff>179280</xdr:colOff>
      <xdr:row>13</xdr:row>
      <xdr:rowOff>22320</xdr:rowOff>
    </xdr:from>
    <xdr:to>
      <xdr:col>50</xdr:col>
      <xdr:colOff>357480</xdr:colOff>
      <xdr:row>14</xdr:row>
      <xdr:rowOff>172440</xdr:rowOff>
    </xdr:to>
    <xdr:sp>
      <xdr:nvSpPr>
        <xdr:cNvPr id="49" name="正方形/長方形 29"/>
        <xdr:cNvSpPr/>
      </xdr:nvSpPr>
      <xdr:spPr>
        <a:xfrm>
          <a:off x="11668680" y="2832120"/>
          <a:ext cx="178200" cy="245160"/>
        </a:xfrm>
        <a:prstGeom prst="rect">
          <a:avLst/>
        </a:prstGeom>
        <a:solidFill>
          <a:schemeClr val="bg1">
            <a:lumMod val="95000"/>
          </a:schemeClr>
        </a:solidFill>
        <a:ln w="9525">
          <a:solidFill>
            <a:srgbClr val="000000"/>
          </a:solidFill>
          <a:round/>
        </a:ln>
      </xdr:spPr>
      <xdr:style>
        <a:lnRef idx="0"/>
        <a:fillRef idx="0"/>
        <a:effectRef idx="0"/>
        <a:fontRef idx="minor"/>
      </xdr:style>
    </xdr:sp>
    <xdr:clientData/>
  </xdr:twoCellAnchor>
  <xdr:twoCellAnchor editAs="absolute">
    <xdr:from>
      <xdr:col>39</xdr:col>
      <xdr:colOff>58320</xdr:colOff>
      <xdr:row>13</xdr:row>
      <xdr:rowOff>28800</xdr:rowOff>
    </xdr:from>
    <xdr:to>
      <xdr:col>41</xdr:col>
      <xdr:colOff>194760</xdr:colOff>
      <xdr:row>14</xdr:row>
      <xdr:rowOff>181800</xdr:rowOff>
    </xdr:to>
    <xdr:sp>
      <xdr:nvSpPr>
        <xdr:cNvPr id="50" name="テキスト ボックス 30"/>
        <xdr:cNvSpPr/>
      </xdr:nvSpPr>
      <xdr:spPr>
        <a:xfrm>
          <a:off x="7262280" y="2838600"/>
          <a:ext cx="887040" cy="248040"/>
        </a:xfrm>
        <a:prstGeom prst="rect">
          <a:avLst/>
        </a:prstGeom>
        <a:noFill/>
        <a:ln w="0">
          <a:noFill/>
        </a:ln>
      </xdr:spPr>
      <xdr:style>
        <a:lnRef idx="0"/>
        <a:fillRef idx="0"/>
        <a:effectRef idx="0"/>
        <a:fontRef idx="minor"/>
      </xdr:style>
      <xdr:txBody>
        <a:bodyPr wrap="none" horzOverflow="clip" vertOverflow="clip" lIns="90000" rIns="90000" tIns="45000" bIns="45000" anchor="t">
          <a:noAutofit/>
        </a:bodyPr>
        <a:p>
          <a:pPr>
            <a:lnSpc>
              <a:spcPct val="100000"/>
            </a:lnSpc>
          </a:pPr>
          <a:r>
            <a:rPr b="1" lang="ja-JP" sz="1100" spc="-1" strike="noStrike">
              <a:solidFill>
                <a:srgbClr val="000000"/>
              </a:solidFill>
              <a:latin typeface="Calibri"/>
            </a:rPr>
            <a:t>要件を満たす</a:t>
          </a:r>
          <a:endParaRPr b="0" lang="en-US" sz="1100" spc="-1" strike="noStrike">
            <a:latin typeface="Times New Roman"/>
          </a:endParaRPr>
        </a:p>
      </xdr:txBody>
    </xdr:sp>
    <xdr:clientData/>
  </xdr:twoCellAnchor>
  <xdr:twoCellAnchor editAs="absolute">
    <xdr:from>
      <xdr:col>42</xdr:col>
      <xdr:colOff>149400</xdr:colOff>
      <xdr:row>13</xdr:row>
      <xdr:rowOff>28800</xdr:rowOff>
    </xdr:from>
    <xdr:to>
      <xdr:col>48</xdr:col>
      <xdr:colOff>55440</xdr:colOff>
      <xdr:row>14</xdr:row>
      <xdr:rowOff>181800</xdr:rowOff>
    </xdr:to>
    <xdr:sp>
      <xdr:nvSpPr>
        <xdr:cNvPr id="51" name="テキスト ボックス 32"/>
        <xdr:cNvSpPr/>
      </xdr:nvSpPr>
      <xdr:spPr>
        <a:xfrm>
          <a:off x="8479080" y="2838600"/>
          <a:ext cx="2297520" cy="248040"/>
        </a:xfrm>
        <a:prstGeom prst="rect">
          <a:avLst/>
        </a:prstGeom>
        <a:noFill/>
        <a:ln w="0">
          <a:noFill/>
        </a:ln>
      </xdr:spPr>
      <xdr:style>
        <a:lnRef idx="0"/>
        <a:fillRef idx="0"/>
        <a:effectRef idx="0"/>
        <a:fontRef idx="minor"/>
      </xdr:style>
      <xdr:txBody>
        <a:bodyPr wrap="none" horzOverflow="clip" vertOverflow="clip" lIns="90000" rIns="90000" tIns="45000" bIns="45000" anchor="t">
          <a:noAutofit/>
        </a:bodyPr>
        <a:p>
          <a:pPr>
            <a:lnSpc>
              <a:spcPct val="100000"/>
            </a:lnSpc>
          </a:pPr>
          <a:r>
            <a:rPr b="1" lang="ja-JP" sz="1100" spc="-1" strike="noStrike">
              <a:solidFill>
                <a:srgbClr val="000000"/>
              </a:solidFill>
              <a:latin typeface="Calibri"/>
            </a:rPr>
            <a:t>要件を満たさない（または未入力あり）</a:t>
          </a:r>
          <a:endParaRPr b="0" lang="en-US" sz="1100" spc="-1" strike="noStrike">
            <a:latin typeface="Times New Roman"/>
          </a:endParaRPr>
        </a:p>
      </xdr:txBody>
    </xdr:sp>
    <xdr:clientData/>
  </xdr:twoCellAnchor>
  <xdr:twoCellAnchor editAs="absolute">
    <xdr:from>
      <xdr:col>50</xdr:col>
      <xdr:colOff>372960</xdr:colOff>
      <xdr:row>13</xdr:row>
      <xdr:rowOff>28800</xdr:rowOff>
    </xdr:from>
    <xdr:to>
      <xdr:col>53</xdr:col>
      <xdr:colOff>329400</xdr:colOff>
      <xdr:row>14</xdr:row>
      <xdr:rowOff>181800</xdr:rowOff>
    </xdr:to>
    <xdr:sp>
      <xdr:nvSpPr>
        <xdr:cNvPr id="52" name="テキスト ボックス 34"/>
        <xdr:cNvSpPr/>
      </xdr:nvSpPr>
      <xdr:spPr>
        <a:xfrm>
          <a:off x="11862360" y="2838600"/>
          <a:ext cx="1170000" cy="248040"/>
        </a:xfrm>
        <a:prstGeom prst="rect">
          <a:avLst/>
        </a:prstGeom>
        <a:noFill/>
        <a:ln w="0">
          <a:noFill/>
        </a:ln>
      </xdr:spPr>
      <xdr:style>
        <a:lnRef idx="0"/>
        <a:fillRef idx="0"/>
        <a:effectRef idx="0"/>
        <a:fontRef idx="minor"/>
      </xdr:style>
      <xdr:txBody>
        <a:bodyPr wrap="none" horzOverflow="clip" vertOverflow="clip" lIns="90000" rIns="90000" tIns="45000" bIns="45000" anchor="t">
          <a:noAutofit/>
        </a:bodyPr>
        <a:p>
          <a:pPr>
            <a:lnSpc>
              <a:spcPct val="100000"/>
            </a:lnSpc>
          </a:pPr>
          <a:r>
            <a:rPr b="1" lang="ja-JP" sz="1100" spc="-1" strike="noStrike">
              <a:solidFill>
                <a:srgbClr val="000000"/>
              </a:solidFill>
              <a:latin typeface="Calibri"/>
            </a:rPr>
            <a:t>要件には影響せず</a:t>
          </a:r>
          <a:endParaRPr b="0" lang="en-US" sz="1100" spc="-1" strike="noStrike">
            <a:latin typeface="Times New Roman"/>
          </a:endParaRPr>
        </a:p>
      </xdr:txBody>
    </xdr:sp>
    <xdr:clientData/>
  </xdr:twoCellAnchor>
  <xdr:twoCellAnchor editAs="absolute">
    <xdr:from>
      <xdr:col>48</xdr:col>
      <xdr:colOff>249120</xdr:colOff>
      <xdr:row>13</xdr:row>
      <xdr:rowOff>22320</xdr:rowOff>
    </xdr:from>
    <xdr:to>
      <xdr:col>49</xdr:col>
      <xdr:colOff>44280</xdr:colOff>
      <xdr:row>14</xdr:row>
      <xdr:rowOff>172440</xdr:rowOff>
    </xdr:to>
    <xdr:sp>
      <xdr:nvSpPr>
        <xdr:cNvPr id="53" name="正方形/長方形 35"/>
        <xdr:cNvSpPr/>
      </xdr:nvSpPr>
      <xdr:spPr>
        <a:xfrm>
          <a:off x="10970280" y="2832120"/>
          <a:ext cx="179280" cy="245160"/>
        </a:xfrm>
        <a:prstGeom prst="rect">
          <a:avLst/>
        </a:prstGeom>
        <a:solidFill>
          <a:schemeClr val="bg1">
            <a:lumMod val="95000"/>
          </a:schemeClr>
        </a:solidFill>
        <a:ln w="9525">
          <a:solidFill>
            <a:srgbClr val="000000"/>
          </a:solidFill>
          <a:round/>
        </a:ln>
      </xdr:spPr>
      <xdr:style>
        <a:lnRef idx="0"/>
        <a:fillRef idx="0"/>
        <a:effectRef idx="0"/>
        <a:fontRef idx="minor"/>
      </xdr:style>
      <xdr:txBody>
        <a:bodyPr vertOverflow="clip" lIns="18360" rIns="0" tIns="0" bIns="0" anchor="ctr" upright="1">
          <a:noAutofit/>
        </a:bodyPr>
        <a:p>
          <a:pPr algn="ctr">
            <a:lnSpc>
              <a:spcPct val="100000"/>
            </a:lnSpc>
          </a:pPr>
          <a:r>
            <a:rPr b="1" lang="en-US" sz="1050" spc="-1" strike="noStrike">
              <a:latin typeface="Times New Roman"/>
            </a:rPr>
            <a:t>○</a:t>
          </a:r>
          <a:endParaRPr b="0" lang="en-US" sz="1050" spc="-1" strike="noStrike">
            <a:latin typeface="Times New Roman"/>
          </a:endParaRPr>
        </a:p>
      </xdr:txBody>
    </xdr:sp>
    <xdr:clientData/>
  </xdr:twoCellAnchor>
  <xdr:twoCellAnchor editAs="absolute">
    <xdr:from>
      <xdr:col>38</xdr:col>
      <xdr:colOff>379080</xdr:colOff>
      <xdr:row>5</xdr:row>
      <xdr:rowOff>123120</xdr:rowOff>
    </xdr:from>
    <xdr:to>
      <xdr:col>40</xdr:col>
      <xdr:colOff>117000</xdr:colOff>
      <xdr:row>6</xdr:row>
      <xdr:rowOff>126000</xdr:rowOff>
    </xdr:to>
    <xdr:sp>
      <xdr:nvSpPr>
        <xdr:cNvPr id="54" name="正方形/長方形 37"/>
        <xdr:cNvSpPr/>
      </xdr:nvSpPr>
      <xdr:spPr>
        <a:xfrm>
          <a:off x="7102800" y="1161000"/>
          <a:ext cx="593280" cy="174600"/>
        </a:xfrm>
        <a:prstGeom prst="rect">
          <a:avLst/>
        </a:prstGeom>
        <a:solidFill>
          <a:schemeClr val="bg1">
            <a:lumMod val="95000"/>
          </a:schemeClr>
        </a:solidFill>
        <a:ln w="9525">
          <a:solidFill>
            <a:srgbClr val="000000"/>
          </a:solidFill>
          <a:round/>
        </a:ln>
      </xdr:spPr>
      <xdr:style>
        <a:lnRef idx="0"/>
        <a:fillRef idx="0"/>
        <a:effectRef idx="0"/>
        <a:fontRef idx="minor"/>
      </xdr:style>
      <xdr:txBody>
        <a:bodyPr vertOverflow="clip" lIns="18360" rIns="0" tIns="0" bIns="0" anchor="ctr" upright="1">
          <a:noAutofit/>
        </a:bodyPr>
        <a:p>
          <a:pPr algn="ctr">
            <a:lnSpc>
              <a:spcPct val="100000"/>
            </a:lnSpc>
          </a:pPr>
          <a:r>
            <a:rPr b="1" lang="ja-JP" sz="1100" spc="-1" strike="noStrike">
              <a:latin typeface="Times New Roman"/>
            </a:rPr>
            <a:t>グレー色</a:t>
          </a:r>
          <a:endParaRPr b="0" lang="en-US" sz="1100" spc="-1" strike="noStrike">
            <a:latin typeface="Times New Roman"/>
          </a:endParaRPr>
        </a:p>
      </xdr:txBody>
    </xdr:sp>
    <xdr:clientData/>
  </xdr:twoCellAnchor>
  <xdr:twoCellAnchor editAs="twoCell">
    <xdr:from>
      <xdr:col>49</xdr:col>
      <xdr:colOff>97920</xdr:colOff>
      <xdr:row>13</xdr:row>
      <xdr:rowOff>21600</xdr:rowOff>
    </xdr:from>
    <xdr:to>
      <xdr:col>49</xdr:col>
      <xdr:colOff>293400</xdr:colOff>
      <xdr:row>14</xdr:row>
      <xdr:rowOff>171360</xdr:rowOff>
    </xdr:to>
    <xdr:sp>
      <xdr:nvSpPr>
        <xdr:cNvPr id="55" name="正方形/長方形 10"/>
        <xdr:cNvSpPr/>
      </xdr:nvSpPr>
      <xdr:spPr>
        <a:xfrm>
          <a:off x="11203200" y="2831400"/>
          <a:ext cx="195480" cy="244800"/>
        </a:xfrm>
        <a:prstGeom prst="rect">
          <a:avLst/>
        </a:prstGeom>
        <a:solidFill>
          <a:schemeClr val="bg1">
            <a:lumMod val="95000"/>
          </a:schemeClr>
        </a:solidFill>
        <a:ln w="9525">
          <a:solidFill>
            <a:srgbClr val="000000"/>
          </a:solidFill>
          <a:round/>
        </a:ln>
      </xdr:spPr>
      <xdr:style>
        <a:lnRef idx="0"/>
        <a:fillRef idx="0"/>
        <a:effectRef idx="0"/>
        <a:fontRef idx="minor"/>
      </xdr:style>
      <xdr:txBody>
        <a:bodyPr vertOverflow="clip" lIns="18360" rIns="0" tIns="0" bIns="0" anchor="ctr" upright="1">
          <a:noAutofit/>
        </a:bodyPr>
        <a:p>
          <a:pPr algn="ctr">
            <a:lnSpc>
              <a:spcPct val="100000"/>
            </a:lnSpc>
          </a:pPr>
          <a:r>
            <a:rPr b="1" lang="en-US" sz="1050" spc="-1" strike="noStrike">
              <a:latin typeface="Times New Roman"/>
            </a:rPr>
            <a:t>△</a:t>
          </a:r>
          <a:endParaRPr b="0" lang="en-US" sz="1050" spc="-1" strike="noStrike">
            <a:latin typeface="Times New Roman"/>
          </a:endParaRPr>
        </a:p>
      </xdr:txBody>
    </xdr:sp>
    <xdr:clientData/>
  </xdr:twoCellAnchor>
  <mc:AlternateContent xmlns:mc="http://schemas.openxmlformats.org/markup-compatibility/2006">
    <mc:Choice xmlns:a14="http://schemas.microsoft.com/office/drawing/2010/main" Requires="a14">
      <xdr:twoCellAnchor editAs="oneCell">
        <xdr:from>
          <xdr:col>0</xdr:col>
          <xdr:colOff>262440</xdr:colOff>
          <xdr:row>42</xdr:row>
          <xdr:rowOff>102960</xdr:rowOff>
        </xdr:from>
        <xdr:to>
          <xdr:col>1</xdr:col>
          <xdr:colOff>138960</xdr:colOff>
          <xdr:row>43</xdr:row>
          <xdr:rowOff>47880</xdr:rowOff>
        </xdr:to>
        <xdr:sp>
          <xdr:nvSpPr>
            <xdr:cNvPr id="1001" name="Check Box 552"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5</xdr:col>
          <xdr:colOff>7200</xdr:colOff>
          <xdr:row>43</xdr:row>
          <xdr:rowOff>66600</xdr:rowOff>
        </xdr:from>
        <xdr:to>
          <xdr:col>6</xdr:col>
          <xdr:colOff>19080</xdr:colOff>
          <xdr:row>44</xdr:row>
          <xdr:rowOff>-47880</xdr:rowOff>
        </xdr:to>
        <xdr:sp>
          <xdr:nvSpPr>
            <xdr:cNvPr id="1002" name="Check Box 553"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9</xdr:col>
          <xdr:colOff>6480</xdr:colOff>
          <xdr:row>43</xdr:row>
          <xdr:rowOff>66600</xdr:rowOff>
        </xdr:from>
        <xdr:to>
          <xdr:col>10</xdr:col>
          <xdr:colOff>28800</xdr:colOff>
          <xdr:row>44</xdr:row>
          <xdr:rowOff>-47880</xdr:rowOff>
        </xdr:to>
        <xdr:sp>
          <xdr:nvSpPr>
            <xdr:cNvPr id="1003" name="Check Box 554"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15</xdr:col>
          <xdr:colOff>6480</xdr:colOff>
          <xdr:row>43</xdr:row>
          <xdr:rowOff>66600</xdr:rowOff>
        </xdr:from>
        <xdr:to>
          <xdr:col>16</xdr:col>
          <xdr:colOff>28800</xdr:colOff>
          <xdr:row>44</xdr:row>
          <xdr:rowOff>-47880</xdr:rowOff>
        </xdr:to>
        <xdr:sp>
          <xdr:nvSpPr>
            <xdr:cNvPr id="1004" name="Check Box 555"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22</xdr:col>
          <xdr:colOff>6480</xdr:colOff>
          <xdr:row>43</xdr:row>
          <xdr:rowOff>66600</xdr:rowOff>
        </xdr:from>
        <xdr:to>
          <xdr:col>23</xdr:col>
          <xdr:colOff>28800</xdr:colOff>
          <xdr:row>44</xdr:row>
          <xdr:rowOff>-47880</xdr:rowOff>
        </xdr:to>
        <xdr:sp>
          <xdr:nvSpPr>
            <xdr:cNvPr id="1005" name="Check Box 556"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26</xdr:col>
          <xdr:colOff>6480</xdr:colOff>
          <xdr:row>43</xdr:row>
          <xdr:rowOff>66600</xdr:rowOff>
        </xdr:from>
        <xdr:to>
          <xdr:col>27</xdr:col>
          <xdr:colOff>19080</xdr:colOff>
          <xdr:row>44</xdr:row>
          <xdr:rowOff>-47880</xdr:rowOff>
        </xdr:to>
        <xdr:sp>
          <xdr:nvSpPr>
            <xdr:cNvPr id="1006" name="Check Box 557"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5</xdr:col>
          <xdr:colOff>7200</xdr:colOff>
          <xdr:row>44</xdr:row>
          <xdr:rowOff>218880</xdr:rowOff>
        </xdr:from>
        <xdr:to>
          <xdr:col>6</xdr:col>
          <xdr:colOff>19080</xdr:colOff>
          <xdr:row>46</xdr:row>
          <xdr:rowOff>18720</xdr:rowOff>
        </xdr:to>
        <xdr:sp>
          <xdr:nvSpPr>
            <xdr:cNvPr id="1007" name="Check Box 558"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12</xdr:col>
          <xdr:colOff>6480</xdr:colOff>
          <xdr:row>44</xdr:row>
          <xdr:rowOff>228600</xdr:rowOff>
        </xdr:from>
        <xdr:to>
          <xdr:col>13</xdr:col>
          <xdr:colOff>28800</xdr:colOff>
          <xdr:row>46</xdr:row>
          <xdr:rowOff>19080</xdr:rowOff>
        </xdr:to>
        <xdr:sp>
          <xdr:nvSpPr>
            <xdr:cNvPr id="1008" name="Check Box 559"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19</xdr:col>
          <xdr:colOff>6480</xdr:colOff>
          <xdr:row>44</xdr:row>
          <xdr:rowOff>228600</xdr:rowOff>
        </xdr:from>
        <xdr:to>
          <xdr:col>20</xdr:col>
          <xdr:colOff>28800</xdr:colOff>
          <xdr:row>46</xdr:row>
          <xdr:rowOff>19080</xdr:rowOff>
        </xdr:to>
        <xdr:sp>
          <xdr:nvSpPr>
            <xdr:cNvPr id="1009" name="Check Box 560"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22</xdr:col>
          <xdr:colOff>15840</xdr:colOff>
          <xdr:row>53</xdr:row>
          <xdr:rowOff>28440</xdr:rowOff>
        </xdr:from>
        <xdr:to>
          <xdr:col>23</xdr:col>
          <xdr:colOff>28440</xdr:colOff>
          <xdr:row>54</xdr:row>
          <xdr:rowOff>0</xdr:rowOff>
        </xdr:to>
        <xdr:sp>
          <xdr:nvSpPr>
            <xdr:cNvPr id="1010" name="Check Box 561"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26</xdr:col>
          <xdr:colOff>6480</xdr:colOff>
          <xdr:row>53</xdr:row>
          <xdr:rowOff>28440</xdr:rowOff>
        </xdr:from>
        <xdr:to>
          <xdr:col>27</xdr:col>
          <xdr:colOff>28800</xdr:colOff>
          <xdr:row>54</xdr:row>
          <xdr:rowOff>0</xdr:rowOff>
        </xdr:to>
        <xdr:sp>
          <xdr:nvSpPr>
            <xdr:cNvPr id="1011" name="Check Box 562"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5</xdr:col>
          <xdr:colOff>7200</xdr:colOff>
          <xdr:row>54</xdr:row>
          <xdr:rowOff>152280</xdr:rowOff>
        </xdr:from>
        <xdr:to>
          <xdr:col>6</xdr:col>
          <xdr:colOff>9360</xdr:colOff>
          <xdr:row>55</xdr:row>
          <xdr:rowOff>75960</xdr:rowOff>
        </xdr:to>
        <xdr:sp>
          <xdr:nvSpPr>
            <xdr:cNvPr id="1012" name="Check Box 563"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2</xdr:col>
          <xdr:colOff>85680</xdr:colOff>
          <xdr:row>97</xdr:row>
          <xdr:rowOff>9360</xdr:rowOff>
        </xdr:from>
        <xdr:to>
          <xdr:col>3</xdr:col>
          <xdr:colOff>104760</xdr:colOff>
          <xdr:row>98</xdr:row>
          <xdr:rowOff>-9720</xdr:rowOff>
        </xdr:to>
        <xdr:sp>
          <xdr:nvSpPr>
            <xdr:cNvPr id="1013" name="Check Box 564"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12</xdr:col>
          <xdr:colOff>76320</xdr:colOff>
          <xdr:row>102</xdr:row>
          <xdr:rowOff>47520</xdr:rowOff>
        </xdr:from>
        <xdr:to>
          <xdr:col>13</xdr:col>
          <xdr:colOff>104760</xdr:colOff>
          <xdr:row>103</xdr:row>
          <xdr:rowOff>-57240</xdr:rowOff>
        </xdr:to>
        <xdr:sp>
          <xdr:nvSpPr>
            <xdr:cNvPr id="1014" name="Check Box 565"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2</xdr:col>
          <xdr:colOff>85680</xdr:colOff>
          <xdr:row>104</xdr:row>
          <xdr:rowOff>200160</xdr:rowOff>
        </xdr:from>
        <xdr:to>
          <xdr:col>3</xdr:col>
          <xdr:colOff>104760</xdr:colOff>
          <xdr:row>105</xdr:row>
          <xdr:rowOff>209520</xdr:rowOff>
        </xdr:to>
        <xdr:sp>
          <xdr:nvSpPr>
            <xdr:cNvPr id="1015" name="Check Box 566"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12</xdr:col>
          <xdr:colOff>85680</xdr:colOff>
          <xdr:row>113</xdr:row>
          <xdr:rowOff>47520</xdr:rowOff>
        </xdr:from>
        <xdr:to>
          <xdr:col>13</xdr:col>
          <xdr:colOff>104760</xdr:colOff>
          <xdr:row>114</xdr:row>
          <xdr:rowOff>-66600</xdr:rowOff>
        </xdr:to>
        <xdr:sp>
          <xdr:nvSpPr>
            <xdr:cNvPr id="1016" name="Check Box 567"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1</xdr:col>
          <xdr:colOff>104760</xdr:colOff>
          <xdr:row>117</xdr:row>
          <xdr:rowOff>28440</xdr:rowOff>
        </xdr:from>
        <xdr:to>
          <xdr:col>2</xdr:col>
          <xdr:colOff>76320</xdr:colOff>
          <xdr:row>118</xdr:row>
          <xdr:rowOff>-9720</xdr:rowOff>
        </xdr:to>
        <xdr:sp>
          <xdr:nvSpPr>
            <xdr:cNvPr id="1017" name="Check Box 568"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12</xdr:col>
          <xdr:colOff>76320</xdr:colOff>
          <xdr:row>124</xdr:row>
          <xdr:rowOff>57240</xdr:rowOff>
        </xdr:from>
        <xdr:to>
          <xdr:col>13</xdr:col>
          <xdr:colOff>104760</xdr:colOff>
          <xdr:row>125</xdr:row>
          <xdr:rowOff>-57240</xdr:rowOff>
        </xdr:to>
        <xdr:sp>
          <xdr:nvSpPr>
            <xdr:cNvPr id="1018" name="Check Box 569"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7</xdr:col>
          <xdr:colOff>0</xdr:colOff>
          <xdr:row>107</xdr:row>
          <xdr:rowOff>218880</xdr:rowOff>
        </xdr:from>
        <xdr:to>
          <xdr:col>8</xdr:col>
          <xdr:colOff>28440</xdr:colOff>
          <xdr:row>108</xdr:row>
          <xdr:rowOff>190440</xdr:rowOff>
        </xdr:to>
        <xdr:sp>
          <xdr:nvSpPr>
            <xdr:cNvPr id="1019" name="Check Box 570"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7</xdr:col>
          <xdr:colOff>0</xdr:colOff>
          <xdr:row>109</xdr:row>
          <xdr:rowOff>237960</xdr:rowOff>
        </xdr:from>
        <xdr:to>
          <xdr:col>8</xdr:col>
          <xdr:colOff>28440</xdr:colOff>
          <xdr:row>110</xdr:row>
          <xdr:rowOff>209520</xdr:rowOff>
        </xdr:to>
        <xdr:sp>
          <xdr:nvSpPr>
            <xdr:cNvPr id="1020" name="Check Box 571"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6</xdr:col>
          <xdr:colOff>6840</xdr:colOff>
          <xdr:row>119</xdr:row>
          <xdr:rowOff>9360</xdr:rowOff>
        </xdr:from>
        <xdr:to>
          <xdr:col>7</xdr:col>
          <xdr:colOff>0</xdr:colOff>
          <xdr:row>120</xdr:row>
          <xdr:rowOff>-19080</xdr:rowOff>
        </xdr:to>
        <xdr:sp>
          <xdr:nvSpPr>
            <xdr:cNvPr id="1021" name="Check Box 572"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6</xdr:col>
          <xdr:colOff>6840</xdr:colOff>
          <xdr:row>120</xdr:row>
          <xdr:rowOff>114120</xdr:rowOff>
        </xdr:from>
        <xdr:to>
          <xdr:col>7</xdr:col>
          <xdr:colOff>0</xdr:colOff>
          <xdr:row>121</xdr:row>
          <xdr:rowOff>-95760</xdr:rowOff>
        </xdr:to>
        <xdr:sp>
          <xdr:nvSpPr>
            <xdr:cNvPr id="1022" name="Check Box 573"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6</xdr:col>
          <xdr:colOff>6840</xdr:colOff>
          <xdr:row>121</xdr:row>
          <xdr:rowOff>142920</xdr:rowOff>
        </xdr:from>
        <xdr:to>
          <xdr:col>7</xdr:col>
          <xdr:colOff>0</xdr:colOff>
          <xdr:row>122</xdr:row>
          <xdr:rowOff>-142920</xdr:rowOff>
        </xdr:to>
        <xdr:sp>
          <xdr:nvSpPr>
            <xdr:cNvPr id="1023" name="Check Box 574"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5</xdr:col>
          <xdr:colOff>16920</xdr:colOff>
          <xdr:row>180</xdr:row>
          <xdr:rowOff>47520</xdr:rowOff>
        </xdr:from>
        <xdr:to>
          <xdr:col>6</xdr:col>
          <xdr:colOff>9720</xdr:colOff>
          <xdr:row>181</xdr:row>
          <xdr:rowOff>-57240</xdr:rowOff>
        </xdr:to>
        <xdr:sp>
          <xdr:nvSpPr>
            <xdr:cNvPr id="1024" name="Check Box 605"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5</xdr:col>
          <xdr:colOff>16920</xdr:colOff>
          <xdr:row>181</xdr:row>
          <xdr:rowOff>9360</xdr:rowOff>
        </xdr:from>
        <xdr:to>
          <xdr:col>6</xdr:col>
          <xdr:colOff>19080</xdr:colOff>
          <xdr:row>182</xdr:row>
          <xdr:rowOff>-10080</xdr:rowOff>
        </xdr:to>
        <xdr:sp>
          <xdr:nvSpPr>
            <xdr:cNvPr id="1025" name="Check Box 606"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1</xdr:col>
          <xdr:colOff>9360</xdr:colOff>
          <xdr:row>186</xdr:row>
          <xdr:rowOff>47520</xdr:rowOff>
        </xdr:from>
        <xdr:to>
          <xdr:col>2</xdr:col>
          <xdr:colOff>360</xdr:colOff>
          <xdr:row>187</xdr:row>
          <xdr:rowOff>-76320</xdr:rowOff>
        </xdr:to>
        <xdr:sp>
          <xdr:nvSpPr>
            <xdr:cNvPr id="1026" name="Check Box 607"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1</xdr:col>
          <xdr:colOff>9360</xdr:colOff>
          <xdr:row>187</xdr:row>
          <xdr:rowOff>114120</xdr:rowOff>
        </xdr:from>
        <xdr:to>
          <xdr:col>2</xdr:col>
          <xdr:colOff>-9000</xdr:colOff>
          <xdr:row>188</xdr:row>
          <xdr:rowOff>-105120</xdr:rowOff>
        </xdr:to>
        <xdr:sp>
          <xdr:nvSpPr>
            <xdr:cNvPr id="1027" name="Check Box 608"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1</xdr:col>
          <xdr:colOff>9360</xdr:colOff>
          <xdr:row>188</xdr:row>
          <xdr:rowOff>104760</xdr:rowOff>
        </xdr:from>
        <xdr:to>
          <xdr:col>2</xdr:col>
          <xdr:colOff>360</xdr:colOff>
          <xdr:row>189</xdr:row>
          <xdr:rowOff>-142920</xdr:rowOff>
        </xdr:to>
        <xdr:sp>
          <xdr:nvSpPr>
            <xdr:cNvPr id="1028" name="Check Box 609"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1</xdr:col>
          <xdr:colOff>9360</xdr:colOff>
          <xdr:row>189</xdr:row>
          <xdr:rowOff>19080</xdr:rowOff>
        </xdr:from>
        <xdr:to>
          <xdr:col>2</xdr:col>
          <xdr:colOff>360</xdr:colOff>
          <xdr:row>190</xdr:row>
          <xdr:rowOff>-47520</xdr:rowOff>
        </xdr:to>
        <xdr:sp>
          <xdr:nvSpPr>
            <xdr:cNvPr id="1029" name="Check Box 610"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1</xdr:col>
          <xdr:colOff>9360</xdr:colOff>
          <xdr:row>190</xdr:row>
          <xdr:rowOff>19080</xdr:rowOff>
        </xdr:from>
        <xdr:to>
          <xdr:col>2</xdr:col>
          <xdr:colOff>360</xdr:colOff>
          <xdr:row>191</xdr:row>
          <xdr:rowOff>-47520</xdr:rowOff>
        </xdr:to>
        <xdr:sp>
          <xdr:nvSpPr>
            <xdr:cNvPr id="1030" name="Check Box 611"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1</xdr:col>
          <xdr:colOff>9360</xdr:colOff>
          <xdr:row>190</xdr:row>
          <xdr:rowOff>266760</xdr:rowOff>
        </xdr:from>
        <xdr:to>
          <xdr:col>2</xdr:col>
          <xdr:colOff>360</xdr:colOff>
          <xdr:row>192</xdr:row>
          <xdr:rowOff>28800</xdr:rowOff>
        </xdr:to>
        <xdr:sp>
          <xdr:nvSpPr>
            <xdr:cNvPr id="1031" name="Check Box 612"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2</xdr:col>
          <xdr:colOff>85680</xdr:colOff>
          <xdr:row>74</xdr:row>
          <xdr:rowOff>28440</xdr:rowOff>
        </xdr:from>
        <xdr:to>
          <xdr:col>3</xdr:col>
          <xdr:colOff>104760</xdr:colOff>
          <xdr:row>75</xdr:row>
          <xdr:rowOff>-19440</xdr:rowOff>
        </xdr:to>
        <xdr:sp>
          <xdr:nvSpPr>
            <xdr:cNvPr id="1032" name="Check Box 613"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2</xdr:col>
          <xdr:colOff>360</xdr:colOff>
          <xdr:row>133</xdr:row>
          <xdr:rowOff>142920</xdr:rowOff>
        </xdr:from>
        <xdr:to>
          <xdr:col>3</xdr:col>
          <xdr:colOff>6840</xdr:colOff>
          <xdr:row>135</xdr:row>
          <xdr:rowOff>38160</xdr:rowOff>
        </xdr:to>
        <xdr:sp>
          <xdr:nvSpPr>
            <xdr:cNvPr id="1033" name="Check Box 614"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2</xdr:col>
          <xdr:colOff>360</xdr:colOff>
          <xdr:row>134</xdr:row>
          <xdr:rowOff>162000</xdr:rowOff>
        </xdr:from>
        <xdr:to>
          <xdr:col>3</xdr:col>
          <xdr:colOff>-12240</xdr:colOff>
          <xdr:row>136</xdr:row>
          <xdr:rowOff>38160</xdr:rowOff>
        </xdr:to>
        <xdr:sp>
          <xdr:nvSpPr>
            <xdr:cNvPr id="1034" name="Check Box 615"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2</xdr:col>
          <xdr:colOff>360</xdr:colOff>
          <xdr:row>136</xdr:row>
          <xdr:rowOff>28440</xdr:rowOff>
        </xdr:from>
        <xdr:to>
          <xdr:col>3</xdr:col>
          <xdr:colOff>-12240</xdr:colOff>
          <xdr:row>137</xdr:row>
          <xdr:rowOff>-9360</xdr:rowOff>
        </xdr:to>
        <xdr:sp>
          <xdr:nvSpPr>
            <xdr:cNvPr id="1035" name="Check Box 616"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2</xdr:col>
          <xdr:colOff>360</xdr:colOff>
          <xdr:row>136</xdr:row>
          <xdr:rowOff>295200</xdr:rowOff>
        </xdr:from>
        <xdr:to>
          <xdr:col>3</xdr:col>
          <xdr:colOff>-12240</xdr:colOff>
          <xdr:row>138</xdr:row>
          <xdr:rowOff>38160</xdr:rowOff>
        </xdr:to>
        <xdr:sp>
          <xdr:nvSpPr>
            <xdr:cNvPr id="1036" name="Check Box 617"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5</xdr:col>
          <xdr:colOff>7200</xdr:colOff>
          <xdr:row>152</xdr:row>
          <xdr:rowOff>152280</xdr:rowOff>
        </xdr:from>
        <xdr:to>
          <xdr:col>6</xdr:col>
          <xdr:colOff>0</xdr:colOff>
          <xdr:row>154</xdr:row>
          <xdr:rowOff>19080</xdr:rowOff>
        </xdr:to>
        <xdr:sp>
          <xdr:nvSpPr>
            <xdr:cNvPr id="1037" name="Check Box 577"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5</xdr:col>
          <xdr:colOff>7200</xdr:colOff>
          <xdr:row>153</xdr:row>
          <xdr:rowOff>162000</xdr:rowOff>
        </xdr:from>
        <xdr:to>
          <xdr:col>6</xdr:col>
          <xdr:colOff>0</xdr:colOff>
          <xdr:row>155</xdr:row>
          <xdr:rowOff>28800</xdr:rowOff>
        </xdr:to>
        <xdr:sp>
          <xdr:nvSpPr>
            <xdr:cNvPr id="1038" name="Check Box 578"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5</xdr:col>
          <xdr:colOff>7200</xdr:colOff>
          <xdr:row>154</xdr:row>
          <xdr:rowOff>152280</xdr:rowOff>
        </xdr:from>
        <xdr:to>
          <xdr:col>6</xdr:col>
          <xdr:colOff>0</xdr:colOff>
          <xdr:row>156</xdr:row>
          <xdr:rowOff>28440</xdr:rowOff>
        </xdr:to>
        <xdr:sp>
          <xdr:nvSpPr>
            <xdr:cNvPr id="1039" name="Check Box 579"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5</xdr:col>
          <xdr:colOff>7200</xdr:colOff>
          <xdr:row>155</xdr:row>
          <xdr:rowOff>152280</xdr:rowOff>
        </xdr:from>
        <xdr:to>
          <xdr:col>6</xdr:col>
          <xdr:colOff>0</xdr:colOff>
          <xdr:row>157</xdr:row>
          <xdr:rowOff>28440</xdr:rowOff>
        </xdr:to>
        <xdr:sp>
          <xdr:nvSpPr>
            <xdr:cNvPr id="1040" name="Check Box 580"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5</xdr:col>
          <xdr:colOff>7200</xdr:colOff>
          <xdr:row>157</xdr:row>
          <xdr:rowOff>38160</xdr:rowOff>
        </xdr:from>
        <xdr:to>
          <xdr:col>6</xdr:col>
          <xdr:colOff>0</xdr:colOff>
          <xdr:row>158</xdr:row>
          <xdr:rowOff>-57240</xdr:rowOff>
        </xdr:to>
        <xdr:sp>
          <xdr:nvSpPr>
            <xdr:cNvPr id="1041" name="Check Box 581"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5</xdr:col>
          <xdr:colOff>7200</xdr:colOff>
          <xdr:row>157</xdr:row>
          <xdr:rowOff>295200</xdr:rowOff>
        </xdr:from>
        <xdr:to>
          <xdr:col>6</xdr:col>
          <xdr:colOff>0</xdr:colOff>
          <xdr:row>159</xdr:row>
          <xdr:rowOff>28440</xdr:rowOff>
        </xdr:to>
        <xdr:sp>
          <xdr:nvSpPr>
            <xdr:cNvPr id="1042" name="Check Box 582"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5</xdr:col>
          <xdr:colOff>7200</xdr:colOff>
          <xdr:row>158</xdr:row>
          <xdr:rowOff>142920</xdr:rowOff>
        </xdr:from>
        <xdr:to>
          <xdr:col>6</xdr:col>
          <xdr:colOff>0</xdr:colOff>
          <xdr:row>160</xdr:row>
          <xdr:rowOff>28800</xdr:rowOff>
        </xdr:to>
        <xdr:sp>
          <xdr:nvSpPr>
            <xdr:cNvPr id="1043" name="Check Box 583"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5</xdr:col>
          <xdr:colOff>7200</xdr:colOff>
          <xdr:row>159</xdr:row>
          <xdr:rowOff>142920</xdr:rowOff>
        </xdr:from>
        <xdr:to>
          <xdr:col>6</xdr:col>
          <xdr:colOff>0</xdr:colOff>
          <xdr:row>161</xdr:row>
          <xdr:rowOff>28800</xdr:rowOff>
        </xdr:to>
        <xdr:sp>
          <xdr:nvSpPr>
            <xdr:cNvPr id="1044" name="Check Box 584"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5</xdr:col>
          <xdr:colOff>7200</xdr:colOff>
          <xdr:row>160</xdr:row>
          <xdr:rowOff>142920</xdr:rowOff>
        </xdr:from>
        <xdr:to>
          <xdr:col>6</xdr:col>
          <xdr:colOff>0</xdr:colOff>
          <xdr:row>162</xdr:row>
          <xdr:rowOff>28800</xdr:rowOff>
        </xdr:to>
        <xdr:sp>
          <xdr:nvSpPr>
            <xdr:cNvPr id="1045" name="Check Box 585"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5</xdr:col>
          <xdr:colOff>7200</xdr:colOff>
          <xdr:row>162</xdr:row>
          <xdr:rowOff>28440</xdr:rowOff>
        </xdr:from>
        <xdr:to>
          <xdr:col>6</xdr:col>
          <xdr:colOff>0</xdr:colOff>
          <xdr:row>163</xdr:row>
          <xdr:rowOff>-38520</xdr:rowOff>
        </xdr:to>
        <xdr:sp>
          <xdr:nvSpPr>
            <xdr:cNvPr id="1046" name="Check Box 586"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5</xdr:col>
          <xdr:colOff>7200</xdr:colOff>
          <xdr:row>162</xdr:row>
          <xdr:rowOff>266760</xdr:rowOff>
        </xdr:from>
        <xdr:to>
          <xdr:col>6</xdr:col>
          <xdr:colOff>0</xdr:colOff>
          <xdr:row>164</xdr:row>
          <xdr:rowOff>28800</xdr:rowOff>
        </xdr:to>
        <xdr:sp>
          <xdr:nvSpPr>
            <xdr:cNvPr id="1047" name="Check Box 587"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5</xdr:col>
          <xdr:colOff>7200</xdr:colOff>
          <xdr:row>163</xdr:row>
          <xdr:rowOff>142920</xdr:rowOff>
        </xdr:from>
        <xdr:to>
          <xdr:col>6</xdr:col>
          <xdr:colOff>0</xdr:colOff>
          <xdr:row>165</xdr:row>
          <xdr:rowOff>28800</xdr:rowOff>
        </xdr:to>
        <xdr:sp>
          <xdr:nvSpPr>
            <xdr:cNvPr id="1048" name="Check Box 588"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5</xdr:col>
          <xdr:colOff>7200</xdr:colOff>
          <xdr:row>165</xdr:row>
          <xdr:rowOff>28440</xdr:rowOff>
        </xdr:from>
        <xdr:to>
          <xdr:col>6</xdr:col>
          <xdr:colOff>0</xdr:colOff>
          <xdr:row>166</xdr:row>
          <xdr:rowOff>-19440</xdr:rowOff>
        </xdr:to>
        <xdr:sp>
          <xdr:nvSpPr>
            <xdr:cNvPr id="1049" name="Check Box 589"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5</xdr:col>
          <xdr:colOff>7200</xdr:colOff>
          <xdr:row>165</xdr:row>
          <xdr:rowOff>257040</xdr:rowOff>
        </xdr:from>
        <xdr:to>
          <xdr:col>6</xdr:col>
          <xdr:colOff>0</xdr:colOff>
          <xdr:row>167</xdr:row>
          <xdr:rowOff>28440</xdr:rowOff>
        </xdr:to>
        <xdr:sp>
          <xdr:nvSpPr>
            <xdr:cNvPr id="1050" name="Check Box 591"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5</xdr:col>
          <xdr:colOff>7200</xdr:colOff>
          <xdr:row>166</xdr:row>
          <xdr:rowOff>142920</xdr:rowOff>
        </xdr:from>
        <xdr:to>
          <xdr:col>6</xdr:col>
          <xdr:colOff>0</xdr:colOff>
          <xdr:row>168</xdr:row>
          <xdr:rowOff>28800</xdr:rowOff>
        </xdr:to>
        <xdr:sp>
          <xdr:nvSpPr>
            <xdr:cNvPr id="1051" name="Check Box 592"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5</xdr:col>
          <xdr:colOff>7200</xdr:colOff>
          <xdr:row>167</xdr:row>
          <xdr:rowOff>142920</xdr:rowOff>
        </xdr:from>
        <xdr:to>
          <xdr:col>6</xdr:col>
          <xdr:colOff>0</xdr:colOff>
          <xdr:row>169</xdr:row>
          <xdr:rowOff>28800</xdr:rowOff>
        </xdr:to>
        <xdr:sp>
          <xdr:nvSpPr>
            <xdr:cNvPr id="1052" name="Check Box 593"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5</xdr:col>
          <xdr:colOff>7200</xdr:colOff>
          <xdr:row>168</xdr:row>
          <xdr:rowOff>142920</xdr:rowOff>
        </xdr:from>
        <xdr:to>
          <xdr:col>6</xdr:col>
          <xdr:colOff>0</xdr:colOff>
          <xdr:row>170</xdr:row>
          <xdr:rowOff>28800</xdr:rowOff>
        </xdr:to>
        <xdr:sp>
          <xdr:nvSpPr>
            <xdr:cNvPr id="1053" name="Check Box 594"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5</xdr:col>
          <xdr:colOff>7200</xdr:colOff>
          <xdr:row>170</xdr:row>
          <xdr:rowOff>28440</xdr:rowOff>
        </xdr:from>
        <xdr:to>
          <xdr:col>6</xdr:col>
          <xdr:colOff>0</xdr:colOff>
          <xdr:row>171</xdr:row>
          <xdr:rowOff>-38160</xdr:rowOff>
        </xdr:to>
        <xdr:sp>
          <xdr:nvSpPr>
            <xdr:cNvPr id="1054" name="Check Box 596"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5</xdr:col>
          <xdr:colOff>7200</xdr:colOff>
          <xdr:row>170</xdr:row>
          <xdr:rowOff>257040</xdr:rowOff>
        </xdr:from>
        <xdr:to>
          <xdr:col>6</xdr:col>
          <xdr:colOff>0</xdr:colOff>
          <xdr:row>172</xdr:row>
          <xdr:rowOff>28440</xdr:rowOff>
        </xdr:to>
        <xdr:sp>
          <xdr:nvSpPr>
            <xdr:cNvPr id="1055" name="Check Box 597"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5</xdr:col>
          <xdr:colOff>7200</xdr:colOff>
          <xdr:row>171</xdr:row>
          <xdr:rowOff>142920</xdr:rowOff>
        </xdr:from>
        <xdr:to>
          <xdr:col>6</xdr:col>
          <xdr:colOff>0</xdr:colOff>
          <xdr:row>173</xdr:row>
          <xdr:rowOff>28800</xdr:rowOff>
        </xdr:to>
        <xdr:sp>
          <xdr:nvSpPr>
            <xdr:cNvPr id="1056" name="Check Box 598"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5</xdr:col>
          <xdr:colOff>7200</xdr:colOff>
          <xdr:row>172</xdr:row>
          <xdr:rowOff>142920</xdr:rowOff>
        </xdr:from>
        <xdr:to>
          <xdr:col>6</xdr:col>
          <xdr:colOff>0</xdr:colOff>
          <xdr:row>174</xdr:row>
          <xdr:rowOff>28800</xdr:rowOff>
        </xdr:to>
        <xdr:sp>
          <xdr:nvSpPr>
            <xdr:cNvPr id="1057" name="Check Box 599"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5</xdr:col>
          <xdr:colOff>7200</xdr:colOff>
          <xdr:row>172</xdr:row>
          <xdr:rowOff>142920</xdr:rowOff>
        </xdr:from>
        <xdr:to>
          <xdr:col>6</xdr:col>
          <xdr:colOff>0</xdr:colOff>
          <xdr:row>174</xdr:row>
          <xdr:rowOff>28800</xdr:rowOff>
        </xdr:to>
        <xdr:sp>
          <xdr:nvSpPr>
            <xdr:cNvPr id="1058" name="Check Box 600"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5</xdr:col>
          <xdr:colOff>7200</xdr:colOff>
          <xdr:row>173</xdr:row>
          <xdr:rowOff>142920</xdr:rowOff>
        </xdr:from>
        <xdr:to>
          <xdr:col>6</xdr:col>
          <xdr:colOff>0</xdr:colOff>
          <xdr:row>175</xdr:row>
          <xdr:rowOff>28800</xdr:rowOff>
        </xdr:to>
        <xdr:sp>
          <xdr:nvSpPr>
            <xdr:cNvPr id="1059" name="Check Box 601"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5</xdr:col>
          <xdr:colOff>7200</xdr:colOff>
          <xdr:row>174</xdr:row>
          <xdr:rowOff>142920</xdr:rowOff>
        </xdr:from>
        <xdr:to>
          <xdr:col>6</xdr:col>
          <xdr:colOff>0</xdr:colOff>
          <xdr:row>176</xdr:row>
          <xdr:rowOff>28800</xdr:rowOff>
        </xdr:to>
        <xdr:sp>
          <xdr:nvSpPr>
            <xdr:cNvPr id="1060" name="Check Box 602"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5</xdr:col>
          <xdr:colOff>7200</xdr:colOff>
          <xdr:row>175</xdr:row>
          <xdr:rowOff>142920</xdr:rowOff>
        </xdr:from>
        <xdr:to>
          <xdr:col>6</xdr:col>
          <xdr:colOff>0</xdr:colOff>
          <xdr:row>177</xdr:row>
          <xdr:rowOff>28800</xdr:rowOff>
        </xdr:to>
        <xdr:sp>
          <xdr:nvSpPr>
            <xdr:cNvPr id="1061" name="Check Box 603" descr="" hidden="0"/>
            <xdr:cNvSpPr/>
          </xdr:nvSpPr>
          <xdr:spPr>
            <a:xfrm>
              <a:off x="0" y="0"/>
              <a:ext cx="0" cy="0"/>
            </a:xfrm>
            <a:prstGeom prst="rect">
              <a:avLst/>
            </a:prstGeom>
          </xdr:spPr>
          <xdr:txBody>
            <a:bodyPr anchor="ctr">
              <a:noAutofit/>
            </a:bodyPr>
            <a:p>
              <a:r>
                <a:t/>
              </a:r>
            </a:p>
          </xdr:txBody>
        </xdr:sp>
        <xdr:clientData/>
      </xdr:twoCellAnchor>
    </mc:Choice>
  </mc:AlternateContent>
</xdr:wsDr>
</file>

<file path=xl/drawings/drawing64.xml><?xml version="1.0" encoding="utf-8"?>
<xdr:wsDr xmlns:xdr="http://schemas.openxmlformats.org/drawingml/2006/spreadsheetDrawing" xmlns:a="http://schemas.openxmlformats.org/drawingml/2006/main" xmlns:r="http://schemas.openxmlformats.org/officeDocument/2006/relationships">
  <xdr:twoCellAnchor editAs="absolute">
    <xdr:from>
      <xdr:col>39</xdr:col>
      <xdr:colOff>259560</xdr:colOff>
      <xdr:row>1</xdr:row>
      <xdr:rowOff>110160</xdr:rowOff>
    </xdr:from>
    <xdr:to>
      <xdr:col>39</xdr:col>
      <xdr:colOff>4436640</xdr:colOff>
      <xdr:row>5</xdr:row>
      <xdr:rowOff>193320</xdr:rowOff>
    </xdr:to>
    <xdr:sp>
      <xdr:nvSpPr>
        <xdr:cNvPr id="56" name="正方形/長方形 2"/>
        <xdr:cNvSpPr/>
      </xdr:nvSpPr>
      <xdr:spPr>
        <a:xfrm>
          <a:off x="25071480" y="462240"/>
          <a:ext cx="4177080" cy="1112040"/>
        </a:xfrm>
        <a:prstGeom prst="rect">
          <a:avLst/>
        </a:prstGeom>
        <a:solidFill>
          <a:srgbClr val="ffffff"/>
        </a:solidFill>
        <a:ln w="12700">
          <a:solidFill>
            <a:srgbClr val="000000"/>
          </a:solidFill>
          <a:round/>
        </a:ln>
      </xdr:spPr>
      <xdr:style>
        <a:lnRef idx="2">
          <a:schemeClr val="dk1"/>
        </a:lnRef>
        <a:fillRef idx="1">
          <a:schemeClr val="lt1"/>
        </a:fillRef>
        <a:effectRef idx="0">
          <a:schemeClr val="dk1"/>
        </a:effectRef>
        <a:fontRef idx="minor"/>
      </xdr:style>
      <xdr:txBody>
        <a:bodyPr horzOverflow="clip" vertOverflow="clip" lIns="18360" rIns="0" tIns="0" bIns="0" anchor="ctr" upright="1">
          <a:noAutofit/>
        </a:bodyPr>
        <a:p>
          <a:pPr>
            <a:lnSpc>
              <a:spcPct val="100000"/>
            </a:lnSpc>
          </a:pPr>
          <a:r>
            <a:rPr b="0" lang="ja-JP" sz="1100" spc="-1" strike="noStrike">
              <a:solidFill>
                <a:srgbClr val="000000"/>
              </a:solidFill>
              <a:latin typeface="Calibri"/>
            </a:rPr>
            <a:t>　　</a:t>
          </a:r>
          <a:r>
            <a:rPr b="0" lang="ja-JP" sz="1100" spc="-1" strike="noStrike">
              <a:solidFill>
                <a:srgbClr val="000000"/>
              </a:solidFill>
              <a:latin typeface="Calibri"/>
            </a:rPr>
            <a:t>【凡例】（本シート）</a:t>
          </a:r>
          <a:endParaRPr b="0" lang="en-US" sz="1100" spc="-1" strike="noStrike">
            <a:latin typeface="Times New Roman"/>
          </a:endParaRPr>
        </a:p>
        <a:p>
          <a:pPr>
            <a:lnSpc>
              <a:spcPct val="100000"/>
            </a:lnSpc>
          </a:pPr>
          <a:r>
            <a:rPr b="0" lang="ja-JP" sz="1100" spc="-1" strike="noStrike">
              <a:solidFill>
                <a:srgbClr val="000000"/>
              </a:solidFill>
              <a:latin typeface="Calibri"/>
            </a:rPr>
            <a:t>　　　以下の分類に従い、色付きセルに必要事項を入力してください。</a:t>
          </a:r>
          <a:endParaRPr b="0" lang="en-US" sz="1100" spc="-1" strike="noStrike">
            <a:latin typeface="Times New Roman"/>
          </a:endParaRPr>
        </a:p>
        <a:p>
          <a:pPr>
            <a:lnSpc>
              <a:spcPct val="100000"/>
            </a:lnSpc>
          </a:pPr>
          <a:endParaRPr b="0" lang="en-US" sz="1100" spc="-1" strike="noStrike">
            <a:latin typeface="Times New Roman"/>
          </a:endParaRPr>
        </a:p>
        <a:p>
          <a:pPr>
            <a:lnSpc>
              <a:spcPct val="100000"/>
            </a:lnSpc>
          </a:pPr>
          <a:r>
            <a:rPr b="0" lang="ja-JP" sz="1100" spc="-1" strike="noStrike">
              <a:solidFill>
                <a:srgbClr val="000000"/>
              </a:solidFill>
              <a:latin typeface="Calibri"/>
            </a:rPr>
            <a:t>　　　　　　旧処遇改善加算の算定に必要な情報　入力セル</a:t>
          </a:r>
          <a:endParaRPr b="0" lang="en-US" sz="1100" spc="-1" strike="noStrike">
            <a:latin typeface="Times New Roman"/>
          </a:endParaRPr>
        </a:p>
        <a:p>
          <a:pPr>
            <a:lnSpc>
              <a:spcPct val="100000"/>
            </a:lnSpc>
          </a:pPr>
          <a:r>
            <a:rPr b="0" lang="ja-JP" sz="1100" spc="-1" strike="noStrike">
              <a:solidFill>
                <a:srgbClr val="000000"/>
              </a:solidFill>
              <a:latin typeface="Calibri"/>
            </a:rPr>
            <a:t>　　　　　　旧特定加算の算定に必要な情報　入力セル</a:t>
          </a:r>
          <a:endParaRPr b="0" lang="en-US" sz="1100" spc="-1" strike="noStrike">
            <a:latin typeface="Times New Roman"/>
          </a:endParaRPr>
        </a:p>
        <a:p>
          <a:pPr>
            <a:lnSpc>
              <a:spcPct val="100000"/>
            </a:lnSpc>
          </a:pPr>
          <a:r>
            <a:rPr b="0" lang="ja-JP" sz="1100" spc="-1" strike="noStrike">
              <a:solidFill>
                <a:srgbClr val="000000"/>
              </a:solidFill>
              <a:latin typeface="Calibri"/>
            </a:rPr>
            <a:t>　　　　　　旧ベースアップ等加算の算定に必要な情報　入力セル</a:t>
          </a:r>
          <a:endParaRPr b="0" lang="en-US" sz="1100" spc="-1" strike="noStrike">
            <a:latin typeface="Times New Roman"/>
          </a:endParaRPr>
        </a:p>
        <a:p>
          <a:pPr>
            <a:lnSpc>
              <a:spcPct val="100000"/>
            </a:lnSpc>
          </a:pPr>
          <a:endParaRPr b="0" lang="en-US" sz="1100" spc="-1" strike="noStrike">
            <a:latin typeface="Times New Roman"/>
          </a:endParaRPr>
        </a:p>
      </xdr:txBody>
    </xdr:sp>
    <xdr:clientData/>
  </xdr:twoCellAnchor>
  <xdr:twoCellAnchor editAs="absolute">
    <xdr:from>
      <xdr:col>39</xdr:col>
      <xdr:colOff>392400</xdr:colOff>
      <xdr:row>5</xdr:row>
      <xdr:rowOff>3240</xdr:rowOff>
    </xdr:from>
    <xdr:to>
      <xdr:col>39</xdr:col>
      <xdr:colOff>680040</xdr:colOff>
      <xdr:row>5</xdr:row>
      <xdr:rowOff>119160</xdr:rowOff>
    </xdr:to>
    <xdr:sp>
      <xdr:nvSpPr>
        <xdr:cNvPr id="57" name="正方形/長方形 4"/>
        <xdr:cNvSpPr/>
      </xdr:nvSpPr>
      <xdr:spPr>
        <a:xfrm>
          <a:off x="25204320" y="1384200"/>
          <a:ext cx="287640" cy="115920"/>
        </a:xfrm>
        <a:prstGeom prst="rect">
          <a:avLst/>
        </a:prstGeom>
        <a:solidFill>
          <a:srgbClr val="ffffcc"/>
        </a:solidFill>
        <a:ln w="12700">
          <a:solidFill>
            <a:srgbClr val="000000"/>
          </a:solidFill>
          <a:round/>
        </a:ln>
      </xdr:spPr>
      <xdr:style>
        <a:lnRef idx="2">
          <a:schemeClr val="dk1"/>
        </a:lnRef>
        <a:fillRef idx="1">
          <a:schemeClr val="lt1"/>
        </a:fillRef>
        <a:effectRef idx="0">
          <a:schemeClr val="dk1"/>
        </a:effectRef>
        <a:fontRef idx="minor"/>
      </xdr:style>
    </xdr:sp>
    <xdr:clientData/>
  </xdr:twoCellAnchor>
  <xdr:twoCellAnchor editAs="absolute">
    <xdr:from>
      <xdr:col>39</xdr:col>
      <xdr:colOff>392400</xdr:colOff>
      <xdr:row>4</xdr:row>
      <xdr:rowOff>171720</xdr:rowOff>
    </xdr:from>
    <xdr:to>
      <xdr:col>39</xdr:col>
      <xdr:colOff>680040</xdr:colOff>
      <xdr:row>4</xdr:row>
      <xdr:rowOff>287640</xdr:rowOff>
    </xdr:to>
    <xdr:sp>
      <xdr:nvSpPr>
        <xdr:cNvPr id="58" name="正方形/長方形 6"/>
        <xdr:cNvSpPr/>
      </xdr:nvSpPr>
      <xdr:spPr>
        <a:xfrm>
          <a:off x="25204320" y="1190880"/>
          <a:ext cx="287640" cy="115920"/>
        </a:xfrm>
        <a:prstGeom prst="rect">
          <a:avLst/>
        </a:prstGeom>
        <a:solidFill>
          <a:srgbClr val="ccffff"/>
        </a:solidFill>
        <a:ln w="12700">
          <a:solidFill>
            <a:srgbClr val="000000"/>
          </a:solidFill>
          <a:round/>
        </a:ln>
      </xdr:spPr>
      <xdr:style>
        <a:lnRef idx="2">
          <a:schemeClr val="dk1"/>
        </a:lnRef>
        <a:fillRef idx="1">
          <a:schemeClr val="lt1"/>
        </a:fillRef>
        <a:effectRef idx="0">
          <a:schemeClr val="dk1"/>
        </a:effectRef>
        <a:fontRef idx="minor"/>
      </xdr:style>
    </xdr:sp>
    <xdr:clientData/>
  </xdr:twoCellAnchor>
  <xdr:twoCellAnchor editAs="absolute">
    <xdr:from>
      <xdr:col>39</xdr:col>
      <xdr:colOff>392400</xdr:colOff>
      <xdr:row>3</xdr:row>
      <xdr:rowOff>132840</xdr:rowOff>
    </xdr:from>
    <xdr:to>
      <xdr:col>39</xdr:col>
      <xdr:colOff>680040</xdr:colOff>
      <xdr:row>4</xdr:row>
      <xdr:rowOff>96120</xdr:rowOff>
    </xdr:to>
    <xdr:sp>
      <xdr:nvSpPr>
        <xdr:cNvPr id="59" name="正方形/長方形 7"/>
        <xdr:cNvSpPr/>
      </xdr:nvSpPr>
      <xdr:spPr>
        <a:xfrm>
          <a:off x="25204320" y="999360"/>
          <a:ext cx="287640" cy="115920"/>
        </a:xfrm>
        <a:prstGeom prst="rect">
          <a:avLst/>
        </a:prstGeom>
        <a:solidFill>
          <a:srgbClr val="ccffcc"/>
        </a:solidFill>
        <a:ln w="12700">
          <a:solidFill>
            <a:srgbClr val="000000"/>
          </a:solidFill>
          <a:round/>
        </a:ln>
      </xdr:spPr>
      <xdr:style>
        <a:lnRef idx="2">
          <a:schemeClr val="dk1"/>
        </a:lnRef>
        <a:fillRef idx="1">
          <a:schemeClr val="lt1"/>
        </a:fillRef>
        <a:effectRef idx="0">
          <a:schemeClr val="dk1"/>
        </a:effectRef>
        <a:fontRef idx="minor"/>
      </xdr:style>
    </xdr:sp>
    <xdr:clientData/>
  </xdr:twoCellAnchor>
  <xdr:twoCellAnchor editAs="absolute">
    <xdr:from>
      <xdr:col>13</xdr:col>
      <xdr:colOff>408240</xdr:colOff>
      <xdr:row>1</xdr:row>
      <xdr:rowOff>122040</xdr:rowOff>
    </xdr:from>
    <xdr:to>
      <xdr:col>30</xdr:col>
      <xdr:colOff>377640</xdr:colOff>
      <xdr:row>5</xdr:row>
      <xdr:rowOff>321840</xdr:rowOff>
    </xdr:to>
    <xdr:sp>
      <xdr:nvSpPr>
        <xdr:cNvPr id="60" name="正方形/長方形 9"/>
        <xdr:cNvSpPr/>
      </xdr:nvSpPr>
      <xdr:spPr>
        <a:xfrm>
          <a:off x="7889760" y="474120"/>
          <a:ext cx="7837560" cy="1228680"/>
        </a:xfrm>
        <a:prstGeom prst="rect">
          <a:avLst/>
        </a:prstGeom>
        <a:noFill/>
        <a:ln w="76200">
          <a:solidFill>
            <a:srgbClr val="000000"/>
          </a:solidFill>
          <a:round/>
        </a:ln>
      </xdr:spPr>
      <xdr:style>
        <a:lnRef idx="2">
          <a:schemeClr val="accent6"/>
        </a:lnRef>
        <a:fillRef idx="1">
          <a:schemeClr val="lt1"/>
        </a:fillRef>
        <a:effectRef idx="0">
          <a:schemeClr val="accent6"/>
        </a:effectRef>
        <a:fontRef idx="minor"/>
      </xdr:style>
      <xdr:txBody>
        <a:bodyPr vertOverflow="clip" lIns="18360" rIns="0" tIns="0" bIns="0" anchor="ctr" upright="1">
          <a:noAutofit/>
        </a:bodyPr>
        <a:p>
          <a:pPr>
            <a:lnSpc>
              <a:spcPct val="100000"/>
            </a:lnSpc>
          </a:pPr>
          <a:r>
            <a:rPr b="1" lang="en-US" sz="1800" spc="-1" strike="noStrike">
              <a:solidFill>
                <a:srgbClr val="000000"/>
              </a:solidFill>
              <a:latin typeface="Calibri"/>
            </a:rPr>
            <a:t>  </a:t>
          </a:r>
          <a:r>
            <a:rPr b="1" lang="ja-JP" sz="1800" spc="-1" strike="noStrike">
              <a:solidFill>
                <a:srgbClr val="000000"/>
              </a:solidFill>
              <a:latin typeface="Calibri"/>
            </a:rPr>
            <a:t>【</a:t>
          </a:r>
          <a:r>
            <a:rPr b="1" lang="ja-JP" sz="1800" spc="-1" strike="noStrike">
              <a:solidFill>
                <a:srgbClr val="000000"/>
              </a:solidFill>
              <a:latin typeface="Calibri"/>
            </a:rPr>
            <a:t>記入上の注意】</a:t>
          </a:r>
          <a:endParaRPr b="0" lang="en-US" sz="1800" spc="-1" strike="noStrike">
            <a:latin typeface="Times New Roman"/>
          </a:endParaRPr>
        </a:p>
        <a:p>
          <a:pPr>
            <a:lnSpc>
              <a:spcPct val="100000"/>
            </a:lnSpc>
          </a:pPr>
          <a:r>
            <a:rPr b="1" lang="ja-JP" sz="1800" spc="-1" strike="noStrike">
              <a:solidFill>
                <a:srgbClr val="000000"/>
              </a:solidFill>
              <a:latin typeface="Calibri"/>
            </a:rPr>
            <a:t>　・記入箇所は色付きのセルだけです。</a:t>
          </a:r>
          <a:endParaRPr b="0" lang="en-US" sz="1800" spc="-1" strike="noStrike">
            <a:latin typeface="Times New Roman"/>
          </a:endParaRPr>
        </a:p>
        <a:p>
          <a:pPr>
            <a:lnSpc>
              <a:spcPct val="100000"/>
            </a:lnSpc>
          </a:pPr>
          <a:r>
            <a:rPr b="1" lang="en-US" sz="1800" spc="-1" strike="noStrike">
              <a:solidFill>
                <a:srgbClr val="000000"/>
              </a:solidFill>
              <a:latin typeface="Calibri"/>
            </a:rPr>
            <a:t>   </a:t>
          </a:r>
          <a:r>
            <a:rPr b="1" lang="ja-JP" sz="1800" spc="-1" strike="noStrike">
              <a:solidFill>
                <a:srgbClr val="000000"/>
              </a:solidFill>
              <a:latin typeface="Calibri"/>
            </a:rPr>
            <a:t>・ 　　　　　　　　　　　　　　　　　　　   のセルには、原則として全て記入してください。</a:t>
          </a:r>
          <a:endParaRPr b="0" lang="en-US" sz="1800" spc="-1" strike="noStrike">
            <a:latin typeface="Times New Roman"/>
          </a:endParaRPr>
        </a:p>
      </xdr:txBody>
    </xdr:sp>
    <xdr:clientData/>
  </xdr:twoCellAnchor>
  <xdr:twoCellAnchor editAs="absolute">
    <xdr:from>
      <xdr:col>13</xdr:col>
      <xdr:colOff>755640</xdr:colOff>
      <xdr:row>4</xdr:row>
      <xdr:rowOff>241560</xdr:rowOff>
    </xdr:from>
    <xdr:to>
      <xdr:col>14</xdr:col>
      <xdr:colOff>155160</xdr:colOff>
      <xdr:row>5</xdr:row>
      <xdr:rowOff>132120</xdr:rowOff>
    </xdr:to>
    <xdr:sp>
      <xdr:nvSpPr>
        <xdr:cNvPr id="61" name="正方形/長方形 3"/>
        <xdr:cNvSpPr/>
      </xdr:nvSpPr>
      <xdr:spPr>
        <a:xfrm>
          <a:off x="8237160" y="1260720"/>
          <a:ext cx="822600" cy="252360"/>
        </a:xfrm>
        <a:prstGeom prst="rect">
          <a:avLst/>
        </a:prstGeom>
        <a:solidFill>
          <a:srgbClr val="ccffcc"/>
        </a:solidFill>
        <a:ln w="9525">
          <a:solidFill>
            <a:srgbClr val="000000"/>
          </a:solidFill>
          <a:round/>
        </a:ln>
      </xdr:spPr>
      <xdr:style>
        <a:lnRef idx="0"/>
        <a:fillRef idx="0"/>
        <a:effectRef idx="0"/>
        <a:fontRef idx="minor"/>
      </xdr:style>
      <xdr:txBody>
        <a:bodyPr vertOverflow="clip" lIns="18360" rIns="0" tIns="0" bIns="0" anchor="ctr" upright="1">
          <a:noAutofit/>
        </a:bodyPr>
        <a:p>
          <a:pPr algn="ctr">
            <a:lnSpc>
              <a:spcPct val="100000"/>
            </a:lnSpc>
          </a:pPr>
          <a:r>
            <a:rPr b="1" lang="ja-JP" sz="1800" spc="-1" strike="noStrike">
              <a:latin typeface="Times New Roman"/>
            </a:rPr>
            <a:t>緑色</a:t>
          </a:r>
          <a:endParaRPr b="0" lang="en-US" sz="1800" spc="-1" strike="noStrike">
            <a:latin typeface="Times New Roman"/>
          </a:endParaRPr>
        </a:p>
      </xdr:txBody>
    </xdr:sp>
    <xdr:clientData/>
  </xdr:twoCellAnchor>
  <xdr:twoCellAnchor editAs="absolute">
    <xdr:from>
      <xdr:col>14</xdr:col>
      <xdr:colOff>261360</xdr:colOff>
      <xdr:row>4</xdr:row>
      <xdr:rowOff>241560</xdr:rowOff>
    </xdr:from>
    <xdr:to>
      <xdr:col>15</xdr:col>
      <xdr:colOff>10440</xdr:colOff>
      <xdr:row>5</xdr:row>
      <xdr:rowOff>132120</xdr:rowOff>
    </xdr:to>
    <xdr:sp>
      <xdr:nvSpPr>
        <xdr:cNvPr id="62" name="正方形/長方形 12"/>
        <xdr:cNvSpPr/>
      </xdr:nvSpPr>
      <xdr:spPr>
        <a:xfrm>
          <a:off x="9165960" y="1260720"/>
          <a:ext cx="822600" cy="252360"/>
        </a:xfrm>
        <a:prstGeom prst="rect">
          <a:avLst/>
        </a:prstGeom>
        <a:solidFill>
          <a:srgbClr val="ccffff"/>
        </a:solidFill>
        <a:ln w="9525">
          <a:solidFill>
            <a:srgbClr val="000000"/>
          </a:solidFill>
          <a:round/>
        </a:ln>
      </xdr:spPr>
      <xdr:style>
        <a:lnRef idx="0"/>
        <a:fillRef idx="0"/>
        <a:effectRef idx="0"/>
        <a:fontRef idx="minor"/>
      </xdr:style>
      <xdr:txBody>
        <a:bodyPr vertOverflow="clip" lIns="18360" rIns="0" tIns="0" bIns="0" anchor="ctr" upright="1">
          <a:noAutofit/>
        </a:bodyPr>
        <a:p>
          <a:pPr algn="ctr">
            <a:lnSpc>
              <a:spcPct val="100000"/>
            </a:lnSpc>
            <a:tabLst>
              <a:tab algn="l" pos="0"/>
            </a:tabLst>
          </a:pPr>
          <a:r>
            <a:rPr b="1" lang="ja-JP" sz="1800" spc="-1" strike="noStrike">
              <a:latin typeface="Calibri"/>
            </a:rPr>
            <a:t>水色</a:t>
          </a:r>
          <a:endParaRPr b="0" lang="en-US" sz="1800" spc="-1" strike="noStrike">
            <a:latin typeface="Times New Roman"/>
          </a:endParaRPr>
        </a:p>
      </xdr:txBody>
    </xdr:sp>
    <xdr:clientData/>
  </xdr:twoCellAnchor>
  <xdr:twoCellAnchor editAs="absolute">
    <xdr:from>
      <xdr:col>15</xdr:col>
      <xdr:colOff>110880</xdr:colOff>
      <xdr:row>4</xdr:row>
      <xdr:rowOff>249120</xdr:rowOff>
    </xdr:from>
    <xdr:to>
      <xdr:col>16</xdr:col>
      <xdr:colOff>444600</xdr:colOff>
      <xdr:row>5</xdr:row>
      <xdr:rowOff>139680</xdr:rowOff>
    </xdr:to>
    <xdr:sp>
      <xdr:nvSpPr>
        <xdr:cNvPr id="63" name="正方形/長方形 13"/>
        <xdr:cNvSpPr/>
      </xdr:nvSpPr>
      <xdr:spPr>
        <a:xfrm>
          <a:off x="10089000" y="1268280"/>
          <a:ext cx="822600" cy="252360"/>
        </a:xfrm>
        <a:prstGeom prst="rect">
          <a:avLst/>
        </a:prstGeom>
        <a:solidFill>
          <a:srgbClr val="ffffcc"/>
        </a:solidFill>
        <a:ln w="9525">
          <a:solidFill>
            <a:srgbClr val="000000"/>
          </a:solidFill>
          <a:round/>
        </a:ln>
      </xdr:spPr>
      <xdr:style>
        <a:lnRef idx="0"/>
        <a:fillRef idx="0"/>
        <a:effectRef idx="0"/>
        <a:fontRef idx="minor"/>
      </xdr:style>
      <xdr:txBody>
        <a:bodyPr vertOverflow="clip" lIns="18360" rIns="0" tIns="0" bIns="0" anchor="ctr" upright="1">
          <a:noAutofit/>
        </a:bodyPr>
        <a:p>
          <a:pPr algn="ctr">
            <a:lnSpc>
              <a:spcPct val="100000"/>
            </a:lnSpc>
            <a:tabLst>
              <a:tab algn="l" pos="0"/>
            </a:tabLst>
          </a:pPr>
          <a:r>
            <a:rPr b="1" lang="ja-JP" sz="1800" spc="-1" strike="noStrike">
              <a:latin typeface="Calibri"/>
            </a:rPr>
            <a:t>黄色</a:t>
          </a:r>
          <a:endParaRPr b="0" lang="en-US" sz="1800" spc="-1" strike="noStrike">
            <a:latin typeface="Times New Roman"/>
          </a:endParaRPr>
        </a:p>
      </xdr:txBody>
    </xdr:sp>
    <xdr:clientData/>
  </xdr:twoCellAnchor>
</xdr:wsDr>
</file>

<file path=xl/drawings/drawing65.xml><?xml version="1.0" encoding="utf-8"?>
<xdr:wsDr xmlns:xdr="http://schemas.openxmlformats.org/drawingml/2006/spreadsheetDrawing" xmlns:a="http://schemas.openxmlformats.org/drawingml/2006/main" xmlns:r="http://schemas.openxmlformats.org/officeDocument/2006/relationships">
  <xdr:twoCellAnchor editAs="absolute">
    <xdr:from>
      <xdr:col>45</xdr:col>
      <xdr:colOff>441000</xdr:colOff>
      <xdr:row>1</xdr:row>
      <xdr:rowOff>145440</xdr:rowOff>
    </xdr:from>
    <xdr:to>
      <xdr:col>63</xdr:col>
      <xdr:colOff>977760</xdr:colOff>
      <xdr:row>4</xdr:row>
      <xdr:rowOff>281160</xdr:rowOff>
    </xdr:to>
    <xdr:sp>
      <xdr:nvSpPr>
        <xdr:cNvPr id="64" name="正方形/長方形 2"/>
        <xdr:cNvSpPr/>
      </xdr:nvSpPr>
      <xdr:spPr>
        <a:xfrm>
          <a:off x="27407880" y="516600"/>
          <a:ext cx="4569840" cy="1012320"/>
        </a:xfrm>
        <a:prstGeom prst="rect">
          <a:avLst/>
        </a:prstGeom>
        <a:solidFill>
          <a:srgbClr val="ffffff"/>
        </a:solidFill>
        <a:ln w="12700">
          <a:solidFill>
            <a:srgbClr val="000000"/>
          </a:solidFill>
          <a:round/>
        </a:ln>
      </xdr:spPr>
      <xdr:style>
        <a:lnRef idx="2">
          <a:schemeClr val="dk1"/>
        </a:lnRef>
        <a:fillRef idx="1">
          <a:schemeClr val="lt1"/>
        </a:fillRef>
        <a:effectRef idx="0">
          <a:schemeClr val="dk1"/>
        </a:effectRef>
        <a:fontRef idx="minor"/>
      </xdr:style>
      <xdr:txBody>
        <a:bodyPr horzOverflow="clip" vertOverflow="clip" lIns="18360" rIns="0" tIns="0" bIns="0" anchor="ctr" upright="1">
          <a:noAutofit/>
        </a:bodyPr>
        <a:p>
          <a:pPr>
            <a:lnSpc>
              <a:spcPct val="100000"/>
            </a:lnSpc>
          </a:pPr>
          <a:r>
            <a:rPr b="0" lang="ja-JP" sz="1100" spc="-1" strike="noStrike">
              <a:solidFill>
                <a:srgbClr val="000000"/>
              </a:solidFill>
              <a:latin typeface="Calibri"/>
            </a:rPr>
            <a:t>　　</a:t>
          </a:r>
          <a:r>
            <a:rPr b="0" lang="ja-JP" sz="1100" spc="-1" strike="noStrike">
              <a:solidFill>
                <a:srgbClr val="000000"/>
              </a:solidFill>
              <a:latin typeface="Calibri"/>
            </a:rPr>
            <a:t>【凡例】（本シート）</a:t>
          </a:r>
          <a:endParaRPr b="0" lang="en-US" sz="1100" spc="-1" strike="noStrike">
            <a:latin typeface="Times New Roman"/>
          </a:endParaRPr>
        </a:p>
        <a:p>
          <a:pPr>
            <a:lnSpc>
              <a:spcPct val="100000"/>
            </a:lnSpc>
          </a:pPr>
          <a:r>
            <a:rPr b="0" lang="ja-JP" sz="1100" spc="-1" strike="noStrike">
              <a:solidFill>
                <a:srgbClr val="000000"/>
              </a:solidFill>
              <a:latin typeface="Calibri"/>
            </a:rPr>
            <a:t>　以下の分類に従い、色付きセルに必要事項を入力してください。</a:t>
          </a:r>
          <a:endParaRPr b="0" lang="en-US" sz="1100" spc="-1" strike="noStrike">
            <a:latin typeface="Times New Roman"/>
          </a:endParaRPr>
        </a:p>
        <a:p>
          <a:pPr>
            <a:lnSpc>
              <a:spcPct val="100000"/>
            </a:lnSpc>
          </a:pPr>
          <a:endParaRPr b="0" lang="en-US" sz="1100" spc="-1" strike="noStrike">
            <a:latin typeface="Times New Roman"/>
          </a:endParaRPr>
        </a:p>
        <a:p>
          <a:pPr>
            <a:lnSpc>
              <a:spcPct val="100000"/>
            </a:lnSpc>
            <a:tabLst>
              <a:tab algn="l" pos="0"/>
            </a:tabLst>
          </a:pPr>
          <a:r>
            <a:rPr b="0" lang="ja-JP" sz="1100" spc="-1" strike="noStrike">
              <a:solidFill>
                <a:srgbClr val="000000"/>
              </a:solidFill>
              <a:latin typeface="Calibri"/>
            </a:rPr>
            <a:t>　　　　　　新加算の算定に必要な情報　入力セル</a:t>
          </a:r>
          <a:endParaRPr b="0" lang="en-US" sz="1100" spc="-1" strike="noStrike">
            <a:latin typeface="Times New Roman"/>
          </a:endParaRPr>
        </a:p>
        <a:p>
          <a:pPr>
            <a:lnSpc>
              <a:spcPct val="100000"/>
            </a:lnSpc>
            <a:tabLst>
              <a:tab algn="l" pos="0"/>
            </a:tabLst>
          </a:pPr>
          <a:r>
            <a:rPr b="0" lang="en-US" sz="1100" spc="-1" strike="noStrike">
              <a:solidFill>
                <a:srgbClr val="000000"/>
              </a:solidFill>
              <a:latin typeface="Calibri"/>
            </a:rPr>
            <a:t> </a:t>
          </a:r>
          <a:r>
            <a:rPr b="0" lang="ja-JP" sz="1100" spc="-1" strike="noStrike">
              <a:solidFill>
                <a:srgbClr val="000000"/>
              </a:solidFill>
              <a:latin typeface="Calibri"/>
            </a:rPr>
            <a:t>　　　　　  令和７年度以降に満たさなければいけない要件（入力は必須ではない）</a:t>
          </a:r>
          <a:endParaRPr b="0" lang="en-US" sz="1100" spc="-1" strike="noStrike">
            <a:latin typeface="Times New Roman"/>
          </a:endParaRPr>
        </a:p>
        <a:p>
          <a:pPr>
            <a:lnSpc>
              <a:spcPct val="100000"/>
            </a:lnSpc>
            <a:tabLst>
              <a:tab algn="l" pos="0"/>
            </a:tabLst>
          </a:pPr>
          <a:endParaRPr b="0" lang="en-US" sz="1100" spc="-1" strike="noStrike">
            <a:latin typeface="Times New Roman"/>
          </a:endParaRPr>
        </a:p>
      </xdr:txBody>
    </xdr:sp>
    <xdr:clientData/>
  </xdr:twoCellAnchor>
  <xdr:twoCellAnchor editAs="absolute">
    <xdr:from>
      <xdr:col>45</xdr:col>
      <xdr:colOff>603360</xdr:colOff>
      <xdr:row>3</xdr:row>
      <xdr:rowOff>155160</xdr:rowOff>
    </xdr:from>
    <xdr:to>
      <xdr:col>45</xdr:col>
      <xdr:colOff>896400</xdr:colOff>
      <xdr:row>3</xdr:row>
      <xdr:rowOff>254520</xdr:rowOff>
    </xdr:to>
    <xdr:sp>
      <xdr:nvSpPr>
        <xdr:cNvPr id="65" name="正方形/長方形 5"/>
        <xdr:cNvSpPr/>
      </xdr:nvSpPr>
      <xdr:spPr>
        <a:xfrm>
          <a:off x="27570240" y="1136160"/>
          <a:ext cx="293040" cy="99360"/>
        </a:xfrm>
        <a:prstGeom prst="rect">
          <a:avLst/>
        </a:prstGeom>
        <a:solidFill>
          <a:srgbClr val="fee5fc"/>
        </a:solidFill>
        <a:ln w="12700">
          <a:solidFill>
            <a:srgbClr val="000000"/>
          </a:solidFill>
          <a:round/>
        </a:ln>
      </xdr:spPr>
      <xdr:style>
        <a:lnRef idx="2">
          <a:schemeClr val="dk1"/>
        </a:lnRef>
        <a:fillRef idx="1">
          <a:schemeClr val="lt1"/>
        </a:fillRef>
        <a:effectRef idx="0">
          <a:schemeClr val="dk1"/>
        </a:effectRef>
        <a:fontRef idx="minor"/>
      </xdr:style>
    </xdr:sp>
    <xdr:clientData/>
  </xdr:twoCellAnchor>
  <xdr:twoCellAnchor editAs="absolute">
    <xdr:from>
      <xdr:col>45</xdr:col>
      <xdr:colOff>603360</xdr:colOff>
      <xdr:row>4</xdr:row>
      <xdr:rowOff>67320</xdr:rowOff>
    </xdr:from>
    <xdr:to>
      <xdr:col>45</xdr:col>
      <xdr:colOff>901800</xdr:colOff>
      <xdr:row>4</xdr:row>
      <xdr:rowOff>162000</xdr:rowOff>
    </xdr:to>
    <xdr:sp>
      <xdr:nvSpPr>
        <xdr:cNvPr id="66" name="正方形/長方形 6"/>
        <xdr:cNvSpPr/>
      </xdr:nvSpPr>
      <xdr:spPr>
        <a:xfrm>
          <a:off x="27570240" y="1315080"/>
          <a:ext cx="298440" cy="94680"/>
        </a:xfrm>
        <a:prstGeom prst="rect">
          <a:avLst/>
        </a:prstGeom>
        <a:solidFill>
          <a:schemeClr val="bg1">
            <a:lumMod val="95000"/>
          </a:schemeClr>
        </a:solidFill>
        <a:ln w="12700">
          <a:solidFill>
            <a:srgbClr val="000000"/>
          </a:solidFill>
          <a:round/>
        </a:ln>
      </xdr:spPr>
      <xdr:style>
        <a:lnRef idx="2">
          <a:schemeClr val="dk1"/>
        </a:lnRef>
        <a:fillRef idx="1">
          <a:schemeClr val="lt1"/>
        </a:fillRef>
        <a:effectRef idx="0">
          <a:schemeClr val="dk1"/>
        </a:effectRef>
        <a:fontRef idx="minor"/>
      </xdr:style>
    </xdr:sp>
    <xdr:clientData/>
  </xdr:twoCellAnchor>
  <xdr:twoCellAnchor editAs="absolute">
    <xdr:from>
      <xdr:col>15</xdr:col>
      <xdr:colOff>102960</xdr:colOff>
      <xdr:row>1</xdr:row>
      <xdr:rowOff>212040</xdr:rowOff>
    </xdr:from>
    <xdr:to>
      <xdr:col>34</xdr:col>
      <xdr:colOff>692280</xdr:colOff>
      <xdr:row>6</xdr:row>
      <xdr:rowOff>136080</xdr:rowOff>
    </xdr:to>
    <xdr:sp>
      <xdr:nvSpPr>
        <xdr:cNvPr id="67" name="正方形/長方形 4"/>
        <xdr:cNvSpPr/>
      </xdr:nvSpPr>
      <xdr:spPr>
        <a:xfrm>
          <a:off x="8780760" y="583200"/>
          <a:ext cx="8716680" cy="1695960"/>
        </a:xfrm>
        <a:prstGeom prst="rect">
          <a:avLst/>
        </a:prstGeom>
        <a:solidFill>
          <a:schemeClr val="bg1"/>
        </a:solidFill>
        <a:ln w="76200">
          <a:solidFill>
            <a:srgbClr val="000000"/>
          </a:solidFill>
          <a:round/>
        </a:ln>
      </xdr:spPr>
      <xdr:style>
        <a:lnRef idx="2">
          <a:schemeClr val="accent6"/>
        </a:lnRef>
        <a:fillRef idx="1">
          <a:schemeClr val="lt1"/>
        </a:fillRef>
        <a:effectRef idx="0">
          <a:schemeClr val="accent6"/>
        </a:effectRef>
        <a:fontRef idx="minor"/>
      </xdr:style>
      <xdr:txBody>
        <a:bodyPr vertOverflow="clip" lIns="18360" rIns="0" tIns="0" bIns="0" anchor="ctr" upright="1">
          <a:noAutofit/>
        </a:bodyPr>
        <a:p>
          <a:pPr>
            <a:lnSpc>
              <a:spcPct val="100000"/>
            </a:lnSpc>
          </a:pPr>
          <a:r>
            <a:rPr b="1" lang="en-US" sz="1800" spc="-1" strike="noStrike">
              <a:solidFill>
                <a:srgbClr val="000000"/>
              </a:solidFill>
              <a:latin typeface="Calibri"/>
            </a:rPr>
            <a:t>  </a:t>
          </a:r>
          <a:r>
            <a:rPr b="1" lang="ja-JP" sz="1800" spc="-1" strike="noStrike">
              <a:solidFill>
                <a:srgbClr val="000000"/>
              </a:solidFill>
              <a:latin typeface="Calibri"/>
            </a:rPr>
            <a:t>【</a:t>
          </a:r>
          <a:r>
            <a:rPr b="1" lang="ja-JP" sz="1800" spc="-1" strike="noStrike">
              <a:solidFill>
                <a:srgbClr val="000000"/>
              </a:solidFill>
              <a:latin typeface="Calibri"/>
            </a:rPr>
            <a:t>記入上の注意】</a:t>
          </a:r>
          <a:endParaRPr b="0" lang="en-US" sz="1800" spc="-1" strike="noStrike">
            <a:latin typeface="Times New Roman"/>
          </a:endParaRPr>
        </a:p>
        <a:p>
          <a:pPr>
            <a:lnSpc>
              <a:spcPct val="100000"/>
            </a:lnSpc>
          </a:pPr>
          <a:r>
            <a:rPr b="1" lang="ja-JP" sz="1800" spc="-1" strike="noStrike">
              <a:solidFill>
                <a:srgbClr val="000000"/>
              </a:solidFill>
              <a:latin typeface="Calibri"/>
            </a:rPr>
            <a:t>　・記入箇所は　　　　　　　   と 　　　　　　　  のセルだけです。</a:t>
          </a:r>
          <a:endParaRPr b="0" lang="en-US" sz="1800" spc="-1" strike="noStrike">
            <a:latin typeface="Times New Roman"/>
          </a:endParaRPr>
        </a:p>
        <a:p>
          <a:pPr>
            <a:lnSpc>
              <a:spcPct val="100000"/>
            </a:lnSpc>
          </a:pPr>
          <a:r>
            <a:rPr b="1" lang="en-US" sz="1800" spc="-1" strike="noStrike">
              <a:solidFill>
                <a:srgbClr val="000000"/>
              </a:solidFill>
              <a:latin typeface="Calibri"/>
            </a:rPr>
            <a:t>   </a:t>
          </a:r>
          <a:r>
            <a:rPr b="1" lang="ja-JP" sz="1800" spc="-1" strike="noStrike">
              <a:solidFill>
                <a:srgbClr val="000000"/>
              </a:solidFill>
              <a:latin typeface="Calibri"/>
            </a:rPr>
            <a:t>・　　　　　　　  のセルには、原則として全て記入してください。</a:t>
          </a:r>
          <a:endParaRPr b="0" lang="en-US" sz="1800" spc="-1" strike="noStrike">
            <a:latin typeface="Times New Roman"/>
          </a:endParaRPr>
        </a:p>
        <a:p>
          <a:pPr>
            <a:lnSpc>
              <a:spcPct val="100000"/>
            </a:lnSpc>
          </a:pPr>
          <a:r>
            <a:rPr b="1" lang="en-US" sz="1800" spc="-1" strike="noStrike">
              <a:solidFill>
                <a:srgbClr val="000000"/>
              </a:solidFill>
              <a:latin typeface="Calibri"/>
            </a:rPr>
            <a:t>   </a:t>
          </a:r>
          <a:r>
            <a:rPr b="1" lang="ja-JP" sz="1800" spc="-1" strike="noStrike">
              <a:solidFill>
                <a:srgbClr val="000000"/>
              </a:solidFill>
              <a:latin typeface="Calibri"/>
            </a:rPr>
            <a:t>・　　　　　　　  のセルの入力は必須ではありませんが、可能な限り入力してください。</a:t>
          </a:r>
          <a:endParaRPr b="0" lang="en-US" sz="1800" spc="-1" strike="noStrike">
            <a:latin typeface="Times New Roman"/>
          </a:endParaRPr>
        </a:p>
      </xdr:txBody>
    </xdr:sp>
    <xdr:clientData/>
  </xdr:twoCellAnchor>
  <xdr:twoCellAnchor editAs="absolute">
    <xdr:from>
      <xdr:col>16</xdr:col>
      <xdr:colOff>263880</xdr:colOff>
      <xdr:row>4</xdr:row>
      <xdr:rowOff>162000</xdr:rowOff>
    </xdr:from>
    <xdr:to>
      <xdr:col>17</xdr:col>
      <xdr:colOff>126360</xdr:colOff>
      <xdr:row>4</xdr:row>
      <xdr:rowOff>413280</xdr:rowOff>
    </xdr:to>
    <xdr:sp>
      <xdr:nvSpPr>
        <xdr:cNvPr id="68" name="正方形/長方形 12"/>
        <xdr:cNvSpPr/>
      </xdr:nvSpPr>
      <xdr:spPr>
        <a:xfrm>
          <a:off x="9090360" y="1409760"/>
          <a:ext cx="910080" cy="251280"/>
        </a:xfrm>
        <a:prstGeom prst="rect">
          <a:avLst/>
        </a:prstGeom>
        <a:solidFill>
          <a:srgbClr val="ffe5ff"/>
        </a:solidFill>
        <a:ln w="9525">
          <a:solidFill>
            <a:srgbClr val="000000"/>
          </a:solidFill>
          <a:round/>
        </a:ln>
      </xdr:spPr>
      <xdr:style>
        <a:lnRef idx="0"/>
        <a:fillRef idx="0"/>
        <a:effectRef idx="0"/>
        <a:fontRef idx="minor"/>
      </xdr:style>
      <xdr:txBody>
        <a:bodyPr vertOverflow="clip" lIns="18360" rIns="0" tIns="0" bIns="0" anchor="ctr" upright="1">
          <a:noAutofit/>
        </a:bodyPr>
        <a:p>
          <a:pPr algn="ctr">
            <a:lnSpc>
              <a:spcPct val="100000"/>
            </a:lnSpc>
          </a:pPr>
          <a:r>
            <a:rPr b="1" lang="ja-JP" sz="1800" spc="-1" strike="noStrike">
              <a:latin typeface="Times New Roman"/>
            </a:rPr>
            <a:t>ピンク色</a:t>
          </a:r>
          <a:endParaRPr b="0" lang="en-US" sz="1800" spc="-1" strike="noStrike">
            <a:latin typeface="Times New Roman"/>
          </a:endParaRPr>
        </a:p>
      </xdr:txBody>
    </xdr:sp>
    <xdr:clientData/>
  </xdr:twoCellAnchor>
  <xdr:twoCellAnchor editAs="absolute">
    <xdr:from>
      <xdr:col>16</xdr:col>
      <xdr:colOff>260280</xdr:colOff>
      <xdr:row>5</xdr:row>
      <xdr:rowOff>43560</xdr:rowOff>
    </xdr:from>
    <xdr:to>
      <xdr:col>17</xdr:col>
      <xdr:colOff>122760</xdr:colOff>
      <xdr:row>5</xdr:row>
      <xdr:rowOff>294840</xdr:rowOff>
    </xdr:to>
    <xdr:sp>
      <xdr:nvSpPr>
        <xdr:cNvPr id="69" name="正方形/長方形 13"/>
        <xdr:cNvSpPr/>
      </xdr:nvSpPr>
      <xdr:spPr>
        <a:xfrm>
          <a:off x="9086760" y="1738800"/>
          <a:ext cx="910080" cy="251280"/>
        </a:xfrm>
        <a:prstGeom prst="rect">
          <a:avLst/>
        </a:prstGeom>
        <a:solidFill>
          <a:schemeClr val="bg1">
            <a:lumMod val="95000"/>
          </a:schemeClr>
        </a:solidFill>
        <a:ln w="9525">
          <a:solidFill>
            <a:srgbClr val="000000"/>
          </a:solidFill>
          <a:round/>
        </a:ln>
      </xdr:spPr>
      <xdr:style>
        <a:lnRef idx="0"/>
        <a:fillRef idx="0"/>
        <a:effectRef idx="0"/>
        <a:fontRef idx="minor"/>
      </xdr:style>
      <xdr:txBody>
        <a:bodyPr vertOverflow="clip" lIns="18360" rIns="0" tIns="0" bIns="0" anchor="ctr" upright="1">
          <a:noAutofit/>
        </a:bodyPr>
        <a:p>
          <a:pPr algn="ctr">
            <a:lnSpc>
              <a:spcPct val="100000"/>
            </a:lnSpc>
            <a:tabLst>
              <a:tab algn="l" pos="0"/>
            </a:tabLst>
          </a:pPr>
          <a:r>
            <a:rPr b="1" lang="ja-JP" sz="1800" spc="-1" strike="noStrike">
              <a:latin typeface="Calibri"/>
            </a:rPr>
            <a:t>グレー色</a:t>
          </a:r>
          <a:endParaRPr b="0" lang="en-US" sz="1800" spc="-1" strike="noStrike">
            <a:latin typeface="Times New Roman"/>
          </a:endParaRPr>
        </a:p>
      </xdr:txBody>
    </xdr:sp>
    <xdr:clientData/>
  </xdr:twoCellAnchor>
  <xdr:twoCellAnchor editAs="absolute">
    <xdr:from>
      <xdr:col>18</xdr:col>
      <xdr:colOff>164160</xdr:colOff>
      <xdr:row>3</xdr:row>
      <xdr:rowOff>135000</xdr:rowOff>
    </xdr:from>
    <xdr:to>
      <xdr:col>19</xdr:col>
      <xdr:colOff>577080</xdr:colOff>
      <xdr:row>4</xdr:row>
      <xdr:rowOff>119520</xdr:rowOff>
    </xdr:to>
    <xdr:sp>
      <xdr:nvSpPr>
        <xdr:cNvPr id="70" name="正方形/長方形 14"/>
        <xdr:cNvSpPr/>
      </xdr:nvSpPr>
      <xdr:spPr>
        <a:xfrm>
          <a:off x="10177920" y="1116000"/>
          <a:ext cx="910080" cy="251280"/>
        </a:xfrm>
        <a:prstGeom prst="rect">
          <a:avLst/>
        </a:prstGeom>
        <a:solidFill>
          <a:srgbClr val="ffe5ff"/>
        </a:solidFill>
        <a:ln w="9525">
          <a:solidFill>
            <a:srgbClr val="000000"/>
          </a:solidFill>
          <a:round/>
        </a:ln>
      </xdr:spPr>
      <xdr:style>
        <a:lnRef idx="0"/>
        <a:fillRef idx="0"/>
        <a:effectRef idx="0"/>
        <a:fontRef idx="minor"/>
      </xdr:style>
      <xdr:txBody>
        <a:bodyPr vertOverflow="clip" lIns="18360" rIns="0" tIns="0" bIns="0" anchor="ctr" upright="1">
          <a:noAutofit/>
        </a:bodyPr>
        <a:p>
          <a:pPr algn="ctr">
            <a:lnSpc>
              <a:spcPct val="100000"/>
            </a:lnSpc>
          </a:pPr>
          <a:r>
            <a:rPr b="1" lang="ja-JP" sz="1800" spc="-1" strike="noStrike">
              <a:latin typeface="Times New Roman"/>
            </a:rPr>
            <a:t>ピンク色</a:t>
          </a:r>
          <a:endParaRPr b="0" lang="en-US" sz="1800" spc="-1" strike="noStrike">
            <a:latin typeface="Times New Roman"/>
          </a:endParaRPr>
        </a:p>
      </xdr:txBody>
    </xdr:sp>
    <xdr:clientData/>
  </xdr:twoCellAnchor>
  <xdr:twoCellAnchor editAs="absolute">
    <xdr:from>
      <xdr:col>19</xdr:col>
      <xdr:colOff>948600</xdr:colOff>
      <xdr:row>3</xdr:row>
      <xdr:rowOff>135000</xdr:rowOff>
    </xdr:from>
    <xdr:to>
      <xdr:col>20</xdr:col>
      <xdr:colOff>575280</xdr:colOff>
      <xdr:row>4</xdr:row>
      <xdr:rowOff>119520</xdr:rowOff>
    </xdr:to>
    <xdr:sp>
      <xdr:nvSpPr>
        <xdr:cNvPr id="71" name="正方形/長方形 15"/>
        <xdr:cNvSpPr/>
      </xdr:nvSpPr>
      <xdr:spPr>
        <a:xfrm>
          <a:off x="11459520" y="1116000"/>
          <a:ext cx="910080" cy="251280"/>
        </a:xfrm>
        <a:prstGeom prst="rect">
          <a:avLst/>
        </a:prstGeom>
        <a:solidFill>
          <a:schemeClr val="bg1">
            <a:lumMod val="95000"/>
          </a:schemeClr>
        </a:solidFill>
        <a:ln w="9525">
          <a:solidFill>
            <a:srgbClr val="000000"/>
          </a:solidFill>
          <a:round/>
        </a:ln>
      </xdr:spPr>
      <xdr:style>
        <a:lnRef idx="0"/>
        <a:fillRef idx="0"/>
        <a:effectRef idx="0"/>
        <a:fontRef idx="minor"/>
      </xdr:style>
      <xdr:txBody>
        <a:bodyPr vertOverflow="clip" lIns="18360" rIns="0" tIns="0" bIns="0" anchor="ctr" upright="1">
          <a:noAutofit/>
        </a:bodyPr>
        <a:p>
          <a:pPr algn="ctr">
            <a:lnSpc>
              <a:spcPct val="100000"/>
            </a:lnSpc>
            <a:tabLst>
              <a:tab algn="l" pos="0"/>
            </a:tabLst>
          </a:pPr>
          <a:r>
            <a:rPr b="1" lang="ja-JP" sz="1800" spc="-1" strike="noStrike">
              <a:latin typeface="Calibri"/>
            </a:rPr>
            <a:t>グレー色</a:t>
          </a:r>
          <a:endParaRPr b="0" lang="en-US" sz="1800" spc="-1" strike="noStrike">
            <a:latin typeface="Times New Roman"/>
          </a:endParaRPr>
        </a:p>
      </xdr:txBody>
    </xdr:sp>
    <xdr:clientData/>
  </xdr:twoCellAnchor>
</xdr:wsDr>
</file>

<file path=xl/drawings/drawing66.xml><?xml version="1.0" encoding="utf-8"?>
<xdr:wsDr xmlns:xdr="http://schemas.openxmlformats.org/drawingml/2006/spreadsheetDrawing" xmlns:a="http://schemas.openxmlformats.org/drawingml/2006/main" xmlns:r="http://schemas.openxmlformats.org/officeDocument/2006/relationships">
  <xdr:twoCellAnchor editAs="absolute">
    <xdr:from>
      <xdr:col>45</xdr:col>
      <xdr:colOff>177840</xdr:colOff>
      <xdr:row>1</xdr:row>
      <xdr:rowOff>149760</xdr:rowOff>
    </xdr:from>
    <xdr:to>
      <xdr:col>46</xdr:col>
      <xdr:colOff>139320</xdr:colOff>
      <xdr:row>4</xdr:row>
      <xdr:rowOff>160200</xdr:rowOff>
    </xdr:to>
    <xdr:sp>
      <xdr:nvSpPr>
        <xdr:cNvPr id="72" name="正方形/長方形 2"/>
        <xdr:cNvSpPr/>
      </xdr:nvSpPr>
      <xdr:spPr>
        <a:xfrm>
          <a:off x="26733960" y="530640"/>
          <a:ext cx="4221720" cy="886680"/>
        </a:xfrm>
        <a:prstGeom prst="rect">
          <a:avLst/>
        </a:prstGeom>
        <a:solidFill>
          <a:srgbClr val="ffffff"/>
        </a:solidFill>
        <a:ln w="12700">
          <a:solidFill>
            <a:srgbClr val="000000"/>
          </a:solidFill>
          <a:round/>
        </a:ln>
      </xdr:spPr>
      <xdr:style>
        <a:lnRef idx="2">
          <a:schemeClr val="dk1"/>
        </a:lnRef>
        <a:fillRef idx="1">
          <a:schemeClr val="lt1"/>
        </a:fillRef>
        <a:effectRef idx="0">
          <a:schemeClr val="dk1"/>
        </a:effectRef>
        <a:fontRef idx="minor"/>
      </xdr:style>
      <xdr:txBody>
        <a:bodyPr horzOverflow="clip" vertOverflow="clip" lIns="18360" rIns="0" tIns="0" bIns="0" anchor="ctr" upright="1">
          <a:noAutofit/>
        </a:bodyPr>
        <a:p>
          <a:pPr>
            <a:lnSpc>
              <a:spcPct val="100000"/>
            </a:lnSpc>
          </a:pPr>
          <a:r>
            <a:rPr b="0" lang="ja-JP" sz="1100" spc="-1" strike="noStrike">
              <a:solidFill>
                <a:srgbClr val="000000"/>
              </a:solidFill>
              <a:latin typeface="Calibri"/>
            </a:rPr>
            <a:t>　　</a:t>
          </a:r>
          <a:r>
            <a:rPr b="0" lang="ja-JP" sz="1100" spc="-1" strike="noStrike">
              <a:solidFill>
                <a:srgbClr val="000000"/>
              </a:solidFill>
              <a:latin typeface="Calibri"/>
            </a:rPr>
            <a:t>【凡例】（本シート）</a:t>
          </a:r>
          <a:endParaRPr b="0" lang="en-US" sz="1100" spc="-1" strike="noStrike">
            <a:latin typeface="Times New Roman"/>
          </a:endParaRPr>
        </a:p>
        <a:p>
          <a:pPr>
            <a:lnSpc>
              <a:spcPct val="100000"/>
            </a:lnSpc>
          </a:pPr>
          <a:r>
            <a:rPr b="0" lang="ja-JP" sz="1100" spc="-1" strike="noStrike">
              <a:solidFill>
                <a:srgbClr val="000000"/>
              </a:solidFill>
              <a:latin typeface="Calibri"/>
            </a:rPr>
            <a:t>　以下の分類に従い、色付きセルに必要事項を入力してください。</a:t>
          </a:r>
          <a:endParaRPr b="0" lang="en-US" sz="1100" spc="-1" strike="noStrike">
            <a:latin typeface="Times New Roman"/>
          </a:endParaRPr>
        </a:p>
        <a:p>
          <a:pPr>
            <a:lnSpc>
              <a:spcPct val="100000"/>
            </a:lnSpc>
          </a:pPr>
          <a:endParaRPr b="0" lang="en-US" sz="1100" spc="-1" strike="noStrike">
            <a:latin typeface="Times New Roman"/>
          </a:endParaRPr>
        </a:p>
        <a:p>
          <a:pPr>
            <a:lnSpc>
              <a:spcPct val="100000"/>
            </a:lnSpc>
            <a:tabLst>
              <a:tab algn="l" pos="0"/>
            </a:tabLst>
          </a:pPr>
          <a:r>
            <a:rPr b="0" lang="ja-JP" sz="1100" spc="-1" strike="noStrike">
              <a:solidFill>
                <a:srgbClr val="000000"/>
              </a:solidFill>
              <a:latin typeface="Calibri"/>
            </a:rPr>
            <a:t>　　　　　　新加算の算定に必要な情報　入力セル</a:t>
          </a:r>
          <a:endParaRPr b="0" lang="en-US" sz="1100" spc="-1" strike="noStrike">
            <a:latin typeface="Times New Roman"/>
          </a:endParaRPr>
        </a:p>
      </xdr:txBody>
    </xdr:sp>
    <xdr:clientData/>
  </xdr:twoCellAnchor>
  <xdr:twoCellAnchor editAs="absolute">
    <xdr:from>
      <xdr:col>45</xdr:col>
      <xdr:colOff>327240</xdr:colOff>
      <xdr:row>3</xdr:row>
      <xdr:rowOff>189000</xdr:rowOff>
    </xdr:from>
    <xdr:to>
      <xdr:col>45</xdr:col>
      <xdr:colOff>582120</xdr:colOff>
      <xdr:row>4</xdr:row>
      <xdr:rowOff>20880</xdr:rowOff>
    </xdr:to>
    <xdr:sp>
      <xdr:nvSpPr>
        <xdr:cNvPr id="73" name="正方形/長方形 3"/>
        <xdr:cNvSpPr/>
      </xdr:nvSpPr>
      <xdr:spPr>
        <a:xfrm>
          <a:off x="26883360" y="1179360"/>
          <a:ext cx="254880" cy="98640"/>
        </a:xfrm>
        <a:prstGeom prst="rect">
          <a:avLst/>
        </a:prstGeom>
        <a:solidFill>
          <a:srgbClr val="fee5fc"/>
        </a:solidFill>
        <a:ln w="12700">
          <a:solidFill>
            <a:srgbClr val="000000"/>
          </a:solidFill>
          <a:round/>
        </a:ln>
      </xdr:spPr>
      <xdr:style>
        <a:lnRef idx="2">
          <a:schemeClr val="dk1"/>
        </a:lnRef>
        <a:fillRef idx="1">
          <a:schemeClr val="lt1"/>
        </a:fillRef>
        <a:effectRef idx="0">
          <a:schemeClr val="dk1"/>
        </a:effectRef>
        <a:fontRef idx="minor"/>
      </xdr:style>
    </xdr:sp>
    <xdr:clientData/>
  </xdr:twoCellAnchor>
  <xdr:twoCellAnchor editAs="absolute">
    <xdr:from>
      <xdr:col>13</xdr:col>
      <xdr:colOff>572760</xdr:colOff>
      <xdr:row>1</xdr:row>
      <xdr:rowOff>49320</xdr:rowOff>
    </xdr:from>
    <xdr:to>
      <xdr:col>35</xdr:col>
      <xdr:colOff>664560</xdr:colOff>
      <xdr:row>6</xdr:row>
      <xdr:rowOff>265680</xdr:rowOff>
    </xdr:to>
    <xdr:sp>
      <xdr:nvSpPr>
        <xdr:cNvPr id="74" name="正方形/長方形 5"/>
        <xdr:cNvSpPr/>
      </xdr:nvSpPr>
      <xdr:spPr>
        <a:xfrm>
          <a:off x="7697160" y="430200"/>
          <a:ext cx="10681200" cy="1987920"/>
        </a:xfrm>
        <a:prstGeom prst="rect">
          <a:avLst/>
        </a:prstGeom>
        <a:solidFill>
          <a:schemeClr val="bg1"/>
        </a:solidFill>
        <a:ln w="76200">
          <a:solidFill>
            <a:srgbClr val="000000"/>
          </a:solidFill>
          <a:round/>
        </a:ln>
      </xdr:spPr>
      <xdr:style>
        <a:lnRef idx="2">
          <a:schemeClr val="accent6"/>
        </a:lnRef>
        <a:fillRef idx="1">
          <a:schemeClr val="lt1"/>
        </a:fillRef>
        <a:effectRef idx="0">
          <a:schemeClr val="accent6"/>
        </a:effectRef>
        <a:fontRef idx="minor"/>
      </xdr:style>
      <xdr:txBody>
        <a:bodyPr vertOverflow="clip" lIns="18360" rIns="0" tIns="0" bIns="0" anchor="ctr" upright="1">
          <a:noAutofit/>
        </a:bodyPr>
        <a:p>
          <a:pPr>
            <a:lnSpc>
              <a:spcPct val="100000"/>
            </a:lnSpc>
          </a:pPr>
          <a:r>
            <a:rPr b="1" lang="en-US" sz="1800" spc="-1" strike="noStrike">
              <a:solidFill>
                <a:srgbClr val="000000"/>
              </a:solidFill>
              <a:latin typeface="Calibri"/>
            </a:rPr>
            <a:t>  </a:t>
          </a:r>
          <a:r>
            <a:rPr b="1" lang="ja-JP" sz="1800" spc="-1" strike="noStrike">
              <a:solidFill>
                <a:srgbClr val="000000"/>
              </a:solidFill>
              <a:latin typeface="Calibri"/>
            </a:rPr>
            <a:t>【</a:t>
          </a:r>
          <a:r>
            <a:rPr b="1" lang="ja-JP" sz="1800" spc="-1" strike="noStrike">
              <a:solidFill>
                <a:srgbClr val="000000"/>
              </a:solidFill>
              <a:latin typeface="Calibri"/>
            </a:rPr>
            <a:t>記入上の注意】</a:t>
          </a:r>
          <a:endParaRPr b="0" lang="en-US" sz="1800" spc="-1" strike="noStrike">
            <a:latin typeface="Times New Roman"/>
          </a:endParaRPr>
        </a:p>
        <a:p>
          <a:pPr>
            <a:lnSpc>
              <a:spcPct val="100000"/>
            </a:lnSpc>
          </a:pPr>
          <a:r>
            <a:rPr b="1" lang="ja-JP" sz="1800" spc="-1" strike="noStrike">
              <a:solidFill>
                <a:srgbClr val="000000"/>
              </a:solidFill>
              <a:latin typeface="Calibri"/>
            </a:rPr>
            <a:t>　・ このシートは、令和６年度中に、新加算の加算区分の変更を行う予定の事業所がある場合に限り、</a:t>
          </a:r>
          <a:endParaRPr b="0" lang="en-US" sz="1800" spc="-1" strike="noStrike">
            <a:latin typeface="Times New Roman"/>
          </a:endParaRPr>
        </a:p>
        <a:p>
          <a:pPr>
            <a:lnSpc>
              <a:spcPct val="100000"/>
            </a:lnSpc>
          </a:pPr>
          <a:r>
            <a:rPr b="1" lang="en-US" sz="1800" spc="-1" strike="noStrike">
              <a:solidFill>
                <a:srgbClr val="000000"/>
              </a:solidFill>
              <a:latin typeface="Calibri"/>
            </a:rPr>
            <a:t>      </a:t>
          </a:r>
          <a:r>
            <a:rPr b="1" lang="ja-JP" sz="1800" spc="-1" strike="noStrike">
              <a:solidFill>
                <a:srgbClr val="000000"/>
              </a:solidFill>
              <a:latin typeface="Calibri"/>
            </a:rPr>
            <a:t>使用してください。該当する事業所がない場合、本別紙様式</a:t>
          </a:r>
          <a:r>
            <a:rPr b="1" lang="en-US" sz="1800" spc="-1" strike="noStrike">
              <a:solidFill>
                <a:srgbClr val="000000"/>
              </a:solidFill>
              <a:latin typeface="Calibri"/>
            </a:rPr>
            <a:t>2-4</a:t>
          </a:r>
          <a:r>
            <a:rPr b="1" lang="ja-JP" sz="1800" spc="-1" strike="noStrike">
              <a:solidFill>
                <a:srgbClr val="000000"/>
              </a:solidFill>
              <a:latin typeface="Calibri"/>
            </a:rPr>
            <a:t>への記載は不要です。</a:t>
          </a:r>
          <a:endParaRPr b="0" lang="en-US" sz="1800" spc="-1" strike="noStrike">
            <a:latin typeface="Times New Roman"/>
          </a:endParaRPr>
        </a:p>
        <a:p>
          <a:pPr>
            <a:lnSpc>
              <a:spcPct val="100000"/>
            </a:lnSpc>
          </a:pPr>
          <a:r>
            <a:rPr b="1" lang="ja-JP" sz="1800" spc="-1" strike="noStrike">
              <a:solidFill>
                <a:srgbClr val="000000"/>
              </a:solidFill>
              <a:latin typeface="Calibri"/>
            </a:rPr>
            <a:t>　・ 記入箇所は　　　　　　　      のセルだけです。　　　　　　　　 のセルがない場合は、本シートは記入不要です。　</a:t>
          </a:r>
          <a:endParaRPr b="0" lang="en-US" sz="1800" spc="-1" strike="noStrike">
            <a:latin typeface="Times New Roman"/>
          </a:endParaRPr>
        </a:p>
        <a:p>
          <a:pPr>
            <a:lnSpc>
              <a:spcPct val="100000"/>
            </a:lnSpc>
          </a:pPr>
          <a:r>
            <a:rPr b="1" lang="en-US" sz="1800" spc="-1" strike="noStrike">
              <a:solidFill>
                <a:srgbClr val="000000"/>
              </a:solidFill>
              <a:latin typeface="Calibri"/>
            </a:rPr>
            <a:t>   </a:t>
          </a:r>
          <a:r>
            <a:rPr b="1" lang="ja-JP" sz="1800" spc="-1" strike="noStrike">
              <a:solidFill>
                <a:srgbClr val="000000"/>
              </a:solidFill>
              <a:latin typeface="Calibri"/>
            </a:rPr>
            <a:t>・  　　　　　　　 のセルには、原則として全て記入してください。</a:t>
          </a:r>
          <a:endParaRPr b="0" lang="en-US" sz="1800" spc="-1" strike="noStrike">
            <a:latin typeface="Times New Roman"/>
          </a:endParaRPr>
        </a:p>
      </xdr:txBody>
    </xdr:sp>
    <xdr:clientData/>
  </xdr:twoCellAnchor>
  <xdr:twoCellAnchor editAs="absolute">
    <xdr:from>
      <xdr:col>13</xdr:col>
      <xdr:colOff>892440</xdr:colOff>
      <xdr:row>5</xdr:row>
      <xdr:rowOff>175320</xdr:rowOff>
    </xdr:from>
    <xdr:to>
      <xdr:col>16</xdr:col>
      <xdr:colOff>244800</xdr:colOff>
      <xdr:row>6</xdr:row>
      <xdr:rowOff>15120</xdr:rowOff>
    </xdr:to>
    <xdr:sp>
      <xdr:nvSpPr>
        <xdr:cNvPr id="75" name="正方形/長方形 6"/>
        <xdr:cNvSpPr/>
      </xdr:nvSpPr>
      <xdr:spPr>
        <a:xfrm>
          <a:off x="8016840" y="1880280"/>
          <a:ext cx="993960" cy="287280"/>
        </a:xfrm>
        <a:prstGeom prst="rect">
          <a:avLst/>
        </a:prstGeom>
        <a:solidFill>
          <a:srgbClr val="ffe5ff"/>
        </a:solidFill>
        <a:ln w="9525">
          <a:solidFill>
            <a:srgbClr val="000000"/>
          </a:solidFill>
          <a:round/>
        </a:ln>
      </xdr:spPr>
      <xdr:style>
        <a:lnRef idx="0"/>
        <a:fillRef idx="0"/>
        <a:effectRef idx="0"/>
        <a:fontRef idx="minor"/>
      </xdr:style>
      <xdr:txBody>
        <a:bodyPr vertOverflow="clip" lIns="18360" rIns="0" tIns="0" bIns="0" anchor="ctr" upright="1">
          <a:noAutofit/>
        </a:bodyPr>
        <a:p>
          <a:pPr algn="ctr">
            <a:lnSpc>
              <a:spcPct val="100000"/>
            </a:lnSpc>
          </a:pPr>
          <a:r>
            <a:rPr b="1" lang="ja-JP" sz="1800" spc="-1" strike="noStrike">
              <a:latin typeface="Times New Roman"/>
            </a:rPr>
            <a:t>ピンク色</a:t>
          </a:r>
          <a:endParaRPr b="0" lang="en-US" sz="1800" spc="-1" strike="noStrike">
            <a:latin typeface="Times New Roman"/>
          </a:endParaRPr>
        </a:p>
      </xdr:txBody>
    </xdr:sp>
    <xdr:clientData/>
  </xdr:twoCellAnchor>
  <xdr:twoCellAnchor editAs="absolute">
    <xdr:from>
      <xdr:col>16</xdr:col>
      <xdr:colOff>418680</xdr:colOff>
      <xdr:row>4</xdr:row>
      <xdr:rowOff>300600</xdr:rowOff>
    </xdr:from>
    <xdr:to>
      <xdr:col>18</xdr:col>
      <xdr:colOff>190800</xdr:colOff>
      <xdr:row>5</xdr:row>
      <xdr:rowOff>140040</xdr:rowOff>
    </xdr:to>
    <xdr:sp>
      <xdr:nvSpPr>
        <xdr:cNvPr id="76" name="正方形/長方形 8"/>
        <xdr:cNvSpPr/>
      </xdr:nvSpPr>
      <xdr:spPr>
        <a:xfrm>
          <a:off x="9184680" y="1557720"/>
          <a:ext cx="993960" cy="287280"/>
        </a:xfrm>
        <a:prstGeom prst="rect">
          <a:avLst/>
        </a:prstGeom>
        <a:solidFill>
          <a:srgbClr val="ffe5ff"/>
        </a:solidFill>
        <a:ln w="9525">
          <a:solidFill>
            <a:srgbClr val="000000"/>
          </a:solidFill>
          <a:round/>
        </a:ln>
      </xdr:spPr>
      <xdr:style>
        <a:lnRef idx="0"/>
        <a:fillRef idx="0"/>
        <a:effectRef idx="0"/>
        <a:fontRef idx="minor"/>
      </xdr:style>
      <xdr:txBody>
        <a:bodyPr vertOverflow="clip" lIns="18360" rIns="0" tIns="0" bIns="0" anchor="ctr" upright="1">
          <a:noAutofit/>
        </a:bodyPr>
        <a:p>
          <a:pPr algn="ctr">
            <a:lnSpc>
              <a:spcPct val="100000"/>
            </a:lnSpc>
          </a:pPr>
          <a:r>
            <a:rPr b="1" lang="ja-JP" sz="1800" spc="-1" strike="noStrike">
              <a:latin typeface="Times New Roman"/>
            </a:rPr>
            <a:t>ピンク色</a:t>
          </a:r>
          <a:endParaRPr b="0" lang="en-US" sz="1800" spc="-1" strike="noStrike">
            <a:latin typeface="Times New Roman"/>
          </a:endParaRPr>
        </a:p>
      </xdr:txBody>
    </xdr:sp>
    <xdr:clientData/>
  </xdr:twoCellAnchor>
  <xdr:twoCellAnchor editAs="absolute">
    <xdr:from>
      <xdr:col>20</xdr:col>
      <xdr:colOff>156240</xdr:colOff>
      <xdr:row>4</xdr:row>
      <xdr:rowOff>315360</xdr:rowOff>
    </xdr:from>
    <xdr:to>
      <xdr:col>21</xdr:col>
      <xdr:colOff>94320</xdr:colOff>
      <xdr:row>5</xdr:row>
      <xdr:rowOff>154800</xdr:rowOff>
    </xdr:to>
    <xdr:sp>
      <xdr:nvSpPr>
        <xdr:cNvPr id="77" name="正方形/長方形 14"/>
        <xdr:cNvSpPr/>
      </xdr:nvSpPr>
      <xdr:spPr>
        <a:xfrm>
          <a:off x="11916360" y="1572480"/>
          <a:ext cx="993960" cy="287280"/>
        </a:xfrm>
        <a:prstGeom prst="rect">
          <a:avLst/>
        </a:prstGeom>
        <a:solidFill>
          <a:srgbClr val="ffe5ff"/>
        </a:solidFill>
        <a:ln w="9525">
          <a:solidFill>
            <a:srgbClr val="000000"/>
          </a:solidFill>
          <a:round/>
        </a:ln>
      </xdr:spPr>
      <xdr:style>
        <a:lnRef idx="0"/>
        <a:fillRef idx="0"/>
        <a:effectRef idx="0"/>
        <a:fontRef idx="minor"/>
      </xdr:style>
      <xdr:txBody>
        <a:bodyPr vertOverflow="clip" lIns="18360" rIns="0" tIns="0" bIns="0" anchor="ctr" upright="1">
          <a:noAutofit/>
        </a:bodyPr>
        <a:p>
          <a:pPr algn="ctr">
            <a:lnSpc>
              <a:spcPct val="100000"/>
            </a:lnSpc>
          </a:pPr>
          <a:r>
            <a:rPr b="1" lang="ja-JP" sz="1800" spc="-1" strike="noStrike">
              <a:latin typeface="Times New Roman"/>
            </a:rPr>
            <a:t>ピンク色</a:t>
          </a:r>
          <a:endParaRPr b="0" lang="en-US" sz="1800" spc="-1" strike="noStrike">
            <a:latin typeface="Times New Roman"/>
          </a:endParaRPr>
        </a:p>
      </xdr:txBody>
    </xdr:sp>
    <xdr:clientData/>
  </xdr:twoCellAnchor>
</xdr:wsDr>
</file>

<file path=xl/worksheets/_rels/sheet1.xml.rels><?xml version="1.0" encoding="UTF-8"?>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1.xml"/><Relationship Id="rId3" Type="http://schemas.openxmlformats.org/officeDocument/2006/relationships/vmlDrawing" Target="../drawings/vmlDrawing1.vml"/>
</Relationships>
</file>

<file path=xl/worksheets/_rels/sheet2.xml.rels><?xml version="1.0" encoding="UTF-8"?>
<Relationships xmlns="http://schemas.openxmlformats.org/package/2006/relationships"><Relationship Id="rId1" Type="http://schemas.openxmlformats.org/officeDocument/2006/relationships/comments" Target="../comments2.xml"/><Relationship Id="rId2" Type="http://schemas.openxmlformats.org/officeDocument/2006/relationships/drawing" Target="../drawings/drawing2.xml"/><Relationship Id="rId3" Type="http://schemas.openxmlformats.org/officeDocument/2006/relationships/vmlDrawing" Target="../drawings/vmlDrawing2.vml"/><Relationship Id="rId4" Type="http://schemas.openxmlformats.org/officeDocument/2006/relationships/ctrlProp" Target="../ctrlProps/ctrlProps3.xml"/><Relationship Id="rId5" Type="http://schemas.openxmlformats.org/officeDocument/2006/relationships/ctrlProp" Target="../ctrlProps/ctrlProps4.xml"/><Relationship Id="rId6" Type="http://schemas.openxmlformats.org/officeDocument/2006/relationships/ctrlProp" Target="../ctrlProps/ctrlProps5.xml"/><Relationship Id="rId7" Type="http://schemas.openxmlformats.org/officeDocument/2006/relationships/ctrlProp" Target="../ctrlProps/ctrlProps6.xml"/><Relationship Id="rId8" Type="http://schemas.openxmlformats.org/officeDocument/2006/relationships/ctrlProp" Target="../ctrlProps/ctrlProps7.xml"/><Relationship Id="rId9" Type="http://schemas.openxmlformats.org/officeDocument/2006/relationships/ctrlProp" Target="../ctrlProps/ctrlProps8.xml"/><Relationship Id="rId10" Type="http://schemas.openxmlformats.org/officeDocument/2006/relationships/ctrlProp" Target="../ctrlProps/ctrlProps9.xml"/><Relationship Id="rId11" Type="http://schemas.openxmlformats.org/officeDocument/2006/relationships/ctrlProp" Target="../ctrlProps/ctrlProps10.xml"/><Relationship Id="rId12" Type="http://schemas.openxmlformats.org/officeDocument/2006/relationships/ctrlProp" Target="../ctrlProps/ctrlProps11.xml"/><Relationship Id="rId13" Type="http://schemas.openxmlformats.org/officeDocument/2006/relationships/ctrlProp" Target="../ctrlProps/ctrlProps12.xml"/><Relationship Id="rId14" Type="http://schemas.openxmlformats.org/officeDocument/2006/relationships/ctrlProp" Target="../ctrlProps/ctrlProps13.xml"/><Relationship Id="rId15" Type="http://schemas.openxmlformats.org/officeDocument/2006/relationships/ctrlProp" Target="../ctrlProps/ctrlProps14.xml"/><Relationship Id="rId16" Type="http://schemas.openxmlformats.org/officeDocument/2006/relationships/ctrlProp" Target="../ctrlProps/ctrlProps15.xml"/><Relationship Id="rId17" Type="http://schemas.openxmlformats.org/officeDocument/2006/relationships/ctrlProp" Target="../ctrlProps/ctrlProps16.xml"/><Relationship Id="rId18" Type="http://schemas.openxmlformats.org/officeDocument/2006/relationships/ctrlProp" Target="../ctrlProps/ctrlProps17.xml"/><Relationship Id="rId19" Type="http://schemas.openxmlformats.org/officeDocument/2006/relationships/ctrlProp" Target="../ctrlProps/ctrlProps18.xml"/><Relationship Id="rId20" Type="http://schemas.openxmlformats.org/officeDocument/2006/relationships/ctrlProp" Target="../ctrlProps/ctrlProps19.xml"/><Relationship Id="rId21" Type="http://schemas.openxmlformats.org/officeDocument/2006/relationships/ctrlProp" Target="../ctrlProps/ctrlProps20.xml"/><Relationship Id="rId22" Type="http://schemas.openxmlformats.org/officeDocument/2006/relationships/ctrlProp" Target="../ctrlProps/ctrlProps21.xml"/><Relationship Id="rId23" Type="http://schemas.openxmlformats.org/officeDocument/2006/relationships/ctrlProp" Target="../ctrlProps/ctrlProps22.xml"/><Relationship Id="rId24" Type="http://schemas.openxmlformats.org/officeDocument/2006/relationships/ctrlProp" Target="../ctrlProps/ctrlProps23.xml"/><Relationship Id="rId25" Type="http://schemas.openxmlformats.org/officeDocument/2006/relationships/ctrlProp" Target="../ctrlProps/ctrlProps24.xml"/><Relationship Id="rId26" Type="http://schemas.openxmlformats.org/officeDocument/2006/relationships/ctrlProp" Target="../ctrlProps/ctrlProps25.xml"/><Relationship Id="rId27" Type="http://schemas.openxmlformats.org/officeDocument/2006/relationships/ctrlProp" Target="../ctrlProps/ctrlProps26.xml"/><Relationship Id="rId28" Type="http://schemas.openxmlformats.org/officeDocument/2006/relationships/ctrlProp" Target="../ctrlProps/ctrlProps27.xml"/><Relationship Id="rId29" Type="http://schemas.openxmlformats.org/officeDocument/2006/relationships/ctrlProp" Target="../ctrlProps/ctrlProps28.xml"/><Relationship Id="rId30" Type="http://schemas.openxmlformats.org/officeDocument/2006/relationships/ctrlProp" Target="../ctrlProps/ctrlProps29.xml"/><Relationship Id="rId31" Type="http://schemas.openxmlformats.org/officeDocument/2006/relationships/ctrlProp" Target="../ctrlProps/ctrlProps30.xml"/><Relationship Id="rId32" Type="http://schemas.openxmlformats.org/officeDocument/2006/relationships/ctrlProp" Target="../ctrlProps/ctrlProps31.xml"/><Relationship Id="rId33" Type="http://schemas.openxmlformats.org/officeDocument/2006/relationships/ctrlProp" Target="../ctrlProps/ctrlProps32.xml"/><Relationship Id="rId34" Type="http://schemas.openxmlformats.org/officeDocument/2006/relationships/ctrlProp" Target="../ctrlProps/ctrlProps33.xml"/><Relationship Id="rId35" Type="http://schemas.openxmlformats.org/officeDocument/2006/relationships/ctrlProp" Target="../ctrlProps/ctrlProps34.xml"/><Relationship Id="rId36" Type="http://schemas.openxmlformats.org/officeDocument/2006/relationships/ctrlProp" Target="../ctrlProps/ctrlProps35.xml"/><Relationship Id="rId37" Type="http://schemas.openxmlformats.org/officeDocument/2006/relationships/ctrlProp" Target="../ctrlProps/ctrlProps36.xml"/><Relationship Id="rId38" Type="http://schemas.openxmlformats.org/officeDocument/2006/relationships/ctrlProp" Target="../ctrlProps/ctrlProps37.xml"/><Relationship Id="rId39" Type="http://schemas.openxmlformats.org/officeDocument/2006/relationships/ctrlProp" Target="../ctrlProps/ctrlProps38.xml"/><Relationship Id="rId40" Type="http://schemas.openxmlformats.org/officeDocument/2006/relationships/ctrlProp" Target="../ctrlProps/ctrlProps39.xml"/><Relationship Id="rId41" Type="http://schemas.openxmlformats.org/officeDocument/2006/relationships/ctrlProp" Target="../ctrlProps/ctrlProps40.xml"/><Relationship Id="rId42" Type="http://schemas.openxmlformats.org/officeDocument/2006/relationships/ctrlProp" Target="../ctrlProps/ctrlProps41.xml"/><Relationship Id="rId43" Type="http://schemas.openxmlformats.org/officeDocument/2006/relationships/ctrlProp" Target="../ctrlProps/ctrlProps42.xml"/><Relationship Id="rId44" Type="http://schemas.openxmlformats.org/officeDocument/2006/relationships/ctrlProp" Target="../ctrlProps/ctrlProps43.xml"/><Relationship Id="rId45" Type="http://schemas.openxmlformats.org/officeDocument/2006/relationships/ctrlProp" Target="../ctrlProps/ctrlProps44.xml"/><Relationship Id="rId46" Type="http://schemas.openxmlformats.org/officeDocument/2006/relationships/ctrlProp" Target="../ctrlProps/ctrlProps45.xml"/><Relationship Id="rId47" Type="http://schemas.openxmlformats.org/officeDocument/2006/relationships/ctrlProp" Target="../ctrlProps/ctrlProps46.xml"/><Relationship Id="rId48" Type="http://schemas.openxmlformats.org/officeDocument/2006/relationships/ctrlProp" Target="../ctrlProps/ctrlProps47.xml"/><Relationship Id="rId49" Type="http://schemas.openxmlformats.org/officeDocument/2006/relationships/ctrlProp" Target="../ctrlProps/ctrlProps48.xml"/><Relationship Id="rId50" Type="http://schemas.openxmlformats.org/officeDocument/2006/relationships/ctrlProp" Target="../ctrlProps/ctrlProps49.xml"/><Relationship Id="rId51" Type="http://schemas.openxmlformats.org/officeDocument/2006/relationships/ctrlProp" Target="../ctrlProps/ctrlProps50.xml"/><Relationship Id="rId52" Type="http://schemas.openxmlformats.org/officeDocument/2006/relationships/ctrlProp" Target="../ctrlProps/ctrlProps51.xml"/><Relationship Id="rId53" Type="http://schemas.openxmlformats.org/officeDocument/2006/relationships/ctrlProp" Target="../ctrlProps/ctrlProps52.xml"/><Relationship Id="rId54" Type="http://schemas.openxmlformats.org/officeDocument/2006/relationships/ctrlProp" Target="../ctrlProps/ctrlProps53.xml"/><Relationship Id="rId55" Type="http://schemas.openxmlformats.org/officeDocument/2006/relationships/ctrlProp" Target="../ctrlProps/ctrlProps54.xml"/><Relationship Id="rId56" Type="http://schemas.openxmlformats.org/officeDocument/2006/relationships/ctrlProp" Target="../ctrlProps/ctrlProps55.xml"/><Relationship Id="rId57" Type="http://schemas.openxmlformats.org/officeDocument/2006/relationships/ctrlProp" Target="../ctrlProps/ctrlProps56.xml"/><Relationship Id="rId58" Type="http://schemas.openxmlformats.org/officeDocument/2006/relationships/ctrlProp" Target="../ctrlProps/ctrlProps57.xml"/><Relationship Id="rId59" Type="http://schemas.openxmlformats.org/officeDocument/2006/relationships/ctrlProp" Target="../ctrlProps/ctrlProps58.xml"/><Relationship Id="rId60" Type="http://schemas.openxmlformats.org/officeDocument/2006/relationships/ctrlProp" Target="../ctrlProps/ctrlProps59.xml"/><Relationship Id="rId61" Type="http://schemas.openxmlformats.org/officeDocument/2006/relationships/ctrlProp" Target="../ctrlProps/ctrlProps60.xml"/><Relationship Id="rId62" Type="http://schemas.openxmlformats.org/officeDocument/2006/relationships/ctrlProp" Target="../ctrlProps/ctrlProps61.xml"/><Relationship Id="rId63" Type="http://schemas.openxmlformats.org/officeDocument/2006/relationships/ctrlProp" Target="../ctrlProps/ctrlProps62.xml"/><Relationship Id="rId64" Type="http://schemas.openxmlformats.org/officeDocument/2006/relationships/ctrlProp" Target="../ctrlProps/ctrlProps63.xml"/>
</Relationships>
</file>

<file path=xl/worksheets/_rels/sheet3.xml.rels><?xml version="1.0" encoding="UTF-8"?>
<Relationships xmlns="http://schemas.openxmlformats.org/package/2006/relationships"><Relationship Id="rId1" Type="http://schemas.openxmlformats.org/officeDocument/2006/relationships/comments" Target="../comments3.xml"/><Relationship Id="rId2" Type="http://schemas.openxmlformats.org/officeDocument/2006/relationships/drawing" Target="../drawings/drawing64.xml"/><Relationship Id="rId3" Type="http://schemas.openxmlformats.org/officeDocument/2006/relationships/vmlDrawing" Target="../drawings/vmlDrawing3.vml"/>
</Relationships>
</file>

<file path=xl/worksheets/_rels/sheet4.xml.rels><?xml version="1.0" encoding="UTF-8"?>
<Relationships xmlns="http://schemas.openxmlformats.org/package/2006/relationships"><Relationship Id="rId1" Type="http://schemas.openxmlformats.org/officeDocument/2006/relationships/comments" Target="../comments4.xml"/><Relationship Id="rId2" Type="http://schemas.openxmlformats.org/officeDocument/2006/relationships/drawing" Target="../drawings/drawing65.xml"/><Relationship Id="rId3" Type="http://schemas.openxmlformats.org/officeDocument/2006/relationships/vmlDrawing" Target="../drawings/vmlDrawing4.vml"/>
</Relationships>
</file>

<file path=xl/worksheets/_rels/sheet5.xml.rels><?xml version="1.0" encoding="UTF-8"?>
<Relationships xmlns="http://schemas.openxmlformats.org/package/2006/relationships"><Relationship Id="rId1" Type="http://schemas.openxmlformats.org/officeDocument/2006/relationships/comments" Target="../comments5.xml"/><Relationship Id="rId2" Type="http://schemas.openxmlformats.org/officeDocument/2006/relationships/drawing" Target="../drawings/drawing66.xml"/><Relationship Id="rId3" Type="http://schemas.openxmlformats.org/officeDocument/2006/relationships/vmlDrawing" Target="../drawings/vmlDrawing5.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AE153"/>
  <sheetViews>
    <sheetView showFormulas="false" showGridLines="false" showRowColHeaders="true" showZeros="true" rightToLeft="false" tabSelected="true" showOutlineSymbols="true" defaultGridColor="true" view="pageBreakPreview" topLeftCell="A1" colorId="64" zoomScale="70" zoomScaleNormal="100" zoomScalePageLayoutView="70" workbookViewId="0">
      <selection pane="topLeft" activeCell="A1" activeCellId="0" sqref="A1"/>
    </sheetView>
  </sheetViews>
  <sheetFormatPr defaultColWidth="9.00390625" defaultRowHeight="20.1" zeroHeight="false" outlineLevelRow="0" outlineLevelCol="0"/>
  <cols>
    <col collapsed="false" customWidth="true" hidden="false" outlineLevel="0" max="1" min="1" style="1" width="4.63"/>
    <col collapsed="false" customWidth="true" hidden="false" outlineLevel="0" max="2" min="2" style="1" width="11"/>
    <col collapsed="false" customWidth="true" hidden="false" outlineLevel="0" max="22" min="3" style="1" width="2.63"/>
    <col collapsed="false" customWidth="true" hidden="false" outlineLevel="0" max="23" min="23" style="1" width="12.62"/>
    <col collapsed="false" customWidth="true" hidden="false" outlineLevel="0" max="24" min="24" style="1" width="25.01"/>
    <col collapsed="false" customWidth="true" hidden="false" outlineLevel="0" max="25" min="25" style="1" width="22.51"/>
    <col collapsed="false" customWidth="true" hidden="false" outlineLevel="0" max="28" min="26" style="1" width="21.88"/>
    <col collapsed="false" customWidth="true" hidden="false" outlineLevel="0" max="29" min="29" style="1" width="14.62"/>
    <col collapsed="false" customWidth="true" hidden="false" outlineLevel="0" max="30" min="30" style="1" width="4.63"/>
    <col collapsed="false" customWidth="false" hidden="true" outlineLevel="0" max="31" min="31" style="1" width="9"/>
    <col collapsed="false" customWidth="false" hidden="false" outlineLevel="0" max="1024" min="32" style="1" width="9"/>
  </cols>
  <sheetData>
    <row r="1" customFormat="false" ht="20.1" hidden="false" customHeight="true" outlineLevel="0" collapsed="false">
      <c r="A1" s="2" t="s">
        <v>0</v>
      </c>
    </row>
    <row r="2" customFormat="false" ht="9" hidden="false" customHeight="true" outlineLevel="0" collapsed="false">
      <c r="A2" s="3"/>
    </row>
    <row r="3" customFormat="false" ht="20.1" hidden="false" customHeight="true" outlineLevel="0" collapsed="false">
      <c r="A3" s="4" t="s">
        <v>1</v>
      </c>
      <c r="B3" s="5"/>
      <c r="C3" s="5"/>
      <c r="D3" s="5"/>
      <c r="E3" s="5"/>
      <c r="F3" s="5"/>
      <c r="G3" s="5"/>
      <c r="H3" s="5"/>
      <c r="I3" s="5"/>
      <c r="J3" s="5"/>
      <c r="K3" s="5"/>
      <c r="L3" s="5"/>
      <c r="M3" s="5"/>
      <c r="N3" s="5"/>
      <c r="O3" s="5"/>
      <c r="P3" s="5"/>
      <c r="Q3" s="5"/>
      <c r="R3" s="5"/>
      <c r="S3" s="5"/>
      <c r="T3" s="5"/>
      <c r="U3" s="5"/>
      <c r="V3" s="5"/>
      <c r="W3" s="5"/>
      <c r="X3" s="5"/>
      <c r="Y3" s="5"/>
      <c r="Z3" s="5"/>
      <c r="AA3" s="5"/>
      <c r="AB3" s="5"/>
      <c r="AC3" s="5"/>
    </row>
    <row r="4" s="7" customFormat="true" ht="37.5" hidden="false" customHeight="true" outlineLevel="0" collapsed="false">
      <c r="A4" s="6" t="s">
        <v>2</v>
      </c>
      <c r="B4" s="6"/>
      <c r="C4" s="6"/>
      <c r="D4" s="6"/>
      <c r="E4" s="6"/>
      <c r="F4" s="6"/>
      <c r="G4" s="6"/>
      <c r="H4" s="6"/>
      <c r="I4" s="6"/>
      <c r="J4" s="6"/>
      <c r="K4" s="6"/>
      <c r="L4" s="6"/>
      <c r="M4" s="6"/>
      <c r="N4" s="6"/>
      <c r="O4" s="6"/>
      <c r="P4" s="6"/>
      <c r="Q4" s="6"/>
      <c r="R4" s="6"/>
      <c r="S4" s="6"/>
      <c r="T4" s="6"/>
      <c r="U4" s="6"/>
      <c r="V4" s="6"/>
      <c r="W4" s="6"/>
      <c r="X4" s="6"/>
      <c r="Y4" s="6"/>
      <c r="Z4" s="6"/>
      <c r="AA4" s="6"/>
      <c r="AB4" s="6"/>
      <c r="AC4" s="6"/>
    </row>
    <row r="5" customFormat="false" ht="6" hidden="false" customHeight="true" outlineLevel="0" collapsed="false">
      <c r="A5" s="4"/>
      <c r="B5" s="5"/>
      <c r="C5" s="5"/>
      <c r="D5" s="5"/>
      <c r="E5" s="5"/>
      <c r="F5" s="5"/>
      <c r="G5" s="5"/>
      <c r="H5" s="5"/>
      <c r="I5" s="5"/>
      <c r="J5" s="5"/>
      <c r="K5" s="5"/>
      <c r="L5" s="5"/>
      <c r="M5" s="5"/>
      <c r="N5" s="5"/>
      <c r="O5" s="5"/>
      <c r="P5" s="5"/>
      <c r="Q5" s="5"/>
      <c r="R5" s="5"/>
      <c r="S5" s="5"/>
      <c r="T5" s="5"/>
      <c r="U5" s="5"/>
      <c r="V5" s="5"/>
      <c r="W5" s="5"/>
      <c r="X5" s="5"/>
      <c r="Y5" s="5"/>
      <c r="Z5" s="5"/>
      <c r="AA5" s="5"/>
      <c r="AB5" s="5"/>
      <c r="AC5" s="5"/>
    </row>
    <row r="6" customFormat="false" ht="35.25" hidden="false" customHeight="true" outlineLevel="0" collapsed="false">
      <c r="A6" s="8" t="s">
        <v>3</v>
      </c>
      <c r="B6" s="8"/>
      <c r="C6" s="8"/>
      <c r="D6" s="8"/>
      <c r="E6" s="8"/>
      <c r="F6" s="8"/>
      <c r="G6" s="8"/>
      <c r="H6" s="8"/>
      <c r="I6" s="8"/>
      <c r="J6" s="8"/>
      <c r="K6" s="8"/>
      <c r="L6" s="8"/>
      <c r="M6" s="8"/>
      <c r="N6" s="8"/>
      <c r="O6" s="8"/>
      <c r="P6" s="8"/>
      <c r="Q6" s="8"/>
      <c r="R6" s="8"/>
      <c r="S6" s="8"/>
      <c r="T6" s="8"/>
      <c r="U6" s="8"/>
      <c r="V6" s="8"/>
      <c r="W6" s="8"/>
      <c r="X6" s="8"/>
      <c r="Y6" s="8"/>
      <c r="Z6" s="8"/>
      <c r="AA6" s="8"/>
      <c r="AB6" s="8"/>
      <c r="AC6" s="8"/>
    </row>
    <row r="7" customFormat="false" ht="12" hidden="false" customHeight="true" outlineLevel="0" collapsed="false">
      <c r="A7" s="9"/>
      <c r="B7" s="5"/>
      <c r="C7" s="5"/>
      <c r="D7" s="5"/>
      <c r="E7" s="5"/>
      <c r="F7" s="5"/>
      <c r="G7" s="5"/>
      <c r="H7" s="5"/>
      <c r="I7" s="5"/>
      <c r="J7" s="5"/>
      <c r="K7" s="5"/>
      <c r="L7" s="5"/>
      <c r="M7" s="5"/>
      <c r="N7" s="5"/>
      <c r="O7" s="5"/>
      <c r="P7" s="5"/>
      <c r="Q7" s="5"/>
      <c r="R7" s="5"/>
      <c r="S7" s="5"/>
      <c r="T7" s="5"/>
      <c r="U7" s="5"/>
      <c r="V7" s="5"/>
      <c r="W7" s="5"/>
      <c r="X7" s="5"/>
      <c r="Y7" s="5"/>
      <c r="Z7" s="5"/>
      <c r="AA7" s="5"/>
      <c r="AB7" s="5"/>
      <c r="AC7" s="5"/>
    </row>
    <row r="8" customFormat="false" ht="20.1" hidden="false" customHeight="true" outlineLevel="0" collapsed="false">
      <c r="A8" s="4"/>
      <c r="B8" s="5"/>
      <c r="C8" s="5"/>
      <c r="D8" s="5"/>
      <c r="E8" s="5"/>
      <c r="F8" s="5"/>
      <c r="G8" s="5"/>
      <c r="H8" s="5"/>
      <c r="I8" s="5"/>
      <c r="J8" s="5"/>
      <c r="K8" s="5"/>
      <c r="L8" s="5"/>
      <c r="M8" s="5"/>
      <c r="N8" s="5"/>
      <c r="O8" s="5"/>
      <c r="P8" s="5"/>
      <c r="Q8" s="5"/>
      <c r="R8" s="5"/>
      <c r="S8" s="5"/>
      <c r="T8" s="5"/>
      <c r="U8" s="5"/>
      <c r="V8" s="5"/>
      <c r="W8" s="5"/>
      <c r="X8" s="5"/>
      <c r="Y8" s="5"/>
      <c r="Z8" s="5"/>
      <c r="AA8" s="5"/>
      <c r="AB8" s="5"/>
      <c r="AC8" s="5"/>
    </row>
    <row r="9" customFormat="false" ht="20.1" hidden="false" customHeight="true" outlineLevel="0" collapsed="false">
      <c r="A9" s="4"/>
      <c r="B9" s="5"/>
      <c r="C9" s="5"/>
      <c r="D9" s="5"/>
      <c r="E9" s="5"/>
      <c r="F9" s="5"/>
      <c r="G9" s="5"/>
      <c r="H9" s="5"/>
      <c r="I9" s="5"/>
      <c r="J9" s="5"/>
      <c r="K9" s="5"/>
      <c r="L9" s="5"/>
      <c r="M9" s="5"/>
      <c r="N9" s="5"/>
      <c r="O9" s="5"/>
      <c r="P9" s="5"/>
      <c r="Q9" s="5"/>
      <c r="R9" s="5"/>
      <c r="S9" s="5"/>
      <c r="T9" s="5"/>
      <c r="U9" s="5"/>
      <c r="V9" s="5"/>
      <c r="W9" s="5"/>
      <c r="X9" s="5"/>
      <c r="Y9" s="5"/>
      <c r="Z9" s="5"/>
      <c r="AA9" s="5"/>
      <c r="AB9" s="5"/>
      <c r="AC9" s="5"/>
    </row>
    <row r="10" customFormat="false" ht="20.1" hidden="false" customHeight="true" outlineLevel="0" collapsed="false">
      <c r="A10" s="4"/>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row>
    <row r="11" customFormat="false" ht="20.1" hidden="false" customHeight="true" outlineLevel="0" collapsed="false">
      <c r="A11" s="4"/>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row>
    <row r="12" customFormat="false" ht="20.1" hidden="false" customHeight="true" outlineLevel="0" collapsed="false">
      <c r="A12" s="4"/>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row>
    <row r="13" customFormat="false" ht="20.1" hidden="false" customHeight="true" outlineLevel="0" collapsed="false">
      <c r="A13" s="4"/>
      <c r="B13" s="5"/>
      <c r="C13" s="5"/>
      <c r="D13" s="5"/>
      <c r="E13" s="5"/>
      <c r="F13" s="5"/>
      <c r="G13" s="5"/>
      <c r="H13" s="5"/>
      <c r="I13" s="5"/>
      <c r="J13" s="5"/>
      <c r="K13" s="5"/>
      <c r="L13" s="5"/>
      <c r="M13" s="5"/>
      <c r="N13" s="5"/>
      <c r="O13" s="5"/>
      <c r="P13" s="5"/>
      <c r="Q13" s="5"/>
      <c r="R13" s="5"/>
      <c r="S13" s="5"/>
      <c r="T13" s="5"/>
      <c r="U13" s="5"/>
      <c r="V13" s="5"/>
      <c r="W13" s="5"/>
      <c r="X13" s="5"/>
      <c r="Y13" s="5"/>
      <c r="Z13" s="5"/>
      <c r="AA13" s="5"/>
      <c r="AB13" s="5"/>
      <c r="AC13" s="5"/>
    </row>
    <row r="14" customFormat="false" ht="13.5" hidden="false" customHeight="true" outlineLevel="0" collapsed="false">
      <c r="A14" s="4"/>
      <c r="B14" s="5"/>
      <c r="C14" s="5"/>
      <c r="D14" s="5"/>
      <c r="E14" s="5"/>
      <c r="F14" s="5"/>
      <c r="G14" s="5"/>
      <c r="H14" s="5"/>
      <c r="I14" s="5"/>
      <c r="J14" s="5"/>
      <c r="K14" s="5"/>
      <c r="L14" s="5"/>
      <c r="M14" s="5"/>
      <c r="N14" s="5"/>
      <c r="O14" s="5"/>
      <c r="P14" s="5"/>
      <c r="Q14" s="5"/>
      <c r="R14" s="5"/>
      <c r="S14" s="5"/>
      <c r="T14" s="5"/>
      <c r="U14" s="5"/>
      <c r="V14" s="5"/>
      <c r="W14" s="5"/>
      <c r="X14" s="5"/>
      <c r="Y14" s="5"/>
      <c r="Z14" s="5"/>
      <c r="AA14" s="5"/>
      <c r="AB14" s="5"/>
      <c r="AC14" s="5"/>
    </row>
    <row r="15" customFormat="false" ht="35.25" hidden="false" customHeight="true" outlineLevel="0" collapsed="false">
      <c r="A15" s="10" t="s">
        <v>4</v>
      </c>
      <c r="B15" s="10"/>
      <c r="C15" s="10"/>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row>
    <row r="16" customFormat="false" ht="13.5" hidden="false" customHeight="true" outlineLevel="0" collapsed="false">
      <c r="A16" s="4"/>
      <c r="B16" s="5"/>
      <c r="C16" s="5"/>
      <c r="D16" s="5"/>
      <c r="E16" s="5"/>
      <c r="F16" s="5"/>
      <c r="G16" s="5"/>
      <c r="H16" s="5"/>
      <c r="I16" s="5"/>
      <c r="J16" s="5"/>
      <c r="K16" s="5"/>
      <c r="L16" s="5"/>
      <c r="M16" s="5"/>
      <c r="N16" s="5"/>
      <c r="O16" s="5"/>
      <c r="P16" s="5"/>
      <c r="Q16" s="5"/>
      <c r="R16" s="5"/>
      <c r="S16" s="5"/>
      <c r="T16" s="5"/>
      <c r="U16" s="5"/>
      <c r="V16" s="5"/>
      <c r="W16" s="5"/>
      <c r="X16" s="5"/>
      <c r="Y16" s="5"/>
      <c r="Z16" s="5"/>
      <c r="AA16" s="5"/>
      <c r="AB16" s="5"/>
      <c r="AC16" s="5"/>
    </row>
    <row r="17" customFormat="false" ht="13.5" hidden="false" customHeight="true" outlineLevel="0" collapsed="false">
      <c r="A17" s="4"/>
      <c r="B17" s="5"/>
      <c r="C17" s="5"/>
      <c r="D17" s="5"/>
      <c r="E17" s="5"/>
      <c r="F17" s="5"/>
      <c r="G17" s="5"/>
      <c r="H17" s="5"/>
      <c r="I17" s="5"/>
      <c r="J17" s="5"/>
      <c r="K17" s="5"/>
      <c r="L17" s="5"/>
      <c r="M17" s="5"/>
      <c r="N17" s="5"/>
      <c r="O17" s="5"/>
      <c r="P17" s="5"/>
      <c r="Q17" s="5"/>
      <c r="R17" s="5"/>
      <c r="S17" s="5"/>
      <c r="T17" s="5"/>
      <c r="U17" s="5"/>
      <c r="V17" s="5"/>
      <c r="W17" s="5"/>
      <c r="X17" s="5"/>
      <c r="Y17" s="5"/>
      <c r="Z17" s="5"/>
      <c r="AA17" s="5"/>
      <c r="AB17" s="5"/>
      <c r="AC17" s="5"/>
    </row>
    <row r="18" customFormat="false" ht="13.5" hidden="false" customHeight="true" outlineLevel="0" collapsed="false">
      <c r="A18" s="4"/>
      <c r="B18" s="5"/>
      <c r="C18" s="5"/>
      <c r="D18" s="5"/>
      <c r="E18" s="5"/>
      <c r="F18" s="5"/>
      <c r="G18" s="5"/>
      <c r="H18" s="5"/>
      <c r="I18" s="5"/>
      <c r="J18" s="5"/>
      <c r="K18" s="5"/>
      <c r="L18" s="5"/>
      <c r="M18" s="5"/>
      <c r="N18" s="5"/>
      <c r="O18" s="5"/>
      <c r="P18" s="5"/>
      <c r="Q18" s="5"/>
      <c r="R18" s="5"/>
      <c r="S18" s="5"/>
      <c r="T18" s="5"/>
      <c r="U18" s="5"/>
      <c r="V18" s="5"/>
      <c r="W18" s="5"/>
      <c r="X18" s="5"/>
      <c r="Y18" s="5"/>
      <c r="Z18" s="5"/>
      <c r="AA18" s="5"/>
      <c r="AB18" s="5"/>
      <c r="AC18" s="5"/>
    </row>
    <row r="19" customFormat="false" ht="13.5" hidden="false" customHeight="true" outlineLevel="0" collapsed="false">
      <c r="A19" s="4"/>
      <c r="B19" s="5"/>
      <c r="C19" s="5"/>
      <c r="D19" s="5"/>
      <c r="E19" s="5"/>
      <c r="F19" s="5"/>
      <c r="G19" s="5"/>
      <c r="H19" s="5"/>
      <c r="I19" s="5"/>
      <c r="J19" s="5"/>
      <c r="K19" s="5"/>
      <c r="L19" s="5"/>
      <c r="M19" s="5"/>
      <c r="N19" s="5"/>
      <c r="O19" s="5"/>
      <c r="P19" s="5"/>
      <c r="Q19" s="5"/>
      <c r="R19" s="5"/>
      <c r="S19" s="5"/>
      <c r="T19" s="5"/>
      <c r="U19" s="5"/>
      <c r="V19" s="5"/>
      <c r="W19" s="5"/>
      <c r="X19" s="5"/>
      <c r="Y19" s="5"/>
      <c r="Z19" s="5"/>
      <c r="AA19" s="5"/>
      <c r="AB19" s="5"/>
      <c r="AC19" s="5"/>
    </row>
    <row r="20" customFormat="false" ht="13.5" hidden="false" customHeight="true" outlineLevel="0" collapsed="false">
      <c r="A20" s="4"/>
      <c r="B20" s="5"/>
      <c r="C20" s="5"/>
      <c r="D20" s="5"/>
      <c r="E20" s="5"/>
      <c r="F20" s="5"/>
      <c r="G20" s="5"/>
      <c r="H20" s="5"/>
      <c r="I20" s="5"/>
      <c r="J20" s="5"/>
      <c r="K20" s="5"/>
      <c r="L20" s="5"/>
      <c r="M20" s="5"/>
      <c r="N20" s="5"/>
      <c r="O20" s="5"/>
      <c r="P20" s="5"/>
      <c r="Q20" s="5"/>
      <c r="R20" s="5"/>
      <c r="S20" s="5"/>
      <c r="T20" s="5"/>
      <c r="U20" s="5"/>
      <c r="V20" s="5"/>
      <c r="W20" s="5"/>
      <c r="X20" s="5"/>
      <c r="Y20" s="5"/>
      <c r="Z20" s="5"/>
      <c r="AA20" s="5"/>
      <c r="AB20" s="5"/>
      <c r="AC20" s="5"/>
    </row>
    <row r="21" customFormat="false" ht="13.5" hidden="false" customHeight="true" outlineLevel="0" collapsed="false">
      <c r="A21" s="4"/>
      <c r="B21" s="5"/>
      <c r="C21" s="5"/>
      <c r="D21" s="5"/>
      <c r="E21" s="5"/>
      <c r="F21" s="5"/>
      <c r="G21" s="5"/>
      <c r="H21" s="5"/>
      <c r="I21" s="5"/>
      <c r="J21" s="5"/>
      <c r="K21" s="5"/>
      <c r="L21" s="5"/>
      <c r="M21" s="5"/>
      <c r="N21" s="5"/>
      <c r="O21" s="5"/>
      <c r="P21" s="5"/>
      <c r="Q21" s="5"/>
      <c r="R21" s="5"/>
      <c r="S21" s="5"/>
      <c r="T21" s="5"/>
      <c r="U21" s="5"/>
      <c r="V21" s="5"/>
      <c r="W21" s="5"/>
      <c r="X21" s="5"/>
      <c r="Y21" s="5"/>
      <c r="Z21" s="5"/>
      <c r="AA21" s="5"/>
      <c r="AB21" s="5"/>
      <c r="AC21" s="5"/>
    </row>
    <row r="22" customFormat="false" ht="13.5" hidden="false" customHeight="true" outlineLevel="0" collapsed="false">
      <c r="A22" s="4"/>
      <c r="B22" s="5"/>
      <c r="C22" s="5"/>
      <c r="D22" s="5"/>
      <c r="E22" s="5"/>
      <c r="F22" s="5"/>
      <c r="G22" s="5"/>
      <c r="H22" s="5"/>
      <c r="I22" s="5"/>
      <c r="J22" s="5"/>
      <c r="K22" s="5"/>
      <c r="L22" s="5"/>
      <c r="M22" s="5"/>
      <c r="N22" s="5"/>
      <c r="O22" s="5"/>
      <c r="P22" s="5"/>
      <c r="Q22" s="5"/>
      <c r="R22" s="5"/>
      <c r="S22" s="5"/>
      <c r="T22" s="5"/>
      <c r="U22" s="5"/>
      <c r="V22" s="5"/>
      <c r="W22" s="5"/>
      <c r="X22" s="5"/>
      <c r="Y22" s="5"/>
      <c r="Z22" s="5"/>
      <c r="AA22" s="5"/>
      <c r="AB22" s="5"/>
      <c r="AC22" s="5"/>
    </row>
    <row r="23" customFormat="false" ht="13.5" hidden="false" customHeight="true" outlineLevel="0" collapsed="false">
      <c r="A23" s="4"/>
      <c r="B23" s="5"/>
      <c r="C23" s="5"/>
      <c r="D23" s="5"/>
      <c r="E23" s="5"/>
      <c r="F23" s="5"/>
      <c r="G23" s="5"/>
      <c r="H23" s="5"/>
      <c r="I23" s="5"/>
      <c r="J23" s="5"/>
      <c r="K23" s="5"/>
      <c r="L23" s="5"/>
      <c r="M23" s="5"/>
      <c r="N23" s="5"/>
      <c r="O23" s="5"/>
      <c r="P23" s="5"/>
      <c r="Q23" s="5"/>
      <c r="R23" s="5"/>
      <c r="S23" s="5"/>
      <c r="T23" s="5"/>
      <c r="U23" s="5"/>
      <c r="V23" s="5"/>
      <c r="W23" s="5"/>
      <c r="X23" s="5"/>
      <c r="Y23" s="5"/>
      <c r="Z23" s="5"/>
      <c r="AA23" s="5"/>
      <c r="AB23" s="5"/>
      <c r="AC23" s="5"/>
    </row>
    <row r="24" customFormat="false" ht="13.5" hidden="false" customHeight="true" outlineLevel="0" collapsed="false">
      <c r="A24" s="4"/>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row>
    <row r="25" customFormat="false" ht="13.5" hidden="false" customHeight="true" outlineLevel="0" collapsed="false">
      <c r="A25" s="4"/>
      <c r="B25" s="5"/>
      <c r="C25" s="5"/>
      <c r="D25" s="5"/>
      <c r="E25" s="5"/>
      <c r="F25" s="5"/>
      <c r="G25" s="5"/>
      <c r="H25" s="5"/>
      <c r="I25" s="5"/>
      <c r="J25" s="5"/>
      <c r="K25" s="5"/>
      <c r="L25" s="5"/>
      <c r="M25" s="5"/>
      <c r="N25" s="5"/>
      <c r="O25" s="5"/>
      <c r="P25" s="5"/>
      <c r="Q25" s="5"/>
      <c r="R25" s="5"/>
      <c r="S25" s="5"/>
      <c r="T25" s="5"/>
      <c r="U25" s="5"/>
      <c r="V25" s="5"/>
      <c r="W25" s="5"/>
      <c r="X25" s="5"/>
      <c r="Y25" s="5"/>
      <c r="Z25" s="5"/>
      <c r="AA25" s="5"/>
      <c r="AB25" s="5"/>
      <c r="AC25" s="5"/>
    </row>
    <row r="26" customFormat="false" ht="13.5" hidden="false" customHeight="true" outlineLevel="0" collapsed="false">
      <c r="A26" s="4"/>
      <c r="B26" s="5"/>
      <c r="C26" s="5"/>
      <c r="D26" s="5"/>
      <c r="E26" s="5"/>
      <c r="F26" s="5"/>
      <c r="G26" s="5"/>
      <c r="H26" s="5"/>
      <c r="I26" s="5"/>
      <c r="J26" s="5"/>
      <c r="K26" s="5"/>
      <c r="L26" s="5"/>
      <c r="M26" s="5"/>
      <c r="N26" s="5"/>
      <c r="O26" s="5"/>
      <c r="P26" s="5"/>
      <c r="Q26" s="5"/>
      <c r="R26" s="5"/>
      <c r="S26" s="5"/>
      <c r="T26" s="5"/>
      <c r="U26" s="5"/>
      <c r="V26" s="5"/>
      <c r="W26" s="5"/>
      <c r="X26" s="5"/>
      <c r="Y26" s="5"/>
      <c r="Z26" s="5"/>
      <c r="AA26" s="5"/>
      <c r="AB26" s="5"/>
      <c r="AC26" s="5"/>
    </row>
    <row r="27" customFormat="false" ht="13.5" hidden="false" customHeight="true" outlineLevel="0" collapsed="false">
      <c r="A27" s="4"/>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row>
    <row r="28" customFormat="false" ht="13.5" hidden="false" customHeight="true" outlineLevel="0" collapsed="false">
      <c r="A28" s="4"/>
      <c r="B28" s="5"/>
      <c r="C28" s="5"/>
      <c r="D28" s="5"/>
      <c r="E28" s="5"/>
      <c r="F28" s="5"/>
      <c r="G28" s="5"/>
      <c r="H28" s="5"/>
      <c r="I28" s="5"/>
      <c r="J28" s="5"/>
      <c r="K28" s="5"/>
      <c r="L28" s="5"/>
      <c r="M28" s="5"/>
      <c r="N28" s="5"/>
      <c r="O28" s="5"/>
      <c r="P28" s="5"/>
      <c r="Q28" s="5"/>
      <c r="R28" s="5"/>
      <c r="S28" s="5"/>
      <c r="T28" s="5"/>
      <c r="U28" s="5"/>
      <c r="V28" s="5"/>
      <c r="W28" s="5"/>
      <c r="X28" s="5"/>
      <c r="Y28" s="5"/>
      <c r="Z28" s="5"/>
      <c r="AA28" s="5"/>
      <c r="AB28" s="5"/>
      <c r="AC28" s="5"/>
    </row>
    <row r="29" customFormat="false" ht="13.5" hidden="false" customHeight="true" outlineLevel="0" collapsed="false">
      <c r="A29" s="4"/>
      <c r="B29" s="5"/>
      <c r="C29" s="5"/>
      <c r="D29" s="5"/>
      <c r="E29" s="5"/>
      <c r="F29" s="5"/>
      <c r="G29" s="5"/>
      <c r="H29" s="5"/>
      <c r="I29" s="5"/>
      <c r="J29" s="5"/>
      <c r="K29" s="5"/>
      <c r="L29" s="5"/>
      <c r="M29" s="5"/>
      <c r="N29" s="5"/>
      <c r="O29" s="5"/>
      <c r="P29" s="5"/>
      <c r="Q29" s="5"/>
      <c r="R29" s="5"/>
      <c r="S29" s="5"/>
      <c r="T29" s="5"/>
      <c r="U29" s="5"/>
      <c r="V29" s="5"/>
      <c r="W29" s="5"/>
      <c r="X29" s="5"/>
      <c r="Y29" s="5"/>
      <c r="Z29" s="5"/>
      <c r="AA29" s="5"/>
      <c r="AB29" s="5"/>
      <c r="AC29" s="5"/>
    </row>
    <row r="30" customFormat="false" ht="13.5" hidden="false" customHeight="true" outlineLevel="0" collapsed="false">
      <c r="A30" s="4"/>
      <c r="B30" s="5"/>
      <c r="C30" s="5"/>
      <c r="D30" s="5"/>
      <c r="E30" s="5"/>
      <c r="F30" s="5"/>
      <c r="G30" s="5"/>
      <c r="H30" s="5"/>
      <c r="I30" s="5"/>
      <c r="J30" s="5"/>
      <c r="K30" s="5"/>
      <c r="L30" s="5"/>
      <c r="M30" s="5"/>
      <c r="N30" s="5"/>
      <c r="O30" s="5"/>
      <c r="P30" s="5"/>
      <c r="Q30" s="5"/>
      <c r="R30" s="5"/>
      <c r="S30" s="5"/>
      <c r="T30" s="5"/>
      <c r="U30" s="5"/>
      <c r="V30" s="5"/>
      <c r="W30" s="5"/>
      <c r="X30" s="5"/>
      <c r="Y30" s="5"/>
      <c r="Z30" s="5"/>
      <c r="AA30" s="5"/>
      <c r="AB30" s="5"/>
      <c r="AC30" s="5"/>
    </row>
    <row r="31" customFormat="false" ht="20.1" hidden="false" customHeight="true" outlineLevel="0" collapsed="false">
      <c r="A31" s="11" t="s">
        <v>5</v>
      </c>
      <c r="B31" s="5"/>
      <c r="C31" s="5"/>
      <c r="D31" s="5"/>
      <c r="E31" s="5"/>
      <c r="F31" s="5"/>
      <c r="G31" s="5"/>
      <c r="H31" s="5"/>
      <c r="I31" s="5"/>
      <c r="J31" s="5"/>
      <c r="K31" s="5"/>
      <c r="L31" s="5"/>
      <c r="M31" s="5"/>
      <c r="N31" s="5"/>
      <c r="O31" s="5"/>
      <c r="P31" s="5"/>
      <c r="Q31" s="5"/>
      <c r="R31" s="5"/>
      <c r="S31" s="5"/>
      <c r="T31" s="5"/>
      <c r="U31" s="5"/>
      <c r="V31" s="5"/>
      <c r="W31" s="5"/>
      <c r="X31" s="5"/>
      <c r="Y31" s="5"/>
      <c r="Z31" s="5"/>
      <c r="AA31" s="5"/>
      <c r="AB31" s="5"/>
      <c r="AC31" s="5"/>
    </row>
    <row r="32" customFormat="false" ht="20.1" hidden="false" customHeight="true" outlineLevel="0" collapsed="false">
      <c r="A32" s="5"/>
      <c r="B32" s="4" t="s">
        <v>6</v>
      </c>
      <c r="C32" s="5"/>
      <c r="D32" s="5"/>
      <c r="E32" s="5"/>
      <c r="F32" s="5"/>
      <c r="G32" s="5"/>
      <c r="H32" s="5"/>
      <c r="I32" s="5"/>
      <c r="J32" s="5"/>
      <c r="K32" s="5"/>
      <c r="L32" s="5"/>
      <c r="M32" s="5"/>
      <c r="N32" s="5"/>
      <c r="O32" s="5"/>
      <c r="P32" s="5"/>
      <c r="Q32" s="5"/>
      <c r="R32" s="5"/>
      <c r="S32" s="5"/>
      <c r="T32" s="5"/>
      <c r="U32" s="5"/>
      <c r="V32" s="5"/>
      <c r="W32" s="5"/>
      <c r="X32" s="5"/>
      <c r="Y32" s="5"/>
      <c r="Z32" s="5"/>
      <c r="AA32" s="5"/>
      <c r="AB32" s="5"/>
      <c r="AC32" s="5"/>
      <c r="AE32" s="12" t="s">
        <v>7</v>
      </c>
    </row>
    <row r="33" customFormat="false" ht="20.1" hidden="false" customHeight="true" outlineLevel="0" collapsed="false">
      <c r="A33" s="5"/>
      <c r="B33" s="13" t="s">
        <v>8</v>
      </c>
      <c r="C33" s="14" t="s">
        <v>9</v>
      </c>
      <c r="D33" s="14"/>
      <c r="E33" s="14"/>
      <c r="F33" s="14"/>
      <c r="G33" s="14"/>
      <c r="H33" s="14"/>
      <c r="I33" s="14"/>
      <c r="J33" s="14"/>
      <c r="K33" s="14"/>
      <c r="L33" s="14"/>
      <c r="M33" s="5"/>
      <c r="N33" s="5"/>
      <c r="O33" s="5"/>
      <c r="P33" s="5"/>
      <c r="Q33" s="5"/>
      <c r="R33" s="5"/>
      <c r="S33" s="5"/>
      <c r="T33" s="5"/>
      <c r="U33" s="5"/>
      <c r="V33" s="5"/>
      <c r="W33" s="5"/>
      <c r="X33" s="5"/>
      <c r="Y33" s="5"/>
      <c r="Z33" s="5"/>
      <c r="AA33" s="5"/>
      <c r="AB33" s="5"/>
      <c r="AC33" s="5"/>
      <c r="AE33" s="12" t="str">
        <f aca="false">CONCATENATE(M39,N39,O39,P39,Q39,R39,S39,T39)</f>
        <v>100－1234</v>
      </c>
    </row>
    <row r="34" customFormat="false" ht="13.5" hidden="false" customHeight="true" outlineLevel="0" collapsed="false">
      <c r="A34" s="5"/>
      <c r="B34" s="15"/>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row>
    <row r="35" customFormat="false" ht="20.1" hidden="false" customHeight="true" outlineLevel="0" collapsed="false">
      <c r="A35" s="11" t="s">
        <v>10</v>
      </c>
      <c r="B35" s="5"/>
      <c r="C35" s="5"/>
      <c r="D35" s="5"/>
      <c r="E35" s="5"/>
      <c r="F35" s="5"/>
      <c r="G35" s="5"/>
      <c r="H35" s="5"/>
      <c r="I35" s="5"/>
      <c r="J35" s="5"/>
      <c r="K35" s="5"/>
      <c r="L35" s="5"/>
      <c r="M35" s="5"/>
      <c r="N35" s="5"/>
      <c r="O35" s="5"/>
      <c r="P35" s="5"/>
      <c r="Q35" s="5"/>
      <c r="R35" s="5"/>
      <c r="S35" s="5"/>
      <c r="T35" s="5"/>
      <c r="U35" s="5"/>
      <c r="V35" s="5"/>
      <c r="W35" s="5"/>
      <c r="X35" s="5"/>
      <c r="Y35" s="5"/>
      <c r="Z35" s="5"/>
      <c r="AA35" s="5"/>
      <c r="AB35" s="5"/>
      <c r="AC35" s="5"/>
    </row>
    <row r="36" customFormat="false" ht="20.1" hidden="false" customHeight="true" outlineLevel="0" collapsed="false">
      <c r="A36" s="5"/>
      <c r="B36" s="4" t="s">
        <v>11</v>
      </c>
      <c r="C36" s="5"/>
      <c r="D36" s="5"/>
      <c r="E36" s="5"/>
      <c r="F36" s="5"/>
      <c r="G36" s="5"/>
      <c r="H36" s="5"/>
      <c r="I36" s="5"/>
      <c r="J36" s="5"/>
      <c r="K36" s="5"/>
      <c r="L36" s="5"/>
      <c r="M36" s="5"/>
      <c r="N36" s="5"/>
      <c r="O36" s="5"/>
      <c r="P36" s="5"/>
      <c r="Q36" s="5"/>
      <c r="R36" s="5"/>
      <c r="S36" s="5"/>
      <c r="T36" s="5"/>
      <c r="U36" s="5"/>
      <c r="V36" s="5"/>
      <c r="W36" s="5"/>
      <c r="X36" s="5"/>
      <c r="Y36" s="5"/>
      <c r="Z36" s="5"/>
      <c r="AA36" s="5"/>
      <c r="AB36" s="5"/>
      <c r="AC36" s="5"/>
    </row>
    <row r="37" customFormat="false" ht="20.1" hidden="false" customHeight="true" outlineLevel="0" collapsed="false">
      <c r="A37" s="5"/>
      <c r="B37" s="17" t="s">
        <v>12</v>
      </c>
      <c r="C37" s="18" t="s">
        <v>13</v>
      </c>
      <c r="D37" s="18"/>
      <c r="E37" s="18"/>
      <c r="F37" s="18"/>
      <c r="G37" s="18"/>
      <c r="H37" s="18"/>
      <c r="I37" s="18"/>
      <c r="J37" s="18"/>
      <c r="K37" s="18"/>
      <c r="L37" s="18"/>
      <c r="M37" s="19" t="s">
        <v>14</v>
      </c>
      <c r="N37" s="19"/>
      <c r="O37" s="19"/>
      <c r="P37" s="19"/>
      <c r="Q37" s="19"/>
      <c r="R37" s="19"/>
      <c r="S37" s="19"/>
      <c r="T37" s="19"/>
      <c r="U37" s="19"/>
      <c r="V37" s="19"/>
      <c r="W37" s="19"/>
      <c r="X37" s="19"/>
      <c r="Y37" s="5"/>
      <c r="Z37" s="5"/>
      <c r="AA37" s="5"/>
      <c r="AB37" s="5"/>
      <c r="AC37" s="5"/>
    </row>
    <row r="38" customFormat="false" ht="20.1" hidden="false" customHeight="true" outlineLevel="0" collapsed="false">
      <c r="A38" s="5"/>
      <c r="B38" s="20"/>
      <c r="C38" s="18" t="s">
        <v>15</v>
      </c>
      <c r="D38" s="18"/>
      <c r="E38" s="18"/>
      <c r="F38" s="18"/>
      <c r="G38" s="18"/>
      <c r="H38" s="18"/>
      <c r="I38" s="18"/>
      <c r="J38" s="18"/>
      <c r="K38" s="18"/>
      <c r="L38" s="18"/>
      <c r="M38" s="21" t="s">
        <v>14</v>
      </c>
      <c r="N38" s="21"/>
      <c r="O38" s="21"/>
      <c r="P38" s="21"/>
      <c r="Q38" s="21"/>
      <c r="R38" s="21"/>
      <c r="S38" s="21"/>
      <c r="T38" s="21"/>
      <c r="U38" s="21"/>
      <c r="V38" s="21"/>
      <c r="W38" s="21"/>
      <c r="X38" s="21"/>
      <c r="Y38" s="5"/>
      <c r="Z38" s="5"/>
      <c r="AA38" s="5"/>
      <c r="AB38" s="5"/>
      <c r="AC38" s="5"/>
    </row>
    <row r="39" customFormat="false" ht="20.1" hidden="false" customHeight="true" outlineLevel="0" collapsed="false">
      <c r="A39" s="5"/>
      <c r="B39" s="17" t="s">
        <v>16</v>
      </c>
      <c r="C39" s="18" t="s">
        <v>17</v>
      </c>
      <c r="D39" s="18"/>
      <c r="E39" s="18"/>
      <c r="F39" s="18"/>
      <c r="G39" s="18"/>
      <c r="H39" s="18"/>
      <c r="I39" s="18"/>
      <c r="J39" s="18"/>
      <c r="K39" s="18"/>
      <c r="L39" s="18"/>
      <c r="M39" s="22" t="n">
        <v>1</v>
      </c>
      <c r="N39" s="23" t="n">
        <v>0</v>
      </c>
      <c r="O39" s="23" t="n">
        <v>0</v>
      </c>
      <c r="P39" s="24" t="s">
        <v>18</v>
      </c>
      <c r="Q39" s="23" t="n">
        <v>1</v>
      </c>
      <c r="R39" s="23" t="n">
        <v>2</v>
      </c>
      <c r="S39" s="23" t="n">
        <v>3</v>
      </c>
      <c r="T39" s="25" t="n">
        <v>4</v>
      </c>
      <c r="U39" s="26"/>
      <c r="V39" s="27"/>
      <c r="W39" s="27"/>
      <c r="X39" s="27"/>
      <c r="Y39" s="5"/>
      <c r="Z39" s="5"/>
      <c r="AA39" s="5"/>
      <c r="AB39" s="5"/>
      <c r="AC39" s="5"/>
    </row>
    <row r="40" customFormat="false" ht="20.1" hidden="false" customHeight="true" outlineLevel="0" collapsed="false">
      <c r="A40" s="5"/>
      <c r="B40" s="28"/>
      <c r="C40" s="18" t="s">
        <v>19</v>
      </c>
      <c r="D40" s="18"/>
      <c r="E40" s="18"/>
      <c r="F40" s="18"/>
      <c r="G40" s="18"/>
      <c r="H40" s="18"/>
      <c r="I40" s="18"/>
      <c r="J40" s="18"/>
      <c r="K40" s="18"/>
      <c r="L40" s="18"/>
      <c r="M40" s="29" t="s">
        <v>20</v>
      </c>
      <c r="N40" s="29"/>
      <c r="O40" s="29"/>
      <c r="P40" s="29"/>
      <c r="Q40" s="29"/>
      <c r="R40" s="29"/>
      <c r="S40" s="29"/>
      <c r="T40" s="29"/>
      <c r="U40" s="29"/>
      <c r="V40" s="29"/>
      <c r="W40" s="29"/>
      <c r="X40" s="29"/>
      <c r="Y40" s="5"/>
      <c r="Z40" s="5"/>
      <c r="AA40" s="5"/>
      <c r="AB40" s="5"/>
      <c r="AC40" s="5"/>
    </row>
    <row r="41" customFormat="false" ht="20.1" hidden="false" customHeight="true" outlineLevel="0" collapsed="false">
      <c r="A41" s="5"/>
      <c r="B41" s="20"/>
      <c r="C41" s="18" t="s">
        <v>21</v>
      </c>
      <c r="D41" s="18"/>
      <c r="E41" s="18"/>
      <c r="F41" s="18"/>
      <c r="G41" s="18"/>
      <c r="H41" s="18"/>
      <c r="I41" s="18"/>
      <c r="J41" s="18"/>
      <c r="K41" s="18"/>
      <c r="L41" s="18"/>
      <c r="M41" s="29" t="s">
        <v>22</v>
      </c>
      <c r="N41" s="29"/>
      <c r="O41" s="29"/>
      <c r="P41" s="29"/>
      <c r="Q41" s="29"/>
      <c r="R41" s="29"/>
      <c r="S41" s="29"/>
      <c r="T41" s="29"/>
      <c r="U41" s="29"/>
      <c r="V41" s="29"/>
      <c r="W41" s="29"/>
      <c r="X41" s="29"/>
      <c r="Y41" s="5"/>
      <c r="Z41" s="5"/>
      <c r="AA41" s="5"/>
      <c r="AB41" s="5"/>
      <c r="AC41" s="5"/>
    </row>
    <row r="42" customFormat="false" ht="20.1" hidden="false" customHeight="true" outlineLevel="0" collapsed="false">
      <c r="A42" s="5"/>
      <c r="B42" s="17" t="s">
        <v>23</v>
      </c>
      <c r="C42" s="18" t="s">
        <v>24</v>
      </c>
      <c r="D42" s="18"/>
      <c r="E42" s="18"/>
      <c r="F42" s="18"/>
      <c r="G42" s="18"/>
      <c r="H42" s="18"/>
      <c r="I42" s="18"/>
      <c r="J42" s="18"/>
      <c r="K42" s="18"/>
      <c r="L42" s="18"/>
      <c r="M42" s="30" t="s">
        <v>25</v>
      </c>
      <c r="N42" s="30"/>
      <c r="O42" s="30"/>
      <c r="P42" s="30"/>
      <c r="Q42" s="30"/>
      <c r="R42" s="30"/>
      <c r="S42" s="30"/>
      <c r="T42" s="30"/>
      <c r="U42" s="30"/>
      <c r="V42" s="30"/>
      <c r="W42" s="30"/>
      <c r="X42" s="30"/>
      <c r="Y42" s="5"/>
      <c r="Z42" s="5"/>
      <c r="AA42" s="5"/>
      <c r="AB42" s="5"/>
      <c r="AC42" s="5"/>
    </row>
    <row r="43" customFormat="false" ht="20.1" hidden="false" customHeight="true" outlineLevel="0" collapsed="false">
      <c r="A43" s="5"/>
      <c r="B43" s="20"/>
      <c r="C43" s="18" t="s">
        <v>26</v>
      </c>
      <c r="D43" s="18"/>
      <c r="E43" s="18"/>
      <c r="F43" s="18"/>
      <c r="G43" s="18"/>
      <c r="H43" s="18"/>
      <c r="I43" s="18"/>
      <c r="J43" s="18"/>
      <c r="K43" s="18"/>
      <c r="L43" s="18"/>
      <c r="M43" s="31" t="s">
        <v>27</v>
      </c>
      <c r="N43" s="31"/>
      <c r="O43" s="31"/>
      <c r="P43" s="31"/>
      <c r="Q43" s="31"/>
      <c r="R43" s="31"/>
      <c r="S43" s="31"/>
      <c r="T43" s="31"/>
      <c r="U43" s="31"/>
      <c r="V43" s="31"/>
      <c r="W43" s="31"/>
      <c r="X43" s="31"/>
      <c r="Y43" s="5"/>
      <c r="Z43" s="5"/>
      <c r="AA43" s="5"/>
      <c r="AB43" s="5"/>
      <c r="AC43" s="5"/>
    </row>
    <row r="44" customFormat="false" ht="20.1" hidden="false" customHeight="true" outlineLevel="0" collapsed="false">
      <c r="A44" s="5"/>
      <c r="B44" s="32" t="s">
        <v>28</v>
      </c>
      <c r="C44" s="18" t="s">
        <v>13</v>
      </c>
      <c r="D44" s="18"/>
      <c r="E44" s="18"/>
      <c r="F44" s="18"/>
      <c r="G44" s="18"/>
      <c r="H44" s="18"/>
      <c r="I44" s="18"/>
      <c r="J44" s="18"/>
      <c r="K44" s="18"/>
      <c r="L44" s="18"/>
      <c r="M44" s="30" t="s">
        <v>29</v>
      </c>
      <c r="N44" s="30"/>
      <c r="O44" s="30"/>
      <c r="P44" s="30"/>
      <c r="Q44" s="30"/>
      <c r="R44" s="30"/>
      <c r="S44" s="30"/>
      <c r="T44" s="30"/>
      <c r="U44" s="30"/>
      <c r="V44" s="30"/>
      <c r="W44" s="30"/>
      <c r="X44" s="30"/>
      <c r="Y44" s="5"/>
      <c r="Z44" s="5"/>
      <c r="AA44" s="5"/>
      <c r="AB44" s="5"/>
      <c r="AC44" s="5"/>
    </row>
    <row r="45" customFormat="false" ht="20.1" hidden="false" customHeight="true" outlineLevel="0" collapsed="false">
      <c r="A45" s="5"/>
      <c r="B45" s="32"/>
      <c r="C45" s="33" t="s">
        <v>26</v>
      </c>
      <c r="D45" s="33"/>
      <c r="E45" s="33"/>
      <c r="F45" s="33"/>
      <c r="G45" s="33"/>
      <c r="H45" s="33"/>
      <c r="I45" s="33"/>
      <c r="J45" s="33"/>
      <c r="K45" s="33"/>
      <c r="L45" s="33"/>
      <c r="M45" s="30" t="s">
        <v>30</v>
      </c>
      <c r="N45" s="30"/>
      <c r="O45" s="30"/>
      <c r="P45" s="30"/>
      <c r="Q45" s="30"/>
      <c r="R45" s="30"/>
      <c r="S45" s="30"/>
      <c r="T45" s="30"/>
      <c r="U45" s="30"/>
      <c r="V45" s="30"/>
      <c r="W45" s="30"/>
      <c r="X45" s="30"/>
      <c r="Y45" s="5"/>
      <c r="Z45" s="5"/>
      <c r="AA45" s="5"/>
      <c r="AB45" s="5"/>
      <c r="AC45" s="5"/>
    </row>
    <row r="46" customFormat="false" ht="20.1" hidden="false" customHeight="true" outlineLevel="0" collapsed="false">
      <c r="A46" s="5"/>
      <c r="B46" s="17" t="s">
        <v>31</v>
      </c>
      <c r="C46" s="18" t="s">
        <v>32</v>
      </c>
      <c r="D46" s="18"/>
      <c r="E46" s="18"/>
      <c r="F46" s="18"/>
      <c r="G46" s="18"/>
      <c r="H46" s="18"/>
      <c r="I46" s="18"/>
      <c r="J46" s="18"/>
      <c r="K46" s="18"/>
      <c r="L46" s="18"/>
      <c r="M46" s="34" t="s">
        <v>33</v>
      </c>
      <c r="N46" s="34"/>
      <c r="O46" s="34"/>
      <c r="P46" s="34"/>
      <c r="Q46" s="34"/>
      <c r="R46" s="34"/>
      <c r="S46" s="34"/>
      <c r="T46" s="34"/>
      <c r="U46" s="34"/>
      <c r="V46" s="34"/>
      <c r="W46" s="34"/>
      <c r="X46" s="34"/>
      <c r="Y46" s="5"/>
      <c r="Z46" s="5"/>
      <c r="AA46" s="5"/>
      <c r="AB46" s="5"/>
      <c r="AC46" s="5"/>
    </row>
    <row r="47" customFormat="false" ht="20.1" hidden="false" customHeight="true" outlineLevel="0" collapsed="false">
      <c r="A47" s="5"/>
      <c r="B47" s="35"/>
      <c r="C47" s="18" t="s">
        <v>34</v>
      </c>
      <c r="D47" s="18"/>
      <c r="E47" s="18"/>
      <c r="F47" s="18"/>
      <c r="G47" s="18"/>
      <c r="H47" s="18"/>
      <c r="I47" s="18"/>
      <c r="J47" s="18"/>
      <c r="K47" s="18"/>
      <c r="L47" s="18"/>
      <c r="M47" s="36" t="s">
        <v>35</v>
      </c>
      <c r="N47" s="36"/>
      <c r="O47" s="36"/>
      <c r="P47" s="36"/>
      <c r="Q47" s="36"/>
      <c r="R47" s="36"/>
      <c r="S47" s="36"/>
      <c r="T47" s="36"/>
      <c r="U47" s="36"/>
      <c r="V47" s="36"/>
      <c r="W47" s="36"/>
      <c r="X47" s="36"/>
      <c r="Y47" s="5"/>
      <c r="Z47" s="5"/>
      <c r="AA47" s="5"/>
      <c r="AB47" s="5"/>
      <c r="AC47" s="5"/>
    </row>
    <row r="48" customFormat="false" ht="20.1" hidden="false" customHeight="true" outlineLevel="0" collapsed="false">
      <c r="A48" s="5"/>
      <c r="B48" s="5"/>
      <c r="C48" s="5"/>
      <c r="D48" s="5"/>
      <c r="E48" s="5"/>
      <c r="F48" s="5"/>
      <c r="G48" s="5"/>
      <c r="H48" s="5"/>
      <c r="I48" s="5"/>
      <c r="J48" s="5"/>
      <c r="K48" s="5"/>
      <c r="L48" s="5"/>
      <c r="M48" s="5"/>
      <c r="N48" s="5"/>
      <c r="O48" s="5"/>
      <c r="P48" s="5"/>
      <c r="Q48" s="5"/>
      <c r="R48" s="5"/>
      <c r="S48" s="5"/>
      <c r="T48" s="5"/>
      <c r="U48" s="5"/>
      <c r="V48" s="5"/>
      <c r="W48" s="5"/>
      <c r="X48" s="5"/>
      <c r="Y48" s="5"/>
      <c r="Z48" s="5"/>
      <c r="AA48" s="5"/>
      <c r="AB48" s="5"/>
      <c r="AC48" s="5"/>
    </row>
    <row r="49" customFormat="false" ht="20.1" hidden="false" customHeight="true" outlineLevel="0" collapsed="false">
      <c r="A49" s="11" t="s">
        <v>36</v>
      </c>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row>
    <row r="50" customFormat="false" ht="20.1" hidden="false" customHeight="true" outlineLevel="0" collapsed="false">
      <c r="A50" s="5"/>
      <c r="B50" s="4" t="s">
        <v>37</v>
      </c>
      <c r="C50" s="5"/>
      <c r="D50" s="5"/>
      <c r="E50" s="5"/>
      <c r="F50" s="5"/>
      <c r="G50" s="5"/>
      <c r="H50" s="5"/>
      <c r="I50" s="5"/>
      <c r="J50" s="5"/>
      <c r="K50" s="5"/>
      <c r="L50" s="5"/>
      <c r="M50" s="5"/>
      <c r="N50" s="5"/>
      <c r="O50" s="5"/>
      <c r="P50" s="5"/>
      <c r="Q50" s="5"/>
      <c r="R50" s="5"/>
      <c r="S50" s="5"/>
      <c r="T50" s="5"/>
      <c r="U50" s="5"/>
      <c r="V50" s="5"/>
      <c r="W50" s="5"/>
      <c r="X50" s="37"/>
      <c r="Y50" s="5"/>
      <c r="Z50" s="5"/>
      <c r="AA50" s="5"/>
      <c r="AB50" s="5"/>
      <c r="AC50" s="5"/>
    </row>
    <row r="51" customFormat="false" ht="48.75" hidden="false" customHeight="true" outlineLevel="0" collapsed="false">
      <c r="A51" s="5"/>
      <c r="B51" s="38" t="s">
        <v>38</v>
      </c>
      <c r="C51" s="38"/>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39"/>
    </row>
    <row r="52" customFormat="false" ht="27" hidden="false" customHeight="true" outlineLevel="0" collapsed="false">
      <c r="A52" s="5"/>
      <c r="B52" s="40" t="s">
        <v>39</v>
      </c>
      <c r="C52" s="41" t="s">
        <v>40</v>
      </c>
      <c r="D52" s="41"/>
      <c r="E52" s="41"/>
      <c r="F52" s="41"/>
      <c r="G52" s="41"/>
      <c r="H52" s="41"/>
      <c r="I52" s="41"/>
      <c r="J52" s="41"/>
      <c r="K52" s="41"/>
      <c r="L52" s="41"/>
      <c r="M52" s="42" t="s">
        <v>41</v>
      </c>
      <c r="N52" s="42"/>
      <c r="O52" s="42"/>
      <c r="P52" s="42"/>
      <c r="Q52" s="42"/>
      <c r="R52" s="43" t="s">
        <v>42</v>
      </c>
      <c r="S52" s="43"/>
      <c r="T52" s="43"/>
      <c r="U52" s="43"/>
      <c r="V52" s="43"/>
      <c r="W52" s="43"/>
      <c r="X52" s="42" t="s">
        <v>43</v>
      </c>
      <c r="Y52" s="42" t="s">
        <v>44</v>
      </c>
      <c r="Z52" s="44" t="s">
        <v>45</v>
      </c>
      <c r="AA52" s="44" t="s">
        <v>46</v>
      </c>
      <c r="AB52" s="44" t="s">
        <v>47</v>
      </c>
      <c r="AC52" s="45" t="s">
        <v>48</v>
      </c>
      <c r="AD52" s="46"/>
    </row>
    <row r="53" customFormat="false" ht="32.25" hidden="false" customHeight="true" outlineLevel="0" collapsed="false">
      <c r="A53" s="5"/>
      <c r="B53" s="40"/>
      <c r="C53" s="41"/>
      <c r="D53" s="41"/>
      <c r="E53" s="41"/>
      <c r="F53" s="41"/>
      <c r="G53" s="41"/>
      <c r="H53" s="41"/>
      <c r="I53" s="41"/>
      <c r="J53" s="41"/>
      <c r="K53" s="41"/>
      <c r="L53" s="41"/>
      <c r="M53" s="42"/>
      <c r="N53" s="42"/>
      <c r="O53" s="42"/>
      <c r="P53" s="42"/>
      <c r="Q53" s="42"/>
      <c r="R53" s="47" t="s">
        <v>49</v>
      </c>
      <c r="S53" s="47"/>
      <c r="T53" s="47"/>
      <c r="U53" s="47"/>
      <c r="V53" s="47"/>
      <c r="W53" s="48" t="s">
        <v>50</v>
      </c>
      <c r="X53" s="42"/>
      <c r="Y53" s="42"/>
      <c r="Z53" s="44"/>
      <c r="AA53" s="44"/>
      <c r="AB53" s="44"/>
      <c r="AC53" s="45"/>
      <c r="AD53" s="46"/>
    </row>
    <row r="54" customFormat="false" ht="37.5" hidden="false" customHeight="true" outlineLevel="0" collapsed="false">
      <c r="A54" s="5"/>
      <c r="B54" s="13" t="n">
        <v>1</v>
      </c>
      <c r="C54" s="49" t="n">
        <v>1334567890</v>
      </c>
      <c r="D54" s="49"/>
      <c r="E54" s="49"/>
      <c r="F54" s="49"/>
      <c r="G54" s="49"/>
      <c r="H54" s="49"/>
      <c r="I54" s="49"/>
      <c r="J54" s="49"/>
      <c r="K54" s="49"/>
      <c r="L54" s="49"/>
      <c r="M54" s="50" t="s">
        <v>51</v>
      </c>
      <c r="N54" s="50"/>
      <c r="O54" s="50"/>
      <c r="P54" s="50"/>
      <c r="Q54" s="50"/>
      <c r="R54" s="50" t="s">
        <v>51</v>
      </c>
      <c r="S54" s="50"/>
      <c r="T54" s="50"/>
      <c r="U54" s="50"/>
      <c r="V54" s="50"/>
      <c r="W54" s="51" t="s">
        <v>52</v>
      </c>
      <c r="X54" s="52" t="s">
        <v>53</v>
      </c>
      <c r="Y54" s="52" t="s">
        <v>54</v>
      </c>
      <c r="Z54" s="53" t="n">
        <v>225000</v>
      </c>
      <c r="AA54" s="54" t="n">
        <v>40000</v>
      </c>
      <c r="AB54" s="55" t="n">
        <f aca="false">IF(Z54-AA54=0,"",Z54-AA54)</f>
        <v>185000</v>
      </c>
      <c r="AC54" s="56" t="e">
        <f aca="false">IF(Y54="","",IFERROR(INDEX(【参考】数式用2!$G$3:$I$451,MATCH(W54,【参考】数式用2!$F$3:$F$451,0),MATCH(VLOOKUP(Y54,【参考】数式用2!$J$2:$K$26,2,FALSE),【参考】数式用2!$G$2:$I$2,0)),10)))))</f>
        <v>#N/A</v>
      </c>
      <c r="AD54" s="57"/>
    </row>
    <row r="55" customFormat="false" ht="37.5" hidden="false" customHeight="true" outlineLevel="0" collapsed="false">
      <c r="A55" s="5"/>
      <c r="B55" s="13" t="n">
        <f aca="false">B54+1</f>
        <v>2</v>
      </c>
      <c r="C55" s="58" t="n">
        <v>1334567890</v>
      </c>
      <c r="D55" s="58"/>
      <c r="E55" s="58"/>
      <c r="F55" s="58"/>
      <c r="G55" s="58"/>
      <c r="H55" s="58"/>
      <c r="I55" s="58"/>
      <c r="J55" s="58"/>
      <c r="K55" s="58"/>
      <c r="L55" s="58"/>
      <c r="M55" s="59" t="s">
        <v>55</v>
      </c>
      <c r="N55" s="59"/>
      <c r="O55" s="59"/>
      <c r="P55" s="59"/>
      <c r="Q55" s="59"/>
      <c r="R55" s="60" t="s">
        <v>51</v>
      </c>
      <c r="S55" s="60"/>
      <c r="T55" s="60"/>
      <c r="U55" s="60"/>
      <c r="V55" s="60"/>
      <c r="W55" s="60" t="s">
        <v>52</v>
      </c>
      <c r="X55" s="59" t="s">
        <v>53</v>
      </c>
      <c r="Y55" s="59" t="s">
        <v>56</v>
      </c>
      <c r="Z55" s="61" t="n">
        <v>95000</v>
      </c>
      <c r="AA55" s="62" t="n">
        <v>12000</v>
      </c>
      <c r="AB55" s="63" t="n">
        <f aca="false">IF(Z55-AA55=0,"",Z55-AA55)</f>
        <v>83000</v>
      </c>
      <c r="AC55" s="64" t="e">
        <f aca="false">IF(Y55="","",IFERROR(INDEX(【参考】数式用2!$G$3:$I$451,MATCH(W55,【参考】数式用2!$F$3:$F$451,0),MATCH(VLOOKUP(Y55,【参考】数式用2!$J$2:$K$26,2,FALSE),【参考】数式用2!$G$2:$I$2,0)),10)))))</f>
        <v>#N/A</v>
      </c>
      <c r="AD55" s="57"/>
    </row>
    <row r="56" customFormat="false" ht="37.5" hidden="false" customHeight="true" outlineLevel="0" collapsed="false">
      <c r="A56" s="5"/>
      <c r="B56" s="13" t="n">
        <f aca="false">B55+1</f>
        <v>3</v>
      </c>
      <c r="C56" s="58" t="n">
        <v>1334567891</v>
      </c>
      <c r="D56" s="58"/>
      <c r="E56" s="58"/>
      <c r="F56" s="58"/>
      <c r="G56" s="58"/>
      <c r="H56" s="58"/>
      <c r="I56" s="58"/>
      <c r="J56" s="58"/>
      <c r="K56" s="58"/>
      <c r="L56" s="58"/>
      <c r="M56" s="60" t="s">
        <v>51</v>
      </c>
      <c r="N56" s="60"/>
      <c r="O56" s="60"/>
      <c r="P56" s="60"/>
      <c r="Q56" s="60"/>
      <c r="R56" s="60" t="s">
        <v>51</v>
      </c>
      <c r="S56" s="60"/>
      <c r="T56" s="60"/>
      <c r="U56" s="60"/>
      <c r="V56" s="60"/>
      <c r="W56" s="60" t="s">
        <v>52</v>
      </c>
      <c r="X56" s="59" t="s">
        <v>57</v>
      </c>
      <c r="Y56" s="59" t="s">
        <v>58</v>
      </c>
      <c r="Z56" s="65" t="n">
        <v>385000</v>
      </c>
      <c r="AA56" s="66" t="n">
        <v>80000</v>
      </c>
      <c r="AB56" s="63" t="n">
        <f aca="false">IF(Z56-AA56=0,"",Z56-AA56)</f>
        <v>305000</v>
      </c>
      <c r="AC56" s="64" t="e">
        <f aca="false">IF(Y56="","",IFERROR(INDEX(【参考】数式用2!$G$3:$I$451,MATCH(W56,【参考】数式用2!$F$3:$F$451,0),MATCH(VLOOKUP(Y56,【参考】数式用2!$J$2:$K$26,2,FALSE),【参考】数式用2!$G$2:$I$2,0)),10)))))</f>
        <v>#N/A</v>
      </c>
      <c r="AD56" s="57"/>
    </row>
    <row r="57" customFormat="false" ht="37.5" hidden="false" customHeight="true" outlineLevel="0" collapsed="false">
      <c r="A57" s="5"/>
      <c r="B57" s="13" t="n">
        <f aca="false">B56+1</f>
        <v>4</v>
      </c>
      <c r="C57" s="58" t="n">
        <v>1334567892</v>
      </c>
      <c r="D57" s="58"/>
      <c r="E57" s="58"/>
      <c r="F57" s="58"/>
      <c r="G57" s="58"/>
      <c r="H57" s="58"/>
      <c r="I57" s="58"/>
      <c r="J57" s="58"/>
      <c r="K57" s="58"/>
      <c r="L57" s="58"/>
      <c r="M57" s="60" t="s">
        <v>59</v>
      </c>
      <c r="N57" s="60"/>
      <c r="O57" s="60"/>
      <c r="P57" s="60"/>
      <c r="Q57" s="60"/>
      <c r="R57" s="60" t="s">
        <v>51</v>
      </c>
      <c r="S57" s="60"/>
      <c r="T57" s="60"/>
      <c r="U57" s="60"/>
      <c r="V57" s="60"/>
      <c r="W57" s="60" t="s">
        <v>59</v>
      </c>
      <c r="X57" s="59" t="s">
        <v>60</v>
      </c>
      <c r="Y57" s="59" t="s">
        <v>61</v>
      </c>
      <c r="Z57" s="65" t="n">
        <v>425000</v>
      </c>
      <c r="AA57" s="66" t="n">
        <v>80000</v>
      </c>
      <c r="AB57" s="63" t="n">
        <f aca="false">IF(Z57-AA57=0,"",Z57-AA57)</f>
        <v>345000</v>
      </c>
      <c r="AC57" s="64" t="e">
        <f aca="false">IF(Y57="","",IFERROR(INDEX(【参考】数式用2!$G$3:$I$451,MATCH(W57,【参考】数式用2!$F$3:$F$451,0),MATCH(VLOOKUP(Y57,【参考】数式用2!$J$2:$K$26,2,FALSE),【参考】数式用2!$G$2:$I$2,0)),10)))))</f>
        <v>#N/A</v>
      </c>
      <c r="AD57" s="57"/>
    </row>
    <row r="58" customFormat="false" ht="37.5" hidden="false" customHeight="true" outlineLevel="0" collapsed="false">
      <c r="A58" s="5"/>
      <c r="B58" s="13" t="n">
        <f aca="false">B57+1</f>
        <v>5</v>
      </c>
      <c r="C58" s="58" t="n">
        <v>1334567893</v>
      </c>
      <c r="D58" s="58"/>
      <c r="E58" s="58"/>
      <c r="F58" s="58"/>
      <c r="G58" s="58"/>
      <c r="H58" s="58"/>
      <c r="I58" s="58"/>
      <c r="J58" s="58"/>
      <c r="K58" s="58"/>
      <c r="L58" s="58"/>
      <c r="M58" s="60" t="s">
        <v>62</v>
      </c>
      <c r="N58" s="60"/>
      <c r="O58" s="60"/>
      <c r="P58" s="60"/>
      <c r="Q58" s="60"/>
      <c r="R58" s="60" t="s">
        <v>62</v>
      </c>
      <c r="S58" s="60"/>
      <c r="T58" s="60"/>
      <c r="U58" s="60"/>
      <c r="V58" s="60"/>
      <c r="W58" s="60" t="s">
        <v>63</v>
      </c>
      <c r="X58" s="59" t="s">
        <v>64</v>
      </c>
      <c r="Y58" s="59" t="s">
        <v>65</v>
      </c>
      <c r="Z58" s="65" t="n">
        <v>2135000</v>
      </c>
      <c r="AA58" s="66" t="n">
        <v>200000</v>
      </c>
      <c r="AB58" s="63" t="n">
        <f aca="false">IF(Z58-AA58=0,"",Z58-AA58)</f>
        <v>1935000</v>
      </c>
      <c r="AC58" s="64" t="e">
        <f aca="false">IF(Y58="","",IFERROR(INDEX(【参考】数式用2!$G$3:$I$451,MATCH(W58,【参考】数式用2!$F$3:$F$451,0),MATCH(VLOOKUP(Y58,【参考】数式用2!$J$2:$K$26,2,FALSE),【参考】数式用2!$G$2:$I$2,0)),10)))))</f>
        <v>#N/A</v>
      </c>
      <c r="AD58" s="57"/>
    </row>
    <row r="59" customFormat="false" ht="37.5" hidden="false" customHeight="true" outlineLevel="0" collapsed="false">
      <c r="A59" s="5"/>
      <c r="B59" s="13" t="n">
        <f aca="false">B58+1</f>
        <v>6</v>
      </c>
      <c r="C59" s="58" t="n">
        <v>1334567893</v>
      </c>
      <c r="D59" s="58"/>
      <c r="E59" s="58"/>
      <c r="F59" s="58"/>
      <c r="G59" s="58"/>
      <c r="H59" s="58"/>
      <c r="I59" s="58"/>
      <c r="J59" s="58"/>
      <c r="K59" s="58"/>
      <c r="L59" s="58"/>
      <c r="M59" s="60" t="s">
        <v>62</v>
      </c>
      <c r="N59" s="60"/>
      <c r="O59" s="60"/>
      <c r="P59" s="60"/>
      <c r="Q59" s="60"/>
      <c r="R59" s="60" t="s">
        <v>62</v>
      </c>
      <c r="S59" s="60"/>
      <c r="T59" s="60"/>
      <c r="U59" s="60"/>
      <c r="V59" s="60"/>
      <c r="W59" s="60" t="s">
        <v>63</v>
      </c>
      <c r="X59" s="59" t="s">
        <v>64</v>
      </c>
      <c r="Y59" s="59" t="s">
        <v>65</v>
      </c>
      <c r="Z59" s="65" t="n">
        <v>2135000</v>
      </c>
      <c r="AA59" s="66" t="n">
        <v>200000</v>
      </c>
      <c r="AB59" s="63" t="n">
        <f aca="false">IF(Z59-AA59=0,"",Z59-AA59)</f>
        <v>1935000</v>
      </c>
      <c r="AC59" s="64" t="e">
        <f aca="false">IF(Y59="","",IFERROR(INDEX(【参考】数式用2!$G$3:$I$451,MATCH(W59,【参考】数式用2!$F$3:$F$451,0),MATCH(VLOOKUP(Y59,【参考】数式用2!$J$2:$K$26,2,FALSE),【参考】数式用2!$G$2:$I$2,0)),10)))))</f>
        <v>#N/A</v>
      </c>
      <c r="AD59" s="57"/>
    </row>
    <row r="60" customFormat="false" ht="37.5" hidden="false" customHeight="true" outlineLevel="0" collapsed="false">
      <c r="A60" s="5"/>
      <c r="B60" s="13" t="n">
        <f aca="false">B59+1</f>
        <v>7</v>
      </c>
      <c r="C60" s="58" t="n">
        <v>1334567894</v>
      </c>
      <c r="D60" s="58"/>
      <c r="E60" s="58"/>
      <c r="F60" s="58"/>
      <c r="G60" s="58"/>
      <c r="H60" s="58"/>
      <c r="I60" s="58"/>
      <c r="J60" s="58"/>
      <c r="K60" s="58"/>
      <c r="L60" s="58"/>
      <c r="M60" s="60" t="s">
        <v>62</v>
      </c>
      <c r="N60" s="60"/>
      <c r="O60" s="60"/>
      <c r="P60" s="60"/>
      <c r="Q60" s="60"/>
      <c r="R60" s="60" t="s">
        <v>62</v>
      </c>
      <c r="S60" s="60"/>
      <c r="T60" s="60"/>
      <c r="U60" s="60"/>
      <c r="V60" s="60"/>
      <c r="W60" s="60" t="s">
        <v>63</v>
      </c>
      <c r="X60" s="59" t="s">
        <v>64</v>
      </c>
      <c r="Y60" s="59" t="s">
        <v>66</v>
      </c>
      <c r="Z60" s="65" t="n">
        <v>255000</v>
      </c>
      <c r="AA60" s="66" t="n">
        <v>18000</v>
      </c>
      <c r="AB60" s="63" t="n">
        <f aca="false">IF(Z60-AA60=0,"",Z60-AA60)</f>
        <v>237000</v>
      </c>
      <c r="AC60" s="64" t="e">
        <f aca="false">IF(Y60="","",IFERROR(INDEX(【参考】数式用2!$G$3:$I$451,MATCH(W60,【参考】数式用2!$F$3:$F$451,0),MATCH(VLOOKUP(Y60,【参考】数式用2!$J$2:$K$26,2,FALSE),【参考】数式用2!$G$2:$I$2,0)),10)))))</f>
        <v>#N/A</v>
      </c>
      <c r="AD60" s="57"/>
    </row>
    <row r="61" customFormat="false" ht="37.5" hidden="false" customHeight="true" outlineLevel="0" collapsed="false">
      <c r="A61" s="5"/>
      <c r="B61" s="13" t="n">
        <f aca="false">B60+1</f>
        <v>8</v>
      </c>
      <c r="C61" s="67"/>
      <c r="D61" s="67"/>
      <c r="E61" s="67"/>
      <c r="F61" s="67"/>
      <c r="G61" s="67"/>
      <c r="H61" s="67"/>
      <c r="I61" s="67"/>
      <c r="J61" s="67"/>
      <c r="K61" s="67"/>
      <c r="L61" s="67"/>
      <c r="M61" s="60"/>
      <c r="N61" s="60"/>
      <c r="O61" s="60"/>
      <c r="P61" s="60"/>
      <c r="Q61" s="60"/>
      <c r="R61" s="60"/>
      <c r="S61" s="60"/>
      <c r="T61" s="60"/>
      <c r="U61" s="60"/>
      <c r="V61" s="60"/>
      <c r="W61" s="60"/>
      <c r="X61" s="59"/>
      <c r="Y61" s="59"/>
      <c r="Z61" s="65"/>
      <c r="AA61" s="66"/>
      <c r="AB61" s="63" t="str">
        <f aca="false">IF(Z61-AA61=0,"",Z61-AA61)</f>
        <v/>
      </c>
      <c r="AC61" s="64" t="e">
        <f aca="false">IF(Y61="","",IFERROR(INDEX(【参考】数式用2!$G$3:$I$451,MATCH(W61,【参考】数式用2!$F$3:$F$451,0),MATCH(VLOOKUP(Y61,【参考】数式用2!$J$2:$K$26,2,FALSE),【参考】数式用2!$G$2:$I$2,0)),10)))))</f>
        <v>#N/A</v>
      </c>
      <c r="AD61" s="68"/>
    </row>
    <row r="62" customFormat="false" ht="37.5" hidden="false" customHeight="true" outlineLevel="0" collapsed="false">
      <c r="A62" s="5"/>
      <c r="B62" s="13" t="n">
        <f aca="false">B61+1</f>
        <v>9</v>
      </c>
      <c r="C62" s="67"/>
      <c r="D62" s="67"/>
      <c r="E62" s="67"/>
      <c r="F62" s="67"/>
      <c r="G62" s="67"/>
      <c r="H62" s="67"/>
      <c r="I62" s="67"/>
      <c r="J62" s="67"/>
      <c r="K62" s="67"/>
      <c r="L62" s="67"/>
      <c r="M62" s="60"/>
      <c r="N62" s="60"/>
      <c r="O62" s="60"/>
      <c r="P62" s="60"/>
      <c r="Q62" s="60"/>
      <c r="R62" s="60"/>
      <c r="S62" s="60"/>
      <c r="T62" s="60"/>
      <c r="U62" s="60"/>
      <c r="V62" s="60"/>
      <c r="W62" s="60"/>
      <c r="X62" s="59"/>
      <c r="Y62" s="59"/>
      <c r="Z62" s="65"/>
      <c r="AA62" s="66"/>
      <c r="AB62" s="63" t="str">
        <f aca="false">IF(Z62-AA62=0,"",Z62-AA62)</f>
        <v/>
      </c>
      <c r="AC62" s="64" t="e">
        <f aca="false">IF(Y62="","",IFERROR(INDEX(【参考】数式用2!$G$3:$I$451,MATCH(W62,【参考】数式用2!$F$3:$F$451,0),MATCH(VLOOKUP(Y62,【参考】数式用2!$J$2:$K$26,2,FALSE),【参考】数式用2!$G$2:$I$2,0)),10)))))</f>
        <v>#N/A</v>
      </c>
      <c r="AD62" s="68"/>
    </row>
    <row r="63" customFormat="false" ht="37.5" hidden="false" customHeight="true" outlineLevel="0" collapsed="false">
      <c r="A63" s="5"/>
      <c r="B63" s="13" t="n">
        <f aca="false">B62+1</f>
        <v>10</v>
      </c>
      <c r="C63" s="67"/>
      <c r="D63" s="67"/>
      <c r="E63" s="67"/>
      <c r="F63" s="67"/>
      <c r="G63" s="67"/>
      <c r="H63" s="67"/>
      <c r="I63" s="67"/>
      <c r="J63" s="67"/>
      <c r="K63" s="67"/>
      <c r="L63" s="67"/>
      <c r="M63" s="60"/>
      <c r="N63" s="60"/>
      <c r="O63" s="60"/>
      <c r="P63" s="60"/>
      <c r="Q63" s="60"/>
      <c r="R63" s="60"/>
      <c r="S63" s="60"/>
      <c r="T63" s="60"/>
      <c r="U63" s="60"/>
      <c r="V63" s="60"/>
      <c r="W63" s="60"/>
      <c r="X63" s="59"/>
      <c r="Y63" s="59"/>
      <c r="Z63" s="65"/>
      <c r="AA63" s="66"/>
      <c r="AB63" s="63" t="str">
        <f aca="false">IF(Z63-AA63=0,"",Z63-AA63)</f>
        <v/>
      </c>
      <c r="AC63" s="64" t="e">
        <f aca="false">IF(Y63="","",IFERROR(INDEX(【参考】数式用2!$G$3:$I$451,MATCH(W63,【参考】数式用2!$F$3:$F$451,0),MATCH(VLOOKUP(Y63,【参考】数式用2!$J$2:$K$26,2,FALSE),【参考】数式用2!$G$2:$I$2,0)),10)))))</f>
        <v>#N/A</v>
      </c>
      <c r="AD63" s="68"/>
    </row>
    <row r="64" customFormat="false" ht="37.5" hidden="false" customHeight="true" outlineLevel="0" collapsed="false">
      <c r="A64" s="5"/>
      <c r="B64" s="13" t="n">
        <f aca="false">B63+1</f>
        <v>11</v>
      </c>
      <c r="C64" s="67"/>
      <c r="D64" s="67"/>
      <c r="E64" s="67"/>
      <c r="F64" s="67"/>
      <c r="G64" s="67"/>
      <c r="H64" s="67"/>
      <c r="I64" s="67"/>
      <c r="J64" s="67"/>
      <c r="K64" s="67"/>
      <c r="L64" s="67"/>
      <c r="M64" s="60"/>
      <c r="N64" s="60"/>
      <c r="O64" s="60"/>
      <c r="P64" s="60"/>
      <c r="Q64" s="60"/>
      <c r="R64" s="60"/>
      <c r="S64" s="60"/>
      <c r="T64" s="60"/>
      <c r="U64" s="60"/>
      <c r="V64" s="60"/>
      <c r="W64" s="60"/>
      <c r="X64" s="59"/>
      <c r="Y64" s="59"/>
      <c r="Z64" s="65"/>
      <c r="AA64" s="66"/>
      <c r="AB64" s="63" t="str">
        <f aca="false">IF(Z64-AA64=0,"",Z64-AA64)</f>
        <v/>
      </c>
      <c r="AC64" s="64" t="e">
        <f aca="false">IF(Y64="","",IFERROR(INDEX(【参考】数式用2!$G$3:$I$451,MATCH(W64,【参考】数式用2!$F$3:$F$451,0),MATCH(VLOOKUP(Y64,【参考】数式用2!$J$2:$K$26,2,FALSE),【参考】数式用2!$G$2:$I$2,0)),10)))))</f>
        <v>#N/A</v>
      </c>
      <c r="AD64" s="68"/>
    </row>
    <row r="65" customFormat="false" ht="37.5" hidden="false" customHeight="true" outlineLevel="0" collapsed="false">
      <c r="A65" s="5"/>
      <c r="B65" s="13" t="n">
        <f aca="false">B64+1</f>
        <v>12</v>
      </c>
      <c r="C65" s="67"/>
      <c r="D65" s="67"/>
      <c r="E65" s="67"/>
      <c r="F65" s="67"/>
      <c r="G65" s="67"/>
      <c r="H65" s="67"/>
      <c r="I65" s="67"/>
      <c r="J65" s="67"/>
      <c r="K65" s="67"/>
      <c r="L65" s="67"/>
      <c r="M65" s="60"/>
      <c r="N65" s="60"/>
      <c r="O65" s="60"/>
      <c r="P65" s="60"/>
      <c r="Q65" s="60"/>
      <c r="R65" s="60"/>
      <c r="S65" s="60"/>
      <c r="T65" s="60"/>
      <c r="U65" s="60"/>
      <c r="V65" s="60"/>
      <c r="W65" s="60"/>
      <c r="X65" s="59"/>
      <c r="Y65" s="59"/>
      <c r="Z65" s="65"/>
      <c r="AA65" s="66"/>
      <c r="AB65" s="63" t="str">
        <f aca="false">IF(Z65-AA65=0,"",Z65-AA65)</f>
        <v/>
      </c>
      <c r="AC65" s="64" t="e">
        <f aca="false">IF(Y65="","",IFERROR(INDEX(【参考】数式用2!$G$3:$I$451,MATCH(W65,【参考】数式用2!$F$3:$F$451,0),MATCH(VLOOKUP(Y65,【参考】数式用2!$J$2:$K$26,2,FALSE),【参考】数式用2!$G$2:$I$2,0)),10)))))</f>
        <v>#N/A</v>
      </c>
      <c r="AD65" s="68"/>
    </row>
    <row r="66" customFormat="false" ht="37.5" hidden="false" customHeight="true" outlineLevel="0" collapsed="false">
      <c r="A66" s="5"/>
      <c r="B66" s="13" t="n">
        <f aca="false">B65+1</f>
        <v>13</v>
      </c>
      <c r="C66" s="67"/>
      <c r="D66" s="67"/>
      <c r="E66" s="67"/>
      <c r="F66" s="67"/>
      <c r="G66" s="67"/>
      <c r="H66" s="67"/>
      <c r="I66" s="67"/>
      <c r="J66" s="67"/>
      <c r="K66" s="67"/>
      <c r="L66" s="67"/>
      <c r="M66" s="60"/>
      <c r="N66" s="60"/>
      <c r="O66" s="60"/>
      <c r="P66" s="60"/>
      <c r="Q66" s="60"/>
      <c r="R66" s="60"/>
      <c r="S66" s="60"/>
      <c r="T66" s="60"/>
      <c r="U66" s="60"/>
      <c r="V66" s="60"/>
      <c r="W66" s="60"/>
      <c r="X66" s="59"/>
      <c r="Y66" s="59"/>
      <c r="Z66" s="65"/>
      <c r="AA66" s="66"/>
      <c r="AB66" s="63" t="str">
        <f aca="false">IF(Z66-AA66=0,"",Z66-AA66)</f>
        <v/>
      </c>
      <c r="AC66" s="64" t="e">
        <f aca="false">IF(Y66="","",IFERROR(INDEX(【参考】数式用2!$G$3:$I$451,MATCH(W66,【参考】数式用2!$F$3:$F$451,0),MATCH(VLOOKUP(Y66,【参考】数式用2!$J$2:$K$26,2,FALSE),【参考】数式用2!$G$2:$I$2,0)),10)))))</f>
        <v>#N/A</v>
      </c>
      <c r="AD66" s="68"/>
    </row>
    <row r="67" customFormat="false" ht="37.5" hidden="false" customHeight="true" outlineLevel="0" collapsed="false">
      <c r="A67" s="5"/>
      <c r="B67" s="13" t="n">
        <f aca="false">B66+1</f>
        <v>14</v>
      </c>
      <c r="C67" s="67"/>
      <c r="D67" s="67"/>
      <c r="E67" s="67"/>
      <c r="F67" s="67"/>
      <c r="G67" s="67"/>
      <c r="H67" s="67"/>
      <c r="I67" s="67"/>
      <c r="J67" s="67"/>
      <c r="K67" s="67"/>
      <c r="L67" s="67"/>
      <c r="M67" s="60"/>
      <c r="N67" s="60"/>
      <c r="O67" s="60"/>
      <c r="P67" s="60"/>
      <c r="Q67" s="60"/>
      <c r="R67" s="60"/>
      <c r="S67" s="60"/>
      <c r="T67" s="60"/>
      <c r="U67" s="60"/>
      <c r="V67" s="60"/>
      <c r="W67" s="60"/>
      <c r="X67" s="59"/>
      <c r="Y67" s="59"/>
      <c r="Z67" s="65"/>
      <c r="AA67" s="66"/>
      <c r="AB67" s="63" t="str">
        <f aca="false">IF(Z67-AA67=0,"",Z67-AA67)</f>
        <v/>
      </c>
      <c r="AC67" s="64" t="e">
        <f aca="false">IF(Y67="","",IFERROR(INDEX(【参考】数式用2!$G$3:$I$451,MATCH(W67,【参考】数式用2!$F$3:$F$451,0),MATCH(VLOOKUP(Y67,【参考】数式用2!$J$2:$K$26,2,FALSE),【参考】数式用2!$G$2:$I$2,0)),10)))))</f>
        <v>#N/A</v>
      </c>
      <c r="AD67" s="68"/>
    </row>
    <row r="68" customFormat="false" ht="37.5" hidden="false" customHeight="true" outlineLevel="0" collapsed="false">
      <c r="A68" s="5"/>
      <c r="B68" s="13" t="n">
        <f aca="false">B67+1</f>
        <v>15</v>
      </c>
      <c r="C68" s="67"/>
      <c r="D68" s="67"/>
      <c r="E68" s="67"/>
      <c r="F68" s="67"/>
      <c r="G68" s="67"/>
      <c r="H68" s="67"/>
      <c r="I68" s="67"/>
      <c r="J68" s="67"/>
      <c r="K68" s="67"/>
      <c r="L68" s="67"/>
      <c r="M68" s="60"/>
      <c r="N68" s="60"/>
      <c r="O68" s="60"/>
      <c r="P68" s="60"/>
      <c r="Q68" s="60"/>
      <c r="R68" s="60"/>
      <c r="S68" s="60"/>
      <c r="T68" s="60"/>
      <c r="U68" s="60"/>
      <c r="V68" s="60"/>
      <c r="W68" s="60"/>
      <c r="X68" s="59"/>
      <c r="Y68" s="59"/>
      <c r="Z68" s="65"/>
      <c r="AA68" s="66"/>
      <c r="AB68" s="63" t="str">
        <f aca="false">IF(Z68-AA68=0,"",Z68-AA68)</f>
        <v/>
      </c>
      <c r="AC68" s="64" t="e">
        <f aca="false">IF(Y68="","",IFERROR(INDEX(【参考】数式用2!$G$3:$I$451,MATCH(W68,【参考】数式用2!$F$3:$F$451,0),MATCH(VLOOKUP(Y68,【参考】数式用2!$J$2:$K$26,2,FALSE),【参考】数式用2!$G$2:$I$2,0)),10)))))</f>
        <v>#N/A</v>
      </c>
      <c r="AD68" s="68"/>
    </row>
    <row r="69" customFormat="false" ht="37.5" hidden="false" customHeight="true" outlineLevel="0" collapsed="false">
      <c r="A69" s="5"/>
      <c r="B69" s="13" t="n">
        <f aca="false">B68+1</f>
        <v>16</v>
      </c>
      <c r="C69" s="69"/>
      <c r="D69" s="69"/>
      <c r="E69" s="69"/>
      <c r="F69" s="69"/>
      <c r="G69" s="69"/>
      <c r="H69" s="69"/>
      <c r="I69" s="69"/>
      <c r="J69" s="69"/>
      <c r="K69" s="69"/>
      <c r="L69" s="69"/>
      <c r="M69" s="60"/>
      <c r="N69" s="60"/>
      <c r="O69" s="60"/>
      <c r="P69" s="60"/>
      <c r="Q69" s="60"/>
      <c r="R69" s="60"/>
      <c r="S69" s="60"/>
      <c r="T69" s="60"/>
      <c r="U69" s="60"/>
      <c r="V69" s="60"/>
      <c r="W69" s="60"/>
      <c r="X69" s="59"/>
      <c r="Y69" s="59"/>
      <c r="Z69" s="65"/>
      <c r="AA69" s="66"/>
      <c r="AB69" s="63" t="str">
        <f aca="false">IF(Z69-AA69=0,"",Z69-AA69)</f>
        <v/>
      </c>
      <c r="AC69" s="64" t="e">
        <f aca="false">IF(Y69="","",IFERROR(INDEX(【参考】数式用2!$G$3:$I$451,MATCH(W69,【参考】数式用2!$F$3:$F$451,0),MATCH(VLOOKUP(Y69,【参考】数式用2!$J$2:$K$26,2,FALSE),【参考】数式用2!$G$2:$I$2,0)),10)))))</f>
        <v>#N/A</v>
      </c>
      <c r="AD69" s="68"/>
    </row>
    <row r="70" customFormat="false" ht="37.5" hidden="false" customHeight="true" outlineLevel="0" collapsed="false">
      <c r="A70" s="5"/>
      <c r="B70" s="13" t="n">
        <f aca="false">B69+1</f>
        <v>17</v>
      </c>
      <c r="C70" s="69"/>
      <c r="D70" s="69"/>
      <c r="E70" s="69"/>
      <c r="F70" s="69"/>
      <c r="G70" s="69"/>
      <c r="H70" s="69"/>
      <c r="I70" s="69"/>
      <c r="J70" s="69"/>
      <c r="K70" s="69"/>
      <c r="L70" s="69"/>
      <c r="M70" s="60"/>
      <c r="N70" s="60"/>
      <c r="O70" s="60"/>
      <c r="P70" s="60"/>
      <c r="Q70" s="60"/>
      <c r="R70" s="60"/>
      <c r="S70" s="60"/>
      <c r="T70" s="60"/>
      <c r="U70" s="60"/>
      <c r="V70" s="60"/>
      <c r="W70" s="60"/>
      <c r="X70" s="59"/>
      <c r="Y70" s="59"/>
      <c r="Z70" s="65"/>
      <c r="AA70" s="66"/>
      <c r="AB70" s="63" t="str">
        <f aca="false">IF(Z70-AA70=0,"",Z70-AA70)</f>
        <v/>
      </c>
      <c r="AC70" s="64" t="e">
        <f aca="false">IF(Y70="","",IFERROR(INDEX(【参考】数式用2!$G$3:$I$451,MATCH(W70,【参考】数式用2!$F$3:$F$451,0),MATCH(VLOOKUP(Y70,【参考】数式用2!$J$2:$K$26,2,FALSE),【参考】数式用2!$G$2:$I$2,0)),10)))))</f>
        <v>#N/A</v>
      </c>
      <c r="AD70" s="68"/>
    </row>
    <row r="71" customFormat="false" ht="37.5" hidden="false" customHeight="true" outlineLevel="0" collapsed="false">
      <c r="A71" s="5"/>
      <c r="B71" s="13" t="n">
        <f aca="false">B70+1</f>
        <v>18</v>
      </c>
      <c r="C71" s="67"/>
      <c r="D71" s="67"/>
      <c r="E71" s="67"/>
      <c r="F71" s="67"/>
      <c r="G71" s="67"/>
      <c r="H71" s="67"/>
      <c r="I71" s="67"/>
      <c r="J71" s="67"/>
      <c r="K71" s="67"/>
      <c r="L71" s="67"/>
      <c r="M71" s="60"/>
      <c r="N71" s="60"/>
      <c r="O71" s="60"/>
      <c r="P71" s="60"/>
      <c r="Q71" s="60"/>
      <c r="R71" s="60"/>
      <c r="S71" s="60"/>
      <c r="T71" s="60"/>
      <c r="U71" s="60"/>
      <c r="V71" s="60"/>
      <c r="W71" s="60"/>
      <c r="X71" s="59"/>
      <c r="Y71" s="59"/>
      <c r="Z71" s="65"/>
      <c r="AA71" s="66"/>
      <c r="AB71" s="63" t="str">
        <f aca="false">IF(Z71-AA71=0,"",Z71-AA71)</f>
        <v/>
      </c>
      <c r="AC71" s="64" t="e">
        <f aca="false">IF(Y71="","",IFERROR(INDEX(【参考】数式用2!$G$3:$I$451,MATCH(W71,【参考】数式用2!$F$3:$F$451,0),MATCH(VLOOKUP(Y71,【参考】数式用2!$J$2:$K$26,2,FALSE),【参考】数式用2!$G$2:$I$2,0)),10)))))</f>
        <v>#N/A</v>
      </c>
      <c r="AD71" s="68"/>
    </row>
    <row r="72" customFormat="false" ht="37.5" hidden="false" customHeight="true" outlineLevel="0" collapsed="false">
      <c r="A72" s="5"/>
      <c r="B72" s="13" t="n">
        <f aca="false">B71+1</f>
        <v>19</v>
      </c>
      <c r="C72" s="67"/>
      <c r="D72" s="67"/>
      <c r="E72" s="67"/>
      <c r="F72" s="67"/>
      <c r="G72" s="67"/>
      <c r="H72" s="67"/>
      <c r="I72" s="67"/>
      <c r="J72" s="67"/>
      <c r="K72" s="67"/>
      <c r="L72" s="67"/>
      <c r="M72" s="60"/>
      <c r="N72" s="60"/>
      <c r="O72" s="60"/>
      <c r="P72" s="60"/>
      <c r="Q72" s="60"/>
      <c r="R72" s="60"/>
      <c r="S72" s="60"/>
      <c r="T72" s="60"/>
      <c r="U72" s="60"/>
      <c r="V72" s="60"/>
      <c r="W72" s="60"/>
      <c r="X72" s="59"/>
      <c r="Y72" s="59"/>
      <c r="Z72" s="65"/>
      <c r="AA72" s="66"/>
      <c r="AB72" s="63" t="str">
        <f aca="false">IF(Z72-AA72=0,"",Z72-AA72)</f>
        <v/>
      </c>
      <c r="AC72" s="64" t="e">
        <f aca="false">IF(Y72="","",IFERROR(INDEX(【参考】数式用2!$G$3:$I$451,MATCH(W72,【参考】数式用2!$F$3:$F$451,0),MATCH(VLOOKUP(Y72,【参考】数式用2!$J$2:$K$26,2,FALSE),【参考】数式用2!$G$2:$I$2,0)),10)))))</f>
        <v>#N/A</v>
      </c>
      <c r="AD72" s="68"/>
    </row>
    <row r="73" customFormat="false" ht="37.5" hidden="false" customHeight="true" outlineLevel="0" collapsed="false">
      <c r="A73" s="5"/>
      <c r="B73" s="13" t="n">
        <f aca="false">B72+1</f>
        <v>20</v>
      </c>
      <c r="C73" s="67"/>
      <c r="D73" s="67"/>
      <c r="E73" s="67"/>
      <c r="F73" s="67"/>
      <c r="G73" s="67"/>
      <c r="H73" s="67"/>
      <c r="I73" s="67"/>
      <c r="J73" s="67"/>
      <c r="K73" s="67"/>
      <c r="L73" s="67"/>
      <c r="M73" s="60"/>
      <c r="N73" s="60"/>
      <c r="O73" s="60"/>
      <c r="P73" s="60"/>
      <c r="Q73" s="60"/>
      <c r="R73" s="60"/>
      <c r="S73" s="60"/>
      <c r="T73" s="60"/>
      <c r="U73" s="60"/>
      <c r="V73" s="60"/>
      <c r="W73" s="60"/>
      <c r="X73" s="59"/>
      <c r="Y73" s="59"/>
      <c r="Z73" s="65"/>
      <c r="AA73" s="66"/>
      <c r="AB73" s="63" t="str">
        <f aca="false">IF(Z73-AA73=0,"",Z73-AA73)</f>
        <v/>
      </c>
      <c r="AC73" s="64" t="e">
        <f aca="false">IF(Y73="","",IFERROR(INDEX(【参考】数式用2!$G$3:$I$451,MATCH(W73,【参考】数式用2!$F$3:$F$451,0),MATCH(VLOOKUP(Y73,【参考】数式用2!$J$2:$K$26,2,FALSE),【参考】数式用2!$G$2:$I$2,0)),10)))))</f>
        <v>#N/A</v>
      </c>
      <c r="AD73" s="68"/>
    </row>
    <row r="74" customFormat="false" ht="37.5" hidden="false" customHeight="true" outlineLevel="0" collapsed="false">
      <c r="A74" s="5"/>
      <c r="B74" s="13" t="n">
        <f aca="false">B73+1</f>
        <v>21</v>
      </c>
      <c r="C74" s="67"/>
      <c r="D74" s="67"/>
      <c r="E74" s="67"/>
      <c r="F74" s="67"/>
      <c r="G74" s="67"/>
      <c r="H74" s="67"/>
      <c r="I74" s="67"/>
      <c r="J74" s="67"/>
      <c r="K74" s="67"/>
      <c r="L74" s="67"/>
      <c r="M74" s="60"/>
      <c r="N74" s="60"/>
      <c r="O74" s="60"/>
      <c r="P74" s="60"/>
      <c r="Q74" s="60"/>
      <c r="R74" s="60"/>
      <c r="S74" s="60"/>
      <c r="T74" s="60"/>
      <c r="U74" s="60"/>
      <c r="V74" s="60"/>
      <c r="W74" s="60"/>
      <c r="X74" s="59"/>
      <c r="Y74" s="59"/>
      <c r="Z74" s="65"/>
      <c r="AA74" s="66"/>
      <c r="AB74" s="63" t="str">
        <f aca="false">IF(Z74-AA74=0,"",Z74-AA74)</f>
        <v/>
      </c>
      <c r="AC74" s="64" t="e">
        <f aca="false">IF(Y74="","",IFERROR(INDEX(【参考】数式用2!$G$3:$I$451,MATCH(W74,【参考】数式用2!$F$3:$F$451,0),MATCH(VLOOKUP(Y74,【参考】数式用2!$J$2:$K$26,2,FALSE),【参考】数式用2!$G$2:$I$2,0)),10)))))</f>
        <v>#N/A</v>
      </c>
      <c r="AD74" s="68"/>
    </row>
    <row r="75" customFormat="false" ht="37.5" hidden="false" customHeight="true" outlineLevel="0" collapsed="false">
      <c r="A75" s="5"/>
      <c r="B75" s="13" t="n">
        <f aca="false">B74+1</f>
        <v>22</v>
      </c>
      <c r="C75" s="67"/>
      <c r="D75" s="67"/>
      <c r="E75" s="67"/>
      <c r="F75" s="67"/>
      <c r="G75" s="67"/>
      <c r="H75" s="67"/>
      <c r="I75" s="67"/>
      <c r="J75" s="67"/>
      <c r="K75" s="67"/>
      <c r="L75" s="67"/>
      <c r="M75" s="60"/>
      <c r="N75" s="60"/>
      <c r="O75" s="60"/>
      <c r="P75" s="60"/>
      <c r="Q75" s="60"/>
      <c r="R75" s="60"/>
      <c r="S75" s="60"/>
      <c r="T75" s="60"/>
      <c r="U75" s="60"/>
      <c r="V75" s="60"/>
      <c r="W75" s="60"/>
      <c r="X75" s="59"/>
      <c r="Y75" s="59"/>
      <c r="Z75" s="65"/>
      <c r="AA75" s="66"/>
      <c r="AB75" s="63" t="str">
        <f aca="false">IF(Z75-AA75=0,"",Z75-AA75)</f>
        <v/>
      </c>
      <c r="AC75" s="64" t="e">
        <f aca="false">IF(Y75="","",IFERROR(INDEX(【参考】数式用2!$G$3:$I$451,MATCH(W75,【参考】数式用2!$F$3:$F$451,0),MATCH(VLOOKUP(Y75,【参考】数式用2!$J$2:$K$26,2,FALSE),【参考】数式用2!$G$2:$I$2,0)),10)))))</f>
        <v>#N/A</v>
      </c>
      <c r="AD75" s="68"/>
    </row>
    <row r="76" customFormat="false" ht="37.5" hidden="false" customHeight="true" outlineLevel="0" collapsed="false">
      <c r="A76" s="5"/>
      <c r="B76" s="13" t="n">
        <f aca="false">B75+1</f>
        <v>23</v>
      </c>
      <c r="C76" s="67"/>
      <c r="D76" s="67"/>
      <c r="E76" s="67"/>
      <c r="F76" s="67"/>
      <c r="G76" s="67"/>
      <c r="H76" s="67"/>
      <c r="I76" s="67"/>
      <c r="J76" s="67"/>
      <c r="K76" s="67"/>
      <c r="L76" s="67"/>
      <c r="M76" s="60"/>
      <c r="N76" s="60"/>
      <c r="O76" s="60"/>
      <c r="P76" s="60"/>
      <c r="Q76" s="60"/>
      <c r="R76" s="60"/>
      <c r="S76" s="60"/>
      <c r="T76" s="60"/>
      <c r="U76" s="60"/>
      <c r="V76" s="60"/>
      <c r="W76" s="60"/>
      <c r="X76" s="59"/>
      <c r="Y76" s="59"/>
      <c r="Z76" s="65"/>
      <c r="AA76" s="66"/>
      <c r="AB76" s="63" t="str">
        <f aca="false">IF(Z76-AA76=0,"",Z76-AA76)</f>
        <v/>
      </c>
      <c r="AC76" s="64" t="e">
        <f aca="false">IF(Y76="","",IFERROR(INDEX(【参考】数式用2!$G$3:$I$451,MATCH(W76,【参考】数式用2!$F$3:$F$451,0),MATCH(VLOOKUP(Y76,【参考】数式用2!$J$2:$K$26,2,FALSE),【参考】数式用2!$G$2:$I$2,0)),10)))))</f>
        <v>#N/A</v>
      </c>
      <c r="AD76" s="68"/>
    </row>
    <row r="77" customFormat="false" ht="37.5" hidden="false" customHeight="true" outlineLevel="0" collapsed="false">
      <c r="A77" s="5"/>
      <c r="B77" s="13" t="n">
        <f aca="false">B76+1</f>
        <v>24</v>
      </c>
      <c r="C77" s="67"/>
      <c r="D77" s="67"/>
      <c r="E77" s="67"/>
      <c r="F77" s="67"/>
      <c r="G77" s="67"/>
      <c r="H77" s="67"/>
      <c r="I77" s="67"/>
      <c r="J77" s="67"/>
      <c r="K77" s="67"/>
      <c r="L77" s="67"/>
      <c r="M77" s="60"/>
      <c r="N77" s="60"/>
      <c r="O77" s="60"/>
      <c r="P77" s="60"/>
      <c r="Q77" s="60"/>
      <c r="R77" s="60"/>
      <c r="S77" s="60"/>
      <c r="T77" s="60"/>
      <c r="U77" s="60"/>
      <c r="V77" s="60"/>
      <c r="W77" s="60"/>
      <c r="X77" s="59"/>
      <c r="Y77" s="59"/>
      <c r="Z77" s="65"/>
      <c r="AA77" s="66"/>
      <c r="AB77" s="63" t="str">
        <f aca="false">IF(Z77-AA77=0,"",Z77-AA77)</f>
        <v/>
      </c>
      <c r="AC77" s="64" t="e">
        <f aca="false">IF(Y77="","",IFERROR(INDEX(【参考】数式用2!$G$3:$I$451,MATCH(W77,【参考】数式用2!$F$3:$F$451,0),MATCH(VLOOKUP(Y77,【参考】数式用2!$J$2:$K$26,2,FALSE),【参考】数式用2!$G$2:$I$2,0)),10)))))</f>
        <v>#N/A</v>
      </c>
      <c r="AD77" s="68"/>
    </row>
    <row r="78" customFormat="false" ht="37.5" hidden="false" customHeight="true" outlineLevel="0" collapsed="false">
      <c r="A78" s="5"/>
      <c r="B78" s="13" t="n">
        <f aca="false">B77+1</f>
        <v>25</v>
      </c>
      <c r="C78" s="67"/>
      <c r="D78" s="67"/>
      <c r="E78" s="67"/>
      <c r="F78" s="67"/>
      <c r="G78" s="67"/>
      <c r="H78" s="67"/>
      <c r="I78" s="67"/>
      <c r="J78" s="67"/>
      <c r="K78" s="67"/>
      <c r="L78" s="67"/>
      <c r="M78" s="60"/>
      <c r="N78" s="60"/>
      <c r="O78" s="60"/>
      <c r="P78" s="60"/>
      <c r="Q78" s="60"/>
      <c r="R78" s="60"/>
      <c r="S78" s="60"/>
      <c r="T78" s="60"/>
      <c r="U78" s="60"/>
      <c r="V78" s="60"/>
      <c r="W78" s="60"/>
      <c r="X78" s="59"/>
      <c r="Y78" s="59"/>
      <c r="Z78" s="65"/>
      <c r="AA78" s="66"/>
      <c r="AB78" s="63" t="str">
        <f aca="false">IF(Z78-AA78=0,"",Z78-AA78)</f>
        <v/>
      </c>
      <c r="AC78" s="64" t="e">
        <f aca="false">IF(Y78="","",IFERROR(INDEX(【参考】数式用2!$G$3:$I$451,MATCH(W78,【参考】数式用2!$F$3:$F$451,0),MATCH(VLOOKUP(Y78,【参考】数式用2!$J$2:$K$26,2,FALSE),【参考】数式用2!$G$2:$I$2,0)),10)))))</f>
        <v>#N/A</v>
      </c>
      <c r="AD78" s="68"/>
    </row>
    <row r="79" customFormat="false" ht="37.5" hidden="false" customHeight="true" outlineLevel="0" collapsed="false">
      <c r="A79" s="5"/>
      <c r="B79" s="13" t="n">
        <f aca="false">B78+1</f>
        <v>26</v>
      </c>
      <c r="C79" s="67"/>
      <c r="D79" s="67"/>
      <c r="E79" s="67"/>
      <c r="F79" s="67"/>
      <c r="G79" s="67"/>
      <c r="H79" s="67"/>
      <c r="I79" s="67"/>
      <c r="J79" s="67"/>
      <c r="K79" s="67"/>
      <c r="L79" s="67"/>
      <c r="M79" s="60"/>
      <c r="N79" s="60"/>
      <c r="O79" s="60"/>
      <c r="P79" s="60"/>
      <c r="Q79" s="60"/>
      <c r="R79" s="60"/>
      <c r="S79" s="60"/>
      <c r="T79" s="60"/>
      <c r="U79" s="60"/>
      <c r="V79" s="60"/>
      <c r="W79" s="60"/>
      <c r="X79" s="59"/>
      <c r="Y79" s="59"/>
      <c r="Z79" s="65"/>
      <c r="AA79" s="66"/>
      <c r="AB79" s="63" t="str">
        <f aca="false">IF(Z79-AA79=0,"",Z79-AA79)</f>
        <v/>
      </c>
      <c r="AC79" s="64" t="e">
        <f aca="false">IF(Y79="","",IFERROR(INDEX(【参考】数式用2!$G$3:$I$451,MATCH(W79,【参考】数式用2!$F$3:$F$451,0),MATCH(VLOOKUP(Y79,【参考】数式用2!$J$2:$K$26,2,FALSE),【参考】数式用2!$G$2:$I$2,0)),10)))))</f>
        <v>#N/A</v>
      </c>
      <c r="AD79" s="68"/>
    </row>
    <row r="80" customFormat="false" ht="37.5" hidden="false" customHeight="true" outlineLevel="0" collapsed="false">
      <c r="A80" s="5"/>
      <c r="B80" s="13" t="n">
        <f aca="false">B79+1</f>
        <v>27</v>
      </c>
      <c r="C80" s="67"/>
      <c r="D80" s="67"/>
      <c r="E80" s="67"/>
      <c r="F80" s="67"/>
      <c r="G80" s="67"/>
      <c r="H80" s="67"/>
      <c r="I80" s="67"/>
      <c r="J80" s="67"/>
      <c r="K80" s="67"/>
      <c r="L80" s="67"/>
      <c r="M80" s="60"/>
      <c r="N80" s="60"/>
      <c r="O80" s="60"/>
      <c r="P80" s="60"/>
      <c r="Q80" s="60"/>
      <c r="R80" s="60"/>
      <c r="S80" s="60"/>
      <c r="T80" s="60"/>
      <c r="U80" s="60"/>
      <c r="V80" s="60"/>
      <c r="W80" s="60"/>
      <c r="X80" s="59"/>
      <c r="Y80" s="59"/>
      <c r="Z80" s="65"/>
      <c r="AA80" s="66"/>
      <c r="AB80" s="63" t="str">
        <f aca="false">IF(Z80-AA80=0,"",Z80-AA80)</f>
        <v/>
      </c>
      <c r="AC80" s="64" t="e">
        <f aca="false">IF(Y80="","",IFERROR(INDEX(【参考】数式用2!$G$3:$I$451,MATCH(W80,【参考】数式用2!$F$3:$F$451,0),MATCH(VLOOKUP(Y80,【参考】数式用2!$J$2:$K$26,2,FALSE),【参考】数式用2!$G$2:$I$2,0)),10)))))</f>
        <v>#N/A</v>
      </c>
      <c r="AD80" s="68"/>
    </row>
    <row r="81" customFormat="false" ht="37.5" hidden="false" customHeight="true" outlineLevel="0" collapsed="false">
      <c r="A81" s="5"/>
      <c r="B81" s="13" t="n">
        <f aca="false">B80+1</f>
        <v>28</v>
      </c>
      <c r="C81" s="67"/>
      <c r="D81" s="67"/>
      <c r="E81" s="67"/>
      <c r="F81" s="67"/>
      <c r="G81" s="67"/>
      <c r="H81" s="67"/>
      <c r="I81" s="67"/>
      <c r="J81" s="67"/>
      <c r="K81" s="67"/>
      <c r="L81" s="67"/>
      <c r="M81" s="60"/>
      <c r="N81" s="60"/>
      <c r="O81" s="60"/>
      <c r="P81" s="60"/>
      <c r="Q81" s="60"/>
      <c r="R81" s="60"/>
      <c r="S81" s="60"/>
      <c r="T81" s="60"/>
      <c r="U81" s="60"/>
      <c r="V81" s="60"/>
      <c r="W81" s="60"/>
      <c r="X81" s="59"/>
      <c r="Y81" s="59"/>
      <c r="Z81" s="65"/>
      <c r="AA81" s="66"/>
      <c r="AB81" s="63" t="str">
        <f aca="false">IF(Z81-AA81=0,"",Z81-AA81)</f>
        <v/>
      </c>
      <c r="AC81" s="64" t="e">
        <f aca="false">IF(Y81="","",IFERROR(INDEX(【参考】数式用2!$G$3:$I$451,MATCH(W81,【参考】数式用2!$F$3:$F$451,0),MATCH(VLOOKUP(Y81,【参考】数式用2!$J$2:$K$26,2,FALSE),【参考】数式用2!$G$2:$I$2,0)),10)))))</f>
        <v>#N/A</v>
      </c>
      <c r="AD81" s="68"/>
    </row>
    <row r="82" customFormat="false" ht="37.5" hidden="false" customHeight="true" outlineLevel="0" collapsed="false">
      <c r="A82" s="5"/>
      <c r="B82" s="13" t="n">
        <f aca="false">B81+1</f>
        <v>29</v>
      </c>
      <c r="C82" s="67"/>
      <c r="D82" s="67"/>
      <c r="E82" s="67"/>
      <c r="F82" s="67"/>
      <c r="G82" s="67"/>
      <c r="H82" s="67"/>
      <c r="I82" s="67"/>
      <c r="J82" s="67"/>
      <c r="K82" s="67"/>
      <c r="L82" s="67"/>
      <c r="M82" s="60"/>
      <c r="N82" s="60"/>
      <c r="O82" s="60"/>
      <c r="P82" s="60"/>
      <c r="Q82" s="60"/>
      <c r="R82" s="60"/>
      <c r="S82" s="60"/>
      <c r="T82" s="60"/>
      <c r="U82" s="60"/>
      <c r="V82" s="60"/>
      <c r="W82" s="60"/>
      <c r="X82" s="59"/>
      <c r="Y82" s="59"/>
      <c r="Z82" s="65"/>
      <c r="AA82" s="66"/>
      <c r="AB82" s="63" t="str">
        <f aca="false">IF(Z82-AA82=0,"",Z82-AA82)</f>
        <v/>
      </c>
      <c r="AC82" s="64" t="e">
        <f aca="false">IF(Y82="","",IFERROR(INDEX(【参考】数式用2!$G$3:$I$451,MATCH(W82,【参考】数式用2!$F$3:$F$451,0),MATCH(VLOOKUP(Y82,【参考】数式用2!$J$2:$K$26,2,FALSE),【参考】数式用2!$G$2:$I$2,0)),10)))))</f>
        <v>#N/A</v>
      </c>
      <c r="AD82" s="68"/>
    </row>
    <row r="83" customFormat="false" ht="37.5" hidden="false" customHeight="true" outlineLevel="0" collapsed="false">
      <c r="A83" s="5"/>
      <c r="B83" s="13" t="n">
        <f aca="false">B82+1</f>
        <v>30</v>
      </c>
      <c r="C83" s="67"/>
      <c r="D83" s="67"/>
      <c r="E83" s="67"/>
      <c r="F83" s="67"/>
      <c r="G83" s="67"/>
      <c r="H83" s="67"/>
      <c r="I83" s="67"/>
      <c r="J83" s="67"/>
      <c r="K83" s="67"/>
      <c r="L83" s="67"/>
      <c r="M83" s="60"/>
      <c r="N83" s="60"/>
      <c r="O83" s="60"/>
      <c r="P83" s="60"/>
      <c r="Q83" s="60"/>
      <c r="R83" s="60"/>
      <c r="S83" s="60"/>
      <c r="T83" s="60"/>
      <c r="U83" s="60"/>
      <c r="V83" s="60"/>
      <c r="W83" s="60"/>
      <c r="X83" s="59"/>
      <c r="Y83" s="59"/>
      <c r="Z83" s="65"/>
      <c r="AA83" s="66"/>
      <c r="AB83" s="63" t="str">
        <f aca="false">IF(Z83-AA83=0,"",Z83-AA83)</f>
        <v/>
      </c>
      <c r="AC83" s="64" t="e">
        <f aca="false">IF(Y83="","",IFERROR(INDEX(【参考】数式用2!$G$3:$I$451,MATCH(W83,【参考】数式用2!$F$3:$F$451,0),MATCH(VLOOKUP(Y83,【参考】数式用2!$J$2:$K$26,2,FALSE),【参考】数式用2!$G$2:$I$2,0)),10)))))</f>
        <v>#N/A</v>
      </c>
      <c r="AD83" s="68"/>
    </row>
    <row r="84" customFormat="false" ht="37.5" hidden="false" customHeight="true" outlineLevel="0" collapsed="false">
      <c r="A84" s="5"/>
      <c r="B84" s="13" t="n">
        <f aca="false">B83+1</f>
        <v>31</v>
      </c>
      <c r="C84" s="67"/>
      <c r="D84" s="67"/>
      <c r="E84" s="67"/>
      <c r="F84" s="67"/>
      <c r="G84" s="67"/>
      <c r="H84" s="67"/>
      <c r="I84" s="67"/>
      <c r="J84" s="67"/>
      <c r="K84" s="67"/>
      <c r="L84" s="67"/>
      <c r="M84" s="60"/>
      <c r="N84" s="60"/>
      <c r="O84" s="60"/>
      <c r="P84" s="60"/>
      <c r="Q84" s="60"/>
      <c r="R84" s="60"/>
      <c r="S84" s="60"/>
      <c r="T84" s="60"/>
      <c r="U84" s="60"/>
      <c r="V84" s="60"/>
      <c r="W84" s="60"/>
      <c r="X84" s="59"/>
      <c r="Y84" s="59"/>
      <c r="Z84" s="65"/>
      <c r="AA84" s="66"/>
      <c r="AB84" s="63" t="str">
        <f aca="false">IF(Z84-AA84=0,"",Z84-AA84)</f>
        <v/>
      </c>
      <c r="AC84" s="64" t="e">
        <f aca="false">IF(Y84="","",IFERROR(INDEX(【参考】数式用2!$G$3:$I$451,MATCH(W84,【参考】数式用2!$F$3:$F$451,0),MATCH(VLOOKUP(Y84,【参考】数式用2!$J$2:$K$26,2,FALSE),【参考】数式用2!$G$2:$I$2,0)),10)))))</f>
        <v>#N/A</v>
      </c>
      <c r="AD84" s="68"/>
    </row>
    <row r="85" customFormat="false" ht="37.5" hidden="false" customHeight="true" outlineLevel="0" collapsed="false">
      <c r="A85" s="5"/>
      <c r="B85" s="13" t="n">
        <f aca="false">B84+1</f>
        <v>32</v>
      </c>
      <c r="C85" s="67"/>
      <c r="D85" s="67"/>
      <c r="E85" s="67"/>
      <c r="F85" s="67"/>
      <c r="G85" s="67"/>
      <c r="H85" s="67"/>
      <c r="I85" s="67"/>
      <c r="J85" s="67"/>
      <c r="K85" s="67"/>
      <c r="L85" s="67"/>
      <c r="M85" s="60"/>
      <c r="N85" s="60"/>
      <c r="O85" s="60"/>
      <c r="P85" s="60"/>
      <c r="Q85" s="60"/>
      <c r="R85" s="60"/>
      <c r="S85" s="60"/>
      <c r="T85" s="60"/>
      <c r="U85" s="60"/>
      <c r="V85" s="60"/>
      <c r="W85" s="60"/>
      <c r="X85" s="59"/>
      <c r="Y85" s="59"/>
      <c r="Z85" s="65"/>
      <c r="AA85" s="66"/>
      <c r="AB85" s="63" t="str">
        <f aca="false">IF(Z85-AA85=0,"",Z85-AA85)</f>
        <v/>
      </c>
      <c r="AC85" s="64" t="e">
        <f aca="false">IF(Y85="","",IFERROR(INDEX(【参考】数式用2!$G$3:$I$451,MATCH(W85,【参考】数式用2!$F$3:$F$451,0),MATCH(VLOOKUP(Y85,【参考】数式用2!$J$2:$K$26,2,FALSE),【参考】数式用2!$G$2:$I$2,0)),10)))))</f>
        <v>#N/A</v>
      </c>
      <c r="AD85" s="68"/>
    </row>
    <row r="86" customFormat="false" ht="37.5" hidden="false" customHeight="true" outlineLevel="0" collapsed="false">
      <c r="A86" s="5"/>
      <c r="B86" s="13" t="n">
        <f aca="false">B85+1</f>
        <v>33</v>
      </c>
      <c r="C86" s="67"/>
      <c r="D86" s="67"/>
      <c r="E86" s="67"/>
      <c r="F86" s="67"/>
      <c r="G86" s="67"/>
      <c r="H86" s="67"/>
      <c r="I86" s="67"/>
      <c r="J86" s="67"/>
      <c r="K86" s="67"/>
      <c r="L86" s="67"/>
      <c r="M86" s="60"/>
      <c r="N86" s="60"/>
      <c r="O86" s="60"/>
      <c r="P86" s="60"/>
      <c r="Q86" s="60"/>
      <c r="R86" s="60"/>
      <c r="S86" s="60"/>
      <c r="T86" s="60"/>
      <c r="U86" s="60"/>
      <c r="V86" s="60"/>
      <c r="W86" s="60"/>
      <c r="X86" s="59"/>
      <c r="Y86" s="59"/>
      <c r="Z86" s="65"/>
      <c r="AA86" s="66"/>
      <c r="AB86" s="63" t="str">
        <f aca="false">IF(Z86-AA86=0,"",Z86-AA86)</f>
        <v/>
      </c>
      <c r="AC86" s="64" t="e">
        <f aca="false">IF(Y86="","",IFERROR(INDEX(【参考】数式用2!$G$3:$I$451,MATCH(W86,【参考】数式用2!$F$3:$F$451,0),MATCH(VLOOKUP(Y86,【参考】数式用2!$J$2:$K$26,2,FALSE),【参考】数式用2!$G$2:$I$2,0)),10)))))</f>
        <v>#N/A</v>
      </c>
      <c r="AD86" s="68"/>
    </row>
    <row r="87" customFormat="false" ht="37.5" hidden="false" customHeight="true" outlineLevel="0" collapsed="false">
      <c r="A87" s="5"/>
      <c r="B87" s="13" t="n">
        <f aca="false">B86+1</f>
        <v>34</v>
      </c>
      <c r="C87" s="67"/>
      <c r="D87" s="67"/>
      <c r="E87" s="67"/>
      <c r="F87" s="67"/>
      <c r="G87" s="67"/>
      <c r="H87" s="67"/>
      <c r="I87" s="67"/>
      <c r="J87" s="67"/>
      <c r="K87" s="67"/>
      <c r="L87" s="67"/>
      <c r="M87" s="60"/>
      <c r="N87" s="60"/>
      <c r="O87" s="60"/>
      <c r="P87" s="60"/>
      <c r="Q87" s="60"/>
      <c r="R87" s="60"/>
      <c r="S87" s="60"/>
      <c r="T87" s="60"/>
      <c r="U87" s="60"/>
      <c r="V87" s="60"/>
      <c r="W87" s="60"/>
      <c r="X87" s="59"/>
      <c r="Y87" s="59"/>
      <c r="Z87" s="65"/>
      <c r="AA87" s="66"/>
      <c r="AB87" s="63" t="str">
        <f aca="false">IF(Z87-AA87=0,"",Z87-AA87)</f>
        <v/>
      </c>
      <c r="AC87" s="64" t="e">
        <f aca="false">IF(Y87="","",IFERROR(INDEX(【参考】数式用2!$G$3:$I$451,MATCH(W87,【参考】数式用2!$F$3:$F$451,0),MATCH(VLOOKUP(Y87,【参考】数式用2!$J$2:$K$26,2,FALSE),【参考】数式用2!$G$2:$I$2,0)),10)))))</f>
        <v>#N/A</v>
      </c>
      <c r="AD87" s="68"/>
    </row>
    <row r="88" customFormat="false" ht="37.5" hidden="false" customHeight="true" outlineLevel="0" collapsed="false">
      <c r="A88" s="5"/>
      <c r="B88" s="13" t="n">
        <f aca="false">B87+1</f>
        <v>35</v>
      </c>
      <c r="C88" s="67"/>
      <c r="D88" s="67"/>
      <c r="E88" s="67"/>
      <c r="F88" s="67"/>
      <c r="G88" s="67"/>
      <c r="H88" s="67"/>
      <c r="I88" s="67"/>
      <c r="J88" s="67"/>
      <c r="K88" s="67"/>
      <c r="L88" s="67"/>
      <c r="M88" s="60"/>
      <c r="N88" s="60"/>
      <c r="O88" s="60"/>
      <c r="P88" s="60"/>
      <c r="Q88" s="60"/>
      <c r="R88" s="60"/>
      <c r="S88" s="60"/>
      <c r="T88" s="60"/>
      <c r="U88" s="60"/>
      <c r="V88" s="60"/>
      <c r="W88" s="60"/>
      <c r="X88" s="59"/>
      <c r="Y88" s="59"/>
      <c r="Z88" s="65"/>
      <c r="AA88" s="66"/>
      <c r="AB88" s="63" t="str">
        <f aca="false">IF(Z88-AA88=0,"",Z88-AA88)</f>
        <v/>
      </c>
      <c r="AC88" s="64" t="e">
        <f aca="false">IF(Y88="","",IFERROR(INDEX(【参考】数式用2!$G$3:$I$451,MATCH(W88,【参考】数式用2!$F$3:$F$451,0),MATCH(VLOOKUP(Y88,【参考】数式用2!$J$2:$K$26,2,FALSE),【参考】数式用2!$G$2:$I$2,0)),10)))))</f>
        <v>#N/A</v>
      </c>
      <c r="AD88" s="68"/>
    </row>
    <row r="89" customFormat="false" ht="37.5" hidden="false" customHeight="true" outlineLevel="0" collapsed="false">
      <c r="A89" s="5"/>
      <c r="B89" s="13" t="n">
        <f aca="false">B88+1</f>
        <v>36</v>
      </c>
      <c r="C89" s="67"/>
      <c r="D89" s="67"/>
      <c r="E89" s="67"/>
      <c r="F89" s="67"/>
      <c r="G89" s="67"/>
      <c r="H89" s="67"/>
      <c r="I89" s="67"/>
      <c r="J89" s="67"/>
      <c r="K89" s="67"/>
      <c r="L89" s="67"/>
      <c r="M89" s="60"/>
      <c r="N89" s="60"/>
      <c r="O89" s="60"/>
      <c r="P89" s="60"/>
      <c r="Q89" s="60"/>
      <c r="R89" s="60"/>
      <c r="S89" s="60"/>
      <c r="T89" s="60"/>
      <c r="U89" s="60"/>
      <c r="V89" s="60"/>
      <c r="W89" s="60"/>
      <c r="X89" s="59"/>
      <c r="Y89" s="59"/>
      <c r="Z89" s="65"/>
      <c r="AA89" s="66"/>
      <c r="AB89" s="63" t="str">
        <f aca="false">IF(Z89-AA89=0,"",Z89-AA89)</f>
        <v/>
      </c>
      <c r="AC89" s="64" t="e">
        <f aca="false">IF(Y89="","",IFERROR(INDEX(【参考】数式用2!$G$3:$I$451,MATCH(W89,【参考】数式用2!$F$3:$F$451,0),MATCH(VLOOKUP(Y89,【参考】数式用2!$J$2:$K$26,2,FALSE),【参考】数式用2!$G$2:$I$2,0)),10)))))</f>
        <v>#N/A</v>
      </c>
      <c r="AD89" s="68"/>
    </row>
    <row r="90" customFormat="false" ht="37.5" hidden="false" customHeight="true" outlineLevel="0" collapsed="false">
      <c r="A90" s="5"/>
      <c r="B90" s="13" t="n">
        <f aca="false">B89+1</f>
        <v>37</v>
      </c>
      <c r="C90" s="67"/>
      <c r="D90" s="67"/>
      <c r="E90" s="67"/>
      <c r="F90" s="67"/>
      <c r="G90" s="67"/>
      <c r="H90" s="67"/>
      <c r="I90" s="67"/>
      <c r="J90" s="67"/>
      <c r="K90" s="67"/>
      <c r="L90" s="67"/>
      <c r="M90" s="60"/>
      <c r="N90" s="60"/>
      <c r="O90" s="60"/>
      <c r="P90" s="60"/>
      <c r="Q90" s="60"/>
      <c r="R90" s="60"/>
      <c r="S90" s="60"/>
      <c r="T90" s="60"/>
      <c r="U90" s="60"/>
      <c r="V90" s="60"/>
      <c r="W90" s="60"/>
      <c r="X90" s="59"/>
      <c r="Y90" s="59"/>
      <c r="Z90" s="65"/>
      <c r="AA90" s="66"/>
      <c r="AB90" s="63" t="str">
        <f aca="false">IF(Z90-AA90=0,"",Z90-AA90)</f>
        <v/>
      </c>
      <c r="AC90" s="64" t="e">
        <f aca="false">IF(Y90="","",IFERROR(INDEX(【参考】数式用2!$G$3:$I$451,MATCH(W90,【参考】数式用2!$F$3:$F$451,0),MATCH(VLOOKUP(Y90,【参考】数式用2!$J$2:$K$26,2,FALSE),【参考】数式用2!$G$2:$I$2,0)),10)))))</f>
        <v>#N/A</v>
      </c>
      <c r="AD90" s="68"/>
    </row>
    <row r="91" customFormat="false" ht="37.5" hidden="false" customHeight="true" outlineLevel="0" collapsed="false">
      <c r="A91" s="5"/>
      <c r="B91" s="13" t="n">
        <f aca="false">B90+1</f>
        <v>38</v>
      </c>
      <c r="C91" s="67"/>
      <c r="D91" s="67"/>
      <c r="E91" s="67"/>
      <c r="F91" s="67"/>
      <c r="G91" s="67"/>
      <c r="H91" s="67"/>
      <c r="I91" s="67"/>
      <c r="J91" s="67"/>
      <c r="K91" s="67"/>
      <c r="L91" s="67"/>
      <c r="M91" s="60"/>
      <c r="N91" s="60"/>
      <c r="O91" s="60"/>
      <c r="P91" s="60"/>
      <c r="Q91" s="60"/>
      <c r="R91" s="60"/>
      <c r="S91" s="60"/>
      <c r="T91" s="60"/>
      <c r="U91" s="60"/>
      <c r="V91" s="60"/>
      <c r="W91" s="60"/>
      <c r="X91" s="59"/>
      <c r="Y91" s="59"/>
      <c r="Z91" s="65"/>
      <c r="AA91" s="66"/>
      <c r="AB91" s="63" t="str">
        <f aca="false">IF(Z91-AA91=0,"",Z91-AA91)</f>
        <v/>
      </c>
      <c r="AC91" s="64" t="e">
        <f aca="false">IF(Y91="","",IFERROR(INDEX(【参考】数式用2!$G$3:$I$451,MATCH(W91,【参考】数式用2!$F$3:$F$451,0),MATCH(VLOOKUP(Y91,【参考】数式用2!$J$2:$K$26,2,FALSE),【参考】数式用2!$G$2:$I$2,0)),10)))))</f>
        <v>#N/A</v>
      </c>
      <c r="AD91" s="68"/>
    </row>
    <row r="92" customFormat="false" ht="37.5" hidden="false" customHeight="true" outlineLevel="0" collapsed="false">
      <c r="A92" s="5"/>
      <c r="B92" s="13" t="n">
        <f aca="false">B91+1</f>
        <v>39</v>
      </c>
      <c r="C92" s="67"/>
      <c r="D92" s="67"/>
      <c r="E92" s="67"/>
      <c r="F92" s="67"/>
      <c r="G92" s="67"/>
      <c r="H92" s="67"/>
      <c r="I92" s="67"/>
      <c r="J92" s="67"/>
      <c r="K92" s="67"/>
      <c r="L92" s="67"/>
      <c r="M92" s="60"/>
      <c r="N92" s="60"/>
      <c r="O92" s="60"/>
      <c r="P92" s="60"/>
      <c r="Q92" s="60"/>
      <c r="R92" s="60"/>
      <c r="S92" s="60"/>
      <c r="T92" s="60"/>
      <c r="U92" s="60"/>
      <c r="V92" s="60"/>
      <c r="W92" s="60"/>
      <c r="X92" s="59"/>
      <c r="Y92" s="59"/>
      <c r="Z92" s="65"/>
      <c r="AA92" s="66"/>
      <c r="AB92" s="63" t="str">
        <f aca="false">IF(Z92-AA92=0,"",Z92-AA92)</f>
        <v/>
      </c>
      <c r="AC92" s="64" t="e">
        <f aca="false">IF(Y92="","",IFERROR(INDEX(【参考】数式用2!$G$3:$I$451,MATCH(W92,【参考】数式用2!$F$3:$F$451,0),MATCH(VLOOKUP(Y92,【参考】数式用2!$J$2:$K$26,2,FALSE),【参考】数式用2!$G$2:$I$2,0)),10)))))</f>
        <v>#N/A</v>
      </c>
      <c r="AD92" s="68"/>
    </row>
    <row r="93" customFormat="false" ht="37.5" hidden="false" customHeight="true" outlineLevel="0" collapsed="false">
      <c r="A93" s="5"/>
      <c r="B93" s="13" t="n">
        <f aca="false">B92+1</f>
        <v>40</v>
      </c>
      <c r="C93" s="67"/>
      <c r="D93" s="67"/>
      <c r="E93" s="67"/>
      <c r="F93" s="67"/>
      <c r="G93" s="67"/>
      <c r="H93" s="67"/>
      <c r="I93" s="67"/>
      <c r="J93" s="67"/>
      <c r="K93" s="67"/>
      <c r="L93" s="67"/>
      <c r="M93" s="60"/>
      <c r="N93" s="60"/>
      <c r="O93" s="60"/>
      <c r="P93" s="60"/>
      <c r="Q93" s="60"/>
      <c r="R93" s="60"/>
      <c r="S93" s="60"/>
      <c r="T93" s="60"/>
      <c r="U93" s="60"/>
      <c r="V93" s="60"/>
      <c r="W93" s="60"/>
      <c r="X93" s="59"/>
      <c r="Y93" s="59"/>
      <c r="Z93" s="65"/>
      <c r="AA93" s="66"/>
      <c r="AB93" s="63" t="str">
        <f aca="false">IF(Z93-AA93=0,"",Z93-AA93)</f>
        <v/>
      </c>
      <c r="AC93" s="64" t="e">
        <f aca="false">IF(Y93="","",IFERROR(INDEX(【参考】数式用2!$G$3:$I$451,MATCH(W93,【参考】数式用2!$F$3:$F$451,0),MATCH(VLOOKUP(Y93,【参考】数式用2!$J$2:$K$26,2,FALSE),【参考】数式用2!$G$2:$I$2,0)),10)))))</f>
        <v>#N/A</v>
      </c>
      <c r="AD93" s="68"/>
    </row>
    <row r="94" customFormat="false" ht="37.5" hidden="false" customHeight="true" outlineLevel="0" collapsed="false">
      <c r="A94" s="5"/>
      <c r="B94" s="13" t="n">
        <f aca="false">B93+1</f>
        <v>41</v>
      </c>
      <c r="C94" s="67"/>
      <c r="D94" s="67"/>
      <c r="E94" s="67"/>
      <c r="F94" s="67"/>
      <c r="G94" s="67"/>
      <c r="H94" s="67"/>
      <c r="I94" s="67"/>
      <c r="J94" s="67"/>
      <c r="K94" s="67"/>
      <c r="L94" s="67"/>
      <c r="M94" s="60"/>
      <c r="N94" s="60"/>
      <c r="O94" s="60"/>
      <c r="P94" s="60"/>
      <c r="Q94" s="60"/>
      <c r="R94" s="60"/>
      <c r="S94" s="60"/>
      <c r="T94" s="60"/>
      <c r="U94" s="60"/>
      <c r="V94" s="60"/>
      <c r="W94" s="60"/>
      <c r="X94" s="59"/>
      <c r="Y94" s="59"/>
      <c r="Z94" s="65"/>
      <c r="AA94" s="66"/>
      <c r="AB94" s="63" t="str">
        <f aca="false">IF(Z94-AA94=0,"",Z94-AA94)</f>
        <v/>
      </c>
      <c r="AC94" s="64" t="e">
        <f aca="false">IF(Y94="","",IFERROR(INDEX(【参考】数式用2!$G$3:$I$451,MATCH(W94,【参考】数式用2!$F$3:$F$451,0),MATCH(VLOOKUP(Y94,【参考】数式用2!$J$2:$K$26,2,FALSE),【参考】数式用2!$G$2:$I$2,0)),10)))))</f>
        <v>#N/A</v>
      </c>
      <c r="AD94" s="68"/>
    </row>
    <row r="95" customFormat="false" ht="37.5" hidden="false" customHeight="true" outlineLevel="0" collapsed="false">
      <c r="A95" s="5"/>
      <c r="B95" s="13" t="n">
        <f aca="false">B94+1</f>
        <v>42</v>
      </c>
      <c r="C95" s="67"/>
      <c r="D95" s="67"/>
      <c r="E95" s="67"/>
      <c r="F95" s="67"/>
      <c r="G95" s="67"/>
      <c r="H95" s="67"/>
      <c r="I95" s="67"/>
      <c r="J95" s="67"/>
      <c r="K95" s="67"/>
      <c r="L95" s="67"/>
      <c r="M95" s="60"/>
      <c r="N95" s="60"/>
      <c r="O95" s="60"/>
      <c r="P95" s="60"/>
      <c r="Q95" s="60"/>
      <c r="R95" s="60"/>
      <c r="S95" s="60"/>
      <c r="T95" s="60"/>
      <c r="U95" s="60"/>
      <c r="V95" s="60"/>
      <c r="W95" s="60"/>
      <c r="X95" s="59"/>
      <c r="Y95" s="59"/>
      <c r="Z95" s="65"/>
      <c r="AA95" s="66"/>
      <c r="AB95" s="63" t="str">
        <f aca="false">IF(Z95-AA95=0,"",Z95-AA95)</f>
        <v/>
      </c>
      <c r="AC95" s="64" t="e">
        <f aca="false">IF(Y95="","",IFERROR(INDEX(【参考】数式用2!$G$3:$I$451,MATCH(W95,【参考】数式用2!$F$3:$F$451,0),MATCH(VLOOKUP(Y95,【参考】数式用2!$J$2:$K$26,2,FALSE),【参考】数式用2!$G$2:$I$2,0)),10)))))</f>
        <v>#N/A</v>
      </c>
      <c r="AD95" s="68"/>
    </row>
    <row r="96" customFormat="false" ht="37.5" hidden="false" customHeight="true" outlineLevel="0" collapsed="false">
      <c r="A96" s="5"/>
      <c r="B96" s="13" t="n">
        <f aca="false">B95+1</f>
        <v>43</v>
      </c>
      <c r="C96" s="67"/>
      <c r="D96" s="67"/>
      <c r="E96" s="67"/>
      <c r="F96" s="67"/>
      <c r="G96" s="67"/>
      <c r="H96" s="67"/>
      <c r="I96" s="67"/>
      <c r="J96" s="67"/>
      <c r="K96" s="67"/>
      <c r="L96" s="67"/>
      <c r="M96" s="60"/>
      <c r="N96" s="60"/>
      <c r="O96" s="60"/>
      <c r="P96" s="60"/>
      <c r="Q96" s="60"/>
      <c r="R96" s="60"/>
      <c r="S96" s="60"/>
      <c r="T96" s="60"/>
      <c r="U96" s="60"/>
      <c r="V96" s="60"/>
      <c r="W96" s="60"/>
      <c r="X96" s="59"/>
      <c r="Y96" s="59"/>
      <c r="Z96" s="65"/>
      <c r="AA96" s="66"/>
      <c r="AB96" s="63" t="str">
        <f aca="false">IF(Z96-AA96=0,"",Z96-AA96)</f>
        <v/>
      </c>
      <c r="AC96" s="64" t="e">
        <f aca="false">IF(Y96="","",IFERROR(INDEX(【参考】数式用2!$G$3:$I$451,MATCH(W96,【参考】数式用2!$F$3:$F$451,0),MATCH(VLOOKUP(Y96,【参考】数式用2!$J$2:$K$26,2,FALSE),【参考】数式用2!$G$2:$I$2,0)),10)))))</f>
        <v>#N/A</v>
      </c>
      <c r="AD96" s="68"/>
    </row>
    <row r="97" customFormat="false" ht="37.5" hidden="false" customHeight="true" outlineLevel="0" collapsed="false">
      <c r="A97" s="5"/>
      <c r="B97" s="13" t="n">
        <f aca="false">B96+1</f>
        <v>44</v>
      </c>
      <c r="C97" s="67"/>
      <c r="D97" s="67"/>
      <c r="E97" s="67"/>
      <c r="F97" s="67"/>
      <c r="G97" s="67"/>
      <c r="H97" s="67"/>
      <c r="I97" s="67"/>
      <c r="J97" s="67"/>
      <c r="K97" s="67"/>
      <c r="L97" s="67"/>
      <c r="M97" s="60"/>
      <c r="N97" s="60"/>
      <c r="O97" s="60"/>
      <c r="P97" s="60"/>
      <c r="Q97" s="60"/>
      <c r="R97" s="60"/>
      <c r="S97" s="60"/>
      <c r="T97" s="60"/>
      <c r="U97" s="60"/>
      <c r="V97" s="60"/>
      <c r="W97" s="60"/>
      <c r="X97" s="59"/>
      <c r="Y97" s="59"/>
      <c r="Z97" s="65"/>
      <c r="AA97" s="66"/>
      <c r="AB97" s="63" t="str">
        <f aca="false">IF(Z97-AA97=0,"",Z97-AA97)</f>
        <v/>
      </c>
      <c r="AC97" s="64" t="e">
        <f aca="false">IF(Y97="","",IFERROR(INDEX(【参考】数式用2!$G$3:$I$451,MATCH(W97,【参考】数式用2!$F$3:$F$451,0),MATCH(VLOOKUP(Y97,【参考】数式用2!$J$2:$K$26,2,FALSE),【参考】数式用2!$G$2:$I$2,0)),10)))))</f>
        <v>#N/A</v>
      </c>
      <c r="AD97" s="68"/>
    </row>
    <row r="98" customFormat="false" ht="37.5" hidden="false" customHeight="true" outlineLevel="0" collapsed="false">
      <c r="A98" s="5"/>
      <c r="B98" s="13" t="n">
        <f aca="false">B97+1</f>
        <v>45</v>
      </c>
      <c r="C98" s="67"/>
      <c r="D98" s="67"/>
      <c r="E98" s="67"/>
      <c r="F98" s="67"/>
      <c r="G98" s="67"/>
      <c r="H98" s="67"/>
      <c r="I98" s="67"/>
      <c r="J98" s="67"/>
      <c r="K98" s="67"/>
      <c r="L98" s="67"/>
      <c r="M98" s="60"/>
      <c r="N98" s="60"/>
      <c r="O98" s="60"/>
      <c r="P98" s="60"/>
      <c r="Q98" s="60"/>
      <c r="R98" s="60"/>
      <c r="S98" s="60"/>
      <c r="T98" s="60"/>
      <c r="U98" s="60"/>
      <c r="V98" s="60"/>
      <c r="W98" s="60"/>
      <c r="X98" s="59"/>
      <c r="Y98" s="59"/>
      <c r="Z98" s="65"/>
      <c r="AA98" s="66"/>
      <c r="AB98" s="63" t="str">
        <f aca="false">IF(Z98-AA98=0,"",Z98-AA98)</f>
        <v/>
      </c>
      <c r="AC98" s="64" t="e">
        <f aca="false">IF(Y98="","",IFERROR(INDEX(【参考】数式用2!$G$3:$I$451,MATCH(W98,【参考】数式用2!$F$3:$F$451,0),MATCH(VLOOKUP(Y98,【参考】数式用2!$J$2:$K$26,2,FALSE),【参考】数式用2!$G$2:$I$2,0)),10)))))</f>
        <v>#N/A</v>
      </c>
      <c r="AD98" s="68"/>
    </row>
    <row r="99" customFormat="false" ht="37.5" hidden="false" customHeight="true" outlineLevel="0" collapsed="false">
      <c r="A99" s="5"/>
      <c r="B99" s="13" t="n">
        <f aca="false">B98+1</f>
        <v>46</v>
      </c>
      <c r="C99" s="67"/>
      <c r="D99" s="67"/>
      <c r="E99" s="67"/>
      <c r="F99" s="67"/>
      <c r="G99" s="67"/>
      <c r="H99" s="67"/>
      <c r="I99" s="67"/>
      <c r="J99" s="67"/>
      <c r="K99" s="67"/>
      <c r="L99" s="67"/>
      <c r="M99" s="60"/>
      <c r="N99" s="60"/>
      <c r="O99" s="60"/>
      <c r="P99" s="60"/>
      <c r="Q99" s="60"/>
      <c r="R99" s="60"/>
      <c r="S99" s="60"/>
      <c r="T99" s="60"/>
      <c r="U99" s="60"/>
      <c r="V99" s="60"/>
      <c r="W99" s="60"/>
      <c r="X99" s="59"/>
      <c r="Y99" s="59"/>
      <c r="Z99" s="65"/>
      <c r="AA99" s="66"/>
      <c r="AB99" s="63" t="str">
        <f aca="false">IF(Z99-AA99=0,"",Z99-AA99)</f>
        <v/>
      </c>
      <c r="AC99" s="64" t="e">
        <f aca="false">IF(Y99="","",IFERROR(INDEX(【参考】数式用2!$G$3:$I$451,MATCH(W99,【参考】数式用2!$F$3:$F$451,0),MATCH(VLOOKUP(Y99,【参考】数式用2!$J$2:$K$26,2,FALSE),【参考】数式用2!$G$2:$I$2,0)),10)))))</f>
        <v>#N/A</v>
      </c>
      <c r="AD99" s="68"/>
    </row>
    <row r="100" customFormat="false" ht="37.5" hidden="false" customHeight="true" outlineLevel="0" collapsed="false">
      <c r="A100" s="5"/>
      <c r="B100" s="13" t="n">
        <f aca="false">B99+1</f>
        <v>47</v>
      </c>
      <c r="C100" s="67"/>
      <c r="D100" s="67"/>
      <c r="E100" s="67"/>
      <c r="F100" s="67"/>
      <c r="G100" s="67"/>
      <c r="H100" s="67"/>
      <c r="I100" s="67"/>
      <c r="J100" s="67"/>
      <c r="K100" s="67"/>
      <c r="L100" s="67"/>
      <c r="M100" s="60"/>
      <c r="N100" s="60"/>
      <c r="O100" s="60"/>
      <c r="P100" s="60"/>
      <c r="Q100" s="60"/>
      <c r="R100" s="60"/>
      <c r="S100" s="60"/>
      <c r="T100" s="60"/>
      <c r="U100" s="60"/>
      <c r="V100" s="60"/>
      <c r="W100" s="60"/>
      <c r="X100" s="59"/>
      <c r="Y100" s="59"/>
      <c r="Z100" s="65"/>
      <c r="AA100" s="66"/>
      <c r="AB100" s="63" t="str">
        <f aca="false">IF(Z100-AA100=0,"",Z100-AA100)</f>
        <v/>
      </c>
      <c r="AC100" s="64" t="e">
        <f aca="false">IF(Y100="","",IFERROR(INDEX(【参考】数式用2!$G$3:$I$451,MATCH(W100,【参考】数式用2!$F$3:$F$451,0),MATCH(VLOOKUP(Y100,【参考】数式用2!$J$2:$K$26,2,FALSE),【参考】数式用2!$G$2:$I$2,0)),10)))))</f>
        <v>#N/A</v>
      </c>
      <c r="AD100" s="68"/>
    </row>
    <row r="101" customFormat="false" ht="37.5" hidden="false" customHeight="true" outlineLevel="0" collapsed="false">
      <c r="A101" s="5"/>
      <c r="B101" s="13" t="n">
        <f aca="false">B100+1</f>
        <v>48</v>
      </c>
      <c r="C101" s="67"/>
      <c r="D101" s="67"/>
      <c r="E101" s="67"/>
      <c r="F101" s="67"/>
      <c r="G101" s="67"/>
      <c r="H101" s="67"/>
      <c r="I101" s="67"/>
      <c r="J101" s="67"/>
      <c r="K101" s="67"/>
      <c r="L101" s="67"/>
      <c r="M101" s="60"/>
      <c r="N101" s="60"/>
      <c r="O101" s="60"/>
      <c r="P101" s="60"/>
      <c r="Q101" s="60"/>
      <c r="R101" s="60"/>
      <c r="S101" s="60"/>
      <c r="T101" s="60"/>
      <c r="U101" s="60"/>
      <c r="V101" s="60"/>
      <c r="W101" s="60"/>
      <c r="X101" s="59"/>
      <c r="Y101" s="59"/>
      <c r="Z101" s="65"/>
      <c r="AA101" s="66"/>
      <c r="AB101" s="63" t="str">
        <f aca="false">IF(Z101-AA101=0,"",Z101-AA101)</f>
        <v/>
      </c>
      <c r="AC101" s="64" t="e">
        <f aca="false">IF(Y101="","",IFERROR(INDEX(【参考】数式用2!$G$3:$I$451,MATCH(W101,【参考】数式用2!$F$3:$F$451,0),MATCH(VLOOKUP(Y101,【参考】数式用2!$J$2:$K$26,2,FALSE),【参考】数式用2!$G$2:$I$2,0)),10)))))</f>
        <v>#N/A</v>
      </c>
      <c r="AD101" s="68"/>
    </row>
    <row r="102" customFormat="false" ht="37.5" hidden="false" customHeight="true" outlineLevel="0" collapsed="false">
      <c r="A102" s="5"/>
      <c r="B102" s="13" t="n">
        <f aca="false">B101+1</f>
        <v>49</v>
      </c>
      <c r="C102" s="67"/>
      <c r="D102" s="67"/>
      <c r="E102" s="67"/>
      <c r="F102" s="67"/>
      <c r="G102" s="67"/>
      <c r="H102" s="67"/>
      <c r="I102" s="67"/>
      <c r="J102" s="67"/>
      <c r="K102" s="67"/>
      <c r="L102" s="67"/>
      <c r="M102" s="60"/>
      <c r="N102" s="60"/>
      <c r="O102" s="60"/>
      <c r="P102" s="60"/>
      <c r="Q102" s="60"/>
      <c r="R102" s="60"/>
      <c r="S102" s="60"/>
      <c r="T102" s="60"/>
      <c r="U102" s="60"/>
      <c r="V102" s="60"/>
      <c r="W102" s="60"/>
      <c r="X102" s="59"/>
      <c r="Y102" s="59"/>
      <c r="Z102" s="65"/>
      <c r="AA102" s="66"/>
      <c r="AB102" s="63" t="str">
        <f aca="false">IF(Z102-AA102=0,"",Z102-AA102)</f>
        <v/>
      </c>
      <c r="AC102" s="64" t="e">
        <f aca="false">IF(Y102="","",IFERROR(INDEX(【参考】数式用2!$G$3:$I$451,MATCH(W102,【参考】数式用2!$F$3:$F$451,0),MATCH(VLOOKUP(Y102,【参考】数式用2!$J$2:$K$26,2,FALSE),【参考】数式用2!$G$2:$I$2,0)),10)))))</f>
        <v>#N/A</v>
      </c>
      <c r="AD102" s="68"/>
    </row>
    <row r="103" customFormat="false" ht="37.5" hidden="false" customHeight="true" outlineLevel="0" collapsed="false">
      <c r="A103" s="5"/>
      <c r="B103" s="13" t="n">
        <f aca="false">B102+1</f>
        <v>50</v>
      </c>
      <c r="C103" s="67"/>
      <c r="D103" s="67"/>
      <c r="E103" s="67"/>
      <c r="F103" s="67"/>
      <c r="G103" s="67"/>
      <c r="H103" s="67"/>
      <c r="I103" s="67"/>
      <c r="J103" s="67"/>
      <c r="K103" s="67"/>
      <c r="L103" s="67"/>
      <c r="M103" s="60"/>
      <c r="N103" s="60"/>
      <c r="O103" s="60"/>
      <c r="P103" s="60"/>
      <c r="Q103" s="60"/>
      <c r="R103" s="60"/>
      <c r="S103" s="60"/>
      <c r="T103" s="60"/>
      <c r="U103" s="60"/>
      <c r="V103" s="60"/>
      <c r="W103" s="60"/>
      <c r="X103" s="59"/>
      <c r="Y103" s="59"/>
      <c r="Z103" s="65"/>
      <c r="AA103" s="66"/>
      <c r="AB103" s="63" t="str">
        <f aca="false">IF(Z103-AA103=0,"",Z103-AA103)</f>
        <v/>
      </c>
      <c r="AC103" s="64" t="e">
        <f aca="false">IF(Y103="","",IFERROR(INDEX(【参考】数式用2!$G$3:$I$451,MATCH(W103,【参考】数式用2!$F$3:$F$451,0),MATCH(VLOOKUP(Y103,【参考】数式用2!$J$2:$K$26,2,FALSE),【参考】数式用2!$G$2:$I$2,0)),10)))))</f>
        <v>#N/A</v>
      </c>
      <c r="AD103" s="68"/>
    </row>
    <row r="104" customFormat="false" ht="37.5" hidden="false" customHeight="true" outlineLevel="0" collapsed="false">
      <c r="A104" s="5"/>
      <c r="B104" s="13" t="n">
        <f aca="false">B103+1</f>
        <v>51</v>
      </c>
      <c r="C104" s="67"/>
      <c r="D104" s="67"/>
      <c r="E104" s="67"/>
      <c r="F104" s="67"/>
      <c r="G104" s="67"/>
      <c r="H104" s="67"/>
      <c r="I104" s="67"/>
      <c r="J104" s="67"/>
      <c r="K104" s="67"/>
      <c r="L104" s="67"/>
      <c r="M104" s="60"/>
      <c r="N104" s="60"/>
      <c r="O104" s="60"/>
      <c r="P104" s="60"/>
      <c r="Q104" s="60"/>
      <c r="R104" s="60"/>
      <c r="S104" s="60"/>
      <c r="T104" s="60"/>
      <c r="U104" s="60"/>
      <c r="V104" s="60"/>
      <c r="W104" s="60"/>
      <c r="X104" s="59"/>
      <c r="Y104" s="59"/>
      <c r="Z104" s="65"/>
      <c r="AA104" s="66"/>
      <c r="AB104" s="63" t="str">
        <f aca="false">IF(Z104-AA104=0,"",Z104-AA104)</f>
        <v/>
      </c>
      <c r="AC104" s="64" t="e">
        <f aca="false">IF(Y104="","",IFERROR(INDEX(【参考】数式用2!$G$3:$I$451,MATCH(W104,【参考】数式用2!$F$3:$F$451,0),MATCH(VLOOKUP(Y104,【参考】数式用2!$J$2:$K$26,2,FALSE),【参考】数式用2!$G$2:$I$2,0)),10)))))</f>
        <v>#N/A</v>
      </c>
      <c r="AD104" s="68"/>
    </row>
    <row r="105" customFormat="false" ht="37.5" hidden="false" customHeight="true" outlineLevel="0" collapsed="false">
      <c r="A105" s="5"/>
      <c r="B105" s="13" t="n">
        <f aca="false">B104+1</f>
        <v>52</v>
      </c>
      <c r="C105" s="67"/>
      <c r="D105" s="67"/>
      <c r="E105" s="67"/>
      <c r="F105" s="67"/>
      <c r="G105" s="67"/>
      <c r="H105" s="67"/>
      <c r="I105" s="67"/>
      <c r="J105" s="67"/>
      <c r="K105" s="67"/>
      <c r="L105" s="67"/>
      <c r="M105" s="60"/>
      <c r="N105" s="60"/>
      <c r="O105" s="60"/>
      <c r="P105" s="60"/>
      <c r="Q105" s="60"/>
      <c r="R105" s="60"/>
      <c r="S105" s="60"/>
      <c r="T105" s="60"/>
      <c r="U105" s="60"/>
      <c r="V105" s="60"/>
      <c r="W105" s="60"/>
      <c r="X105" s="59"/>
      <c r="Y105" s="59"/>
      <c r="Z105" s="65"/>
      <c r="AA105" s="66"/>
      <c r="AB105" s="63" t="str">
        <f aca="false">IF(Z105-AA105=0,"",Z105-AA105)</f>
        <v/>
      </c>
      <c r="AC105" s="64" t="e">
        <f aca="false">IF(Y105="","",IFERROR(INDEX(【参考】数式用2!$G$3:$I$451,MATCH(W105,【参考】数式用2!$F$3:$F$451,0),MATCH(VLOOKUP(Y105,【参考】数式用2!$J$2:$K$26,2,FALSE),【参考】数式用2!$G$2:$I$2,0)),10)))))</f>
        <v>#N/A</v>
      </c>
      <c r="AD105" s="68"/>
    </row>
    <row r="106" customFormat="false" ht="37.5" hidden="false" customHeight="true" outlineLevel="0" collapsed="false">
      <c r="A106" s="5"/>
      <c r="B106" s="13" t="n">
        <f aca="false">B105+1</f>
        <v>53</v>
      </c>
      <c r="C106" s="67"/>
      <c r="D106" s="67"/>
      <c r="E106" s="67"/>
      <c r="F106" s="67"/>
      <c r="G106" s="67"/>
      <c r="H106" s="67"/>
      <c r="I106" s="67"/>
      <c r="J106" s="67"/>
      <c r="K106" s="67"/>
      <c r="L106" s="67"/>
      <c r="M106" s="60"/>
      <c r="N106" s="60"/>
      <c r="O106" s="60"/>
      <c r="P106" s="60"/>
      <c r="Q106" s="60"/>
      <c r="R106" s="60"/>
      <c r="S106" s="60"/>
      <c r="T106" s="60"/>
      <c r="U106" s="60"/>
      <c r="V106" s="60"/>
      <c r="W106" s="60"/>
      <c r="X106" s="59"/>
      <c r="Y106" s="59"/>
      <c r="Z106" s="65"/>
      <c r="AA106" s="66"/>
      <c r="AB106" s="63" t="str">
        <f aca="false">IF(Z106-AA106=0,"",Z106-AA106)</f>
        <v/>
      </c>
      <c r="AC106" s="64" t="e">
        <f aca="false">IF(Y106="","",IFERROR(INDEX(【参考】数式用2!$G$3:$I$451,MATCH(W106,【参考】数式用2!$F$3:$F$451,0),MATCH(VLOOKUP(Y106,【参考】数式用2!$J$2:$K$26,2,FALSE),【参考】数式用2!$G$2:$I$2,0)),10)))))</f>
        <v>#N/A</v>
      </c>
      <c r="AD106" s="68"/>
    </row>
    <row r="107" customFormat="false" ht="37.5" hidden="false" customHeight="true" outlineLevel="0" collapsed="false">
      <c r="A107" s="5"/>
      <c r="B107" s="13" t="n">
        <f aca="false">B106+1</f>
        <v>54</v>
      </c>
      <c r="C107" s="67"/>
      <c r="D107" s="67"/>
      <c r="E107" s="67"/>
      <c r="F107" s="67"/>
      <c r="G107" s="67"/>
      <c r="H107" s="67"/>
      <c r="I107" s="67"/>
      <c r="J107" s="67"/>
      <c r="K107" s="67"/>
      <c r="L107" s="67"/>
      <c r="M107" s="60"/>
      <c r="N107" s="60"/>
      <c r="O107" s="60"/>
      <c r="P107" s="60"/>
      <c r="Q107" s="60"/>
      <c r="R107" s="60"/>
      <c r="S107" s="60"/>
      <c r="T107" s="60"/>
      <c r="U107" s="60"/>
      <c r="V107" s="60"/>
      <c r="W107" s="60"/>
      <c r="X107" s="59"/>
      <c r="Y107" s="59"/>
      <c r="Z107" s="65"/>
      <c r="AA107" s="66"/>
      <c r="AB107" s="63" t="str">
        <f aca="false">IF(Z107-AA107=0,"",Z107-AA107)</f>
        <v/>
      </c>
      <c r="AC107" s="64" t="e">
        <f aca="false">IF(Y107="","",IFERROR(INDEX(【参考】数式用2!$G$3:$I$451,MATCH(W107,【参考】数式用2!$F$3:$F$451,0),MATCH(VLOOKUP(Y107,【参考】数式用2!$J$2:$K$26,2,FALSE),【参考】数式用2!$G$2:$I$2,0)),10)))))</f>
        <v>#N/A</v>
      </c>
      <c r="AD107" s="68"/>
    </row>
    <row r="108" customFormat="false" ht="37.5" hidden="false" customHeight="true" outlineLevel="0" collapsed="false">
      <c r="A108" s="5"/>
      <c r="B108" s="13" t="n">
        <f aca="false">B107+1</f>
        <v>55</v>
      </c>
      <c r="C108" s="67"/>
      <c r="D108" s="67"/>
      <c r="E108" s="67"/>
      <c r="F108" s="67"/>
      <c r="G108" s="67"/>
      <c r="H108" s="67"/>
      <c r="I108" s="67"/>
      <c r="J108" s="67"/>
      <c r="K108" s="67"/>
      <c r="L108" s="67"/>
      <c r="M108" s="60"/>
      <c r="N108" s="60"/>
      <c r="O108" s="60"/>
      <c r="P108" s="60"/>
      <c r="Q108" s="60"/>
      <c r="R108" s="60"/>
      <c r="S108" s="60"/>
      <c r="T108" s="60"/>
      <c r="U108" s="60"/>
      <c r="V108" s="60"/>
      <c r="W108" s="60"/>
      <c r="X108" s="59"/>
      <c r="Y108" s="59"/>
      <c r="Z108" s="65"/>
      <c r="AA108" s="66"/>
      <c r="AB108" s="63" t="str">
        <f aca="false">IF(Z108-AA108=0,"",Z108-AA108)</f>
        <v/>
      </c>
      <c r="AC108" s="64" t="e">
        <f aca="false">IF(Y108="","",IFERROR(INDEX(【参考】数式用2!$G$3:$I$451,MATCH(W108,【参考】数式用2!$F$3:$F$451,0),MATCH(VLOOKUP(Y108,【参考】数式用2!$J$2:$K$26,2,FALSE),【参考】数式用2!$G$2:$I$2,0)),10)))))</f>
        <v>#N/A</v>
      </c>
      <c r="AD108" s="68"/>
    </row>
    <row r="109" customFormat="false" ht="37.5" hidden="false" customHeight="true" outlineLevel="0" collapsed="false">
      <c r="A109" s="5"/>
      <c r="B109" s="13" t="n">
        <f aca="false">B108+1</f>
        <v>56</v>
      </c>
      <c r="C109" s="67"/>
      <c r="D109" s="67"/>
      <c r="E109" s="67"/>
      <c r="F109" s="67"/>
      <c r="G109" s="67"/>
      <c r="H109" s="67"/>
      <c r="I109" s="67"/>
      <c r="J109" s="67"/>
      <c r="K109" s="67"/>
      <c r="L109" s="67"/>
      <c r="M109" s="60"/>
      <c r="N109" s="60"/>
      <c r="O109" s="60"/>
      <c r="P109" s="60"/>
      <c r="Q109" s="60"/>
      <c r="R109" s="60"/>
      <c r="S109" s="60"/>
      <c r="T109" s="60"/>
      <c r="U109" s="60"/>
      <c r="V109" s="60"/>
      <c r="W109" s="60"/>
      <c r="X109" s="59"/>
      <c r="Y109" s="59"/>
      <c r="Z109" s="65"/>
      <c r="AA109" s="66"/>
      <c r="AB109" s="63" t="str">
        <f aca="false">IF(Z109-AA109=0,"",Z109-AA109)</f>
        <v/>
      </c>
      <c r="AC109" s="64" t="e">
        <f aca="false">IF(Y109="","",IFERROR(INDEX(【参考】数式用2!$G$3:$I$451,MATCH(W109,【参考】数式用2!$F$3:$F$451,0),MATCH(VLOOKUP(Y109,【参考】数式用2!$J$2:$K$26,2,FALSE),【参考】数式用2!$G$2:$I$2,0)),10)))))</f>
        <v>#N/A</v>
      </c>
      <c r="AD109" s="68"/>
    </row>
    <row r="110" customFormat="false" ht="37.5" hidden="false" customHeight="true" outlineLevel="0" collapsed="false">
      <c r="A110" s="5"/>
      <c r="B110" s="13" t="n">
        <f aca="false">B109+1</f>
        <v>57</v>
      </c>
      <c r="C110" s="67"/>
      <c r="D110" s="67"/>
      <c r="E110" s="67"/>
      <c r="F110" s="67"/>
      <c r="G110" s="67"/>
      <c r="H110" s="67"/>
      <c r="I110" s="67"/>
      <c r="J110" s="67"/>
      <c r="K110" s="67"/>
      <c r="L110" s="67"/>
      <c r="M110" s="60"/>
      <c r="N110" s="60"/>
      <c r="O110" s="60"/>
      <c r="P110" s="60"/>
      <c r="Q110" s="60"/>
      <c r="R110" s="60"/>
      <c r="S110" s="60"/>
      <c r="T110" s="60"/>
      <c r="U110" s="60"/>
      <c r="V110" s="60"/>
      <c r="W110" s="60"/>
      <c r="X110" s="59"/>
      <c r="Y110" s="59"/>
      <c r="Z110" s="65"/>
      <c r="AA110" s="66"/>
      <c r="AB110" s="63" t="str">
        <f aca="false">IF(Z110-AA110=0,"",Z110-AA110)</f>
        <v/>
      </c>
      <c r="AC110" s="64" t="e">
        <f aca="false">IF(Y110="","",IFERROR(INDEX(【参考】数式用2!$G$3:$I$451,MATCH(W110,【参考】数式用2!$F$3:$F$451,0),MATCH(VLOOKUP(Y110,【参考】数式用2!$J$2:$K$26,2,FALSE),【参考】数式用2!$G$2:$I$2,0)),10)))))</f>
        <v>#N/A</v>
      </c>
      <c r="AD110" s="68"/>
    </row>
    <row r="111" customFormat="false" ht="37.5" hidden="false" customHeight="true" outlineLevel="0" collapsed="false">
      <c r="A111" s="5"/>
      <c r="B111" s="13" t="n">
        <f aca="false">B110+1</f>
        <v>58</v>
      </c>
      <c r="C111" s="67"/>
      <c r="D111" s="67"/>
      <c r="E111" s="67"/>
      <c r="F111" s="67"/>
      <c r="G111" s="67"/>
      <c r="H111" s="67"/>
      <c r="I111" s="67"/>
      <c r="J111" s="67"/>
      <c r="K111" s="67"/>
      <c r="L111" s="67"/>
      <c r="M111" s="60"/>
      <c r="N111" s="60"/>
      <c r="O111" s="60"/>
      <c r="P111" s="60"/>
      <c r="Q111" s="60"/>
      <c r="R111" s="60"/>
      <c r="S111" s="60"/>
      <c r="T111" s="60"/>
      <c r="U111" s="60"/>
      <c r="V111" s="60"/>
      <c r="W111" s="60"/>
      <c r="X111" s="59"/>
      <c r="Y111" s="59"/>
      <c r="Z111" s="65"/>
      <c r="AA111" s="66"/>
      <c r="AB111" s="63" t="str">
        <f aca="false">IF(Z111-AA111=0,"",Z111-AA111)</f>
        <v/>
      </c>
      <c r="AC111" s="64" t="e">
        <f aca="false">IF(Y111="","",IFERROR(INDEX(【参考】数式用2!$G$3:$I$451,MATCH(W111,【参考】数式用2!$F$3:$F$451,0),MATCH(VLOOKUP(Y111,【参考】数式用2!$J$2:$K$26,2,FALSE),【参考】数式用2!$G$2:$I$2,0)),10)))))</f>
        <v>#N/A</v>
      </c>
      <c r="AD111" s="68"/>
    </row>
    <row r="112" customFormat="false" ht="37.5" hidden="false" customHeight="true" outlineLevel="0" collapsed="false">
      <c r="A112" s="5"/>
      <c r="B112" s="13" t="n">
        <f aca="false">B111+1</f>
        <v>59</v>
      </c>
      <c r="C112" s="67"/>
      <c r="D112" s="67"/>
      <c r="E112" s="67"/>
      <c r="F112" s="67"/>
      <c r="G112" s="67"/>
      <c r="H112" s="67"/>
      <c r="I112" s="67"/>
      <c r="J112" s="67"/>
      <c r="K112" s="67"/>
      <c r="L112" s="67"/>
      <c r="M112" s="60"/>
      <c r="N112" s="60"/>
      <c r="O112" s="60"/>
      <c r="P112" s="60"/>
      <c r="Q112" s="60"/>
      <c r="R112" s="60"/>
      <c r="S112" s="60"/>
      <c r="T112" s="60"/>
      <c r="U112" s="60"/>
      <c r="V112" s="60"/>
      <c r="W112" s="60"/>
      <c r="X112" s="59"/>
      <c r="Y112" s="59"/>
      <c r="Z112" s="65"/>
      <c r="AA112" s="66"/>
      <c r="AB112" s="63" t="str">
        <f aca="false">IF(Z112-AA112=0,"",Z112-AA112)</f>
        <v/>
      </c>
      <c r="AC112" s="64" t="e">
        <f aca="false">IF(Y112="","",IFERROR(INDEX(【参考】数式用2!$G$3:$I$451,MATCH(W112,【参考】数式用2!$F$3:$F$451,0),MATCH(VLOOKUP(Y112,【参考】数式用2!$J$2:$K$26,2,FALSE),【参考】数式用2!$G$2:$I$2,0)),10)))))</f>
        <v>#N/A</v>
      </c>
      <c r="AD112" s="68"/>
    </row>
    <row r="113" customFormat="false" ht="37.5" hidden="false" customHeight="true" outlineLevel="0" collapsed="false">
      <c r="A113" s="5"/>
      <c r="B113" s="13" t="n">
        <f aca="false">B112+1</f>
        <v>60</v>
      </c>
      <c r="C113" s="67"/>
      <c r="D113" s="67"/>
      <c r="E113" s="67"/>
      <c r="F113" s="67"/>
      <c r="G113" s="67"/>
      <c r="H113" s="67"/>
      <c r="I113" s="67"/>
      <c r="J113" s="67"/>
      <c r="K113" s="67"/>
      <c r="L113" s="67"/>
      <c r="M113" s="60"/>
      <c r="N113" s="60"/>
      <c r="O113" s="60"/>
      <c r="P113" s="60"/>
      <c r="Q113" s="60"/>
      <c r="R113" s="60"/>
      <c r="S113" s="60"/>
      <c r="T113" s="60"/>
      <c r="U113" s="60"/>
      <c r="V113" s="60"/>
      <c r="W113" s="60"/>
      <c r="X113" s="59"/>
      <c r="Y113" s="59"/>
      <c r="Z113" s="65"/>
      <c r="AA113" s="66"/>
      <c r="AB113" s="63" t="str">
        <f aca="false">IF(Z113-AA113=0,"",Z113-AA113)</f>
        <v/>
      </c>
      <c r="AC113" s="64" t="e">
        <f aca="false">IF(Y113="","",IFERROR(INDEX(【参考】数式用2!$G$3:$I$451,MATCH(W113,【参考】数式用2!$F$3:$F$451,0),MATCH(VLOOKUP(Y113,【参考】数式用2!$J$2:$K$26,2,FALSE),【参考】数式用2!$G$2:$I$2,0)),10)))))</f>
        <v>#N/A</v>
      </c>
      <c r="AD113" s="68"/>
    </row>
    <row r="114" customFormat="false" ht="37.5" hidden="false" customHeight="true" outlineLevel="0" collapsed="false">
      <c r="A114" s="5"/>
      <c r="B114" s="13" t="n">
        <f aca="false">B113+1</f>
        <v>61</v>
      </c>
      <c r="C114" s="67"/>
      <c r="D114" s="67"/>
      <c r="E114" s="67"/>
      <c r="F114" s="67"/>
      <c r="G114" s="67"/>
      <c r="H114" s="67"/>
      <c r="I114" s="67"/>
      <c r="J114" s="67"/>
      <c r="K114" s="67"/>
      <c r="L114" s="67"/>
      <c r="M114" s="60"/>
      <c r="N114" s="60"/>
      <c r="O114" s="60"/>
      <c r="P114" s="60"/>
      <c r="Q114" s="60"/>
      <c r="R114" s="60"/>
      <c r="S114" s="60"/>
      <c r="T114" s="60"/>
      <c r="U114" s="60"/>
      <c r="V114" s="60"/>
      <c r="W114" s="60"/>
      <c r="X114" s="59"/>
      <c r="Y114" s="59"/>
      <c r="Z114" s="65"/>
      <c r="AA114" s="66"/>
      <c r="AB114" s="63" t="str">
        <f aca="false">IF(Z114-AA114=0,"",Z114-AA114)</f>
        <v/>
      </c>
      <c r="AC114" s="64" t="e">
        <f aca="false">IF(Y114="","",IFERROR(INDEX(【参考】数式用2!$G$3:$I$451,MATCH(W114,【参考】数式用2!$F$3:$F$451,0),MATCH(VLOOKUP(Y114,【参考】数式用2!$J$2:$K$26,2,FALSE),【参考】数式用2!$G$2:$I$2,0)),10)))))</f>
        <v>#N/A</v>
      </c>
      <c r="AD114" s="68"/>
    </row>
    <row r="115" customFormat="false" ht="37.5" hidden="false" customHeight="true" outlineLevel="0" collapsed="false">
      <c r="A115" s="5"/>
      <c r="B115" s="13" t="n">
        <f aca="false">B114+1</f>
        <v>62</v>
      </c>
      <c r="C115" s="67"/>
      <c r="D115" s="67"/>
      <c r="E115" s="67"/>
      <c r="F115" s="67"/>
      <c r="G115" s="67"/>
      <c r="H115" s="67"/>
      <c r="I115" s="67"/>
      <c r="J115" s="67"/>
      <c r="K115" s="67"/>
      <c r="L115" s="67"/>
      <c r="M115" s="60"/>
      <c r="N115" s="60"/>
      <c r="O115" s="60"/>
      <c r="P115" s="60"/>
      <c r="Q115" s="60"/>
      <c r="R115" s="60"/>
      <c r="S115" s="60"/>
      <c r="T115" s="60"/>
      <c r="U115" s="60"/>
      <c r="V115" s="60"/>
      <c r="W115" s="60"/>
      <c r="X115" s="59"/>
      <c r="Y115" s="59"/>
      <c r="Z115" s="65"/>
      <c r="AA115" s="66"/>
      <c r="AB115" s="63" t="str">
        <f aca="false">IF(Z115-AA115=0,"",Z115-AA115)</f>
        <v/>
      </c>
      <c r="AC115" s="64" t="e">
        <f aca="false">IF(Y115="","",IFERROR(INDEX(【参考】数式用2!$G$3:$I$451,MATCH(W115,【参考】数式用2!$F$3:$F$451,0),MATCH(VLOOKUP(Y115,【参考】数式用2!$J$2:$K$26,2,FALSE),【参考】数式用2!$G$2:$I$2,0)),10)))))</f>
        <v>#N/A</v>
      </c>
      <c r="AD115" s="68"/>
    </row>
    <row r="116" customFormat="false" ht="37.5" hidden="false" customHeight="true" outlineLevel="0" collapsed="false">
      <c r="A116" s="5"/>
      <c r="B116" s="13" t="n">
        <f aca="false">B115+1</f>
        <v>63</v>
      </c>
      <c r="C116" s="67"/>
      <c r="D116" s="67"/>
      <c r="E116" s="67"/>
      <c r="F116" s="67"/>
      <c r="G116" s="67"/>
      <c r="H116" s="67"/>
      <c r="I116" s="67"/>
      <c r="J116" s="67"/>
      <c r="K116" s="67"/>
      <c r="L116" s="67"/>
      <c r="M116" s="60"/>
      <c r="N116" s="60"/>
      <c r="O116" s="60"/>
      <c r="P116" s="60"/>
      <c r="Q116" s="60"/>
      <c r="R116" s="60"/>
      <c r="S116" s="60"/>
      <c r="T116" s="60"/>
      <c r="U116" s="60"/>
      <c r="V116" s="60"/>
      <c r="W116" s="60"/>
      <c r="X116" s="59"/>
      <c r="Y116" s="59"/>
      <c r="Z116" s="65"/>
      <c r="AA116" s="66"/>
      <c r="AB116" s="63" t="str">
        <f aca="false">IF(Z116-AA116=0,"",Z116-AA116)</f>
        <v/>
      </c>
      <c r="AC116" s="64" t="e">
        <f aca="false">IF(Y116="","",IFERROR(INDEX(【参考】数式用2!$G$3:$I$451,MATCH(W116,【参考】数式用2!$F$3:$F$451,0),MATCH(VLOOKUP(Y116,【参考】数式用2!$J$2:$K$26,2,FALSE),【参考】数式用2!$G$2:$I$2,0)),10)))))</f>
        <v>#N/A</v>
      </c>
      <c r="AD116" s="68"/>
    </row>
    <row r="117" customFormat="false" ht="37.5" hidden="false" customHeight="true" outlineLevel="0" collapsed="false">
      <c r="A117" s="5"/>
      <c r="B117" s="13" t="n">
        <f aca="false">B116+1</f>
        <v>64</v>
      </c>
      <c r="C117" s="67"/>
      <c r="D117" s="67"/>
      <c r="E117" s="67"/>
      <c r="F117" s="67"/>
      <c r="G117" s="67"/>
      <c r="H117" s="67"/>
      <c r="I117" s="67"/>
      <c r="J117" s="67"/>
      <c r="K117" s="67"/>
      <c r="L117" s="67"/>
      <c r="M117" s="60"/>
      <c r="N117" s="60"/>
      <c r="O117" s="60"/>
      <c r="P117" s="60"/>
      <c r="Q117" s="60"/>
      <c r="R117" s="60"/>
      <c r="S117" s="60"/>
      <c r="T117" s="60"/>
      <c r="U117" s="60"/>
      <c r="V117" s="60"/>
      <c r="W117" s="60"/>
      <c r="X117" s="59"/>
      <c r="Y117" s="59"/>
      <c r="Z117" s="65"/>
      <c r="AA117" s="66"/>
      <c r="AB117" s="63" t="str">
        <f aca="false">IF(Z117-AA117=0,"",Z117-AA117)</f>
        <v/>
      </c>
      <c r="AC117" s="64" t="e">
        <f aca="false">IF(Y117="","",IFERROR(INDEX(【参考】数式用2!$G$3:$I$451,MATCH(W117,【参考】数式用2!$F$3:$F$451,0),MATCH(VLOOKUP(Y117,【参考】数式用2!$J$2:$K$26,2,FALSE),【参考】数式用2!$G$2:$I$2,0)),10)))))</f>
        <v>#N/A</v>
      </c>
      <c r="AD117" s="68"/>
    </row>
    <row r="118" customFormat="false" ht="37.5" hidden="false" customHeight="true" outlineLevel="0" collapsed="false">
      <c r="A118" s="5"/>
      <c r="B118" s="13" t="n">
        <f aca="false">B117+1</f>
        <v>65</v>
      </c>
      <c r="C118" s="67"/>
      <c r="D118" s="67"/>
      <c r="E118" s="67"/>
      <c r="F118" s="67"/>
      <c r="G118" s="67"/>
      <c r="H118" s="67"/>
      <c r="I118" s="67"/>
      <c r="J118" s="67"/>
      <c r="K118" s="67"/>
      <c r="L118" s="67"/>
      <c r="M118" s="60"/>
      <c r="N118" s="60"/>
      <c r="O118" s="60"/>
      <c r="P118" s="60"/>
      <c r="Q118" s="60"/>
      <c r="R118" s="60"/>
      <c r="S118" s="60"/>
      <c r="T118" s="60"/>
      <c r="U118" s="60"/>
      <c r="V118" s="60"/>
      <c r="W118" s="60"/>
      <c r="X118" s="59"/>
      <c r="Y118" s="59"/>
      <c r="Z118" s="65"/>
      <c r="AA118" s="66"/>
      <c r="AB118" s="63" t="str">
        <f aca="false">IF(Z118-AA118=0,"",Z118-AA118)</f>
        <v/>
      </c>
      <c r="AC118" s="64" t="e">
        <f aca="false">IF(Y118="","",IFERROR(INDEX(【参考】数式用2!$G$3:$I$451,MATCH(W118,【参考】数式用2!$F$3:$F$451,0),MATCH(VLOOKUP(Y118,【参考】数式用2!$J$2:$K$26,2,FALSE),【参考】数式用2!$G$2:$I$2,0)),10)))))</f>
        <v>#N/A</v>
      </c>
      <c r="AD118" s="68"/>
    </row>
    <row r="119" customFormat="false" ht="37.5" hidden="false" customHeight="true" outlineLevel="0" collapsed="false">
      <c r="A119" s="5"/>
      <c r="B119" s="13" t="n">
        <f aca="false">B118+1</f>
        <v>66</v>
      </c>
      <c r="C119" s="67"/>
      <c r="D119" s="67"/>
      <c r="E119" s="67"/>
      <c r="F119" s="67"/>
      <c r="G119" s="67"/>
      <c r="H119" s="67"/>
      <c r="I119" s="67"/>
      <c r="J119" s="67"/>
      <c r="K119" s="67"/>
      <c r="L119" s="67"/>
      <c r="M119" s="60"/>
      <c r="N119" s="60"/>
      <c r="O119" s="60"/>
      <c r="P119" s="60"/>
      <c r="Q119" s="60"/>
      <c r="R119" s="60"/>
      <c r="S119" s="60"/>
      <c r="T119" s="60"/>
      <c r="U119" s="60"/>
      <c r="V119" s="60"/>
      <c r="W119" s="60"/>
      <c r="X119" s="59"/>
      <c r="Y119" s="59"/>
      <c r="Z119" s="65"/>
      <c r="AA119" s="66"/>
      <c r="AB119" s="63" t="str">
        <f aca="false">IF(Z119-AA119=0,"",Z119-AA119)</f>
        <v/>
      </c>
      <c r="AC119" s="64" t="e">
        <f aca="false">IF(Y119="","",IFERROR(INDEX(【参考】数式用2!$G$3:$I$451,MATCH(W119,【参考】数式用2!$F$3:$F$451,0),MATCH(VLOOKUP(Y119,【参考】数式用2!$J$2:$K$26,2,FALSE),【参考】数式用2!$G$2:$I$2,0)),10)))))</f>
        <v>#N/A</v>
      </c>
      <c r="AD119" s="68"/>
    </row>
    <row r="120" customFormat="false" ht="37.5" hidden="false" customHeight="true" outlineLevel="0" collapsed="false">
      <c r="A120" s="5"/>
      <c r="B120" s="13" t="n">
        <f aca="false">B119+1</f>
        <v>67</v>
      </c>
      <c r="C120" s="67"/>
      <c r="D120" s="67"/>
      <c r="E120" s="67"/>
      <c r="F120" s="67"/>
      <c r="G120" s="67"/>
      <c r="H120" s="67"/>
      <c r="I120" s="67"/>
      <c r="J120" s="67"/>
      <c r="K120" s="67"/>
      <c r="L120" s="67"/>
      <c r="M120" s="60"/>
      <c r="N120" s="60"/>
      <c r="O120" s="60"/>
      <c r="P120" s="60"/>
      <c r="Q120" s="60"/>
      <c r="R120" s="60"/>
      <c r="S120" s="60"/>
      <c r="T120" s="60"/>
      <c r="U120" s="60"/>
      <c r="V120" s="60"/>
      <c r="W120" s="60"/>
      <c r="X120" s="59"/>
      <c r="Y120" s="59"/>
      <c r="Z120" s="65"/>
      <c r="AA120" s="66"/>
      <c r="AB120" s="63" t="str">
        <f aca="false">IF(Z120-AA120=0,"",Z120-AA120)</f>
        <v/>
      </c>
      <c r="AC120" s="64" t="e">
        <f aca="false">IF(Y120="","",IFERROR(INDEX(【参考】数式用2!$G$3:$I$451,MATCH(W120,【参考】数式用2!$F$3:$F$451,0),MATCH(VLOOKUP(Y120,【参考】数式用2!$J$2:$K$26,2,FALSE),【参考】数式用2!$G$2:$I$2,0)),10)))))</f>
        <v>#N/A</v>
      </c>
      <c r="AD120" s="68"/>
    </row>
    <row r="121" customFormat="false" ht="37.5" hidden="false" customHeight="true" outlineLevel="0" collapsed="false">
      <c r="A121" s="5"/>
      <c r="B121" s="13" t="n">
        <f aca="false">B120+1</f>
        <v>68</v>
      </c>
      <c r="C121" s="67"/>
      <c r="D121" s="67"/>
      <c r="E121" s="67"/>
      <c r="F121" s="67"/>
      <c r="G121" s="67"/>
      <c r="H121" s="67"/>
      <c r="I121" s="67"/>
      <c r="J121" s="67"/>
      <c r="K121" s="67"/>
      <c r="L121" s="67"/>
      <c r="M121" s="60"/>
      <c r="N121" s="60"/>
      <c r="O121" s="60"/>
      <c r="P121" s="60"/>
      <c r="Q121" s="60"/>
      <c r="R121" s="60"/>
      <c r="S121" s="60"/>
      <c r="T121" s="60"/>
      <c r="U121" s="60"/>
      <c r="V121" s="60"/>
      <c r="W121" s="60"/>
      <c r="X121" s="59"/>
      <c r="Y121" s="59"/>
      <c r="Z121" s="65"/>
      <c r="AA121" s="66"/>
      <c r="AB121" s="63" t="str">
        <f aca="false">IF(Z121-AA121=0,"",Z121-AA121)</f>
        <v/>
      </c>
      <c r="AC121" s="64" t="e">
        <f aca="false">IF(Y121="","",IFERROR(INDEX(【参考】数式用2!$G$3:$I$451,MATCH(W121,【参考】数式用2!$F$3:$F$451,0),MATCH(VLOOKUP(Y121,【参考】数式用2!$J$2:$K$26,2,FALSE),【参考】数式用2!$G$2:$I$2,0)),10)))))</f>
        <v>#N/A</v>
      </c>
      <c r="AD121" s="68"/>
    </row>
    <row r="122" customFormat="false" ht="37.5" hidden="false" customHeight="true" outlineLevel="0" collapsed="false">
      <c r="A122" s="5"/>
      <c r="B122" s="13" t="n">
        <f aca="false">B121+1</f>
        <v>69</v>
      </c>
      <c r="C122" s="67"/>
      <c r="D122" s="67"/>
      <c r="E122" s="67"/>
      <c r="F122" s="67"/>
      <c r="G122" s="67"/>
      <c r="H122" s="67"/>
      <c r="I122" s="67"/>
      <c r="J122" s="67"/>
      <c r="K122" s="67"/>
      <c r="L122" s="67"/>
      <c r="M122" s="60"/>
      <c r="N122" s="60"/>
      <c r="O122" s="60"/>
      <c r="P122" s="60"/>
      <c r="Q122" s="60"/>
      <c r="R122" s="60"/>
      <c r="S122" s="60"/>
      <c r="T122" s="60"/>
      <c r="U122" s="60"/>
      <c r="V122" s="60"/>
      <c r="W122" s="60"/>
      <c r="X122" s="59"/>
      <c r="Y122" s="59"/>
      <c r="Z122" s="65"/>
      <c r="AA122" s="66"/>
      <c r="AB122" s="63" t="str">
        <f aca="false">IF(Z122-AA122=0,"",Z122-AA122)</f>
        <v/>
      </c>
      <c r="AC122" s="64" t="e">
        <f aca="false">IF(Y122="","",IFERROR(INDEX(【参考】数式用2!$G$3:$I$451,MATCH(W122,【参考】数式用2!$F$3:$F$451,0),MATCH(VLOOKUP(Y122,【参考】数式用2!$J$2:$K$26,2,FALSE),【参考】数式用2!$G$2:$I$2,0)),10)))))</f>
        <v>#N/A</v>
      </c>
      <c r="AD122" s="68"/>
    </row>
    <row r="123" customFormat="false" ht="37.5" hidden="false" customHeight="true" outlineLevel="0" collapsed="false">
      <c r="A123" s="5"/>
      <c r="B123" s="13" t="n">
        <f aca="false">B122+1</f>
        <v>70</v>
      </c>
      <c r="C123" s="67"/>
      <c r="D123" s="67"/>
      <c r="E123" s="67"/>
      <c r="F123" s="67"/>
      <c r="G123" s="67"/>
      <c r="H123" s="67"/>
      <c r="I123" s="67"/>
      <c r="J123" s="67"/>
      <c r="K123" s="67"/>
      <c r="L123" s="67"/>
      <c r="M123" s="60"/>
      <c r="N123" s="60"/>
      <c r="O123" s="60"/>
      <c r="P123" s="60"/>
      <c r="Q123" s="60"/>
      <c r="R123" s="60"/>
      <c r="S123" s="60"/>
      <c r="T123" s="60"/>
      <c r="U123" s="60"/>
      <c r="V123" s="60"/>
      <c r="W123" s="60"/>
      <c r="X123" s="59"/>
      <c r="Y123" s="59"/>
      <c r="Z123" s="65"/>
      <c r="AA123" s="66"/>
      <c r="AB123" s="63" t="str">
        <f aca="false">IF(Z123-AA123=0,"",Z123-AA123)</f>
        <v/>
      </c>
      <c r="AC123" s="64" t="e">
        <f aca="false">IF(Y123="","",IFERROR(INDEX(【参考】数式用2!$G$3:$I$451,MATCH(W123,【参考】数式用2!$F$3:$F$451,0),MATCH(VLOOKUP(Y123,【参考】数式用2!$J$2:$K$26,2,FALSE),【参考】数式用2!$G$2:$I$2,0)),10)))))</f>
        <v>#N/A</v>
      </c>
      <c r="AD123" s="68"/>
    </row>
    <row r="124" customFormat="false" ht="37.5" hidden="false" customHeight="true" outlineLevel="0" collapsed="false">
      <c r="A124" s="5"/>
      <c r="B124" s="13" t="n">
        <f aca="false">B123+1</f>
        <v>71</v>
      </c>
      <c r="C124" s="67"/>
      <c r="D124" s="67"/>
      <c r="E124" s="67"/>
      <c r="F124" s="67"/>
      <c r="G124" s="67"/>
      <c r="H124" s="67"/>
      <c r="I124" s="67"/>
      <c r="J124" s="67"/>
      <c r="K124" s="67"/>
      <c r="L124" s="67"/>
      <c r="M124" s="60"/>
      <c r="N124" s="60"/>
      <c r="O124" s="60"/>
      <c r="P124" s="60"/>
      <c r="Q124" s="60"/>
      <c r="R124" s="60"/>
      <c r="S124" s="60"/>
      <c r="T124" s="60"/>
      <c r="U124" s="60"/>
      <c r="V124" s="60"/>
      <c r="W124" s="60"/>
      <c r="X124" s="59"/>
      <c r="Y124" s="59"/>
      <c r="Z124" s="65"/>
      <c r="AA124" s="66"/>
      <c r="AB124" s="63" t="str">
        <f aca="false">IF(Z124-AA124=0,"",Z124-AA124)</f>
        <v/>
      </c>
      <c r="AC124" s="64" t="e">
        <f aca="false">IF(Y124="","",IFERROR(INDEX(【参考】数式用2!$G$3:$I$451,MATCH(W124,【参考】数式用2!$F$3:$F$451,0),MATCH(VLOOKUP(Y124,【参考】数式用2!$J$2:$K$26,2,FALSE),【参考】数式用2!$G$2:$I$2,0)),10)))))</f>
        <v>#N/A</v>
      </c>
      <c r="AD124" s="68"/>
    </row>
    <row r="125" customFormat="false" ht="37.5" hidden="false" customHeight="true" outlineLevel="0" collapsed="false">
      <c r="A125" s="5"/>
      <c r="B125" s="13" t="n">
        <f aca="false">B124+1</f>
        <v>72</v>
      </c>
      <c r="C125" s="67"/>
      <c r="D125" s="67"/>
      <c r="E125" s="67"/>
      <c r="F125" s="67"/>
      <c r="G125" s="67"/>
      <c r="H125" s="67"/>
      <c r="I125" s="67"/>
      <c r="J125" s="67"/>
      <c r="K125" s="67"/>
      <c r="L125" s="67"/>
      <c r="M125" s="60"/>
      <c r="N125" s="60"/>
      <c r="O125" s="60"/>
      <c r="P125" s="60"/>
      <c r="Q125" s="60"/>
      <c r="R125" s="60"/>
      <c r="S125" s="60"/>
      <c r="T125" s="60"/>
      <c r="U125" s="60"/>
      <c r="V125" s="60"/>
      <c r="W125" s="60"/>
      <c r="X125" s="59"/>
      <c r="Y125" s="59"/>
      <c r="Z125" s="65"/>
      <c r="AA125" s="66"/>
      <c r="AB125" s="63" t="str">
        <f aca="false">IF(Z125-AA125=0,"",Z125-AA125)</f>
        <v/>
      </c>
      <c r="AC125" s="64" t="e">
        <f aca="false">IF(Y125="","",IFERROR(INDEX(【参考】数式用2!$G$3:$I$451,MATCH(W125,【参考】数式用2!$F$3:$F$451,0),MATCH(VLOOKUP(Y125,【参考】数式用2!$J$2:$K$26,2,FALSE),【参考】数式用2!$G$2:$I$2,0)),10)))))</f>
        <v>#N/A</v>
      </c>
      <c r="AD125" s="68"/>
    </row>
    <row r="126" customFormat="false" ht="37.5" hidden="false" customHeight="true" outlineLevel="0" collapsed="false">
      <c r="A126" s="5"/>
      <c r="B126" s="13" t="n">
        <f aca="false">B125+1</f>
        <v>73</v>
      </c>
      <c r="C126" s="67"/>
      <c r="D126" s="67"/>
      <c r="E126" s="67"/>
      <c r="F126" s="67"/>
      <c r="G126" s="67"/>
      <c r="H126" s="67"/>
      <c r="I126" s="67"/>
      <c r="J126" s="67"/>
      <c r="K126" s="67"/>
      <c r="L126" s="67"/>
      <c r="M126" s="60"/>
      <c r="N126" s="60"/>
      <c r="O126" s="60"/>
      <c r="P126" s="60"/>
      <c r="Q126" s="60"/>
      <c r="R126" s="60"/>
      <c r="S126" s="60"/>
      <c r="T126" s="60"/>
      <c r="U126" s="60"/>
      <c r="V126" s="60"/>
      <c r="W126" s="60"/>
      <c r="X126" s="59"/>
      <c r="Y126" s="59"/>
      <c r="Z126" s="65"/>
      <c r="AA126" s="66"/>
      <c r="AB126" s="63" t="str">
        <f aca="false">IF(Z126-AA126=0,"",Z126-AA126)</f>
        <v/>
      </c>
      <c r="AC126" s="64" t="e">
        <f aca="false">IF(Y126="","",IFERROR(INDEX(【参考】数式用2!$G$3:$I$451,MATCH(W126,【参考】数式用2!$F$3:$F$451,0),MATCH(VLOOKUP(Y126,【参考】数式用2!$J$2:$K$26,2,FALSE),【参考】数式用2!$G$2:$I$2,0)),10)))))</f>
        <v>#N/A</v>
      </c>
      <c r="AD126" s="68"/>
    </row>
    <row r="127" customFormat="false" ht="37.5" hidden="false" customHeight="true" outlineLevel="0" collapsed="false">
      <c r="A127" s="5"/>
      <c r="B127" s="13" t="n">
        <f aca="false">B126+1</f>
        <v>74</v>
      </c>
      <c r="C127" s="67"/>
      <c r="D127" s="67"/>
      <c r="E127" s="67"/>
      <c r="F127" s="67"/>
      <c r="G127" s="67"/>
      <c r="H127" s="67"/>
      <c r="I127" s="67"/>
      <c r="J127" s="67"/>
      <c r="K127" s="67"/>
      <c r="L127" s="67"/>
      <c r="M127" s="60"/>
      <c r="N127" s="60"/>
      <c r="O127" s="60"/>
      <c r="P127" s="60"/>
      <c r="Q127" s="60"/>
      <c r="R127" s="60"/>
      <c r="S127" s="60"/>
      <c r="T127" s="60"/>
      <c r="U127" s="60"/>
      <c r="V127" s="60"/>
      <c r="W127" s="60"/>
      <c r="X127" s="59"/>
      <c r="Y127" s="59"/>
      <c r="Z127" s="65"/>
      <c r="AA127" s="66"/>
      <c r="AB127" s="63" t="str">
        <f aca="false">IF(Z127-AA127=0,"",Z127-AA127)</f>
        <v/>
      </c>
      <c r="AC127" s="64" t="e">
        <f aca="false">IF(Y127="","",IFERROR(INDEX(【参考】数式用2!$G$3:$I$451,MATCH(W127,【参考】数式用2!$F$3:$F$451,0),MATCH(VLOOKUP(Y127,【参考】数式用2!$J$2:$K$26,2,FALSE),【参考】数式用2!$G$2:$I$2,0)),10)))))</f>
        <v>#N/A</v>
      </c>
      <c r="AD127" s="68"/>
    </row>
    <row r="128" customFormat="false" ht="37.5" hidden="false" customHeight="true" outlineLevel="0" collapsed="false">
      <c r="A128" s="5"/>
      <c r="B128" s="13" t="n">
        <f aca="false">B127+1</f>
        <v>75</v>
      </c>
      <c r="C128" s="67"/>
      <c r="D128" s="67"/>
      <c r="E128" s="67"/>
      <c r="F128" s="67"/>
      <c r="G128" s="67"/>
      <c r="H128" s="67"/>
      <c r="I128" s="67"/>
      <c r="J128" s="67"/>
      <c r="K128" s="67"/>
      <c r="L128" s="67"/>
      <c r="M128" s="60"/>
      <c r="N128" s="60"/>
      <c r="O128" s="60"/>
      <c r="P128" s="60"/>
      <c r="Q128" s="60"/>
      <c r="R128" s="60"/>
      <c r="S128" s="60"/>
      <c r="T128" s="60"/>
      <c r="U128" s="60"/>
      <c r="V128" s="60"/>
      <c r="W128" s="60"/>
      <c r="X128" s="59"/>
      <c r="Y128" s="59"/>
      <c r="Z128" s="65"/>
      <c r="AA128" s="66"/>
      <c r="AB128" s="63" t="str">
        <f aca="false">IF(Z128-AA128=0,"",Z128-AA128)</f>
        <v/>
      </c>
      <c r="AC128" s="64" t="e">
        <f aca="false">IF(Y128="","",IFERROR(INDEX(【参考】数式用2!$G$3:$I$451,MATCH(W128,【参考】数式用2!$F$3:$F$451,0),MATCH(VLOOKUP(Y128,【参考】数式用2!$J$2:$K$26,2,FALSE),【参考】数式用2!$G$2:$I$2,0)),10)))))</f>
        <v>#N/A</v>
      </c>
      <c r="AD128" s="68"/>
    </row>
    <row r="129" customFormat="false" ht="37.5" hidden="false" customHeight="true" outlineLevel="0" collapsed="false">
      <c r="A129" s="5"/>
      <c r="B129" s="13" t="n">
        <f aca="false">B128+1</f>
        <v>76</v>
      </c>
      <c r="C129" s="67"/>
      <c r="D129" s="67"/>
      <c r="E129" s="67"/>
      <c r="F129" s="67"/>
      <c r="G129" s="67"/>
      <c r="H129" s="67"/>
      <c r="I129" s="67"/>
      <c r="J129" s="67"/>
      <c r="K129" s="67"/>
      <c r="L129" s="67"/>
      <c r="M129" s="60"/>
      <c r="N129" s="60"/>
      <c r="O129" s="60"/>
      <c r="P129" s="60"/>
      <c r="Q129" s="60"/>
      <c r="R129" s="60"/>
      <c r="S129" s="60"/>
      <c r="T129" s="60"/>
      <c r="U129" s="60"/>
      <c r="V129" s="60"/>
      <c r="W129" s="60"/>
      <c r="X129" s="59"/>
      <c r="Y129" s="59"/>
      <c r="Z129" s="65"/>
      <c r="AA129" s="66"/>
      <c r="AB129" s="63" t="str">
        <f aca="false">IF(Z129-AA129=0,"",Z129-AA129)</f>
        <v/>
      </c>
      <c r="AC129" s="64" t="e">
        <f aca="false">IF(Y129="","",IFERROR(INDEX(【参考】数式用2!$G$3:$I$451,MATCH(W129,【参考】数式用2!$F$3:$F$451,0),MATCH(VLOOKUP(Y129,【参考】数式用2!$J$2:$K$26,2,FALSE),【参考】数式用2!$G$2:$I$2,0)),10)))))</f>
        <v>#N/A</v>
      </c>
      <c r="AD129" s="68"/>
    </row>
    <row r="130" customFormat="false" ht="37.5" hidden="false" customHeight="true" outlineLevel="0" collapsed="false">
      <c r="A130" s="5"/>
      <c r="B130" s="13" t="n">
        <f aca="false">B129+1</f>
        <v>77</v>
      </c>
      <c r="C130" s="67"/>
      <c r="D130" s="67"/>
      <c r="E130" s="67"/>
      <c r="F130" s="67"/>
      <c r="G130" s="67"/>
      <c r="H130" s="67"/>
      <c r="I130" s="67"/>
      <c r="J130" s="67"/>
      <c r="K130" s="67"/>
      <c r="L130" s="67"/>
      <c r="M130" s="60"/>
      <c r="N130" s="60"/>
      <c r="O130" s="60"/>
      <c r="P130" s="60"/>
      <c r="Q130" s="60"/>
      <c r="R130" s="60"/>
      <c r="S130" s="60"/>
      <c r="T130" s="60"/>
      <c r="U130" s="60"/>
      <c r="V130" s="60"/>
      <c r="W130" s="60"/>
      <c r="X130" s="59"/>
      <c r="Y130" s="59"/>
      <c r="Z130" s="65"/>
      <c r="AA130" s="66"/>
      <c r="AB130" s="63" t="str">
        <f aca="false">IF(Z130-AA130=0,"",Z130-AA130)</f>
        <v/>
      </c>
      <c r="AC130" s="64" t="e">
        <f aca="false">IF(Y130="","",IFERROR(INDEX(【参考】数式用2!$G$3:$I$451,MATCH(W130,【参考】数式用2!$F$3:$F$451,0),MATCH(VLOOKUP(Y130,【参考】数式用2!$J$2:$K$26,2,FALSE),【参考】数式用2!$G$2:$I$2,0)),10)))))</f>
        <v>#N/A</v>
      </c>
      <c r="AD130" s="68"/>
    </row>
    <row r="131" customFormat="false" ht="37.5" hidden="false" customHeight="true" outlineLevel="0" collapsed="false">
      <c r="A131" s="5"/>
      <c r="B131" s="13" t="n">
        <f aca="false">B130+1</f>
        <v>78</v>
      </c>
      <c r="C131" s="67"/>
      <c r="D131" s="67"/>
      <c r="E131" s="67"/>
      <c r="F131" s="67"/>
      <c r="G131" s="67"/>
      <c r="H131" s="67"/>
      <c r="I131" s="67"/>
      <c r="J131" s="67"/>
      <c r="K131" s="67"/>
      <c r="L131" s="67"/>
      <c r="M131" s="60"/>
      <c r="N131" s="60"/>
      <c r="O131" s="60"/>
      <c r="P131" s="60"/>
      <c r="Q131" s="60"/>
      <c r="R131" s="60"/>
      <c r="S131" s="60"/>
      <c r="T131" s="60"/>
      <c r="U131" s="60"/>
      <c r="V131" s="60"/>
      <c r="W131" s="60"/>
      <c r="X131" s="59"/>
      <c r="Y131" s="59"/>
      <c r="Z131" s="65"/>
      <c r="AA131" s="66"/>
      <c r="AB131" s="63" t="str">
        <f aca="false">IF(Z131-AA131=0,"",Z131-AA131)</f>
        <v/>
      </c>
      <c r="AC131" s="64" t="e">
        <f aca="false">IF(Y131="","",IFERROR(INDEX(【参考】数式用2!$G$3:$I$451,MATCH(W131,【参考】数式用2!$F$3:$F$451,0),MATCH(VLOOKUP(Y131,【参考】数式用2!$J$2:$K$26,2,FALSE),【参考】数式用2!$G$2:$I$2,0)),10)))))</f>
        <v>#N/A</v>
      </c>
      <c r="AD131" s="68"/>
    </row>
    <row r="132" customFormat="false" ht="37.5" hidden="false" customHeight="true" outlineLevel="0" collapsed="false">
      <c r="A132" s="5"/>
      <c r="B132" s="13" t="n">
        <f aca="false">B131+1</f>
        <v>79</v>
      </c>
      <c r="C132" s="67"/>
      <c r="D132" s="67"/>
      <c r="E132" s="67"/>
      <c r="F132" s="67"/>
      <c r="G132" s="67"/>
      <c r="H132" s="67"/>
      <c r="I132" s="67"/>
      <c r="J132" s="67"/>
      <c r="K132" s="67"/>
      <c r="L132" s="67"/>
      <c r="M132" s="60"/>
      <c r="N132" s="60"/>
      <c r="O132" s="60"/>
      <c r="P132" s="60"/>
      <c r="Q132" s="60"/>
      <c r="R132" s="60"/>
      <c r="S132" s="60"/>
      <c r="T132" s="60"/>
      <c r="U132" s="60"/>
      <c r="V132" s="60"/>
      <c r="W132" s="60"/>
      <c r="X132" s="59"/>
      <c r="Y132" s="59"/>
      <c r="Z132" s="65"/>
      <c r="AA132" s="66"/>
      <c r="AB132" s="63" t="str">
        <f aca="false">IF(Z132-AA132=0,"",Z132-AA132)</f>
        <v/>
      </c>
      <c r="AC132" s="64" t="e">
        <f aca="false">IF(Y132="","",IFERROR(INDEX(【参考】数式用2!$G$3:$I$451,MATCH(W132,【参考】数式用2!$F$3:$F$451,0),MATCH(VLOOKUP(Y132,【参考】数式用2!$J$2:$K$26,2,FALSE),【参考】数式用2!$G$2:$I$2,0)),10)))))</f>
        <v>#N/A</v>
      </c>
      <c r="AD132" s="68"/>
    </row>
    <row r="133" customFormat="false" ht="37.5" hidden="false" customHeight="true" outlineLevel="0" collapsed="false">
      <c r="A133" s="5"/>
      <c r="B133" s="13" t="n">
        <f aca="false">B132+1</f>
        <v>80</v>
      </c>
      <c r="C133" s="67"/>
      <c r="D133" s="67"/>
      <c r="E133" s="67"/>
      <c r="F133" s="67"/>
      <c r="G133" s="67"/>
      <c r="H133" s="67"/>
      <c r="I133" s="67"/>
      <c r="J133" s="67"/>
      <c r="K133" s="67"/>
      <c r="L133" s="67"/>
      <c r="M133" s="60"/>
      <c r="N133" s="60"/>
      <c r="O133" s="60"/>
      <c r="P133" s="60"/>
      <c r="Q133" s="60"/>
      <c r="R133" s="60"/>
      <c r="S133" s="60"/>
      <c r="T133" s="60"/>
      <c r="U133" s="60"/>
      <c r="V133" s="60"/>
      <c r="W133" s="60"/>
      <c r="X133" s="59"/>
      <c r="Y133" s="59"/>
      <c r="Z133" s="65"/>
      <c r="AA133" s="66"/>
      <c r="AB133" s="63" t="str">
        <f aca="false">IF(Z133-AA133=0,"",Z133-AA133)</f>
        <v/>
      </c>
      <c r="AC133" s="64" t="e">
        <f aca="false">IF(Y133="","",IFERROR(INDEX(【参考】数式用2!$G$3:$I$451,MATCH(W133,【参考】数式用2!$F$3:$F$451,0),MATCH(VLOOKUP(Y133,【参考】数式用2!$J$2:$K$26,2,FALSE),【参考】数式用2!$G$2:$I$2,0)),10)))))</f>
        <v>#N/A</v>
      </c>
      <c r="AD133" s="68"/>
    </row>
    <row r="134" customFormat="false" ht="37.5" hidden="false" customHeight="true" outlineLevel="0" collapsed="false">
      <c r="A134" s="5"/>
      <c r="B134" s="13" t="n">
        <f aca="false">B133+1</f>
        <v>81</v>
      </c>
      <c r="C134" s="67"/>
      <c r="D134" s="67"/>
      <c r="E134" s="67"/>
      <c r="F134" s="67"/>
      <c r="G134" s="67"/>
      <c r="H134" s="67"/>
      <c r="I134" s="67"/>
      <c r="J134" s="67"/>
      <c r="K134" s="67"/>
      <c r="L134" s="67"/>
      <c r="M134" s="60"/>
      <c r="N134" s="60"/>
      <c r="O134" s="60"/>
      <c r="P134" s="60"/>
      <c r="Q134" s="60"/>
      <c r="R134" s="60"/>
      <c r="S134" s="60"/>
      <c r="T134" s="60"/>
      <c r="U134" s="60"/>
      <c r="V134" s="60"/>
      <c r="W134" s="60"/>
      <c r="X134" s="59"/>
      <c r="Y134" s="59"/>
      <c r="Z134" s="65"/>
      <c r="AA134" s="66"/>
      <c r="AB134" s="63" t="str">
        <f aca="false">IF(Z134-AA134=0,"",Z134-AA134)</f>
        <v/>
      </c>
      <c r="AC134" s="64" t="e">
        <f aca="false">IF(Y134="","",IFERROR(INDEX(【参考】数式用2!$G$3:$I$451,MATCH(W134,【参考】数式用2!$F$3:$F$451,0),MATCH(VLOOKUP(Y134,【参考】数式用2!$J$2:$K$26,2,FALSE),【参考】数式用2!$G$2:$I$2,0)),10)))))</f>
        <v>#N/A</v>
      </c>
      <c r="AD134" s="68"/>
    </row>
    <row r="135" customFormat="false" ht="37.5" hidden="false" customHeight="true" outlineLevel="0" collapsed="false">
      <c r="A135" s="5"/>
      <c r="B135" s="13" t="n">
        <f aca="false">B134+1</f>
        <v>82</v>
      </c>
      <c r="C135" s="67"/>
      <c r="D135" s="67"/>
      <c r="E135" s="67"/>
      <c r="F135" s="67"/>
      <c r="G135" s="67"/>
      <c r="H135" s="67"/>
      <c r="I135" s="67"/>
      <c r="J135" s="67"/>
      <c r="K135" s="67"/>
      <c r="L135" s="67"/>
      <c r="M135" s="60"/>
      <c r="N135" s="60"/>
      <c r="O135" s="60"/>
      <c r="P135" s="60"/>
      <c r="Q135" s="60"/>
      <c r="R135" s="60"/>
      <c r="S135" s="60"/>
      <c r="T135" s="60"/>
      <c r="U135" s="60"/>
      <c r="V135" s="60"/>
      <c r="W135" s="60"/>
      <c r="X135" s="59"/>
      <c r="Y135" s="59"/>
      <c r="Z135" s="65"/>
      <c r="AA135" s="66"/>
      <c r="AB135" s="63" t="str">
        <f aca="false">IF(Z135-AA135=0,"",Z135-AA135)</f>
        <v/>
      </c>
      <c r="AC135" s="64" t="e">
        <f aca="false">IF(Y135="","",IFERROR(INDEX(【参考】数式用2!$G$3:$I$451,MATCH(W135,【参考】数式用2!$F$3:$F$451,0),MATCH(VLOOKUP(Y135,【参考】数式用2!$J$2:$K$26,2,FALSE),【参考】数式用2!$G$2:$I$2,0)),10)))))</f>
        <v>#N/A</v>
      </c>
      <c r="AD135" s="68"/>
    </row>
    <row r="136" customFormat="false" ht="37.5" hidden="false" customHeight="true" outlineLevel="0" collapsed="false">
      <c r="A136" s="5"/>
      <c r="B136" s="13" t="n">
        <f aca="false">B135+1</f>
        <v>83</v>
      </c>
      <c r="C136" s="67"/>
      <c r="D136" s="67"/>
      <c r="E136" s="67"/>
      <c r="F136" s="67"/>
      <c r="G136" s="67"/>
      <c r="H136" s="67"/>
      <c r="I136" s="67"/>
      <c r="J136" s="67"/>
      <c r="K136" s="67"/>
      <c r="L136" s="67"/>
      <c r="M136" s="60"/>
      <c r="N136" s="60"/>
      <c r="O136" s="60"/>
      <c r="P136" s="60"/>
      <c r="Q136" s="60"/>
      <c r="R136" s="60"/>
      <c r="S136" s="60"/>
      <c r="T136" s="60"/>
      <c r="U136" s="60"/>
      <c r="V136" s="60"/>
      <c r="W136" s="60"/>
      <c r="X136" s="59"/>
      <c r="Y136" s="59"/>
      <c r="Z136" s="65"/>
      <c r="AA136" s="66"/>
      <c r="AB136" s="63" t="str">
        <f aca="false">IF(Z136-AA136=0,"",Z136-AA136)</f>
        <v/>
      </c>
      <c r="AC136" s="64" t="e">
        <f aca="false">IF(Y136="","",IFERROR(INDEX(【参考】数式用2!$G$3:$I$451,MATCH(W136,【参考】数式用2!$F$3:$F$451,0),MATCH(VLOOKUP(Y136,【参考】数式用2!$J$2:$K$26,2,FALSE),【参考】数式用2!$G$2:$I$2,0)),10)))))</f>
        <v>#N/A</v>
      </c>
      <c r="AD136" s="68"/>
    </row>
    <row r="137" customFormat="false" ht="37.5" hidden="false" customHeight="true" outlineLevel="0" collapsed="false">
      <c r="A137" s="5"/>
      <c r="B137" s="13" t="n">
        <f aca="false">B136+1</f>
        <v>84</v>
      </c>
      <c r="C137" s="67"/>
      <c r="D137" s="67"/>
      <c r="E137" s="67"/>
      <c r="F137" s="67"/>
      <c r="G137" s="67"/>
      <c r="H137" s="67"/>
      <c r="I137" s="67"/>
      <c r="J137" s="67"/>
      <c r="K137" s="67"/>
      <c r="L137" s="67"/>
      <c r="M137" s="60"/>
      <c r="N137" s="60"/>
      <c r="O137" s="60"/>
      <c r="P137" s="60"/>
      <c r="Q137" s="60"/>
      <c r="R137" s="60"/>
      <c r="S137" s="60"/>
      <c r="T137" s="60"/>
      <c r="U137" s="60"/>
      <c r="V137" s="60"/>
      <c r="W137" s="60"/>
      <c r="X137" s="59"/>
      <c r="Y137" s="59"/>
      <c r="Z137" s="65"/>
      <c r="AA137" s="66"/>
      <c r="AB137" s="63" t="str">
        <f aca="false">IF(Z137-AA137=0,"",Z137-AA137)</f>
        <v/>
      </c>
      <c r="AC137" s="64" t="e">
        <f aca="false">IF(Y137="","",IFERROR(INDEX(【参考】数式用2!$G$3:$I$451,MATCH(W137,【参考】数式用2!$F$3:$F$451,0),MATCH(VLOOKUP(Y137,【参考】数式用2!$J$2:$K$26,2,FALSE),【参考】数式用2!$G$2:$I$2,0)),10)))))</f>
        <v>#N/A</v>
      </c>
      <c r="AD137" s="68"/>
    </row>
    <row r="138" customFormat="false" ht="37.5" hidden="false" customHeight="true" outlineLevel="0" collapsed="false">
      <c r="A138" s="5"/>
      <c r="B138" s="13" t="n">
        <f aca="false">B137+1</f>
        <v>85</v>
      </c>
      <c r="C138" s="67"/>
      <c r="D138" s="67"/>
      <c r="E138" s="67"/>
      <c r="F138" s="67"/>
      <c r="G138" s="67"/>
      <c r="H138" s="67"/>
      <c r="I138" s="67"/>
      <c r="J138" s="67"/>
      <c r="K138" s="67"/>
      <c r="L138" s="67"/>
      <c r="M138" s="60"/>
      <c r="N138" s="60"/>
      <c r="O138" s="60"/>
      <c r="P138" s="60"/>
      <c r="Q138" s="60"/>
      <c r="R138" s="60"/>
      <c r="S138" s="60"/>
      <c r="T138" s="60"/>
      <c r="U138" s="60"/>
      <c r="V138" s="60"/>
      <c r="W138" s="60"/>
      <c r="X138" s="59"/>
      <c r="Y138" s="59"/>
      <c r="Z138" s="65"/>
      <c r="AA138" s="66"/>
      <c r="AB138" s="63" t="str">
        <f aca="false">IF(Z138-AA138=0,"",Z138-AA138)</f>
        <v/>
      </c>
      <c r="AC138" s="64" t="e">
        <f aca="false">IF(Y138="","",IFERROR(INDEX(【参考】数式用2!$G$3:$I$451,MATCH(W138,【参考】数式用2!$F$3:$F$451,0),MATCH(VLOOKUP(Y138,【参考】数式用2!$J$2:$K$26,2,FALSE),【参考】数式用2!$G$2:$I$2,0)),10)))))</f>
        <v>#N/A</v>
      </c>
      <c r="AD138" s="68"/>
    </row>
    <row r="139" customFormat="false" ht="37.5" hidden="false" customHeight="true" outlineLevel="0" collapsed="false">
      <c r="A139" s="5"/>
      <c r="B139" s="13" t="n">
        <f aca="false">B138+1</f>
        <v>86</v>
      </c>
      <c r="C139" s="67"/>
      <c r="D139" s="67"/>
      <c r="E139" s="67"/>
      <c r="F139" s="67"/>
      <c r="G139" s="67"/>
      <c r="H139" s="67"/>
      <c r="I139" s="67"/>
      <c r="J139" s="67"/>
      <c r="K139" s="67"/>
      <c r="L139" s="67"/>
      <c r="M139" s="60"/>
      <c r="N139" s="60"/>
      <c r="O139" s="60"/>
      <c r="P139" s="60"/>
      <c r="Q139" s="60"/>
      <c r="R139" s="60"/>
      <c r="S139" s="60"/>
      <c r="T139" s="60"/>
      <c r="U139" s="60"/>
      <c r="V139" s="60"/>
      <c r="W139" s="60"/>
      <c r="X139" s="59"/>
      <c r="Y139" s="59"/>
      <c r="Z139" s="65"/>
      <c r="AA139" s="66"/>
      <c r="AB139" s="63" t="str">
        <f aca="false">IF(Z139-AA139=0,"",Z139-AA139)</f>
        <v/>
      </c>
      <c r="AC139" s="64" t="e">
        <f aca="false">IF(Y139="","",IFERROR(INDEX(【参考】数式用2!$G$3:$I$451,MATCH(W139,【参考】数式用2!$F$3:$F$451,0),MATCH(VLOOKUP(Y139,【参考】数式用2!$J$2:$K$26,2,FALSE),【参考】数式用2!$G$2:$I$2,0)),10)))))</f>
        <v>#N/A</v>
      </c>
      <c r="AD139" s="68"/>
    </row>
    <row r="140" customFormat="false" ht="37.5" hidden="false" customHeight="true" outlineLevel="0" collapsed="false">
      <c r="A140" s="5"/>
      <c r="B140" s="13" t="n">
        <f aca="false">B139+1</f>
        <v>87</v>
      </c>
      <c r="C140" s="67"/>
      <c r="D140" s="67"/>
      <c r="E140" s="67"/>
      <c r="F140" s="67"/>
      <c r="G140" s="67"/>
      <c r="H140" s="67"/>
      <c r="I140" s="67"/>
      <c r="J140" s="67"/>
      <c r="K140" s="67"/>
      <c r="L140" s="67"/>
      <c r="M140" s="60"/>
      <c r="N140" s="60"/>
      <c r="O140" s="60"/>
      <c r="P140" s="60"/>
      <c r="Q140" s="60"/>
      <c r="R140" s="60"/>
      <c r="S140" s="60"/>
      <c r="T140" s="60"/>
      <c r="U140" s="60"/>
      <c r="V140" s="60"/>
      <c r="W140" s="60"/>
      <c r="X140" s="59"/>
      <c r="Y140" s="59"/>
      <c r="Z140" s="65"/>
      <c r="AA140" s="66"/>
      <c r="AB140" s="63" t="str">
        <f aca="false">IF(Z140-AA140=0,"",Z140-AA140)</f>
        <v/>
      </c>
      <c r="AC140" s="64" t="e">
        <f aca="false">IF(Y140="","",IFERROR(INDEX(【参考】数式用2!$G$3:$I$451,MATCH(W140,【参考】数式用2!$F$3:$F$451,0),MATCH(VLOOKUP(Y140,【参考】数式用2!$J$2:$K$26,2,FALSE),【参考】数式用2!$G$2:$I$2,0)),10)))))</f>
        <v>#N/A</v>
      </c>
      <c r="AD140" s="68"/>
    </row>
    <row r="141" customFormat="false" ht="37.5" hidden="false" customHeight="true" outlineLevel="0" collapsed="false">
      <c r="A141" s="5"/>
      <c r="B141" s="13" t="n">
        <f aca="false">B140+1</f>
        <v>88</v>
      </c>
      <c r="C141" s="67"/>
      <c r="D141" s="67"/>
      <c r="E141" s="67"/>
      <c r="F141" s="67"/>
      <c r="G141" s="67"/>
      <c r="H141" s="67"/>
      <c r="I141" s="67"/>
      <c r="J141" s="67"/>
      <c r="K141" s="67"/>
      <c r="L141" s="67"/>
      <c r="M141" s="60"/>
      <c r="N141" s="60"/>
      <c r="O141" s="60"/>
      <c r="P141" s="60"/>
      <c r="Q141" s="60"/>
      <c r="R141" s="60"/>
      <c r="S141" s="60"/>
      <c r="T141" s="60"/>
      <c r="U141" s="60"/>
      <c r="V141" s="60"/>
      <c r="W141" s="60"/>
      <c r="X141" s="59"/>
      <c r="Y141" s="59"/>
      <c r="Z141" s="65"/>
      <c r="AA141" s="66"/>
      <c r="AB141" s="63" t="str">
        <f aca="false">IF(Z141-AA141=0,"",Z141-AA141)</f>
        <v/>
      </c>
      <c r="AC141" s="64" t="e">
        <f aca="false">IF(Y141="","",IFERROR(INDEX(【参考】数式用2!$G$3:$I$451,MATCH(W141,【参考】数式用2!$F$3:$F$451,0),MATCH(VLOOKUP(Y141,【参考】数式用2!$J$2:$K$26,2,FALSE),【参考】数式用2!$G$2:$I$2,0)),10)))))</f>
        <v>#N/A</v>
      </c>
      <c r="AD141" s="68"/>
    </row>
    <row r="142" customFormat="false" ht="37.5" hidden="false" customHeight="true" outlineLevel="0" collapsed="false">
      <c r="A142" s="5"/>
      <c r="B142" s="13" t="n">
        <f aca="false">B141+1</f>
        <v>89</v>
      </c>
      <c r="C142" s="67"/>
      <c r="D142" s="67"/>
      <c r="E142" s="67"/>
      <c r="F142" s="67"/>
      <c r="G142" s="67"/>
      <c r="H142" s="67"/>
      <c r="I142" s="67"/>
      <c r="J142" s="67"/>
      <c r="K142" s="67"/>
      <c r="L142" s="67"/>
      <c r="M142" s="60"/>
      <c r="N142" s="60"/>
      <c r="O142" s="60"/>
      <c r="P142" s="60"/>
      <c r="Q142" s="60"/>
      <c r="R142" s="60"/>
      <c r="S142" s="60"/>
      <c r="T142" s="60"/>
      <c r="U142" s="60"/>
      <c r="V142" s="60"/>
      <c r="W142" s="60"/>
      <c r="X142" s="59"/>
      <c r="Y142" s="59"/>
      <c r="Z142" s="65"/>
      <c r="AA142" s="66"/>
      <c r="AB142" s="63" t="str">
        <f aca="false">IF(Z142-AA142=0,"",Z142-AA142)</f>
        <v/>
      </c>
      <c r="AC142" s="64" t="e">
        <f aca="false">IF(Y142="","",IFERROR(INDEX(【参考】数式用2!$G$3:$I$451,MATCH(W142,【参考】数式用2!$F$3:$F$451,0),MATCH(VLOOKUP(Y142,【参考】数式用2!$J$2:$K$26,2,FALSE),【参考】数式用2!$G$2:$I$2,0)),10)))))</f>
        <v>#N/A</v>
      </c>
      <c r="AD142" s="68"/>
    </row>
    <row r="143" customFormat="false" ht="37.5" hidden="false" customHeight="true" outlineLevel="0" collapsed="false">
      <c r="A143" s="5"/>
      <c r="B143" s="13" t="n">
        <f aca="false">B142+1</f>
        <v>90</v>
      </c>
      <c r="C143" s="67"/>
      <c r="D143" s="67"/>
      <c r="E143" s="67"/>
      <c r="F143" s="67"/>
      <c r="G143" s="67"/>
      <c r="H143" s="67"/>
      <c r="I143" s="67"/>
      <c r="J143" s="67"/>
      <c r="K143" s="67"/>
      <c r="L143" s="67"/>
      <c r="M143" s="60"/>
      <c r="N143" s="60"/>
      <c r="O143" s="60"/>
      <c r="P143" s="60"/>
      <c r="Q143" s="60"/>
      <c r="R143" s="60"/>
      <c r="S143" s="60"/>
      <c r="T143" s="60"/>
      <c r="U143" s="60"/>
      <c r="V143" s="60"/>
      <c r="W143" s="60"/>
      <c r="X143" s="59"/>
      <c r="Y143" s="59"/>
      <c r="Z143" s="65"/>
      <c r="AA143" s="66"/>
      <c r="AB143" s="63" t="str">
        <f aca="false">IF(Z143-AA143=0,"",Z143-AA143)</f>
        <v/>
      </c>
      <c r="AC143" s="64" t="e">
        <f aca="false">IF(Y143="","",IFERROR(INDEX(【参考】数式用2!$G$3:$I$451,MATCH(W143,【参考】数式用2!$F$3:$F$451,0),MATCH(VLOOKUP(Y143,【参考】数式用2!$J$2:$K$26,2,FALSE),【参考】数式用2!$G$2:$I$2,0)),10)))))</f>
        <v>#N/A</v>
      </c>
      <c r="AD143" s="68"/>
    </row>
    <row r="144" customFormat="false" ht="37.5" hidden="false" customHeight="true" outlineLevel="0" collapsed="false">
      <c r="A144" s="5"/>
      <c r="B144" s="13" t="n">
        <f aca="false">B143+1</f>
        <v>91</v>
      </c>
      <c r="C144" s="67"/>
      <c r="D144" s="67"/>
      <c r="E144" s="67"/>
      <c r="F144" s="67"/>
      <c r="G144" s="67"/>
      <c r="H144" s="67"/>
      <c r="I144" s="67"/>
      <c r="J144" s="67"/>
      <c r="K144" s="67"/>
      <c r="L144" s="67"/>
      <c r="M144" s="60"/>
      <c r="N144" s="60"/>
      <c r="O144" s="60"/>
      <c r="P144" s="60"/>
      <c r="Q144" s="60"/>
      <c r="R144" s="60"/>
      <c r="S144" s="60"/>
      <c r="T144" s="60"/>
      <c r="U144" s="60"/>
      <c r="V144" s="60"/>
      <c r="W144" s="60"/>
      <c r="X144" s="59"/>
      <c r="Y144" s="59"/>
      <c r="Z144" s="65"/>
      <c r="AA144" s="66"/>
      <c r="AB144" s="63" t="str">
        <f aca="false">IF(Z144-AA144=0,"",Z144-AA144)</f>
        <v/>
      </c>
      <c r="AC144" s="64" t="e">
        <f aca="false">IF(Y144="","",IFERROR(INDEX(【参考】数式用2!$G$3:$I$451,MATCH(W144,【参考】数式用2!$F$3:$F$451,0),MATCH(VLOOKUP(Y144,【参考】数式用2!$J$2:$K$26,2,FALSE),【参考】数式用2!$G$2:$I$2,0)),10)))))</f>
        <v>#N/A</v>
      </c>
      <c r="AD144" s="68"/>
    </row>
    <row r="145" customFormat="false" ht="37.5" hidden="false" customHeight="true" outlineLevel="0" collapsed="false">
      <c r="A145" s="5"/>
      <c r="B145" s="13" t="n">
        <f aca="false">B144+1</f>
        <v>92</v>
      </c>
      <c r="C145" s="67"/>
      <c r="D145" s="67"/>
      <c r="E145" s="67"/>
      <c r="F145" s="67"/>
      <c r="G145" s="67"/>
      <c r="H145" s="67"/>
      <c r="I145" s="67"/>
      <c r="J145" s="67"/>
      <c r="K145" s="67"/>
      <c r="L145" s="67"/>
      <c r="M145" s="60"/>
      <c r="N145" s="60"/>
      <c r="O145" s="60"/>
      <c r="P145" s="60"/>
      <c r="Q145" s="60"/>
      <c r="R145" s="60"/>
      <c r="S145" s="60"/>
      <c r="T145" s="60"/>
      <c r="U145" s="60"/>
      <c r="V145" s="60"/>
      <c r="W145" s="60"/>
      <c r="X145" s="59"/>
      <c r="Y145" s="59"/>
      <c r="Z145" s="65"/>
      <c r="AA145" s="66"/>
      <c r="AB145" s="63" t="str">
        <f aca="false">IF(Z145-AA145=0,"",Z145-AA145)</f>
        <v/>
      </c>
      <c r="AC145" s="64" t="e">
        <f aca="false">IF(Y145="","",IFERROR(INDEX(【参考】数式用2!$G$3:$I$451,MATCH(W145,【参考】数式用2!$F$3:$F$451,0),MATCH(VLOOKUP(Y145,【参考】数式用2!$J$2:$K$26,2,FALSE),【参考】数式用2!$G$2:$I$2,0)),10)))))</f>
        <v>#N/A</v>
      </c>
      <c r="AD145" s="68"/>
    </row>
    <row r="146" customFormat="false" ht="37.5" hidden="false" customHeight="true" outlineLevel="0" collapsed="false">
      <c r="A146" s="5"/>
      <c r="B146" s="13" t="n">
        <f aca="false">B145+1</f>
        <v>93</v>
      </c>
      <c r="C146" s="67"/>
      <c r="D146" s="67"/>
      <c r="E146" s="67"/>
      <c r="F146" s="67"/>
      <c r="G146" s="67"/>
      <c r="H146" s="67"/>
      <c r="I146" s="67"/>
      <c r="J146" s="67"/>
      <c r="K146" s="67"/>
      <c r="L146" s="67"/>
      <c r="M146" s="60"/>
      <c r="N146" s="60"/>
      <c r="O146" s="60"/>
      <c r="P146" s="60"/>
      <c r="Q146" s="60"/>
      <c r="R146" s="60"/>
      <c r="S146" s="60"/>
      <c r="T146" s="60"/>
      <c r="U146" s="60"/>
      <c r="V146" s="60"/>
      <c r="W146" s="60"/>
      <c r="X146" s="59"/>
      <c r="Y146" s="59"/>
      <c r="Z146" s="65"/>
      <c r="AA146" s="66"/>
      <c r="AB146" s="63" t="str">
        <f aca="false">IF(Z146-AA146=0,"",Z146-AA146)</f>
        <v/>
      </c>
      <c r="AC146" s="64" t="e">
        <f aca="false">IF(Y146="","",IFERROR(INDEX(【参考】数式用2!$G$3:$I$451,MATCH(W146,【参考】数式用2!$F$3:$F$451,0),MATCH(VLOOKUP(Y146,【参考】数式用2!$J$2:$K$26,2,FALSE),【参考】数式用2!$G$2:$I$2,0)),10)))))</f>
        <v>#N/A</v>
      </c>
      <c r="AD146" s="68"/>
    </row>
    <row r="147" customFormat="false" ht="37.5" hidden="false" customHeight="true" outlineLevel="0" collapsed="false">
      <c r="A147" s="5"/>
      <c r="B147" s="13" t="n">
        <f aca="false">B146+1</f>
        <v>94</v>
      </c>
      <c r="C147" s="67"/>
      <c r="D147" s="67"/>
      <c r="E147" s="67"/>
      <c r="F147" s="67"/>
      <c r="G147" s="67"/>
      <c r="H147" s="67"/>
      <c r="I147" s="67"/>
      <c r="J147" s="67"/>
      <c r="K147" s="67"/>
      <c r="L147" s="67"/>
      <c r="M147" s="60"/>
      <c r="N147" s="60"/>
      <c r="O147" s="60"/>
      <c r="P147" s="60"/>
      <c r="Q147" s="60"/>
      <c r="R147" s="60"/>
      <c r="S147" s="60"/>
      <c r="T147" s="60"/>
      <c r="U147" s="60"/>
      <c r="V147" s="60"/>
      <c r="W147" s="60"/>
      <c r="X147" s="59"/>
      <c r="Y147" s="59"/>
      <c r="Z147" s="65"/>
      <c r="AA147" s="66"/>
      <c r="AB147" s="63" t="str">
        <f aca="false">IF(Z147-AA147=0,"",Z147-AA147)</f>
        <v/>
      </c>
      <c r="AC147" s="64" t="e">
        <f aca="false">IF(Y147="","",IFERROR(INDEX(【参考】数式用2!$G$3:$I$451,MATCH(W147,【参考】数式用2!$F$3:$F$451,0),MATCH(VLOOKUP(Y147,【参考】数式用2!$J$2:$K$26,2,FALSE),【参考】数式用2!$G$2:$I$2,0)),10)))))</f>
        <v>#N/A</v>
      </c>
      <c r="AD147" s="68"/>
    </row>
    <row r="148" customFormat="false" ht="37.5" hidden="false" customHeight="true" outlineLevel="0" collapsed="false">
      <c r="A148" s="5"/>
      <c r="B148" s="13" t="n">
        <f aca="false">B147+1</f>
        <v>95</v>
      </c>
      <c r="C148" s="67"/>
      <c r="D148" s="67"/>
      <c r="E148" s="67"/>
      <c r="F148" s="67"/>
      <c r="G148" s="67"/>
      <c r="H148" s="67"/>
      <c r="I148" s="67"/>
      <c r="J148" s="67"/>
      <c r="K148" s="67"/>
      <c r="L148" s="67"/>
      <c r="M148" s="60"/>
      <c r="N148" s="60"/>
      <c r="O148" s="60"/>
      <c r="P148" s="60"/>
      <c r="Q148" s="60"/>
      <c r="R148" s="60"/>
      <c r="S148" s="60"/>
      <c r="T148" s="60"/>
      <c r="U148" s="60"/>
      <c r="V148" s="60"/>
      <c r="W148" s="60"/>
      <c r="X148" s="59"/>
      <c r="Y148" s="59"/>
      <c r="Z148" s="65"/>
      <c r="AA148" s="66"/>
      <c r="AB148" s="63" t="str">
        <f aca="false">IF(Z148-AA148=0,"",Z148-AA148)</f>
        <v/>
      </c>
      <c r="AC148" s="64" t="e">
        <f aca="false">IF(Y148="","",IFERROR(INDEX(【参考】数式用2!$G$3:$I$451,MATCH(W148,【参考】数式用2!$F$3:$F$451,0),MATCH(VLOOKUP(Y148,【参考】数式用2!$J$2:$K$26,2,FALSE),【参考】数式用2!$G$2:$I$2,0)),10)))))</f>
        <v>#N/A</v>
      </c>
      <c r="AD148" s="68"/>
    </row>
    <row r="149" customFormat="false" ht="37.5" hidden="false" customHeight="true" outlineLevel="0" collapsed="false">
      <c r="A149" s="5"/>
      <c r="B149" s="13" t="n">
        <f aca="false">B148+1</f>
        <v>96</v>
      </c>
      <c r="C149" s="67"/>
      <c r="D149" s="67"/>
      <c r="E149" s="67"/>
      <c r="F149" s="67"/>
      <c r="G149" s="67"/>
      <c r="H149" s="67"/>
      <c r="I149" s="67"/>
      <c r="J149" s="67"/>
      <c r="K149" s="67"/>
      <c r="L149" s="67"/>
      <c r="M149" s="60"/>
      <c r="N149" s="60"/>
      <c r="O149" s="60"/>
      <c r="P149" s="60"/>
      <c r="Q149" s="60"/>
      <c r="R149" s="60"/>
      <c r="S149" s="60"/>
      <c r="T149" s="60"/>
      <c r="U149" s="60"/>
      <c r="V149" s="60"/>
      <c r="W149" s="60"/>
      <c r="X149" s="59"/>
      <c r="Y149" s="59"/>
      <c r="Z149" s="65"/>
      <c r="AA149" s="66"/>
      <c r="AB149" s="63" t="str">
        <f aca="false">IF(Z149-AA149=0,"",Z149-AA149)</f>
        <v/>
      </c>
      <c r="AC149" s="64" t="e">
        <f aca="false">IF(Y149="","",IFERROR(INDEX(【参考】数式用2!$G$3:$I$451,MATCH(W149,【参考】数式用2!$F$3:$F$451,0),MATCH(VLOOKUP(Y149,【参考】数式用2!$J$2:$K$26,2,FALSE),【参考】数式用2!$G$2:$I$2,0)),10)))))</f>
        <v>#N/A</v>
      </c>
      <c r="AD149" s="68"/>
    </row>
    <row r="150" customFormat="false" ht="37.5" hidden="false" customHeight="true" outlineLevel="0" collapsed="false">
      <c r="A150" s="5"/>
      <c r="B150" s="13" t="n">
        <f aca="false">B149+1</f>
        <v>97</v>
      </c>
      <c r="C150" s="67"/>
      <c r="D150" s="67"/>
      <c r="E150" s="67"/>
      <c r="F150" s="67"/>
      <c r="G150" s="67"/>
      <c r="H150" s="67"/>
      <c r="I150" s="67"/>
      <c r="J150" s="67"/>
      <c r="K150" s="67"/>
      <c r="L150" s="67"/>
      <c r="M150" s="60"/>
      <c r="N150" s="60"/>
      <c r="O150" s="60"/>
      <c r="P150" s="60"/>
      <c r="Q150" s="60"/>
      <c r="R150" s="60"/>
      <c r="S150" s="60"/>
      <c r="T150" s="60"/>
      <c r="U150" s="60"/>
      <c r="V150" s="60"/>
      <c r="W150" s="60"/>
      <c r="X150" s="59"/>
      <c r="Y150" s="59"/>
      <c r="Z150" s="65"/>
      <c r="AA150" s="66"/>
      <c r="AB150" s="63" t="str">
        <f aca="false">IF(Z150-AA150=0,"",Z150-AA150)</f>
        <v/>
      </c>
      <c r="AC150" s="64" t="e">
        <f aca="false">IF(Y150="","",IFERROR(INDEX(【参考】数式用2!$G$3:$I$451,MATCH(W150,【参考】数式用2!$F$3:$F$451,0),MATCH(VLOOKUP(Y150,【参考】数式用2!$J$2:$K$26,2,FALSE),【参考】数式用2!$G$2:$I$2,0)),10)))))</f>
        <v>#N/A</v>
      </c>
      <c r="AD150" s="68"/>
    </row>
    <row r="151" customFormat="false" ht="37.5" hidden="false" customHeight="true" outlineLevel="0" collapsed="false">
      <c r="A151" s="5"/>
      <c r="B151" s="13" t="n">
        <f aca="false">B150+1</f>
        <v>98</v>
      </c>
      <c r="C151" s="67"/>
      <c r="D151" s="67"/>
      <c r="E151" s="67"/>
      <c r="F151" s="67"/>
      <c r="G151" s="67"/>
      <c r="H151" s="67"/>
      <c r="I151" s="67"/>
      <c r="J151" s="67"/>
      <c r="K151" s="67"/>
      <c r="L151" s="67"/>
      <c r="M151" s="60"/>
      <c r="N151" s="60"/>
      <c r="O151" s="60"/>
      <c r="P151" s="60"/>
      <c r="Q151" s="60"/>
      <c r="R151" s="60"/>
      <c r="S151" s="60"/>
      <c r="T151" s="60"/>
      <c r="U151" s="60"/>
      <c r="V151" s="60"/>
      <c r="W151" s="60"/>
      <c r="X151" s="59"/>
      <c r="Y151" s="59"/>
      <c r="Z151" s="65"/>
      <c r="AA151" s="66"/>
      <c r="AB151" s="63" t="str">
        <f aca="false">IF(Z151-AA151=0,"",Z151-AA151)</f>
        <v/>
      </c>
      <c r="AC151" s="64" t="e">
        <f aca="false">IF(Y151="","",IFERROR(INDEX(【参考】数式用2!$G$3:$I$451,MATCH(W151,【参考】数式用2!$F$3:$F$451,0),MATCH(VLOOKUP(Y151,【参考】数式用2!$J$2:$K$26,2,FALSE),【参考】数式用2!$G$2:$I$2,0)),10)))))</f>
        <v>#N/A</v>
      </c>
      <c r="AD151" s="68"/>
    </row>
    <row r="152" customFormat="false" ht="37.5" hidden="false" customHeight="true" outlineLevel="0" collapsed="false">
      <c r="A152" s="5"/>
      <c r="B152" s="13" t="n">
        <f aca="false">B151+1</f>
        <v>99</v>
      </c>
      <c r="C152" s="67"/>
      <c r="D152" s="67"/>
      <c r="E152" s="67"/>
      <c r="F152" s="67"/>
      <c r="G152" s="67"/>
      <c r="H152" s="67"/>
      <c r="I152" s="67"/>
      <c r="J152" s="67"/>
      <c r="K152" s="67"/>
      <c r="L152" s="67"/>
      <c r="M152" s="60"/>
      <c r="N152" s="60"/>
      <c r="O152" s="60"/>
      <c r="P152" s="60"/>
      <c r="Q152" s="60"/>
      <c r="R152" s="60"/>
      <c r="S152" s="60"/>
      <c r="T152" s="60"/>
      <c r="U152" s="60"/>
      <c r="V152" s="60"/>
      <c r="W152" s="60"/>
      <c r="X152" s="59"/>
      <c r="Y152" s="59"/>
      <c r="Z152" s="65"/>
      <c r="AA152" s="66"/>
      <c r="AB152" s="63" t="str">
        <f aca="false">IF(Z152-AA152=0,"",Z152-AA152)</f>
        <v/>
      </c>
      <c r="AC152" s="64" t="e">
        <f aca="false">IF(Y152="","",IFERROR(INDEX(【参考】数式用2!$G$3:$I$451,MATCH(W152,【参考】数式用2!$F$3:$F$451,0),MATCH(VLOOKUP(Y152,【参考】数式用2!$J$2:$K$26,2,FALSE),【参考】数式用2!$G$2:$I$2,0)),10)))))</f>
        <v>#N/A</v>
      </c>
      <c r="AD152" s="68"/>
    </row>
    <row r="153" customFormat="false" ht="37.5" hidden="false" customHeight="true" outlineLevel="0" collapsed="false">
      <c r="A153" s="5"/>
      <c r="B153" s="13" t="n">
        <f aca="false">B152+1</f>
        <v>100</v>
      </c>
      <c r="C153" s="70"/>
      <c r="D153" s="70"/>
      <c r="E153" s="70"/>
      <c r="F153" s="70"/>
      <c r="G153" s="70"/>
      <c r="H153" s="70"/>
      <c r="I153" s="70"/>
      <c r="J153" s="70"/>
      <c r="K153" s="70"/>
      <c r="L153" s="70"/>
      <c r="M153" s="71"/>
      <c r="N153" s="71"/>
      <c r="O153" s="71"/>
      <c r="P153" s="71"/>
      <c r="Q153" s="71"/>
      <c r="R153" s="71"/>
      <c r="S153" s="71"/>
      <c r="T153" s="71"/>
      <c r="U153" s="71"/>
      <c r="V153" s="71"/>
      <c r="W153" s="71"/>
      <c r="X153" s="72"/>
      <c r="Y153" s="72"/>
      <c r="Z153" s="73"/>
      <c r="AA153" s="74"/>
      <c r="AB153" s="75" t="str">
        <f aca="false">IF(Z153-AA153=0,"",Z153-AA153)</f>
        <v/>
      </c>
      <c r="AC153" s="76" t="e">
        <f aca="false">IF(Y153="","",IFERROR(INDEX(【参考】数式用2!$G$3:$I$451,MATCH(W153,【参考】数式用2!$F$3:$F$451,0),MATCH(VLOOKUP(Y153,【参考】数式用2!$J$2:$K$26,2,FALSE),【参考】数式用2!$G$2:$I$2,0)),10)))))</f>
        <v>#N/A</v>
      </c>
      <c r="AD153" s="68"/>
    </row>
  </sheetData>
  <sheetProtection algorithmName="SHA-512" hashValue="D7/nKZHH2AQUtUmUghIs172v0i5Hl55rqBRa3BC+ccSu97yWYSQ7CBwKE1N12N1ZxVM3vsjUofnMUQfNEANdLQ==" saltValue="tHHnRP5vLh4NeoFJm5Q6Hg==" spinCount="100000" sheet="true" formatCells="false" formatColumns="false" formatRows="false" sort="false" autoFilter="false"/>
  <mergeCells count="339">
    <mergeCell ref="A4:AC4"/>
    <mergeCell ref="A6:AC6"/>
    <mergeCell ref="A15:AC15"/>
    <mergeCell ref="C33:L33"/>
    <mergeCell ref="C37:L37"/>
    <mergeCell ref="M37:X37"/>
    <mergeCell ref="C38:L38"/>
    <mergeCell ref="M38:X38"/>
    <mergeCell ref="C39:L39"/>
    <mergeCell ref="C40:L40"/>
    <mergeCell ref="M40:X40"/>
    <mergeCell ref="C41:L41"/>
    <mergeCell ref="M41:X41"/>
    <mergeCell ref="C42:L42"/>
    <mergeCell ref="M42:X42"/>
    <mergeCell ref="C43:L43"/>
    <mergeCell ref="M43:X43"/>
    <mergeCell ref="B44:B45"/>
    <mergeCell ref="C44:L44"/>
    <mergeCell ref="M44:X44"/>
    <mergeCell ref="C45:L45"/>
    <mergeCell ref="M45:X45"/>
    <mergeCell ref="C46:L46"/>
    <mergeCell ref="M46:X46"/>
    <mergeCell ref="C47:L47"/>
    <mergeCell ref="M47:X47"/>
    <mergeCell ref="B51:AC51"/>
    <mergeCell ref="B52:B53"/>
    <mergeCell ref="C52:L53"/>
    <mergeCell ref="M52:Q53"/>
    <mergeCell ref="R52:W52"/>
    <mergeCell ref="X52:X53"/>
    <mergeCell ref="Y52:Y53"/>
    <mergeCell ref="Z52:Z53"/>
    <mergeCell ref="AA52:AA53"/>
    <mergeCell ref="AB52:AB53"/>
    <mergeCell ref="AC52:AC53"/>
    <mergeCell ref="AD52:AD53"/>
    <mergeCell ref="R53:V53"/>
    <mergeCell ref="C54:L54"/>
    <mergeCell ref="M54:Q54"/>
    <mergeCell ref="R54:V54"/>
    <mergeCell ref="C55:L55"/>
    <mergeCell ref="M55:Q55"/>
    <mergeCell ref="R55:V55"/>
    <mergeCell ref="C56:L56"/>
    <mergeCell ref="M56:Q56"/>
    <mergeCell ref="R56:V56"/>
    <mergeCell ref="C57:L57"/>
    <mergeCell ref="M57:Q57"/>
    <mergeCell ref="R57:V57"/>
    <mergeCell ref="C58:L58"/>
    <mergeCell ref="M58:Q58"/>
    <mergeCell ref="R58:V58"/>
    <mergeCell ref="C59:L59"/>
    <mergeCell ref="M59:Q59"/>
    <mergeCell ref="R59:V59"/>
    <mergeCell ref="C60:L60"/>
    <mergeCell ref="M60:Q60"/>
    <mergeCell ref="R60:V60"/>
    <mergeCell ref="C61:L61"/>
    <mergeCell ref="M61:Q61"/>
    <mergeCell ref="R61:V61"/>
    <mergeCell ref="C62:L62"/>
    <mergeCell ref="M62:Q62"/>
    <mergeCell ref="R62:V62"/>
    <mergeCell ref="C63:L63"/>
    <mergeCell ref="M63:Q63"/>
    <mergeCell ref="R63:V63"/>
    <mergeCell ref="C64:L64"/>
    <mergeCell ref="M64:Q64"/>
    <mergeCell ref="R64:V64"/>
    <mergeCell ref="C65:L65"/>
    <mergeCell ref="M65:Q65"/>
    <mergeCell ref="R65:V65"/>
    <mergeCell ref="C66:L66"/>
    <mergeCell ref="M66:Q66"/>
    <mergeCell ref="R66:V66"/>
    <mergeCell ref="C67:L67"/>
    <mergeCell ref="M67:Q67"/>
    <mergeCell ref="R67:V67"/>
    <mergeCell ref="C68:L68"/>
    <mergeCell ref="M68:Q68"/>
    <mergeCell ref="R68:V68"/>
    <mergeCell ref="C69:L69"/>
    <mergeCell ref="M69:Q69"/>
    <mergeCell ref="R69:V69"/>
    <mergeCell ref="C70:L70"/>
    <mergeCell ref="M70:Q70"/>
    <mergeCell ref="R70:V70"/>
    <mergeCell ref="C71:L71"/>
    <mergeCell ref="M71:Q71"/>
    <mergeCell ref="R71:V71"/>
    <mergeCell ref="C72:L72"/>
    <mergeCell ref="M72:Q72"/>
    <mergeCell ref="R72:V72"/>
    <mergeCell ref="C73:L73"/>
    <mergeCell ref="M73:Q73"/>
    <mergeCell ref="R73:V73"/>
    <mergeCell ref="C74:L74"/>
    <mergeCell ref="M74:Q74"/>
    <mergeCell ref="R74:V74"/>
    <mergeCell ref="C75:L75"/>
    <mergeCell ref="M75:Q75"/>
    <mergeCell ref="R75:V75"/>
    <mergeCell ref="C76:L76"/>
    <mergeCell ref="M76:Q76"/>
    <mergeCell ref="R76:V76"/>
    <mergeCell ref="C77:L77"/>
    <mergeCell ref="M77:Q77"/>
    <mergeCell ref="R77:V77"/>
    <mergeCell ref="C78:L78"/>
    <mergeCell ref="M78:Q78"/>
    <mergeCell ref="R78:V78"/>
    <mergeCell ref="C79:L79"/>
    <mergeCell ref="M79:Q79"/>
    <mergeCell ref="R79:V79"/>
    <mergeCell ref="C80:L80"/>
    <mergeCell ref="M80:Q80"/>
    <mergeCell ref="R80:V80"/>
    <mergeCell ref="C81:L81"/>
    <mergeCell ref="M81:Q81"/>
    <mergeCell ref="R81:V81"/>
    <mergeCell ref="C82:L82"/>
    <mergeCell ref="M82:Q82"/>
    <mergeCell ref="R82:V82"/>
    <mergeCell ref="C83:L83"/>
    <mergeCell ref="M83:Q83"/>
    <mergeCell ref="R83:V83"/>
    <mergeCell ref="C84:L84"/>
    <mergeCell ref="M84:Q84"/>
    <mergeCell ref="R84:V84"/>
    <mergeCell ref="C85:L85"/>
    <mergeCell ref="M85:Q85"/>
    <mergeCell ref="R85:V85"/>
    <mergeCell ref="C86:L86"/>
    <mergeCell ref="M86:Q86"/>
    <mergeCell ref="R86:V86"/>
    <mergeCell ref="C87:L87"/>
    <mergeCell ref="M87:Q87"/>
    <mergeCell ref="R87:V87"/>
    <mergeCell ref="C88:L88"/>
    <mergeCell ref="M88:Q88"/>
    <mergeCell ref="R88:V88"/>
    <mergeCell ref="C89:L89"/>
    <mergeCell ref="M89:Q89"/>
    <mergeCell ref="R89:V89"/>
    <mergeCell ref="C90:L90"/>
    <mergeCell ref="M90:Q90"/>
    <mergeCell ref="R90:V90"/>
    <mergeCell ref="C91:L91"/>
    <mergeCell ref="M91:Q91"/>
    <mergeCell ref="R91:V91"/>
    <mergeCell ref="C92:L92"/>
    <mergeCell ref="M92:Q92"/>
    <mergeCell ref="R92:V92"/>
    <mergeCell ref="C93:L93"/>
    <mergeCell ref="M93:Q93"/>
    <mergeCell ref="R93:V93"/>
    <mergeCell ref="C94:L94"/>
    <mergeCell ref="M94:Q94"/>
    <mergeCell ref="R94:V94"/>
    <mergeCell ref="C95:L95"/>
    <mergeCell ref="M95:Q95"/>
    <mergeCell ref="R95:V95"/>
    <mergeCell ref="C96:L96"/>
    <mergeCell ref="M96:Q96"/>
    <mergeCell ref="R96:V96"/>
    <mergeCell ref="C97:L97"/>
    <mergeCell ref="M97:Q97"/>
    <mergeCell ref="R97:V97"/>
    <mergeCell ref="C98:L98"/>
    <mergeCell ref="M98:Q98"/>
    <mergeCell ref="R98:V98"/>
    <mergeCell ref="C99:L99"/>
    <mergeCell ref="M99:Q99"/>
    <mergeCell ref="R99:V99"/>
    <mergeCell ref="C100:L100"/>
    <mergeCell ref="M100:Q100"/>
    <mergeCell ref="R100:V100"/>
    <mergeCell ref="C101:L101"/>
    <mergeCell ref="M101:Q101"/>
    <mergeCell ref="R101:V101"/>
    <mergeCell ref="C102:L102"/>
    <mergeCell ref="M102:Q102"/>
    <mergeCell ref="R102:V102"/>
    <mergeCell ref="C103:L103"/>
    <mergeCell ref="M103:Q103"/>
    <mergeCell ref="R103:V103"/>
    <mergeCell ref="C104:L104"/>
    <mergeCell ref="M104:Q104"/>
    <mergeCell ref="R104:V104"/>
    <mergeCell ref="C105:L105"/>
    <mergeCell ref="M105:Q105"/>
    <mergeCell ref="R105:V105"/>
    <mergeCell ref="C106:L106"/>
    <mergeCell ref="M106:Q106"/>
    <mergeCell ref="R106:V106"/>
    <mergeCell ref="C107:L107"/>
    <mergeCell ref="M107:Q107"/>
    <mergeCell ref="R107:V107"/>
    <mergeCell ref="C108:L108"/>
    <mergeCell ref="M108:Q108"/>
    <mergeCell ref="R108:V108"/>
    <mergeCell ref="C109:L109"/>
    <mergeCell ref="M109:Q109"/>
    <mergeCell ref="R109:V109"/>
    <mergeCell ref="C110:L110"/>
    <mergeCell ref="M110:Q110"/>
    <mergeCell ref="R110:V110"/>
    <mergeCell ref="C111:L111"/>
    <mergeCell ref="M111:Q111"/>
    <mergeCell ref="R111:V111"/>
    <mergeCell ref="C112:L112"/>
    <mergeCell ref="M112:Q112"/>
    <mergeCell ref="R112:V112"/>
    <mergeCell ref="C113:L113"/>
    <mergeCell ref="M113:Q113"/>
    <mergeCell ref="R113:V113"/>
    <mergeCell ref="C114:L114"/>
    <mergeCell ref="M114:Q114"/>
    <mergeCell ref="R114:V114"/>
    <mergeCell ref="C115:L115"/>
    <mergeCell ref="M115:Q115"/>
    <mergeCell ref="R115:V115"/>
    <mergeCell ref="C116:L116"/>
    <mergeCell ref="M116:Q116"/>
    <mergeCell ref="R116:V116"/>
    <mergeCell ref="C117:L117"/>
    <mergeCell ref="M117:Q117"/>
    <mergeCell ref="R117:V117"/>
    <mergeCell ref="C118:L118"/>
    <mergeCell ref="M118:Q118"/>
    <mergeCell ref="R118:V118"/>
    <mergeCell ref="C119:L119"/>
    <mergeCell ref="M119:Q119"/>
    <mergeCell ref="R119:V119"/>
    <mergeCell ref="C120:L120"/>
    <mergeCell ref="M120:Q120"/>
    <mergeCell ref="R120:V120"/>
    <mergeCell ref="C121:L121"/>
    <mergeCell ref="M121:Q121"/>
    <mergeCell ref="R121:V121"/>
    <mergeCell ref="C122:L122"/>
    <mergeCell ref="M122:Q122"/>
    <mergeCell ref="R122:V122"/>
    <mergeCell ref="C123:L123"/>
    <mergeCell ref="M123:Q123"/>
    <mergeCell ref="R123:V123"/>
    <mergeCell ref="C124:L124"/>
    <mergeCell ref="M124:Q124"/>
    <mergeCell ref="R124:V124"/>
    <mergeCell ref="C125:L125"/>
    <mergeCell ref="M125:Q125"/>
    <mergeCell ref="R125:V125"/>
    <mergeCell ref="C126:L126"/>
    <mergeCell ref="M126:Q126"/>
    <mergeCell ref="R126:V126"/>
    <mergeCell ref="C127:L127"/>
    <mergeCell ref="M127:Q127"/>
    <mergeCell ref="R127:V127"/>
    <mergeCell ref="C128:L128"/>
    <mergeCell ref="M128:Q128"/>
    <mergeCell ref="R128:V128"/>
    <mergeCell ref="C129:L129"/>
    <mergeCell ref="M129:Q129"/>
    <mergeCell ref="R129:V129"/>
    <mergeCell ref="C130:L130"/>
    <mergeCell ref="M130:Q130"/>
    <mergeCell ref="R130:V130"/>
    <mergeCell ref="C131:L131"/>
    <mergeCell ref="M131:Q131"/>
    <mergeCell ref="R131:V131"/>
    <mergeCell ref="C132:L132"/>
    <mergeCell ref="M132:Q132"/>
    <mergeCell ref="R132:V132"/>
    <mergeCell ref="C133:L133"/>
    <mergeCell ref="M133:Q133"/>
    <mergeCell ref="R133:V133"/>
    <mergeCell ref="C134:L134"/>
    <mergeCell ref="M134:Q134"/>
    <mergeCell ref="R134:V134"/>
    <mergeCell ref="C135:L135"/>
    <mergeCell ref="M135:Q135"/>
    <mergeCell ref="R135:V135"/>
    <mergeCell ref="C136:L136"/>
    <mergeCell ref="M136:Q136"/>
    <mergeCell ref="R136:V136"/>
    <mergeCell ref="C137:L137"/>
    <mergeCell ref="M137:Q137"/>
    <mergeCell ref="R137:V137"/>
    <mergeCell ref="C138:L138"/>
    <mergeCell ref="M138:Q138"/>
    <mergeCell ref="R138:V138"/>
    <mergeCell ref="C139:L139"/>
    <mergeCell ref="M139:Q139"/>
    <mergeCell ref="R139:V139"/>
    <mergeCell ref="C140:L140"/>
    <mergeCell ref="M140:Q140"/>
    <mergeCell ref="R140:V140"/>
    <mergeCell ref="C141:L141"/>
    <mergeCell ref="M141:Q141"/>
    <mergeCell ref="R141:V141"/>
    <mergeCell ref="C142:L142"/>
    <mergeCell ref="M142:Q142"/>
    <mergeCell ref="R142:V142"/>
    <mergeCell ref="C143:L143"/>
    <mergeCell ref="M143:Q143"/>
    <mergeCell ref="R143:V143"/>
    <mergeCell ref="C144:L144"/>
    <mergeCell ref="M144:Q144"/>
    <mergeCell ref="R144:V144"/>
    <mergeCell ref="C145:L145"/>
    <mergeCell ref="M145:Q145"/>
    <mergeCell ref="R145:V145"/>
    <mergeCell ref="C146:L146"/>
    <mergeCell ref="M146:Q146"/>
    <mergeCell ref="R146:V146"/>
    <mergeCell ref="C147:L147"/>
    <mergeCell ref="M147:Q147"/>
    <mergeCell ref="R147:V147"/>
    <mergeCell ref="C148:L148"/>
    <mergeCell ref="M148:Q148"/>
    <mergeCell ref="R148:V148"/>
    <mergeCell ref="C149:L149"/>
    <mergeCell ref="M149:Q149"/>
    <mergeCell ref="R149:V149"/>
    <mergeCell ref="C150:L150"/>
    <mergeCell ref="M150:Q150"/>
    <mergeCell ref="R150:V150"/>
    <mergeCell ref="C151:L151"/>
    <mergeCell ref="M151:Q151"/>
    <mergeCell ref="R151:V151"/>
    <mergeCell ref="C152:L152"/>
    <mergeCell ref="M152:Q152"/>
    <mergeCell ref="R152:V152"/>
    <mergeCell ref="C153:L153"/>
    <mergeCell ref="M153:Q153"/>
    <mergeCell ref="R153:V153"/>
  </mergeCells>
  <conditionalFormatting sqref="AC54:AC153">
    <cfRule type="expression" priority="2" aboveAverage="0" equalAverage="0" bottom="0" percent="0" rank="0" text="" dxfId="0">
      <formula>OR(Y54="訪問型サービス（総合事業）",Y54="通所型サービス（総合事業）")</formula>
    </cfRule>
  </conditionalFormatting>
  <dataValidations count="4">
    <dataValidation allowBlank="true" error="桁数が正しくありません。10桁の介護保険事業所番号を入力してください。" errorStyle="stop" operator="equal" prompt="10桁の介護保険事業所番号を入力してください。" showDropDown="false" showErrorMessage="true" showInputMessage="true" sqref="C54:L153" type="textLength">
      <formula1>10</formula1>
      <formula2>0</formula2>
    </dataValidation>
    <dataValidation allowBlank="true" errorStyle="stop" operator="between" showDropDown="false" showErrorMessage="true" showInputMessage="true" sqref="W54:W153" type="list">
      <formula1>INDIRECT(R54)</formula1>
      <formula2>0</formula2>
    </dataValidation>
    <dataValidation allowBlank="true" errorStyle="stop" operator="between" showDropDown="false" showErrorMessage="true" showInputMessage="true" sqref="Y54:Y153" type="list">
      <formula1>【参考】数式用!$A$5:$A$27</formula1>
      <formula2>0</formula2>
    </dataValidation>
    <dataValidation allowBlank="true" errorStyle="stop" operator="between" showDropDown="false" showErrorMessage="true" showInputMessage="true" sqref="R54:V153" type="list">
      <formula1>【参考】数式用2!$A$3:$A$49</formula1>
      <formula2>0</formula2>
    </dataValidation>
  </dataValidations>
  <printOptions headings="false" gridLines="false" gridLinesSet="true" horizontalCentered="false" verticalCentered="false"/>
  <pageMargins left="0.708333333333333" right="0.708333333333333" top="0.747916666666667" bottom="0.747916666666667" header="0.511811023622047" footer="0.511811023622047"/>
  <pageSetup paperSize="9" scale="100" fitToWidth="1" fitToHeight="0" pageOrder="downThenOver" orientation="portrait" blackAndWhite="false" draft="false" cellComments="none" horizontalDpi="300" verticalDpi="300" copies="1"/>
  <headerFooter differentFirst="false" differentOddEven="false">
    <oddHeader/>
    <oddFoot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BV249"/>
  <sheetViews>
    <sheetView showFormulas="false" showGridLines="true" showRowColHeaders="true" showZeros="true" rightToLeft="false" tabSelected="false" showOutlineSymbols="true" defaultGridColor="true" view="pageBreakPreview" topLeftCell="A1" colorId="64" zoomScale="100" zoomScaleNormal="120" zoomScalePageLayoutView="100" workbookViewId="0">
      <selection pane="topLeft" activeCell="A1" activeCellId="0" sqref="A1"/>
    </sheetView>
  </sheetViews>
  <sheetFormatPr defaultColWidth="9.00390625" defaultRowHeight="13.5" zeroHeight="false" outlineLevelRow="0" outlineLevelCol="0"/>
  <cols>
    <col collapsed="false" customWidth="true" hidden="false" outlineLevel="0" max="1" min="1" style="1" width="2.13"/>
    <col collapsed="false" customWidth="true" hidden="false" outlineLevel="0" max="2" min="2" style="1" width="3.13"/>
    <col collapsed="false" customWidth="true" hidden="false" outlineLevel="0" max="7" min="3" style="1" width="2.63"/>
    <col collapsed="false" customWidth="true" hidden="false" outlineLevel="0" max="36" min="8" style="1" width="2.5"/>
    <col collapsed="false" customWidth="true" hidden="false" outlineLevel="0" max="37" min="37" style="1" width="2.87"/>
    <col collapsed="false" customWidth="true" hidden="false" outlineLevel="0" max="38" min="38" style="1" width="2.5"/>
    <col collapsed="false" customWidth="true" hidden="false" outlineLevel="0" max="39" min="39" style="1" width="6.88"/>
    <col collapsed="false" customWidth="true" hidden="false" outlineLevel="0" max="43" min="40" style="1" width="5.37"/>
    <col collapsed="false" customWidth="true" hidden="false" outlineLevel="0" max="44" min="44" style="1" width="7.38"/>
    <col collapsed="false" customWidth="true" hidden="false" outlineLevel="0" max="48" min="45" style="1" width="5.37"/>
    <col collapsed="false" customWidth="true" hidden="false" outlineLevel="0" max="51" min="49" style="1" width="5.5"/>
    <col collapsed="false" customWidth="true" hidden="false" outlineLevel="0" max="52" min="52" style="1" width="5.87"/>
    <col collapsed="false" customWidth="true" hidden="false" outlineLevel="0" max="53" min="53" style="1" width="6"/>
    <col collapsed="false" customWidth="true" hidden="false" outlineLevel="0" max="54" min="54" style="1" width="5.63"/>
    <col collapsed="false" customWidth="true" hidden="false" outlineLevel="0" max="63" min="55" style="1" width="4.13"/>
    <col collapsed="false" customWidth="false" hidden="false" outlineLevel="0" max="1024" min="64" style="1" width="9"/>
  </cols>
  <sheetData>
    <row r="1" customFormat="false" ht="18.75" hidden="false" customHeight="true" outlineLevel="0" collapsed="false">
      <c r="A1" s="77"/>
      <c r="B1" s="78" t="s">
        <v>67</v>
      </c>
      <c r="C1" s="79"/>
      <c r="D1" s="79"/>
      <c r="E1" s="79"/>
      <c r="F1" s="79"/>
      <c r="G1" s="79"/>
      <c r="H1" s="79"/>
      <c r="I1" s="79"/>
      <c r="J1" s="79"/>
      <c r="K1" s="79"/>
      <c r="L1" s="79"/>
      <c r="M1" s="79"/>
      <c r="N1" s="79"/>
      <c r="O1" s="79"/>
      <c r="P1" s="79"/>
      <c r="Q1" s="79"/>
      <c r="R1" s="79"/>
      <c r="S1" s="79"/>
      <c r="T1" s="79"/>
      <c r="U1" s="79"/>
      <c r="V1" s="79"/>
      <c r="W1" s="79"/>
      <c r="X1" s="79"/>
      <c r="Y1" s="79"/>
      <c r="Z1" s="80" t="s">
        <v>68</v>
      </c>
      <c r="AA1" s="80"/>
      <c r="AB1" s="80"/>
      <c r="AC1" s="80"/>
      <c r="AD1" s="81" t="str">
        <f aca="false">IF(基本情報入力シート!C33="","",基本情報入力シート!C33)</f>
        <v>○○市</v>
      </c>
      <c r="AE1" s="81"/>
      <c r="AF1" s="81"/>
      <c r="AG1" s="81"/>
      <c r="AH1" s="81"/>
      <c r="AI1" s="81"/>
      <c r="AJ1" s="81"/>
      <c r="AK1" s="81"/>
      <c r="AL1" s="77"/>
    </row>
    <row r="2" customFormat="false" ht="10.5" hidden="false" customHeight="true" outlineLevel="0" collapsed="false">
      <c r="A2" s="77"/>
      <c r="B2" s="79"/>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7"/>
    </row>
    <row r="3" customFormat="false" ht="24" hidden="false" customHeight="true" outlineLevel="0" collapsed="false">
      <c r="A3" s="77"/>
      <c r="B3" s="82" t="s">
        <v>69</v>
      </c>
      <c r="C3" s="82"/>
      <c r="D3" s="82"/>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2"/>
      <c r="AL3" s="83"/>
      <c r="AM3" s="84"/>
    </row>
    <row r="4" customFormat="false" ht="9" hidden="false" customHeight="true" outlineLevel="0" collapsed="false">
      <c r="A4" s="77"/>
      <c r="B4" s="85"/>
      <c r="C4" s="86"/>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7"/>
    </row>
    <row r="5" customFormat="false" ht="19.5" hidden="false" customHeight="true" outlineLevel="0" collapsed="false">
      <c r="A5" s="77"/>
      <c r="B5" s="87" t="s">
        <v>70</v>
      </c>
      <c r="C5" s="87"/>
      <c r="D5" s="87"/>
      <c r="E5" s="87"/>
      <c r="F5" s="87"/>
      <c r="G5" s="87"/>
      <c r="H5" s="87"/>
      <c r="I5" s="87"/>
      <c r="J5" s="88"/>
      <c r="K5" s="88"/>
      <c r="L5" s="88"/>
      <c r="M5" s="88"/>
      <c r="N5" s="88"/>
      <c r="O5" s="88"/>
      <c r="P5" s="88"/>
      <c r="Q5" s="88"/>
      <c r="R5" s="88"/>
      <c r="S5" s="88"/>
      <c r="T5" s="88"/>
      <c r="U5" s="88"/>
      <c r="V5" s="88"/>
      <c r="W5" s="88"/>
      <c r="X5" s="88"/>
      <c r="Y5" s="88"/>
      <c r="Z5" s="88"/>
      <c r="AA5" s="88"/>
      <c r="AB5" s="88"/>
      <c r="AC5" s="88"/>
      <c r="AD5" s="88"/>
      <c r="AE5" s="88"/>
      <c r="AF5" s="88"/>
      <c r="AG5" s="88"/>
      <c r="AH5" s="88"/>
      <c r="AI5" s="88"/>
      <c r="AJ5" s="88"/>
      <c r="AK5" s="88"/>
      <c r="AL5" s="77"/>
    </row>
    <row r="6" s="92" customFormat="true" ht="13.5" hidden="false" customHeight="true" outlineLevel="0" collapsed="false">
      <c r="A6" s="89"/>
      <c r="B6" s="90" t="s">
        <v>13</v>
      </c>
      <c r="C6" s="90"/>
      <c r="D6" s="90"/>
      <c r="E6" s="90"/>
      <c r="F6" s="90"/>
      <c r="G6" s="90"/>
      <c r="H6" s="91" t="str">
        <f aca="false">IF(基本情報入力シート!M37="","",基本情報入力シート!M37)</f>
        <v>○○ケアサービス</v>
      </c>
      <c r="I6" s="91"/>
      <c r="J6" s="91"/>
      <c r="K6" s="91"/>
      <c r="L6" s="91"/>
      <c r="M6" s="91"/>
      <c r="N6" s="91"/>
      <c r="O6" s="91"/>
      <c r="P6" s="91"/>
      <c r="Q6" s="91"/>
      <c r="R6" s="91"/>
      <c r="S6" s="91"/>
      <c r="T6" s="91"/>
      <c r="U6" s="91"/>
      <c r="V6" s="91"/>
      <c r="W6" s="91"/>
      <c r="X6" s="91"/>
      <c r="Y6" s="91"/>
      <c r="Z6" s="91"/>
      <c r="AA6" s="91"/>
      <c r="AB6" s="91"/>
      <c r="AC6" s="91"/>
      <c r="AD6" s="91"/>
      <c r="AE6" s="91"/>
      <c r="AF6" s="91"/>
      <c r="AG6" s="91"/>
      <c r="AH6" s="91"/>
      <c r="AI6" s="91"/>
      <c r="AJ6" s="91"/>
      <c r="AK6" s="91"/>
      <c r="AL6" s="89"/>
    </row>
    <row r="7" s="92" customFormat="true" ht="25.5" hidden="false" customHeight="true" outlineLevel="0" collapsed="false">
      <c r="A7" s="89"/>
      <c r="B7" s="93" t="s">
        <v>12</v>
      </c>
      <c r="C7" s="93"/>
      <c r="D7" s="93"/>
      <c r="E7" s="93"/>
      <c r="F7" s="93"/>
      <c r="G7" s="93"/>
      <c r="H7" s="94" t="str">
        <f aca="false">IF(基本情報入力シート!M38="","",基本情報入力シート!M38)</f>
        <v>○○ケアサービス</v>
      </c>
      <c r="I7" s="94"/>
      <c r="J7" s="94"/>
      <c r="K7" s="94"/>
      <c r="L7" s="94"/>
      <c r="M7" s="94"/>
      <c r="N7" s="94"/>
      <c r="O7" s="94"/>
      <c r="P7" s="94"/>
      <c r="Q7" s="94"/>
      <c r="R7" s="94"/>
      <c r="S7" s="94"/>
      <c r="T7" s="94"/>
      <c r="U7" s="94"/>
      <c r="V7" s="94"/>
      <c r="W7" s="94"/>
      <c r="X7" s="94"/>
      <c r="Y7" s="94"/>
      <c r="Z7" s="94"/>
      <c r="AA7" s="94"/>
      <c r="AB7" s="94"/>
      <c r="AC7" s="94"/>
      <c r="AD7" s="94"/>
      <c r="AE7" s="94"/>
      <c r="AF7" s="94"/>
      <c r="AG7" s="94"/>
      <c r="AH7" s="94"/>
      <c r="AI7" s="94"/>
      <c r="AJ7" s="94"/>
      <c r="AK7" s="94"/>
      <c r="AL7" s="89"/>
    </row>
    <row r="8" s="92" customFormat="true" ht="12.75" hidden="false" customHeight="true" outlineLevel="0" collapsed="false">
      <c r="A8" s="89"/>
      <c r="B8" s="95" t="s">
        <v>71</v>
      </c>
      <c r="C8" s="95"/>
      <c r="D8" s="95"/>
      <c r="E8" s="95"/>
      <c r="F8" s="95"/>
      <c r="G8" s="95"/>
      <c r="H8" s="96" t="s">
        <v>17</v>
      </c>
      <c r="I8" s="97" t="str">
        <f aca="false">IF(基本情報入力シート!AE33="－","",基本情報入力シート!AE33)</f>
        <v>100－1234</v>
      </c>
      <c r="J8" s="97"/>
      <c r="K8" s="97"/>
      <c r="L8" s="97"/>
      <c r="M8" s="97"/>
      <c r="N8" s="98"/>
      <c r="O8" s="99"/>
      <c r="P8" s="99"/>
      <c r="Q8" s="99"/>
      <c r="R8" s="99"/>
      <c r="S8" s="99"/>
      <c r="T8" s="99"/>
      <c r="U8" s="99"/>
      <c r="V8" s="99"/>
      <c r="W8" s="99"/>
      <c r="X8" s="99"/>
      <c r="Y8" s="99"/>
      <c r="Z8" s="99"/>
      <c r="AA8" s="99"/>
      <c r="AB8" s="99"/>
      <c r="AC8" s="99"/>
      <c r="AD8" s="99"/>
      <c r="AE8" s="99"/>
      <c r="AF8" s="99"/>
      <c r="AG8" s="99"/>
      <c r="AH8" s="99"/>
      <c r="AI8" s="99"/>
      <c r="AJ8" s="99"/>
      <c r="AK8" s="100"/>
      <c r="AL8" s="89"/>
    </row>
    <row r="9" s="92" customFormat="true" ht="16.5" hidden="false" customHeight="true" outlineLevel="0" collapsed="false">
      <c r="A9" s="89"/>
      <c r="B9" s="95"/>
      <c r="C9" s="95"/>
      <c r="D9" s="95"/>
      <c r="E9" s="95"/>
      <c r="F9" s="95"/>
      <c r="G9" s="95"/>
      <c r="H9" s="101" t="str">
        <f aca="false">IF(基本情報入力シート!M40="","",基本情報入力シート!M40)</f>
        <v>東京都千代田区霞が関 1－2－2</v>
      </c>
      <c r="I9" s="101"/>
      <c r="J9" s="101"/>
      <c r="K9" s="101"/>
      <c r="L9" s="101"/>
      <c r="M9" s="101"/>
      <c r="N9" s="101"/>
      <c r="O9" s="101"/>
      <c r="P9" s="101"/>
      <c r="Q9" s="101"/>
      <c r="R9" s="101"/>
      <c r="S9" s="101"/>
      <c r="T9" s="101"/>
      <c r="U9" s="101"/>
      <c r="V9" s="101"/>
      <c r="W9" s="101"/>
      <c r="X9" s="101"/>
      <c r="Y9" s="101"/>
      <c r="Z9" s="101"/>
      <c r="AA9" s="101"/>
      <c r="AB9" s="101"/>
      <c r="AC9" s="101"/>
      <c r="AD9" s="101"/>
      <c r="AE9" s="101"/>
      <c r="AF9" s="101"/>
      <c r="AG9" s="101"/>
      <c r="AH9" s="101"/>
      <c r="AI9" s="101"/>
      <c r="AJ9" s="101"/>
      <c r="AK9" s="101"/>
      <c r="AL9" s="89"/>
    </row>
    <row r="10" s="92" customFormat="true" ht="16.5" hidden="false" customHeight="true" outlineLevel="0" collapsed="false">
      <c r="A10" s="89"/>
      <c r="B10" s="95"/>
      <c r="C10" s="95"/>
      <c r="D10" s="95"/>
      <c r="E10" s="95"/>
      <c r="F10" s="95"/>
      <c r="G10" s="95"/>
      <c r="H10" s="102" t="str">
        <f aca="false">IF(基本情報入力シート!M41="","",基本情報入力シート!M41)</f>
        <v>○○ビル 18F</v>
      </c>
      <c r="I10" s="102"/>
      <c r="J10" s="102"/>
      <c r="K10" s="102"/>
      <c r="L10" s="102"/>
      <c r="M10" s="102"/>
      <c r="N10" s="102"/>
      <c r="O10" s="102"/>
      <c r="P10" s="102"/>
      <c r="Q10" s="102"/>
      <c r="R10" s="102"/>
      <c r="S10" s="102"/>
      <c r="T10" s="102"/>
      <c r="U10" s="102"/>
      <c r="V10" s="102"/>
      <c r="W10" s="102"/>
      <c r="X10" s="102"/>
      <c r="Y10" s="102"/>
      <c r="Z10" s="102"/>
      <c r="AA10" s="102"/>
      <c r="AB10" s="102"/>
      <c r="AC10" s="102"/>
      <c r="AD10" s="102"/>
      <c r="AE10" s="102"/>
      <c r="AF10" s="102"/>
      <c r="AG10" s="102"/>
      <c r="AH10" s="102"/>
      <c r="AI10" s="102"/>
      <c r="AJ10" s="102"/>
      <c r="AK10" s="102"/>
      <c r="AL10" s="89"/>
    </row>
    <row r="11" s="92" customFormat="true" ht="13.5" hidden="false" customHeight="true" outlineLevel="0" collapsed="false">
      <c r="A11" s="89"/>
      <c r="B11" s="103" t="s">
        <v>13</v>
      </c>
      <c r="C11" s="103"/>
      <c r="D11" s="103"/>
      <c r="E11" s="103"/>
      <c r="F11" s="103"/>
      <c r="G11" s="103"/>
      <c r="H11" s="91" t="str">
        <f aca="false">IF(基本情報入力シート!M44="","",基本情報入力シート!M44)</f>
        <v>コウロウ タロウ</v>
      </c>
      <c r="I11" s="91"/>
      <c r="J11" s="91"/>
      <c r="K11" s="91"/>
      <c r="L11" s="91"/>
      <c r="M11" s="91"/>
      <c r="N11" s="91"/>
      <c r="O11" s="91"/>
      <c r="P11" s="91"/>
      <c r="Q11" s="91"/>
      <c r="R11" s="91"/>
      <c r="S11" s="91"/>
      <c r="T11" s="91"/>
      <c r="U11" s="91"/>
      <c r="V11" s="91"/>
      <c r="W11" s="91"/>
      <c r="X11" s="91"/>
      <c r="Y11" s="91"/>
      <c r="Z11" s="91"/>
      <c r="AA11" s="91"/>
      <c r="AB11" s="91"/>
      <c r="AC11" s="91"/>
      <c r="AD11" s="91"/>
      <c r="AE11" s="91"/>
      <c r="AF11" s="91"/>
      <c r="AG11" s="91"/>
      <c r="AH11" s="91"/>
      <c r="AI11" s="91"/>
      <c r="AJ11" s="91"/>
      <c r="AK11" s="91"/>
      <c r="AL11" s="89"/>
    </row>
    <row r="12" s="92" customFormat="true" ht="22.5" hidden="false" customHeight="true" outlineLevel="0" collapsed="false">
      <c r="A12" s="89"/>
      <c r="B12" s="104" t="s">
        <v>72</v>
      </c>
      <c r="C12" s="104"/>
      <c r="D12" s="104"/>
      <c r="E12" s="104"/>
      <c r="F12" s="104"/>
      <c r="G12" s="104"/>
      <c r="H12" s="105" t="str">
        <f aca="false">IF(基本情報入力シート!M45="","",基本情報入力シート!M45)</f>
        <v>厚労 太郎</v>
      </c>
      <c r="I12" s="105"/>
      <c r="J12" s="105"/>
      <c r="K12" s="105"/>
      <c r="L12" s="105"/>
      <c r="M12" s="105"/>
      <c r="N12" s="105"/>
      <c r="O12" s="105"/>
      <c r="P12" s="105"/>
      <c r="Q12" s="105"/>
      <c r="R12" s="105"/>
      <c r="S12" s="105"/>
      <c r="T12" s="105"/>
      <c r="U12" s="105"/>
      <c r="V12" s="105"/>
      <c r="W12" s="105"/>
      <c r="X12" s="105"/>
      <c r="Y12" s="105"/>
      <c r="Z12" s="105"/>
      <c r="AA12" s="105"/>
      <c r="AB12" s="105"/>
      <c r="AC12" s="105"/>
      <c r="AD12" s="105"/>
      <c r="AE12" s="105"/>
      <c r="AF12" s="105"/>
      <c r="AG12" s="105"/>
      <c r="AH12" s="105"/>
      <c r="AI12" s="105"/>
      <c r="AJ12" s="105"/>
      <c r="AK12" s="105"/>
      <c r="AL12" s="89"/>
    </row>
    <row r="13" s="92" customFormat="true" ht="18.75" hidden="false" customHeight="true" outlineLevel="0" collapsed="false">
      <c r="A13" s="89"/>
      <c r="B13" s="106" t="s">
        <v>31</v>
      </c>
      <c r="C13" s="106"/>
      <c r="D13" s="106"/>
      <c r="E13" s="106"/>
      <c r="F13" s="106"/>
      <c r="G13" s="106"/>
      <c r="H13" s="107" t="s">
        <v>32</v>
      </c>
      <c r="I13" s="107"/>
      <c r="J13" s="107"/>
      <c r="K13" s="107"/>
      <c r="L13" s="108" t="str">
        <f aca="false">IF(基本情報入力シート!M46="","",基本情報入力シート!M46)</f>
        <v>03-3571-XXXX</v>
      </c>
      <c r="M13" s="108"/>
      <c r="N13" s="108"/>
      <c r="O13" s="108"/>
      <c r="P13" s="108"/>
      <c r="Q13" s="108"/>
      <c r="R13" s="108"/>
      <c r="S13" s="108"/>
      <c r="T13" s="108"/>
      <c r="U13" s="108"/>
      <c r="V13" s="106" t="s">
        <v>34</v>
      </c>
      <c r="W13" s="106"/>
      <c r="X13" s="106"/>
      <c r="Y13" s="106"/>
      <c r="Z13" s="108" t="str">
        <f aca="false">IF(基本情報入力シート!M47="","",基本情報入力シート!M47)</f>
        <v>aaa@aaa.aa.jp</v>
      </c>
      <c r="AA13" s="108"/>
      <c r="AB13" s="108"/>
      <c r="AC13" s="108"/>
      <c r="AD13" s="108"/>
      <c r="AE13" s="108"/>
      <c r="AF13" s="108"/>
      <c r="AG13" s="108"/>
      <c r="AH13" s="108"/>
      <c r="AI13" s="108"/>
      <c r="AJ13" s="108"/>
      <c r="AK13" s="108"/>
      <c r="AL13" s="89"/>
    </row>
    <row r="14" customFormat="false" ht="7.5" hidden="false" customHeight="true" outlineLevel="0" collapsed="false">
      <c r="A14" s="77"/>
      <c r="B14" s="79"/>
      <c r="C14" s="79"/>
      <c r="D14" s="79"/>
      <c r="E14" s="79"/>
      <c r="F14" s="79"/>
      <c r="G14" s="79"/>
      <c r="H14" s="79"/>
      <c r="I14" s="79"/>
      <c r="J14" s="79"/>
      <c r="K14" s="79"/>
      <c r="L14" s="79"/>
      <c r="M14" s="79"/>
      <c r="N14" s="79"/>
      <c r="O14" s="79"/>
      <c r="P14" s="79"/>
      <c r="Q14" s="79"/>
      <c r="R14" s="79"/>
      <c r="S14" s="79"/>
      <c r="T14" s="79"/>
      <c r="U14" s="79"/>
      <c r="V14" s="79"/>
      <c r="W14" s="79"/>
      <c r="X14" s="79"/>
      <c r="Y14" s="79"/>
      <c r="Z14" s="79"/>
      <c r="AA14" s="79"/>
      <c r="AB14" s="79"/>
      <c r="AC14" s="79"/>
      <c r="AD14" s="79"/>
      <c r="AE14" s="79"/>
      <c r="AF14" s="79"/>
      <c r="AG14" s="79"/>
      <c r="AH14" s="79"/>
      <c r="AI14" s="79"/>
      <c r="AJ14" s="79"/>
      <c r="AK14" s="79"/>
      <c r="AL14" s="77"/>
    </row>
    <row r="15" customFormat="false" ht="18" hidden="false" customHeight="true" outlineLevel="0" collapsed="false">
      <c r="A15" s="77"/>
      <c r="B15" s="109" t="s">
        <v>73</v>
      </c>
      <c r="C15" s="110"/>
      <c r="D15" s="110"/>
      <c r="E15" s="110"/>
      <c r="F15" s="110"/>
      <c r="G15" s="110"/>
      <c r="H15" s="110"/>
      <c r="I15" s="110"/>
      <c r="J15" s="110"/>
      <c r="K15" s="110"/>
      <c r="L15" s="110"/>
      <c r="M15" s="110"/>
      <c r="N15" s="110"/>
      <c r="O15" s="110"/>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77"/>
    </row>
    <row r="16" customFormat="false" ht="18.75" hidden="false" customHeight="true" outlineLevel="0" collapsed="false">
      <c r="A16" s="77"/>
      <c r="B16" s="111" t="s">
        <v>74</v>
      </c>
      <c r="C16" s="112"/>
      <c r="D16" s="79"/>
      <c r="E16" s="79"/>
      <c r="F16" s="79"/>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7"/>
    </row>
    <row r="17" customFormat="false" ht="18.75" hidden="false" customHeight="true" outlineLevel="0" collapsed="false">
      <c r="B17" s="113" t="s">
        <v>75</v>
      </c>
      <c r="C17" s="113"/>
      <c r="D17" s="113"/>
      <c r="E17" s="113"/>
      <c r="F17" s="113"/>
      <c r="G17" s="113"/>
      <c r="H17" s="113"/>
      <c r="I17" s="113"/>
      <c r="J17" s="113"/>
      <c r="K17" s="113"/>
      <c r="L17" s="113"/>
      <c r="M17" s="113"/>
      <c r="N17" s="113"/>
      <c r="O17" s="113"/>
      <c r="P17" s="113"/>
      <c r="Q17" s="113"/>
      <c r="R17" s="113"/>
      <c r="S17" s="113"/>
      <c r="T17" s="113"/>
      <c r="U17" s="113"/>
      <c r="V17" s="113"/>
      <c r="W17" s="113"/>
      <c r="X17" s="79"/>
      <c r="Y17" s="79"/>
      <c r="Z17" s="79"/>
      <c r="AA17" s="79"/>
      <c r="AB17" s="79"/>
      <c r="AC17" s="79"/>
      <c r="AD17" s="79"/>
      <c r="AE17" s="79"/>
      <c r="AF17" s="79"/>
      <c r="AG17" s="79"/>
      <c r="AH17" s="79"/>
      <c r="AI17" s="79"/>
      <c r="AJ17" s="79"/>
      <c r="AK17" s="79"/>
      <c r="AL17" s="77"/>
    </row>
    <row r="18" customFormat="false" ht="26.25" hidden="false" customHeight="true" outlineLevel="0" collapsed="false">
      <c r="A18" s="77"/>
      <c r="B18" s="114" t="s">
        <v>76</v>
      </c>
      <c r="C18" s="115" t="s">
        <v>77</v>
      </c>
      <c r="D18" s="115"/>
      <c r="E18" s="115"/>
      <c r="F18" s="115"/>
      <c r="G18" s="115"/>
      <c r="H18" s="115"/>
      <c r="I18" s="115"/>
      <c r="J18" s="115"/>
      <c r="K18" s="115"/>
      <c r="L18" s="115"/>
      <c r="M18" s="115"/>
      <c r="N18" s="115"/>
      <c r="O18" s="115"/>
      <c r="P18" s="115"/>
      <c r="Q18" s="116" t="n">
        <f aca="false">SUM('別紙様式2-2（４・５月分）'!K5,'別紙様式2-2（４・５月分）'!K6,'別紙様式2-2（４・５月分）'!K7,'別紙様式2-3（６月以降分）'!L5,'別紙様式2-4（年度内の区分変更がある場合に記入）'!L5)</f>
        <v>50697843</v>
      </c>
      <c r="R18" s="116"/>
      <c r="S18" s="116"/>
      <c r="T18" s="116"/>
      <c r="U18" s="116"/>
      <c r="V18" s="116"/>
      <c r="W18" s="117" t="s">
        <v>78</v>
      </c>
      <c r="X18" s="77"/>
      <c r="Y18" s="77"/>
      <c r="Z18" s="79"/>
      <c r="AA18" s="79"/>
      <c r="AB18" s="79"/>
      <c r="AC18" s="79"/>
      <c r="AD18" s="77"/>
      <c r="AE18" s="77"/>
      <c r="AF18" s="77"/>
      <c r="AG18" s="77"/>
      <c r="AH18" s="77"/>
      <c r="AI18" s="77"/>
      <c r="AJ18" s="77"/>
      <c r="AK18" s="77"/>
      <c r="AL18" s="77"/>
    </row>
    <row r="19" customFormat="false" ht="26.25" hidden="false" customHeight="true" outlineLevel="0" collapsed="false">
      <c r="A19" s="77"/>
      <c r="B19" s="118"/>
      <c r="C19" s="119" t="s">
        <v>79</v>
      </c>
      <c r="D19" s="120" t="s">
        <v>80</v>
      </c>
      <c r="E19" s="120"/>
      <c r="F19" s="120"/>
      <c r="G19" s="120"/>
      <c r="H19" s="120"/>
      <c r="I19" s="120"/>
      <c r="J19" s="120"/>
      <c r="K19" s="120"/>
      <c r="L19" s="120"/>
      <c r="M19" s="120"/>
      <c r="N19" s="120"/>
      <c r="O19" s="120"/>
      <c r="P19" s="120"/>
      <c r="Q19" s="116" t="n">
        <f aca="false">SUM('別紙様式2-2（４・５月分）'!K9,'別紙様式2-3（６月以降分）'!L8,'別紙様式2-4（年度内の区分変更がある場合に記入）'!L8)</f>
        <v>19853841</v>
      </c>
      <c r="R19" s="116"/>
      <c r="S19" s="116"/>
      <c r="T19" s="116"/>
      <c r="U19" s="116"/>
      <c r="V19" s="116"/>
      <c r="W19" s="117" t="s">
        <v>78</v>
      </c>
      <c r="X19" s="77"/>
      <c r="Y19" s="77"/>
      <c r="Z19" s="79"/>
      <c r="AA19" s="79"/>
      <c r="AB19" s="77"/>
      <c r="AC19" s="77"/>
      <c r="AD19" s="77"/>
      <c r="AE19" s="77"/>
      <c r="AF19" s="77"/>
      <c r="AG19" s="77"/>
      <c r="AH19" s="77"/>
      <c r="AI19" s="77"/>
      <c r="AJ19" s="77"/>
      <c r="AK19" s="77"/>
      <c r="AL19" s="77"/>
    </row>
    <row r="20" customFormat="false" ht="30" hidden="false" customHeight="true" outlineLevel="0" collapsed="false">
      <c r="A20" s="77"/>
      <c r="B20" s="121"/>
      <c r="C20" s="122"/>
      <c r="D20" s="123" t="s">
        <v>81</v>
      </c>
      <c r="E20" s="124" t="s">
        <v>82</v>
      </c>
      <c r="F20" s="124"/>
      <c r="G20" s="124"/>
      <c r="H20" s="124"/>
      <c r="I20" s="124"/>
      <c r="J20" s="124"/>
      <c r="K20" s="124"/>
      <c r="L20" s="124"/>
      <c r="M20" s="124"/>
      <c r="N20" s="124"/>
      <c r="O20" s="124"/>
      <c r="P20" s="124"/>
      <c r="Q20" s="125" t="n">
        <v>4799515</v>
      </c>
      <c r="R20" s="125"/>
      <c r="S20" s="125"/>
      <c r="T20" s="125"/>
      <c r="U20" s="125"/>
      <c r="V20" s="125"/>
      <c r="W20" s="126" t="s">
        <v>78</v>
      </c>
      <c r="X20" s="79" t="s">
        <v>83</v>
      </c>
      <c r="Y20" s="127" t="str">
        <f aca="false">IF(Q20&gt;Q19,"×","")</f>
        <v/>
      </c>
      <c r="Z20" s="77"/>
      <c r="AA20" s="77"/>
      <c r="AB20" s="77"/>
      <c r="AC20" s="77"/>
      <c r="AD20" s="77"/>
      <c r="AE20" s="77"/>
      <c r="AF20" s="77"/>
      <c r="AG20" s="77"/>
      <c r="AH20" s="77"/>
      <c r="AI20" s="77"/>
      <c r="AJ20" s="77"/>
      <c r="AK20" s="77"/>
      <c r="AL20" s="77"/>
      <c r="AM20" s="128" t="s">
        <v>84</v>
      </c>
      <c r="AN20" s="128"/>
      <c r="AO20" s="128"/>
      <c r="AP20" s="128"/>
      <c r="AQ20" s="128"/>
      <c r="AR20" s="128"/>
      <c r="AS20" s="128"/>
      <c r="AT20" s="128"/>
      <c r="AU20" s="128"/>
      <c r="AV20" s="128"/>
      <c r="AW20" s="128"/>
      <c r="AX20" s="128"/>
      <c r="AY20" s="128"/>
    </row>
    <row r="21" customFormat="false" ht="28.5" hidden="false" customHeight="true" outlineLevel="0" collapsed="false">
      <c r="A21" s="77"/>
      <c r="B21" s="129" t="s">
        <v>85</v>
      </c>
      <c r="C21" s="130" t="s">
        <v>86</v>
      </c>
      <c r="D21" s="130"/>
      <c r="E21" s="130"/>
      <c r="F21" s="130"/>
      <c r="G21" s="130"/>
      <c r="H21" s="130"/>
      <c r="I21" s="130"/>
      <c r="J21" s="130"/>
      <c r="K21" s="130"/>
      <c r="L21" s="130"/>
      <c r="M21" s="130"/>
      <c r="N21" s="130"/>
      <c r="O21" s="130"/>
      <c r="P21" s="130"/>
      <c r="Q21" s="116" t="n">
        <f aca="false">Q18-Q20</f>
        <v>45898328</v>
      </c>
      <c r="R21" s="116"/>
      <c r="S21" s="116"/>
      <c r="T21" s="116"/>
      <c r="U21" s="116"/>
      <c r="V21" s="116"/>
      <c r="W21" s="131" t="s">
        <v>78</v>
      </c>
      <c r="X21" s="79" t="s">
        <v>83</v>
      </c>
      <c r="Y21" s="127" t="str">
        <f aca="false">IFERROR(IF(Q22&gt;=Q21,"○","×"),"")</f>
        <v>○</v>
      </c>
      <c r="Z21" s="77"/>
      <c r="AA21" s="77"/>
      <c r="AB21" s="77"/>
      <c r="AC21" s="77"/>
      <c r="AD21" s="77"/>
      <c r="AE21" s="77"/>
      <c r="AF21" s="77"/>
      <c r="AG21" s="77"/>
      <c r="AH21" s="77"/>
      <c r="AI21" s="77"/>
      <c r="AJ21" s="77"/>
      <c r="AK21" s="77"/>
      <c r="AL21" s="77"/>
      <c r="AM21" s="132" t="s">
        <v>87</v>
      </c>
      <c r="AN21" s="132"/>
      <c r="AO21" s="132"/>
      <c r="AP21" s="132"/>
      <c r="AQ21" s="132"/>
      <c r="AR21" s="132"/>
      <c r="AS21" s="132"/>
      <c r="AT21" s="132"/>
      <c r="AU21" s="132"/>
      <c r="AV21" s="132"/>
      <c r="AW21" s="132"/>
      <c r="AX21" s="132"/>
      <c r="AY21" s="132"/>
    </row>
    <row r="22" customFormat="false" ht="30" hidden="false" customHeight="true" outlineLevel="0" collapsed="false">
      <c r="A22" s="77"/>
      <c r="B22" s="129" t="s">
        <v>88</v>
      </c>
      <c r="C22" s="130" t="s">
        <v>89</v>
      </c>
      <c r="D22" s="130"/>
      <c r="E22" s="130"/>
      <c r="F22" s="130"/>
      <c r="G22" s="130"/>
      <c r="H22" s="130"/>
      <c r="I22" s="130"/>
      <c r="J22" s="130"/>
      <c r="K22" s="130"/>
      <c r="L22" s="130"/>
      <c r="M22" s="130"/>
      <c r="N22" s="130"/>
      <c r="O22" s="130"/>
      <c r="P22" s="130"/>
      <c r="Q22" s="125" t="n">
        <v>46000000</v>
      </c>
      <c r="R22" s="125"/>
      <c r="S22" s="125"/>
      <c r="T22" s="125"/>
      <c r="U22" s="125"/>
      <c r="V22" s="125"/>
      <c r="W22" s="133" t="s">
        <v>78</v>
      </c>
      <c r="X22" s="79" t="s">
        <v>83</v>
      </c>
      <c r="Y22" s="127"/>
      <c r="Z22" s="79"/>
      <c r="AA22" s="79"/>
      <c r="AB22" s="77"/>
      <c r="AC22" s="77"/>
      <c r="AD22" s="77"/>
      <c r="AE22" s="77"/>
      <c r="AF22" s="77"/>
      <c r="AG22" s="77"/>
      <c r="AH22" s="77"/>
      <c r="AI22" s="77"/>
      <c r="AJ22" s="77"/>
      <c r="AK22" s="77"/>
      <c r="AL22" s="77"/>
    </row>
    <row r="23" customFormat="false" ht="12.75" hidden="false" customHeight="true" outlineLevel="0" collapsed="false">
      <c r="A23" s="79"/>
      <c r="B23" s="79"/>
      <c r="C23" s="79"/>
      <c r="D23" s="79"/>
      <c r="E23" s="79"/>
      <c r="F23" s="79"/>
      <c r="G23" s="79"/>
      <c r="H23" s="79"/>
      <c r="I23" s="79"/>
      <c r="J23" s="79"/>
      <c r="K23" s="79"/>
      <c r="L23" s="79"/>
      <c r="M23" s="79"/>
      <c r="N23" s="79"/>
      <c r="O23" s="79"/>
      <c r="P23" s="79"/>
      <c r="Q23" s="79"/>
      <c r="R23" s="79"/>
      <c r="S23" s="79"/>
      <c r="T23" s="79"/>
      <c r="U23" s="79"/>
      <c r="V23" s="79"/>
      <c r="W23" s="79"/>
      <c r="X23" s="79"/>
      <c r="Y23" s="79"/>
      <c r="Z23" s="79"/>
      <c r="AA23" s="79"/>
      <c r="AB23" s="77"/>
      <c r="AC23" s="77"/>
      <c r="AD23" s="77"/>
      <c r="AE23" s="77"/>
      <c r="AF23" s="77"/>
      <c r="AG23" s="77"/>
      <c r="AH23" s="77"/>
      <c r="AI23" s="77"/>
      <c r="AJ23" s="77"/>
      <c r="AK23" s="77"/>
      <c r="AL23" s="77"/>
    </row>
    <row r="24" customFormat="false" ht="17.25" hidden="false" customHeight="true" outlineLevel="0" collapsed="false">
      <c r="A24" s="77"/>
      <c r="B24" s="113" t="s">
        <v>90</v>
      </c>
      <c r="C24" s="113"/>
      <c r="D24" s="113"/>
      <c r="E24" s="113"/>
      <c r="F24" s="113"/>
      <c r="G24" s="113"/>
      <c r="H24" s="113"/>
      <c r="I24" s="113"/>
      <c r="J24" s="113"/>
      <c r="K24" s="113"/>
      <c r="L24" s="113"/>
      <c r="M24" s="113"/>
      <c r="N24" s="113"/>
      <c r="O24" s="113"/>
      <c r="P24" s="113"/>
      <c r="Q24" s="113"/>
      <c r="R24" s="113"/>
      <c r="S24" s="113"/>
      <c r="T24" s="113"/>
      <c r="U24" s="113"/>
      <c r="V24" s="113"/>
      <c r="W24" s="113"/>
      <c r="X24" s="79"/>
      <c r="Y24" s="79"/>
      <c r="Z24" s="79"/>
      <c r="AA24" s="79"/>
      <c r="AB24" s="77"/>
      <c r="AC24" s="77"/>
      <c r="AD24" s="77"/>
      <c r="AE24" s="77"/>
      <c r="AF24" s="77"/>
      <c r="AG24" s="77"/>
      <c r="AH24" s="77"/>
      <c r="AI24" s="77"/>
      <c r="AJ24" s="77"/>
      <c r="AK24" s="77"/>
      <c r="AL24" s="77"/>
    </row>
    <row r="25" customFormat="false" ht="27" hidden="false" customHeight="true" outlineLevel="0" collapsed="false">
      <c r="A25" s="77"/>
      <c r="B25" s="129" t="s">
        <v>91</v>
      </c>
      <c r="C25" s="120" t="s">
        <v>92</v>
      </c>
      <c r="D25" s="120"/>
      <c r="E25" s="120"/>
      <c r="F25" s="120"/>
      <c r="G25" s="120"/>
      <c r="H25" s="120"/>
      <c r="I25" s="120"/>
      <c r="J25" s="120"/>
      <c r="K25" s="120"/>
      <c r="L25" s="120"/>
      <c r="M25" s="120"/>
      <c r="N25" s="120"/>
      <c r="O25" s="120"/>
      <c r="P25" s="120"/>
      <c r="Q25" s="134" t="n">
        <f aca="false">Q19-Q20</f>
        <v>15054326</v>
      </c>
      <c r="R25" s="134"/>
      <c r="S25" s="134"/>
      <c r="T25" s="134"/>
      <c r="U25" s="134"/>
      <c r="V25" s="134"/>
      <c r="W25" s="117" t="s">
        <v>78</v>
      </c>
      <c r="X25" s="79" t="s">
        <v>83</v>
      </c>
      <c r="Y25" s="135" t="str">
        <f aca="false">IFERROR(IF(Q25&lt;=0,"",IF(Q26&gt;=Q25,"○","△")),"")</f>
        <v>△</v>
      </c>
      <c r="Z25" s="79" t="s">
        <v>83</v>
      </c>
      <c r="AA25" s="127" t="str">
        <f aca="false">IFERROR(IF(Y25="△",IF(Q28&gt;=Q25,"○","×"),""),"")</f>
        <v>○</v>
      </c>
      <c r="AB25" s="77"/>
      <c r="AC25" s="77"/>
      <c r="AD25" s="77"/>
      <c r="AE25" s="77"/>
      <c r="AF25" s="77"/>
      <c r="AG25" s="77"/>
      <c r="AH25" s="77"/>
      <c r="AI25" s="77"/>
      <c r="AJ25" s="77"/>
      <c r="AK25" s="77"/>
      <c r="AL25" s="77"/>
    </row>
    <row r="26" customFormat="false" ht="37.5" hidden="false" customHeight="true" outlineLevel="0" collapsed="false">
      <c r="A26" s="77"/>
      <c r="B26" s="129" t="s">
        <v>93</v>
      </c>
      <c r="C26" s="120" t="s">
        <v>94</v>
      </c>
      <c r="D26" s="120"/>
      <c r="E26" s="120"/>
      <c r="F26" s="120"/>
      <c r="G26" s="120"/>
      <c r="H26" s="120"/>
      <c r="I26" s="120"/>
      <c r="J26" s="120"/>
      <c r="K26" s="120"/>
      <c r="L26" s="120"/>
      <c r="M26" s="120"/>
      <c r="N26" s="120"/>
      <c r="O26" s="120"/>
      <c r="P26" s="120"/>
      <c r="Q26" s="125" t="n">
        <v>12000000</v>
      </c>
      <c r="R26" s="125"/>
      <c r="S26" s="125"/>
      <c r="T26" s="125"/>
      <c r="U26" s="125"/>
      <c r="V26" s="125"/>
      <c r="W26" s="117" t="s">
        <v>78</v>
      </c>
      <c r="X26" s="79" t="s">
        <v>83</v>
      </c>
      <c r="Y26" s="135"/>
      <c r="Z26" s="79"/>
      <c r="AA26" s="127"/>
      <c r="AB26" s="77"/>
      <c r="AC26" s="77"/>
      <c r="AD26" s="77"/>
      <c r="AE26" s="77"/>
      <c r="AF26" s="77"/>
      <c r="AG26" s="77"/>
      <c r="AH26" s="77"/>
      <c r="AI26" s="77"/>
      <c r="AJ26" s="77"/>
      <c r="AK26" s="77"/>
      <c r="AL26" s="77"/>
    </row>
    <row r="27" customFormat="false" ht="26.25" hidden="false" customHeight="true" outlineLevel="0" collapsed="false">
      <c r="A27" s="77"/>
      <c r="B27" s="129" t="s">
        <v>95</v>
      </c>
      <c r="C27" s="120" t="s">
        <v>96</v>
      </c>
      <c r="D27" s="120"/>
      <c r="E27" s="120"/>
      <c r="F27" s="120"/>
      <c r="G27" s="120"/>
      <c r="H27" s="120"/>
      <c r="I27" s="120"/>
      <c r="J27" s="120"/>
      <c r="K27" s="120"/>
      <c r="L27" s="120"/>
      <c r="M27" s="120"/>
      <c r="N27" s="120"/>
      <c r="O27" s="120"/>
      <c r="P27" s="120"/>
      <c r="Q27" s="125" t="n">
        <v>3500000</v>
      </c>
      <c r="R27" s="125"/>
      <c r="S27" s="125"/>
      <c r="T27" s="125"/>
      <c r="U27" s="125"/>
      <c r="V27" s="125"/>
      <c r="W27" s="117" t="s">
        <v>78</v>
      </c>
      <c r="X27" s="79"/>
      <c r="Y27" s="79"/>
      <c r="Z27" s="79"/>
      <c r="AA27" s="127"/>
      <c r="AB27" s="77"/>
      <c r="AC27" s="77"/>
      <c r="AD27" s="77"/>
      <c r="AE27" s="77"/>
      <c r="AF27" s="77"/>
      <c r="AG27" s="77"/>
      <c r="AH27" s="77"/>
      <c r="AI27" s="77"/>
      <c r="AJ27" s="77"/>
      <c r="AK27" s="77"/>
      <c r="AL27" s="77"/>
      <c r="AM27" s="136" t="s">
        <v>97</v>
      </c>
      <c r="AN27" s="136"/>
      <c r="AO27" s="136"/>
      <c r="AP27" s="136"/>
      <c r="AQ27" s="136"/>
      <c r="AR27" s="136"/>
      <c r="AS27" s="136"/>
      <c r="AT27" s="136"/>
      <c r="AU27" s="136"/>
      <c r="AV27" s="136"/>
      <c r="AW27" s="136"/>
      <c r="AX27" s="136"/>
      <c r="AY27" s="136"/>
    </row>
    <row r="28" customFormat="false" ht="16.5" hidden="false" customHeight="true" outlineLevel="0" collapsed="false">
      <c r="A28" s="77"/>
      <c r="B28" s="129" t="s">
        <v>98</v>
      </c>
      <c r="C28" s="120" t="s">
        <v>99</v>
      </c>
      <c r="D28" s="120"/>
      <c r="E28" s="120"/>
      <c r="F28" s="120"/>
      <c r="G28" s="120"/>
      <c r="H28" s="120"/>
      <c r="I28" s="120"/>
      <c r="J28" s="120"/>
      <c r="K28" s="120"/>
      <c r="L28" s="120"/>
      <c r="M28" s="120"/>
      <c r="N28" s="120"/>
      <c r="O28" s="120"/>
      <c r="P28" s="120"/>
      <c r="Q28" s="137" t="n">
        <f aca="false">Q26+Q27</f>
        <v>15500000</v>
      </c>
      <c r="R28" s="137"/>
      <c r="S28" s="137"/>
      <c r="T28" s="137"/>
      <c r="U28" s="137"/>
      <c r="V28" s="137"/>
      <c r="W28" s="117" t="s">
        <v>78</v>
      </c>
      <c r="X28" s="77"/>
      <c r="Y28" s="77"/>
      <c r="Z28" s="77" t="s">
        <v>83</v>
      </c>
      <c r="AA28" s="127"/>
      <c r="AB28" s="77"/>
      <c r="AC28" s="77"/>
      <c r="AD28" s="77"/>
      <c r="AE28" s="77"/>
      <c r="AF28" s="77"/>
      <c r="AG28" s="77"/>
      <c r="AH28" s="77"/>
      <c r="AI28" s="77"/>
      <c r="AJ28" s="77"/>
      <c r="AK28" s="77"/>
      <c r="AL28" s="77"/>
      <c r="AM28" s="136"/>
      <c r="AN28" s="136"/>
      <c r="AO28" s="136"/>
      <c r="AP28" s="136"/>
      <c r="AQ28" s="136"/>
      <c r="AR28" s="136"/>
      <c r="AS28" s="136"/>
      <c r="AT28" s="136"/>
      <c r="AU28" s="136"/>
      <c r="AV28" s="136"/>
      <c r="AW28" s="136"/>
      <c r="AX28" s="136"/>
      <c r="AY28" s="136"/>
    </row>
    <row r="29" customFormat="false" ht="3.75" hidden="false" customHeight="true" outlineLevel="0" collapsed="false">
      <c r="A29" s="79"/>
      <c r="B29" s="77"/>
      <c r="C29" s="77"/>
      <c r="D29" s="77"/>
      <c r="E29" s="77"/>
      <c r="F29" s="77"/>
      <c r="G29" s="77"/>
      <c r="H29" s="77"/>
      <c r="I29" s="77"/>
      <c r="J29" s="77"/>
      <c r="K29" s="77"/>
      <c r="L29" s="77"/>
      <c r="M29" s="77"/>
      <c r="N29" s="77"/>
      <c r="O29" s="77"/>
      <c r="P29" s="77"/>
      <c r="Q29" s="77"/>
      <c r="R29" s="77"/>
      <c r="S29" s="77"/>
      <c r="T29" s="77"/>
      <c r="U29" s="77"/>
      <c r="V29" s="77"/>
      <c r="W29" s="77"/>
      <c r="X29" s="77"/>
      <c r="Y29" s="77"/>
      <c r="Z29" s="77"/>
      <c r="AA29" s="77"/>
      <c r="AB29" s="77"/>
      <c r="AC29" s="77"/>
      <c r="AD29" s="77"/>
      <c r="AE29" s="77"/>
      <c r="AF29" s="77"/>
      <c r="AG29" s="77"/>
      <c r="AH29" s="77"/>
      <c r="AI29" s="77"/>
      <c r="AJ29" s="77"/>
      <c r="AK29" s="77"/>
      <c r="AL29" s="77"/>
      <c r="AU29" s="138"/>
      <c r="AV29" s="139"/>
    </row>
    <row r="30" customFormat="false" ht="16.5" hidden="false" customHeight="true" outlineLevel="0" collapsed="false">
      <c r="A30" s="5"/>
      <c r="B30" s="140" t="s">
        <v>100</v>
      </c>
      <c r="C30" s="77"/>
      <c r="D30" s="77"/>
      <c r="E30" s="77"/>
      <c r="F30" s="77"/>
      <c r="G30" s="77"/>
      <c r="H30" s="77"/>
      <c r="I30" s="77"/>
      <c r="J30" s="77"/>
      <c r="K30" s="77"/>
      <c r="L30" s="77"/>
      <c r="M30" s="77"/>
      <c r="N30" s="77"/>
      <c r="O30" s="77"/>
      <c r="P30" s="77"/>
      <c r="Q30" s="77"/>
      <c r="R30" s="77"/>
      <c r="S30" s="77"/>
      <c r="T30" s="77"/>
      <c r="U30" s="77"/>
      <c r="V30" s="77"/>
      <c r="W30" s="77"/>
      <c r="X30" s="77"/>
      <c r="Y30" s="77"/>
      <c r="Z30" s="77"/>
      <c r="AA30" s="77"/>
      <c r="AB30" s="77"/>
      <c r="AC30" s="77"/>
      <c r="AD30" s="77"/>
      <c r="AE30" s="77"/>
      <c r="AF30" s="77"/>
      <c r="AG30" s="77"/>
      <c r="AH30" s="77"/>
      <c r="AI30" s="77"/>
      <c r="AJ30" s="77"/>
      <c r="AK30" s="77"/>
      <c r="AL30" s="77"/>
    </row>
    <row r="31" customFormat="false" ht="37.5" hidden="false" customHeight="true" outlineLevel="0" collapsed="false">
      <c r="A31" s="77"/>
      <c r="B31" s="141" t="s">
        <v>101</v>
      </c>
      <c r="C31" s="142" t="s">
        <v>102</v>
      </c>
      <c r="D31" s="142"/>
      <c r="E31" s="142"/>
      <c r="F31" s="142"/>
      <c r="G31" s="142"/>
      <c r="H31" s="142"/>
      <c r="I31" s="142"/>
      <c r="J31" s="142"/>
      <c r="K31" s="142"/>
      <c r="L31" s="142"/>
      <c r="M31" s="142"/>
      <c r="N31" s="142"/>
      <c r="O31" s="142"/>
      <c r="P31" s="142"/>
      <c r="Q31" s="142"/>
      <c r="R31" s="142"/>
      <c r="S31" s="142"/>
      <c r="T31" s="142"/>
      <c r="U31" s="142"/>
      <c r="V31" s="142"/>
      <c r="W31" s="142"/>
      <c r="X31" s="142"/>
      <c r="Y31" s="142"/>
      <c r="Z31" s="142"/>
      <c r="AA31" s="142"/>
      <c r="AB31" s="142"/>
      <c r="AC31" s="142"/>
      <c r="AD31" s="142"/>
      <c r="AE31" s="142"/>
      <c r="AF31" s="142"/>
      <c r="AG31" s="142"/>
      <c r="AH31" s="142"/>
      <c r="AI31" s="142"/>
      <c r="AJ31" s="142"/>
      <c r="AK31" s="142"/>
      <c r="AL31" s="77"/>
    </row>
    <row r="32" customFormat="false" ht="48" hidden="false" customHeight="true" outlineLevel="0" collapsed="false">
      <c r="A32" s="77"/>
      <c r="B32" s="141" t="s">
        <v>101</v>
      </c>
      <c r="C32" s="142" t="s">
        <v>103</v>
      </c>
      <c r="D32" s="142"/>
      <c r="E32" s="142"/>
      <c r="F32" s="142"/>
      <c r="G32" s="142"/>
      <c r="H32" s="142"/>
      <c r="I32" s="142"/>
      <c r="J32" s="142"/>
      <c r="K32" s="142"/>
      <c r="L32" s="142"/>
      <c r="M32" s="142"/>
      <c r="N32" s="142"/>
      <c r="O32" s="142"/>
      <c r="P32" s="142"/>
      <c r="Q32" s="142"/>
      <c r="R32" s="142"/>
      <c r="S32" s="142"/>
      <c r="T32" s="142"/>
      <c r="U32" s="142"/>
      <c r="V32" s="142"/>
      <c r="W32" s="142"/>
      <c r="X32" s="142"/>
      <c r="Y32" s="142"/>
      <c r="Z32" s="142"/>
      <c r="AA32" s="142"/>
      <c r="AB32" s="142"/>
      <c r="AC32" s="142"/>
      <c r="AD32" s="142"/>
      <c r="AE32" s="142"/>
      <c r="AF32" s="142"/>
      <c r="AG32" s="142"/>
      <c r="AH32" s="142"/>
      <c r="AI32" s="142"/>
      <c r="AJ32" s="142"/>
      <c r="AK32" s="142"/>
      <c r="AL32" s="77"/>
    </row>
    <row r="33" customFormat="false" ht="24.75" hidden="false" customHeight="true" outlineLevel="0" collapsed="false">
      <c r="A33" s="77"/>
      <c r="B33" s="141" t="s">
        <v>101</v>
      </c>
      <c r="C33" s="142" t="s">
        <v>104</v>
      </c>
      <c r="D33" s="142"/>
      <c r="E33" s="142"/>
      <c r="F33" s="142"/>
      <c r="G33" s="142"/>
      <c r="H33" s="142"/>
      <c r="I33" s="142"/>
      <c r="J33" s="142"/>
      <c r="K33" s="142"/>
      <c r="L33" s="142"/>
      <c r="M33" s="142"/>
      <c r="N33" s="142"/>
      <c r="O33" s="142"/>
      <c r="P33" s="142"/>
      <c r="Q33" s="142"/>
      <c r="R33" s="142"/>
      <c r="S33" s="142"/>
      <c r="T33" s="142"/>
      <c r="U33" s="142"/>
      <c r="V33" s="142"/>
      <c r="W33" s="142"/>
      <c r="X33" s="142"/>
      <c r="Y33" s="142"/>
      <c r="Z33" s="142"/>
      <c r="AA33" s="142"/>
      <c r="AB33" s="142"/>
      <c r="AC33" s="142"/>
      <c r="AD33" s="142"/>
      <c r="AE33" s="142"/>
      <c r="AF33" s="142"/>
      <c r="AG33" s="142"/>
      <c r="AH33" s="142"/>
      <c r="AI33" s="142"/>
      <c r="AJ33" s="142"/>
      <c r="AK33" s="142"/>
      <c r="AL33" s="77"/>
    </row>
    <row r="34" customFormat="false" ht="35.25" hidden="false" customHeight="true" outlineLevel="0" collapsed="false">
      <c r="A34" s="77"/>
      <c r="B34" s="141" t="s">
        <v>101</v>
      </c>
      <c r="C34" s="142" t="s">
        <v>105</v>
      </c>
      <c r="D34" s="142"/>
      <c r="E34" s="142"/>
      <c r="F34" s="142"/>
      <c r="G34" s="142"/>
      <c r="H34" s="142"/>
      <c r="I34" s="142"/>
      <c r="J34" s="142"/>
      <c r="K34" s="142"/>
      <c r="L34" s="142"/>
      <c r="M34" s="142"/>
      <c r="N34" s="142"/>
      <c r="O34" s="142"/>
      <c r="P34" s="142"/>
      <c r="Q34" s="142"/>
      <c r="R34" s="142"/>
      <c r="S34" s="142"/>
      <c r="T34" s="142"/>
      <c r="U34" s="142"/>
      <c r="V34" s="142"/>
      <c r="W34" s="142"/>
      <c r="X34" s="142"/>
      <c r="Y34" s="142"/>
      <c r="Z34" s="142"/>
      <c r="AA34" s="142"/>
      <c r="AB34" s="142"/>
      <c r="AC34" s="142"/>
      <c r="AD34" s="142"/>
      <c r="AE34" s="142"/>
      <c r="AF34" s="142"/>
      <c r="AG34" s="142"/>
      <c r="AH34" s="142"/>
      <c r="AI34" s="142"/>
      <c r="AJ34" s="142"/>
      <c r="AK34" s="142"/>
      <c r="AL34" s="77"/>
    </row>
    <row r="35" customFormat="false" ht="6.75" hidden="false" customHeight="true" outlineLevel="0" collapsed="false">
      <c r="A35" s="77"/>
      <c r="B35" s="143"/>
      <c r="C35" s="140"/>
      <c r="D35" s="77"/>
      <c r="E35" s="77"/>
      <c r="F35" s="77"/>
      <c r="G35" s="77"/>
      <c r="H35" s="77"/>
      <c r="I35" s="77"/>
      <c r="J35" s="77"/>
      <c r="K35" s="77"/>
      <c r="L35" s="77"/>
      <c r="M35" s="77"/>
      <c r="N35" s="77"/>
      <c r="O35" s="77"/>
      <c r="P35" s="77"/>
      <c r="Q35" s="77"/>
      <c r="R35" s="77"/>
      <c r="S35" s="77"/>
      <c r="T35" s="77"/>
      <c r="U35" s="77"/>
      <c r="V35" s="77"/>
      <c r="W35" s="77"/>
      <c r="X35" s="77"/>
      <c r="Y35" s="77"/>
      <c r="Z35" s="77"/>
      <c r="AA35" s="77"/>
      <c r="AB35" s="77"/>
      <c r="AC35" s="77"/>
      <c r="AD35" s="77"/>
      <c r="AE35" s="77"/>
      <c r="AF35" s="77"/>
      <c r="AG35" s="77"/>
      <c r="AH35" s="77"/>
      <c r="AI35" s="77"/>
      <c r="AJ35" s="77"/>
      <c r="AK35" s="77"/>
      <c r="AL35" s="77"/>
    </row>
    <row r="36" customFormat="false" ht="18" hidden="false" customHeight="true" outlineLevel="0" collapsed="false">
      <c r="A36" s="77"/>
      <c r="B36" s="111" t="s">
        <v>106</v>
      </c>
      <c r="C36" s="112"/>
      <c r="D36" s="79"/>
      <c r="E36" s="79"/>
      <c r="F36" s="79"/>
      <c r="G36" s="79"/>
      <c r="H36" s="79"/>
      <c r="I36" s="79"/>
      <c r="J36" s="79"/>
      <c r="K36" s="79"/>
      <c r="L36" s="79"/>
      <c r="M36" s="79"/>
      <c r="N36" s="79"/>
      <c r="O36" s="79"/>
      <c r="P36" s="79"/>
      <c r="Q36" s="79"/>
      <c r="R36" s="79"/>
      <c r="S36" s="79"/>
      <c r="T36" s="79"/>
      <c r="U36" s="79"/>
      <c r="V36" s="79"/>
      <c r="W36" s="79"/>
      <c r="X36" s="79"/>
      <c r="Y36" s="79"/>
      <c r="Z36" s="79"/>
      <c r="AA36" s="79"/>
      <c r="AB36" s="79"/>
      <c r="AC36" s="79"/>
      <c r="AD36" s="79"/>
      <c r="AE36" s="79"/>
      <c r="AF36" s="79"/>
      <c r="AG36" s="79"/>
      <c r="AH36" s="79"/>
      <c r="AI36" s="79"/>
      <c r="AJ36" s="79"/>
      <c r="AK36" s="79"/>
      <c r="AL36" s="77"/>
      <c r="AM36" s="144" t="n">
        <f aca="false">TRUE()</f>
        <v>1</v>
      </c>
      <c r="AW36" s="145"/>
    </row>
    <row r="37" customFormat="false" ht="18.75" hidden="false" customHeight="true" outlineLevel="0" collapsed="false">
      <c r="A37" s="77"/>
      <c r="B37" s="146" t="n">
        <f aca="false">TRUE()</f>
        <v>1</v>
      </c>
      <c r="C37" s="146"/>
      <c r="D37" s="147" t="s">
        <v>107</v>
      </c>
      <c r="E37" s="147"/>
      <c r="F37" s="147"/>
      <c r="G37" s="147"/>
      <c r="H37" s="147"/>
      <c r="I37" s="147"/>
      <c r="J37" s="147"/>
      <c r="K37" s="147"/>
      <c r="L37" s="147"/>
      <c r="M37" s="147"/>
      <c r="N37" s="147"/>
      <c r="O37" s="147"/>
      <c r="P37" s="147"/>
      <c r="Q37" s="147"/>
      <c r="R37" s="147"/>
      <c r="S37" s="147"/>
      <c r="T37" s="147"/>
      <c r="U37" s="147"/>
      <c r="V37" s="147"/>
      <c r="W37" s="147"/>
      <c r="X37" s="147"/>
      <c r="Y37" s="147"/>
      <c r="Z37" s="147"/>
      <c r="AA37" s="79" t="s">
        <v>83</v>
      </c>
      <c r="AB37" s="127" t="str">
        <f aca="false">IFERROR(IF(AM36=TRUE(),"○","×"),"")</f>
        <v>○</v>
      </c>
      <c r="AC37" s="79"/>
      <c r="AD37" s="79"/>
      <c r="AE37" s="79"/>
      <c r="AF37" s="79"/>
      <c r="AG37" s="79"/>
      <c r="AH37" s="79"/>
      <c r="AI37" s="79"/>
      <c r="AJ37" s="79"/>
      <c r="AK37" s="79"/>
      <c r="AL37" s="77"/>
      <c r="AM37" s="132" t="s">
        <v>108</v>
      </c>
      <c r="AN37" s="132"/>
      <c r="AO37" s="132"/>
      <c r="AP37" s="132"/>
      <c r="AQ37" s="132"/>
      <c r="AR37" s="132"/>
      <c r="AS37" s="132"/>
      <c r="AT37" s="132"/>
      <c r="AU37" s="132"/>
      <c r="AV37" s="132"/>
      <c r="AW37" s="132"/>
      <c r="AX37" s="132"/>
      <c r="AY37" s="132"/>
    </row>
    <row r="38" customFormat="false" ht="3.75" hidden="false" customHeight="true" outlineLevel="0" collapsed="false">
      <c r="A38" s="77"/>
      <c r="B38" s="79"/>
      <c r="C38" s="79"/>
      <c r="D38" s="79"/>
      <c r="E38" s="79"/>
      <c r="F38" s="79"/>
      <c r="G38" s="79"/>
      <c r="H38" s="79"/>
      <c r="I38" s="79"/>
      <c r="J38" s="79"/>
      <c r="K38" s="79"/>
      <c r="L38" s="79"/>
      <c r="M38" s="79"/>
      <c r="N38" s="79"/>
      <c r="O38" s="79"/>
      <c r="P38" s="79"/>
      <c r="Q38" s="79"/>
      <c r="R38" s="79"/>
      <c r="S38" s="79"/>
      <c r="T38" s="79"/>
      <c r="U38" s="79"/>
      <c r="V38" s="79"/>
      <c r="W38" s="79"/>
      <c r="X38" s="79"/>
      <c r="Y38" s="79"/>
      <c r="Z38" s="79"/>
      <c r="AA38" s="79"/>
      <c r="AB38" s="79"/>
      <c r="AC38" s="79"/>
      <c r="AD38" s="79"/>
      <c r="AE38" s="79"/>
      <c r="AF38" s="79"/>
      <c r="AG38" s="79"/>
      <c r="AH38" s="79"/>
      <c r="AI38" s="79"/>
      <c r="AJ38" s="79"/>
      <c r="AK38" s="79"/>
      <c r="AL38" s="77"/>
      <c r="AM38" s="148"/>
      <c r="AN38" s="148"/>
      <c r="AO38" s="148"/>
      <c r="AP38" s="148"/>
      <c r="AQ38" s="148"/>
      <c r="AR38" s="148"/>
      <c r="AS38" s="148"/>
      <c r="AT38" s="148"/>
      <c r="AU38" s="148"/>
      <c r="AV38" s="148"/>
      <c r="AW38" s="148"/>
      <c r="AX38" s="148"/>
      <c r="AY38" s="148"/>
    </row>
    <row r="39" customFormat="false" ht="11.25" hidden="false" customHeight="true" outlineLevel="0" collapsed="false">
      <c r="A39" s="77"/>
      <c r="B39" s="140" t="s">
        <v>100</v>
      </c>
      <c r="C39" s="79"/>
      <c r="D39" s="79"/>
      <c r="E39" s="79"/>
      <c r="F39" s="79"/>
      <c r="G39" s="79"/>
      <c r="H39" s="79"/>
      <c r="I39" s="79"/>
      <c r="J39" s="79"/>
      <c r="K39" s="79"/>
      <c r="L39" s="79"/>
      <c r="M39" s="79"/>
      <c r="N39" s="79"/>
      <c r="O39" s="79"/>
      <c r="P39" s="79"/>
      <c r="Q39" s="79"/>
      <c r="R39" s="79"/>
      <c r="S39" s="79"/>
      <c r="T39" s="79"/>
      <c r="U39" s="79"/>
      <c r="V39" s="79"/>
      <c r="W39" s="79"/>
      <c r="X39" s="79"/>
      <c r="Y39" s="79"/>
      <c r="Z39" s="79"/>
      <c r="AA39" s="79"/>
      <c r="AB39" s="79"/>
      <c r="AC39" s="79"/>
      <c r="AD39" s="79"/>
      <c r="AE39" s="79"/>
      <c r="AF39" s="79"/>
      <c r="AG39" s="79"/>
      <c r="AH39" s="79"/>
      <c r="AI39" s="79"/>
      <c r="AJ39" s="79"/>
      <c r="AK39" s="79"/>
      <c r="AL39" s="77"/>
      <c r="AM39" s="148"/>
      <c r="AN39" s="148"/>
      <c r="AO39" s="148"/>
      <c r="AP39" s="148"/>
      <c r="AQ39" s="148"/>
      <c r="AR39" s="148"/>
      <c r="AS39" s="148"/>
      <c r="AT39" s="148"/>
      <c r="AU39" s="148"/>
      <c r="AV39" s="148"/>
      <c r="AW39" s="148"/>
      <c r="AX39" s="148"/>
      <c r="AY39" s="148"/>
    </row>
    <row r="40" customFormat="false" ht="45.75" hidden="false" customHeight="true" outlineLevel="0" collapsed="false">
      <c r="A40" s="77"/>
      <c r="B40" s="141" t="s">
        <v>101</v>
      </c>
      <c r="C40" s="149" t="s">
        <v>109</v>
      </c>
      <c r="D40" s="149"/>
      <c r="E40" s="149"/>
      <c r="F40" s="149"/>
      <c r="G40" s="149"/>
      <c r="H40" s="149"/>
      <c r="I40" s="149"/>
      <c r="J40" s="149"/>
      <c r="K40" s="149"/>
      <c r="L40" s="149"/>
      <c r="M40" s="149"/>
      <c r="N40" s="149"/>
      <c r="O40" s="149"/>
      <c r="P40" s="149"/>
      <c r="Q40" s="149"/>
      <c r="R40" s="149"/>
      <c r="S40" s="149"/>
      <c r="T40" s="149"/>
      <c r="U40" s="149"/>
      <c r="V40" s="149"/>
      <c r="W40" s="149"/>
      <c r="X40" s="149"/>
      <c r="Y40" s="149"/>
      <c r="Z40" s="149"/>
      <c r="AA40" s="149"/>
      <c r="AB40" s="149"/>
      <c r="AC40" s="149"/>
      <c r="AD40" s="149"/>
      <c r="AE40" s="149"/>
      <c r="AF40" s="149"/>
      <c r="AG40" s="149"/>
      <c r="AH40" s="149"/>
      <c r="AI40" s="149"/>
      <c r="AJ40" s="149"/>
      <c r="AK40" s="149"/>
      <c r="AL40" s="77"/>
    </row>
    <row r="41" customFormat="false" ht="24.75" hidden="false" customHeight="true" outlineLevel="0" collapsed="false">
      <c r="A41" s="77"/>
      <c r="B41" s="141" t="s">
        <v>101</v>
      </c>
      <c r="C41" s="149" t="s">
        <v>110</v>
      </c>
      <c r="D41" s="149"/>
      <c r="E41" s="149"/>
      <c r="F41" s="149"/>
      <c r="G41" s="149"/>
      <c r="H41" s="149"/>
      <c r="I41" s="149"/>
      <c r="J41" s="149"/>
      <c r="K41" s="149"/>
      <c r="L41" s="149"/>
      <c r="M41" s="149"/>
      <c r="N41" s="149"/>
      <c r="O41" s="149"/>
      <c r="P41" s="149"/>
      <c r="Q41" s="149"/>
      <c r="R41" s="149"/>
      <c r="S41" s="149"/>
      <c r="T41" s="149"/>
      <c r="U41" s="149"/>
      <c r="V41" s="149"/>
      <c r="W41" s="149"/>
      <c r="X41" s="149"/>
      <c r="Y41" s="149"/>
      <c r="Z41" s="149"/>
      <c r="AA41" s="149"/>
      <c r="AB41" s="149"/>
      <c r="AC41" s="149"/>
      <c r="AD41" s="149"/>
      <c r="AE41" s="149"/>
      <c r="AF41" s="149"/>
      <c r="AG41" s="149"/>
      <c r="AH41" s="149"/>
      <c r="AI41" s="149"/>
      <c r="AJ41" s="149"/>
      <c r="AK41" s="149"/>
      <c r="AL41" s="77"/>
    </row>
    <row r="42" customFormat="false" ht="22.5" hidden="false" customHeight="true" outlineLevel="0" collapsed="false">
      <c r="A42" s="77"/>
      <c r="B42" s="150" t="s">
        <v>111</v>
      </c>
      <c r="C42" s="5"/>
      <c r="D42" s="5"/>
      <c r="E42" s="5"/>
      <c r="F42" s="5"/>
      <c r="G42" s="5"/>
      <c r="H42" s="5"/>
      <c r="I42" s="5"/>
      <c r="J42" s="5"/>
      <c r="K42" s="5"/>
      <c r="L42" s="79"/>
      <c r="M42" s="79"/>
      <c r="N42" s="79"/>
      <c r="O42" s="79"/>
      <c r="P42" s="79"/>
      <c r="Q42" s="79"/>
      <c r="R42" s="79"/>
      <c r="S42" s="79"/>
      <c r="T42" s="79"/>
      <c r="U42" s="79"/>
      <c r="V42" s="79"/>
      <c r="W42" s="79"/>
      <c r="X42" s="79"/>
      <c r="Y42" s="79"/>
      <c r="Z42" s="79"/>
      <c r="AA42" s="79"/>
      <c r="AB42" s="79"/>
      <c r="AC42" s="79"/>
      <c r="AD42" s="79"/>
      <c r="AE42" s="79"/>
      <c r="AF42" s="79"/>
      <c r="AG42" s="79"/>
      <c r="AH42" s="79"/>
      <c r="AI42" s="79"/>
      <c r="AJ42" s="79"/>
      <c r="AK42" s="127" t="str">
        <f aca="false">IFERROR(IF(AND(AND(Q43&lt;&gt;"",T43&lt;&gt;"",AA43&lt;&gt;"",AD43&lt;&gt;""),OR(AM50=TRUE(),AM51=TRUE(),AM52=TRUE(),AM53=TRUE(),AND(AM54=TRUE(),AE44&lt;&gt;"")),OR(AR49=TRUE(),AR50=TRUE(),AND(AR51=TRUE(),Y46&lt;&gt;"")),AND(F48&lt;&gt;"",P54&lt;&gt;"",S54&lt;&gt;""),OR(AR52=TRUE(),AR53=TRUE()),OR(AR54=TRUE(),N55&lt;&gt;"")),"○","×"),"")</f>
        <v>○</v>
      </c>
      <c r="AL42" s="77"/>
      <c r="AM42" s="136" t="s">
        <v>112</v>
      </c>
      <c r="AN42" s="136"/>
      <c r="AO42" s="136"/>
      <c r="AP42" s="136"/>
      <c r="AQ42" s="136"/>
      <c r="AR42" s="136"/>
      <c r="AS42" s="136"/>
      <c r="AT42" s="136"/>
      <c r="AU42" s="136"/>
      <c r="AV42" s="136"/>
      <c r="AW42" s="136"/>
      <c r="AX42" s="136"/>
      <c r="AY42" s="136"/>
    </row>
    <row r="43" customFormat="false" ht="21.75" hidden="false" customHeight="true" outlineLevel="0" collapsed="false">
      <c r="A43" s="77"/>
      <c r="B43" s="151" t="s">
        <v>113</v>
      </c>
      <c r="C43" s="151"/>
      <c r="D43" s="151"/>
      <c r="E43" s="151"/>
      <c r="F43" s="151"/>
      <c r="G43" s="151"/>
      <c r="H43" s="151"/>
      <c r="I43" s="151"/>
      <c r="J43" s="151"/>
      <c r="K43" s="151"/>
      <c r="L43" s="151"/>
      <c r="M43" s="151"/>
      <c r="N43" s="151"/>
      <c r="O43" s="152" t="s">
        <v>114</v>
      </c>
      <c r="P43" s="152"/>
      <c r="Q43" s="153" t="n">
        <v>6</v>
      </c>
      <c r="R43" s="153"/>
      <c r="S43" s="154" t="s">
        <v>115</v>
      </c>
      <c r="T43" s="155" t="n">
        <v>6</v>
      </c>
      <c r="U43" s="155"/>
      <c r="V43" s="156" t="s">
        <v>116</v>
      </c>
      <c r="W43" s="157" t="s">
        <v>117</v>
      </c>
      <c r="X43" s="157"/>
      <c r="Y43" s="158" t="s">
        <v>114</v>
      </c>
      <c r="Z43" s="158"/>
      <c r="AA43" s="155" t="n">
        <v>7</v>
      </c>
      <c r="AB43" s="155"/>
      <c r="AC43" s="159" t="s">
        <v>115</v>
      </c>
      <c r="AD43" s="155" t="n">
        <v>5</v>
      </c>
      <c r="AE43" s="155"/>
      <c r="AF43" s="156" t="s">
        <v>116</v>
      </c>
      <c r="AG43" s="156" t="s">
        <v>118</v>
      </c>
      <c r="AH43" s="156" t="n">
        <f aca="false">IF(Q43&gt;=1,(AA43*12+AD43)-(Q43*12+T43)+1,"")</f>
        <v>12</v>
      </c>
      <c r="AI43" s="157" t="s">
        <v>119</v>
      </c>
      <c r="AJ43" s="157"/>
      <c r="AK43" s="160" t="s">
        <v>120</v>
      </c>
      <c r="AL43" s="77"/>
      <c r="AM43" s="139"/>
      <c r="AX43" s="145"/>
    </row>
    <row r="44" s="92" customFormat="true" ht="25.5" hidden="false" customHeight="true" outlineLevel="0" collapsed="false">
      <c r="A44" s="89"/>
      <c r="B44" s="161" t="s">
        <v>121</v>
      </c>
      <c r="C44" s="161"/>
      <c r="D44" s="161"/>
      <c r="E44" s="161"/>
      <c r="F44" s="162" t="n">
        <f aca="false">TRUE()</f>
        <v>1</v>
      </c>
      <c r="G44" s="163" t="s">
        <v>122</v>
      </c>
      <c r="H44" s="163"/>
      <c r="I44" s="163"/>
      <c r="J44" s="164" t="n">
        <f aca="false">FALSE()</f>
        <v>0</v>
      </c>
      <c r="K44" s="163" t="s">
        <v>123</v>
      </c>
      <c r="L44" s="163"/>
      <c r="M44" s="163"/>
      <c r="N44" s="163"/>
      <c r="O44" s="163"/>
      <c r="P44" s="165" t="n">
        <f aca="false">FALSE()</f>
        <v>0</v>
      </c>
      <c r="Q44" s="166" t="s">
        <v>124</v>
      </c>
      <c r="R44" s="166"/>
      <c r="S44" s="166"/>
      <c r="T44" s="166"/>
      <c r="U44" s="166"/>
      <c r="V44" s="166"/>
      <c r="W44" s="165"/>
      <c r="X44" s="166" t="s">
        <v>125</v>
      </c>
      <c r="Y44" s="166"/>
      <c r="Z44" s="166"/>
      <c r="AA44" s="165" t="n">
        <f aca="false">TRUE()</f>
        <v>1</v>
      </c>
      <c r="AB44" s="167" t="s">
        <v>126</v>
      </c>
      <c r="AC44" s="167"/>
      <c r="AD44" s="168" t="s">
        <v>127</v>
      </c>
      <c r="AE44" s="169"/>
      <c r="AF44" s="169"/>
      <c r="AG44" s="169"/>
      <c r="AH44" s="169"/>
      <c r="AI44" s="169"/>
      <c r="AJ44" s="170" t="s">
        <v>128</v>
      </c>
      <c r="AK44" s="170"/>
      <c r="AL44" s="89"/>
      <c r="AM44" s="136" t="s">
        <v>129</v>
      </c>
      <c r="AN44" s="136"/>
      <c r="AO44" s="136"/>
      <c r="AP44" s="136"/>
      <c r="AQ44" s="136"/>
      <c r="AR44" s="136"/>
      <c r="AS44" s="136"/>
      <c r="AT44" s="136"/>
      <c r="AU44" s="136"/>
      <c r="AV44" s="136"/>
      <c r="AW44" s="136"/>
      <c r="AX44" s="136"/>
      <c r="AY44" s="136"/>
    </row>
    <row r="45" s="92" customFormat="true" ht="18.75" hidden="false" customHeight="true" outlineLevel="0" collapsed="false">
      <c r="A45" s="89"/>
      <c r="B45" s="171" t="s">
        <v>130</v>
      </c>
      <c r="C45" s="171"/>
      <c r="D45" s="171"/>
      <c r="E45" s="171"/>
      <c r="F45" s="172" t="s">
        <v>131</v>
      </c>
      <c r="G45" s="173"/>
      <c r="H45" s="174"/>
      <c r="I45" s="174"/>
      <c r="J45" s="112"/>
      <c r="K45" s="174"/>
      <c r="L45" s="174"/>
      <c r="M45" s="174"/>
      <c r="N45" s="174"/>
      <c r="O45" s="174"/>
      <c r="P45" s="175"/>
      <c r="Q45" s="174"/>
      <c r="R45" s="174"/>
      <c r="S45" s="174"/>
      <c r="T45" s="174"/>
      <c r="U45" s="174"/>
      <c r="V45" s="174"/>
      <c r="W45" s="175"/>
      <c r="X45" s="174"/>
      <c r="Y45" s="174"/>
      <c r="Z45" s="112"/>
      <c r="AA45" s="112"/>
      <c r="AB45" s="174"/>
      <c r="AC45" s="174"/>
      <c r="AD45" s="174"/>
      <c r="AE45" s="174"/>
      <c r="AF45" s="174"/>
      <c r="AG45" s="174"/>
      <c r="AH45" s="174"/>
      <c r="AI45" s="174"/>
      <c r="AJ45" s="174"/>
      <c r="AK45" s="176"/>
      <c r="AL45" s="89"/>
    </row>
    <row r="46" s="92" customFormat="true" ht="15" hidden="false" customHeight="true" outlineLevel="0" collapsed="false">
      <c r="A46" s="89"/>
      <c r="B46" s="171"/>
      <c r="C46" s="171"/>
      <c r="D46" s="171"/>
      <c r="E46" s="171"/>
      <c r="F46" s="177" t="n">
        <f aca="false">TRUE()</f>
        <v>1</v>
      </c>
      <c r="G46" s="178" t="s">
        <v>132</v>
      </c>
      <c r="H46" s="112"/>
      <c r="I46" s="112"/>
      <c r="J46" s="112"/>
      <c r="K46" s="112"/>
      <c r="L46" s="112"/>
      <c r="M46" s="179" t="n">
        <f aca="false">TRUE()</f>
        <v>1</v>
      </c>
      <c r="N46" s="178" t="s">
        <v>133</v>
      </c>
      <c r="O46" s="112"/>
      <c r="P46" s="112"/>
      <c r="Q46" s="175"/>
      <c r="R46" s="175"/>
      <c r="S46" s="178"/>
      <c r="T46" s="179" t="n">
        <f aca="false">TRUE()</f>
        <v>1</v>
      </c>
      <c r="U46" s="178" t="s">
        <v>126</v>
      </c>
      <c r="V46" s="175"/>
      <c r="W46" s="112"/>
      <c r="X46" s="178" t="s">
        <v>127</v>
      </c>
      <c r="Y46" s="180"/>
      <c r="Z46" s="180"/>
      <c r="AA46" s="180"/>
      <c r="AB46" s="180"/>
      <c r="AC46" s="180"/>
      <c r="AD46" s="180"/>
      <c r="AE46" s="180"/>
      <c r="AF46" s="180"/>
      <c r="AG46" s="180"/>
      <c r="AH46" s="180"/>
      <c r="AI46" s="180"/>
      <c r="AJ46" s="180"/>
      <c r="AK46" s="181" t="s">
        <v>128</v>
      </c>
      <c r="AL46" s="89"/>
      <c r="AM46" s="136" t="s">
        <v>129</v>
      </c>
      <c r="AN46" s="136"/>
      <c r="AO46" s="136"/>
      <c r="AP46" s="136"/>
      <c r="AQ46" s="136"/>
      <c r="AR46" s="136"/>
      <c r="AS46" s="136"/>
      <c r="AT46" s="136"/>
      <c r="AU46" s="136"/>
      <c r="AV46" s="136"/>
      <c r="AW46" s="136"/>
      <c r="AX46" s="136"/>
      <c r="AY46" s="136"/>
    </row>
    <row r="47" s="92" customFormat="true" ht="19.5" hidden="false" customHeight="true" outlineLevel="0" collapsed="false">
      <c r="A47" s="89"/>
      <c r="B47" s="171"/>
      <c r="C47" s="171"/>
      <c r="D47" s="171"/>
      <c r="E47" s="171"/>
      <c r="F47" s="182" t="s">
        <v>134</v>
      </c>
      <c r="G47" s="178"/>
      <c r="H47" s="112"/>
      <c r="I47" s="112"/>
      <c r="J47" s="112"/>
      <c r="K47" s="112"/>
      <c r="L47" s="112"/>
      <c r="M47" s="112"/>
      <c r="N47" s="112"/>
      <c r="O47" s="175"/>
      <c r="P47" s="175"/>
      <c r="Q47" s="178"/>
      <c r="R47" s="178"/>
      <c r="S47" s="178"/>
      <c r="T47" s="183"/>
      <c r="U47" s="183"/>
      <c r="V47" s="183"/>
      <c r="W47" s="183"/>
      <c r="X47" s="183"/>
      <c r="Z47" s="183"/>
      <c r="AA47" s="183"/>
      <c r="AB47" s="183"/>
      <c r="AC47" s="183"/>
      <c r="AD47" s="183"/>
      <c r="AE47" s="183"/>
      <c r="AF47" s="183"/>
      <c r="AG47" s="183"/>
      <c r="AH47" s="183"/>
      <c r="AI47" s="183"/>
      <c r="AJ47" s="183"/>
      <c r="AK47" s="181"/>
      <c r="AL47" s="89"/>
      <c r="AM47" s="136"/>
      <c r="AN47" s="136"/>
      <c r="AO47" s="136"/>
      <c r="AP47" s="136"/>
      <c r="AQ47" s="136"/>
      <c r="AR47" s="136"/>
      <c r="AS47" s="136"/>
      <c r="AT47" s="136"/>
      <c r="AU47" s="136"/>
      <c r="AV47" s="136"/>
      <c r="AW47" s="136"/>
      <c r="AX47" s="136"/>
      <c r="AY47" s="136"/>
    </row>
    <row r="48" s="92" customFormat="true" ht="20.25" hidden="false" customHeight="true" outlineLevel="0" collapsed="false">
      <c r="A48" s="89"/>
      <c r="B48" s="171"/>
      <c r="C48" s="171"/>
      <c r="D48" s="171"/>
      <c r="E48" s="171"/>
      <c r="F48" s="184" t="s">
        <v>135</v>
      </c>
      <c r="G48" s="184"/>
      <c r="H48" s="184"/>
      <c r="I48" s="184"/>
      <c r="J48" s="184"/>
      <c r="K48" s="184"/>
      <c r="L48" s="184"/>
      <c r="M48" s="184"/>
      <c r="N48" s="184"/>
      <c r="O48" s="184"/>
      <c r="P48" s="184"/>
      <c r="Q48" s="184"/>
      <c r="R48" s="184"/>
      <c r="S48" s="184"/>
      <c r="T48" s="184"/>
      <c r="U48" s="184"/>
      <c r="V48" s="184"/>
      <c r="W48" s="184"/>
      <c r="X48" s="184"/>
      <c r="Y48" s="184"/>
      <c r="Z48" s="184"/>
      <c r="AA48" s="184"/>
      <c r="AB48" s="184"/>
      <c r="AC48" s="184"/>
      <c r="AD48" s="184"/>
      <c r="AE48" s="184"/>
      <c r="AF48" s="184"/>
      <c r="AG48" s="184"/>
      <c r="AH48" s="184"/>
      <c r="AI48" s="184"/>
      <c r="AJ48" s="184"/>
      <c r="AK48" s="184"/>
      <c r="AL48" s="89"/>
    </row>
    <row r="49" s="92" customFormat="true" ht="18" hidden="false" customHeight="true" outlineLevel="0" collapsed="false">
      <c r="A49" s="89"/>
      <c r="B49" s="171"/>
      <c r="C49" s="171"/>
      <c r="D49" s="171"/>
      <c r="E49" s="171"/>
      <c r="F49" s="184"/>
      <c r="G49" s="184"/>
      <c r="H49" s="184"/>
      <c r="I49" s="184"/>
      <c r="J49" s="184"/>
      <c r="K49" s="184"/>
      <c r="L49" s="184"/>
      <c r="M49" s="184"/>
      <c r="N49" s="184"/>
      <c r="O49" s="184"/>
      <c r="P49" s="184"/>
      <c r="Q49" s="184"/>
      <c r="R49" s="184"/>
      <c r="S49" s="184"/>
      <c r="T49" s="184"/>
      <c r="U49" s="184"/>
      <c r="V49" s="184"/>
      <c r="W49" s="184"/>
      <c r="X49" s="184"/>
      <c r="Y49" s="184"/>
      <c r="Z49" s="184"/>
      <c r="AA49" s="184"/>
      <c r="AB49" s="184"/>
      <c r="AC49" s="184"/>
      <c r="AD49" s="184"/>
      <c r="AE49" s="184"/>
      <c r="AF49" s="184"/>
      <c r="AG49" s="184"/>
      <c r="AH49" s="184"/>
      <c r="AI49" s="184"/>
      <c r="AJ49" s="184"/>
      <c r="AK49" s="184"/>
      <c r="AL49" s="89"/>
      <c r="AM49" s="185" t="s">
        <v>136</v>
      </c>
      <c r="AR49" s="144" t="n">
        <f aca="false">FALSE()</f>
        <v>0</v>
      </c>
      <c r="AS49" s="186" t="s">
        <v>132</v>
      </c>
      <c r="AT49" s="186"/>
    </row>
    <row r="50" s="92" customFormat="true" ht="18" hidden="false" customHeight="true" outlineLevel="0" collapsed="false">
      <c r="A50" s="89"/>
      <c r="B50" s="171"/>
      <c r="C50" s="171"/>
      <c r="D50" s="171"/>
      <c r="E50" s="171"/>
      <c r="F50" s="184"/>
      <c r="G50" s="184"/>
      <c r="H50" s="184"/>
      <c r="I50" s="184"/>
      <c r="J50" s="184"/>
      <c r="K50" s="184"/>
      <c r="L50" s="184"/>
      <c r="M50" s="184"/>
      <c r="N50" s="184"/>
      <c r="O50" s="184"/>
      <c r="P50" s="184"/>
      <c r="Q50" s="184"/>
      <c r="R50" s="184"/>
      <c r="S50" s="184"/>
      <c r="T50" s="184"/>
      <c r="U50" s="184"/>
      <c r="V50" s="184"/>
      <c r="W50" s="184"/>
      <c r="X50" s="184"/>
      <c r="Y50" s="184"/>
      <c r="Z50" s="184"/>
      <c r="AA50" s="184"/>
      <c r="AB50" s="184"/>
      <c r="AC50" s="184"/>
      <c r="AD50" s="184"/>
      <c r="AE50" s="184"/>
      <c r="AF50" s="184"/>
      <c r="AG50" s="184"/>
      <c r="AH50" s="184"/>
      <c r="AI50" s="184"/>
      <c r="AJ50" s="184"/>
      <c r="AK50" s="184"/>
      <c r="AL50" s="89"/>
      <c r="AM50" s="144" t="n">
        <f aca="false">FALSE()</f>
        <v>0</v>
      </c>
      <c r="AN50" s="186" t="s">
        <v>122</v>
      </c>
      <c r="AO50" s="186"/>
      <c r="AP50" s="186"/>
      <c r="AR50" s="144" t="n">
        <f aca="false">TRUE()</f>
        <v>1</v>
      </c>
      <c r="AS50" s="186" t="s">
        <v>133</v>
      </c>
      <c r="AT50" s="186"/>
    </row>
    <row r="51" s="92" customFormat="true" ht="18" hidden="false" customHeight="true" outlineLevel="0" collapsed="false">
      <c r="A51" s="89"/>
      <c r="B51" s="171"/>
      <c r="C51" s="171"/>
      <c r="D51" s="171"/>
      <c r="E51" s="171"/>
      <c r="F51" s="184"/>
      <c r="G51" s="184"/>
      <c r="H51" s="184"/>
      <c r="I51" s="184"/>
      <c r="J51" s="184"/>
      <c r="K51" s="184"/>
      <c r="L51" s="184"/>
      <c r="M51" s="184"/>
      <c r="N51" s="184"/>
      <c r="O51" s="184"/>
      <c r="P51" s="184"/>
      <c r="Q51" s="184"/>
      <c r="R51" s="184"/>
      <c r="S51" s="184"/>
      <c r="T51" s="184"/>
      <c r="U51" s="184"/>
      <c r="V51" s="184"/>
      <c r="W51" s="184"/>
      <c r="X51" s="184"/>
      <c r="Y51" s="184"/>
      <c r="Z51" s="184"/>
      <c r="AA51" s="184"/>
      <c r="AB51" s="184"/>
      <c r="AC51" s="184"/>
      <c r="AD51" s="184"/>
      <c r="AE51" s="184"/>
      <c r="AF51" s="184"/>
      <c r="AG51" s="184"/>
      <c r="AH51" s="184"/>
      <c r="AI51" s="184"/>
      <c r="AJ51" s="184"/>
      <c r="AK51" s="184"/>
      <c r="AL51" s="89"/>
      <c r="AM51" s="144" t="n">
        <f aca="false">FALSE()</f>
        <v>0</v>
      </c>
      <c r="AN51" s="186" t="s">
        <v>123</v>
      </c>
      <c r="AO51" s="186"/>
      <c r="AP51" s="186"/>
      <c r="AR51" s="144" t="n">
        <f aca="false">FALSE()</f>
        <v>0</v>
      </c>
      <c r="AS51" s="186" t="s">
        <v>126</v>
      </c>
      <c r="AT51" s="186"/>
    </row>
    <row r="52" s="92" customFormat="true" ht="18" hidden="false" customHeight="true" outlineLevel="0" collapsed="false">
      <c r="A52" s="89"/>
      <c r="B52" s="171"/>
      <c r="C52" s="171"/>
      <c r="D52" s="171"/>
      <c r="E52" s="171"/>
      <c r="F52" s="184"/>
      <c r="G52" s="184"/>
      <c r="H52" s="184"/>
      <c r="I52" s="184"/>
      <c r="J52" s="184"/>
      <c r="K52" s="184"/>
      <c r="L52" s="184"/>
      <c r="M52" s="184"/>
      <c r="N52" s="184"/>
      <c r="O52" s="184"/>
      <c r="P52" s="184"/>
      <c r="Q52" s="184"/>
      <c r="R52" s="184"/>
      <c r="S52" s="184"/>
      <c r="T52" s="184"/>
      <c r="U52" s="184"/>
      <c r="V52" s="184"/>
      <c r="W52" s="184"/>
      <c r="X52" s="184"/>
      <c r="Y52" s="184"/>
      <c r="Z52" s="184"/>
      <c r="AA52" s="184"/>
      <c r="AB52" s="184"/>
      <c r="AC52" s="184"/>
      <c r="AD52" s="184"/>
      <c r="AE52" s="184"/>
      <c r="AF52" s="184"/>
      <c r="AG52" s="184"/>
      <c r="AH52" s="184"/>
      <c r="AI52" s="184"/>
      <c r="AJ52" s="184"/>
      <c r="AK52" s="184"/>
      <c r="AL52" s="89"/>
      <c r="AM52" s="144" t="n">
        <f aca="false">TRUE()</f>
        <v>1</v>
      </c>
      <c r="AN52" s="186" t="s">
        <v>124</v>
      </c>
      <c r="AO52" s="186"/>
      <c r="AP52" s="186"/>
      <c r="AR52" s="144" t="n">
        <f aca="false">TRUE()</f>
        <v>1</v>
      </c>
      <c r="AS52" s="186" t="s">
        <v>137</v>
      </c>
      <c r="AT52" s="186"/>
    </row>
    <row r="53" s="92" customFormat="true" ht="18.75" hidden="false" customHeight="true" outlineLevel="0" collapsed="false">
      <c r="A53" s="89"/>
      <c r="B53" s="171"/>
      <c r="C53" s="171"/>
      <c r="D53" s="171"/>
      <c r="E53" s="171"/>
      <c r="F53" s="187" t="s">
        <v>138</v>
      </c>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88"/>
      <c r="AL53" s="89"/>
      <c r="AM53" s="144" t="n">
        <f aca="false">TRUE()</f>
        <v>1</v>
      </c>
      <c r="AN53" s="186" t="s">
        <v>125</v>
      </c>
      <c r="AO53" s="186"/>
      <c r="AP53" s="186"/>
      <c r="AQ53" s="1"/>
      <c r="AR53" s="144" t="n">
        <f aca="false">FALSE()</f>
        <v>0</v>
      </c>
      <c r="AS53" s="186" t="s">
        <v>139</v>
      </c>
      <c r="AT53" s="186"/>
      <c r="AV53" s="1"/>
      <c r="BC53" s="1"/>
    </row>
    <row r="54" customFormat="false" ht="18.75" hidden="false" customHeight="true" outlineLevel="0" collapsed="false">
      <c r="A54" s="77"/>
      <c r="B54" s="171"/>
      <c r="C54" s="171"/>
      <c r="D54" s="171"/>
      <c r="E54" s="171"/>
      <c r="F54" s="189" t="s">
        <v>140</v>
      </c>
      <c r="G54" s="190"/>
      <c r="H54" s="190"/>
      <c r="I54" s="190"/>
      <c r="J54" s="190"/>
      <c r="K54" s="190"/>
      <c r="L54" s="190"/>
      <c r="M54" s="191" t="s">
        <v>141</v>
      </c>
      <c r="N54" s="191"/>
      <c r="O54" s="191"/>
      <c r="P54" s="192" t="n">
        <v>30</v>
      </c>
      <c r="Q54" s="192"/>
      <c r="R54" s="183" t="s">
        <v>115</v>
      </c>
      <c r="S54" s="192" t="n">
        <v>4</v>
      </c>
      <c r="T54" s="192"/>
      <c r="U54" s="183" t="s">
        <v>116</v>
      </c>
      <c r="V54" s="183" t="s">
        <v>127</v>
      </c>
      <c r="W54" s="193"/>
      <c r="X54" s="194" t="s">
        <v>142</v>
      </c>
      <c r="Y54" s="183"/>
      <c r="Z54" s="183"/>
      <c r="AA54" s="193"/>
      <c r="AB54" s="194" t="s">
        <v>139</v>
      </c>
      <c r="AC54" s="183"/>
      <c r="AD54" s="183" t="s">
        <v>128</v>
      </c>
      <c r="AE54" s="195"/>
      <c r="AF54" s="195"/>
      <c r="AG54" s="195"/>
      <c r="AH54" s="195"/>
      <c r="AI54" s="195"/>
      <c r="AJ54" s="195"/>
      <c r="AK54" s="196"/>
      <c r="AL54" s="89"/>
      <c r="AM54" s="144" t="n">
        <f aca="false">FALSE()</f>
        <v>0</v>
      </c>
      <c r="AN54" s="186" t="s">
        <v>126</v>
      </c>
      <c r="AO54" s="186"/>
      <c r="AP54" s="186"/>
      <c r="AR54" s="144" t="n">
        <f aca="false">TRUE()</f>
        <v>1</v>
      </c>
      <c r="AS54" s="186" t="s">
        <v>143</v>
      </c>
      <c r="AT54" s="186"/>
    </row>
    <row r="55" customFormat="false" ht="24.75" hidden="false" customHeight="true" outlineLevel="0" collapsed="false">
      <c r="A55" s="77"/>
      <c r="B55" s="197" t="s">
        <v>144</v>
      </c>
      <c r="C55" s="197"/>
      <c r="D55" s="197"/>
      <c r="E55" s="197"/>
      <c r="F55" s="198"/>
      <c r="G55" s="199" t="s">
        <v>145</v>
      </c>
      <c r="H55" s="199"/>
      <c r="I55" s="199"/>
      <c r="J55" s="199" t="s">
        <v>146</v>
      </c>
      <c r="K55" s="199"/>
      <c r="L55" s="199"/>
      <c r="M55" s="199"/>
      <c r="N55" s="200" t="s">
        <v>147</v>
      </c>
      <c r="O55" s="200"/>
      <c r="P55" s="200"/>
      <c r="Q55" s="200"/>
      <c r="R55" s="200"/>
      <c r="S55" s="200"/>
      <c r="T55" s="200"/>
      <c r="U55" s="200"/>
      <c r="V55" s="200"/>
      <c r="W55" s="200"/>
      <c r="X55" s="200"/>
      <c r="Y55" s="200"/>
      <c r="Z55" s="200"/>
      <c r="AA55" s="200"/>
      <c r="AB55" s="200"/>
      <c r="AC55" s="200"/>
      <c r="AD55" s="200"/>
      <c r="AE55" s="200"/>
      <c r="AF55" s="200"/>
      <c r="AG55" s="200"/>
      <c r="AH55" s="200"/>
      <c r="AI55" s="200"/>
      <c r="AJ55" s="200"/>
      <c r="AK55" s="200"/>
      <c r="AL55" s="195"/>
      <c r="AM55" s="92"/>
    </row>
    <row r="56" customFormat="false" ht="18.75" hidden="false" customHeight="true" outlineLevel="0" collapsed="false">
      <c r="A56" s="77"/>
      <c r="B56" s="197"/>
      <c r="C56" s="197"/>
      <c r="D56" s="197"/>
      <c r="E56" s="197"/>
      <c r="F56" s="198"/>
      <c r="G56" s="199"/>
      <c r="H56" s="199"/>
      <c r="I56" s="199"/>
      <c r="J56" s="199"/>
      <c r="K56" s="199"/>
      <c r="L56" s="199"/>
      <c r="M56" s="199"/>
      <c r="N56" s="200"/>
      <c r="O56" s="200"/>
      <c r="P56" s="200"/>
      <c r="Q56" s="200"/>
      <c r="R56" s="200"/>
      <c r="S56" s="200"/>
      <c r="T56" s="200"/>
      <c r="U56" s="200"/>
      <c r="V56" s="200"/>
      <c r="W56" s="200"/>
      <c r="X56" s="200"/>
      <c r="Y56" s="200"/>
      <c r="Z56" s="200"/>
      <c r="AA56" s="200"/>
      <c r="AB56" s="200"/>
      <c r="AC56" s="200"/>
      <c r="AD56" s="200"/>
      <c r="AE56" s="200"/>
      <c r="AF56" s="200"/>
      <c r="AG56" s="200"/>
      <c r="AH56" s="200"/>
      <c r="AI56" s="200"/>
      <c r="AJ56" s="200"/>
      <c r="AK56" s="200"/>
      <c r="AL56" s="195"/>
      <c r="AX56" s="145"/>
    </row>
    <row r="57" customFormat="false" ht="7.5" hidden="false" customHeight="true" outlineLevel="0" collapsed="false">
      <c r="A57" s="77"/>
      <c r="B57" s="201"/>
      <c r="C57" s="201"/>
      <c r="D57" s="201"/>
      <c r="E57" s="201"/>
      <c r="F57" s="194"/>
      <c r="G57" s="195"/>
      <c r="H57" s="195"/>
      <c r="I57" s="195"/>
      <c r="J57" s="195"/>
      <c r="K57" s="195"/>
      <c r="L57" s="195"/>
      <c r="M57" s="183"/>
      <c r="N57" s="183"/>
      <c r="O57" s="183"/>
      <c r="P57" s="183"/>
      <c r="Q57" s="183"/>
      <c r="R57" s="183"/>
      <c r="S57" s="183"/>
      <c r="T57" s="183"/>
      <c r="U57" s="183"/>
      <c r="V57" s="183"/>
      <c r="W57" s="183"/>
      <c r="X57" s="183"/>
      <c r="Y57" s="183"/>
      <c r="Z57" s="183"/>
      <c r="AA57" s="183"/>
      <c r="AB57" s="183"/>
      <c r="AC57" s="183"/>
      <c r="AD57" s="183"/>
      <c r="AE57" s="183"/>
      <c r="AF57" s="183"/>
      <c r="AG57" s="183"/>
      <c r="AH57" s="183"/>
      <c r="AI57" s="183"/>
      <c r="AJ57" s="183"/>
      <c r="AK57" s="183"/>
      <c r="AL57" s="89"/>
      <c r="AM57" s="92"/>
      <c r="AW57" s="145"/>
    </row>
    <row r="58" customFormat="false" ht="21" hidden="false" customHeight="true" outlineLevel="0" collapsed="false">
      <c r="A58" s="77"/>
      <c r="B58" s="202" t="s">
        <v>148</v>
      </c>
      <c r="C58" s="202"/>
      <c r="D58" s="202"/>
      <c r="E58" s="202"/>
      <c r="F58" s="202"/>
      <c r="G58" s="202"/>
      <c r="H58" s="202"/>
      <c r="I58" s="202"/>
      <c r="J58" s="202"/>
      <c r="K58" s="202"/>
      <c r="L58" s="202"/>
      <c r="M58" s="202"/>
      <c r="N58" s="202"/>
      <c r="O58" s="202"/>
      <c r="P58" s="202"/>
      <c r="Q58" s="202"/>
      <c r="R58" s="202"/>
      <c r="S58" s="202"/>
      <c r="T58" s="202"/>
      <c r="U58" s="202"/>
      <c r="V58" s="202"/>
      <c r="W58" s="202"/>
      <c r="X58" s="202"/>
      <c r="Y58" s="202"/>
      <c r="Z58" s="202"/>
      <c r="AA58" s="202"/>
      <c r="AB58" s="202"/>
      <c r="AC58" s="202"/>
      <c r="AD58" s="202"/>
      <c r="AE58" s="202"/>
      <c r="AF58" s="202"/>
      <c r="AG58" s="202"/>
      <c r="AH58" s="202"/>
      <c r="AI58" s="202"/>
      <c r="AJ58" s="202"/>
      <c r="AK58" s="202"/>
      <c r="AL58" s="77"/>
    </row>
    <row r="59" customFormat="false" ht="33" hidden="false" customHeight="true" outlineLevel="0" collapsed="false">
      <c r="A59" s="77"/>
      <c r="B59" s="203" t="s">
        <v>149</v>
      </c>
      <c r="C59" s="203"/>
      <c r="D59" s="203"/>
      <c r="E59" s="203"/>
      <c r="F59" s="203"/>
      <c r="G59" s="203"/>
      <c r="H59" s="203"/>
      <c r="I59" s="203"/>
      <c r="J59" s="203"/>
      <c r="K59" s="203"/>
      <c r="L59" s="203"/>
      <c r="M59" s="203"/>
      <c r="N59" s="203"/>
      <c r="O59" s="203"/>
      <c r="P59" s="203"/>
      <c r="Q59" s="203"/>
      <c r="R59" s="203"/>
      <c r="S59" s="203"/>
      <c r="T59" s="203"/>
      <c r="U59" s="203"/>
      <c r="V59" s="203"/>
      <c r="W59" s="203"/>
      <c r="X59" s="203"/>
      <c r="Y59" s="203"/>
      <c r="Z59" s="203"/>
      <c r="AA59" s="203"/>
      <c r="AB59" s="203"/>
      <c r="AC59" s="203"/>
      <c r="AD59" s="203"/>
      <c r="AE59" s="203"/>
      <c r="AF59" s="203"/>
      <c r="AG59" s="203"/>
      <c r="AH59" s="203"/>
      <c r="AI59" s="203"/>
      <c r="AJ59" s="203"/>
      <c r="AK59" s="203"/>
      <c r="AL59" s="77"/>
      <c r="AS59" s="145"/>
    </row>
    <row r="60" customFormat="false" ht="18.75" hidden="false" customHeight="true" outlineLevel="0" collapsed="false">
      <c r="A60" s="77"/>
      <c r="B60" s="204" t="s">
        <v>76</v>
      </c>
      <c r="C60" s="205" t="s">
        <v>150</v>
      </c>
      <c r="D60" s="205"/>
      <c r="E60" s="205"/>
      <c r="F60" s="205"/>
      <c r="G60" s="205"/>
      <c r="H60" s="205"/>
      <c r="I60" s="205"/>
      <c r="J60" s="205"/>
      <c r="K60" s="205"/>
      <c r="L60" s="205"/>
      <c r="M60" s="205"/>
      <c r="N60" s="205"/>
      <c r="O60" s="205"/>
      <c r="P60" s="205"/>
      <c r="Q60" s="205"/>
      <c r="R60" s="205"/>
      <c r="S60" s="205"/>
      <c r="T60" s="206" t="n">
        <f aca="false">SUM('別紙様式2-3（６月以降分）'!L6,'別紙様式2-4（年度内の区分変更がある場合に記入）'!L6)</f>
        <v>15763120</v>
      </c>
      <c r="U60" s="206"/>
      <c r="V60" s="206"/>
      <c r="W60" s="206"/>
      <c r="X60" s="206"/>
      <c r="Y60" s="206"/>
      <c r="Z60" s="131" t="s">
        <v>78</v>
      </c>
      <c r="AA60" s="112" t="s">
        <v>83</v>
      </c>
      <c r="AB60" s="135" t="str">
        <f aca="false">IFERROR(IF(T61&gt;=T60,"○","×"),"")</f>
        <v>×</v>
      </c>
      <c r="AC60" s="207"/>
      <c r="AD60" s="208"/>
      <c r="AE60" s="208"/>
      <c r="AF60" s="208"/>
      <c r="AG60" s="208"/>
      <c r="AH60" s="208"/>
      <c r="AI60" s="208"/>
      <c r="AJ60" s="208"/>
      <c r="AK60" s="208"/>
      <c r="AL60" s="77"/>
      <c r="AM60" s="136" t="s">
        <v>151</v>
      </c>
      <c r="AN60" s="136"/>
      <c r="AO60" s="136"/>
      <c r="AP60" s="136"/>
      <c r="AQ60" s="136"/>
      <c r="AR60" s="136"/>
      <c r="AS60" s="136"/>
      <c r="AT60" s="136"/>
      <c r="AU60" s="136"/>
      <c r="AV60" s="136"/>
      <c r="AW60" s="136"/>
      <c r="AX60" s="136"/>
      <c r="AY60" s="136"/>
    </row>
    <row r="61" customFormat="false" ht="27" hidden="false" customHeight="true" outlineLevel="0" collapsed="false">
      <c r="A61" s="77"/>
      <c r="B61" s="204" t="s">
        <v>85</v>
      </c>
      <c r="C61" s="209" t="s">
        <v>152</v>
      </c>
      <c r="D61" s="209"/>
      <c r="E61" s="209"/>
      <c r="F61" s="209"/>
      <c r="G61" s="209"/>
      <c r="H61" s="209"/>
      <c r="I61" s="209"/>
      <c r="J61" s="209"/>
      <c r="K61" s="209"/>
      <c r="L61" s="209"/>
      <c r="M61" s="209"/>
      <c r="N61" s="209"/>
      <c r="O61" s="209"/>
      <c r="P61" s="209"/>
      <c r="Q61" s="209"/>
      <c r="R61" s="209"/>
      <c r="S61" s="209"/>
      <c r="T61" s="210" t="n">
        <v>10000000</v>
      </c>
      <c r="U61" s="210"/>
      <c r="V61" s="210"/>
      <c r="W61" s="210"/>
      <c r="X61" s="210"/>
      <c r="Y61" s="210"/>
      <c r="Z61" s="117" t="s">
        <v>78</v>
      </c>
      <c r="AA61" s="112" t="s">
        <v>83</v>
      </c>
      <c r="AB61" s="135"/>
      <c r="AC61" s="207"/>
      <c r="AD61" s="208"/>
      <c r="AE61" s="208"/>
      <c r="AF61" s="208"/>
      <c r="AG61" s="208"/>
      <c r="AH61" s="208"/>
      <c r="AI61" s="208"/>
      <c r="AJ61" s="208"/>
      <c r="AK61" s="208"/>
      <c r="AL61" s="77"/>
      <c r="AM61" s="136"/>
      <c r="AN61" s="136"/>
      <c r="AO61" s="136"/>
      <c r="AP61" s="136"/>
      <c r="AQ61" s="136"/>
      <c r="AR61" s="136"/>
      <c r="AS61" s="136"/>
      <c r="AT61" s="136"/>
      <c r="AU61" s="136"/>
      <c r="AV61" s="136"/>
      <c r="AW61" s="136"/>
      <c r="AX61" s="136"/>
      <c r="AY61" s="136"/>
    </row>
    <row r="62" customFormat="false" ht="3.75" hidden="false" customHeight="true" outlineLevel="0" collapsed="false">
      <c r="A62" s="77"/>
      <c r="B62" s="140"/>
      <c r="C62" s="211"/>
      <c r="D62" s="175"/>
      <c r="E62" s="175"/>
      <c r="F62" s="175"/>
      <c r="G62" s="175"/>
      <c r="H62" s="175"/>
      <c r="I62" s="175"/>
      <c r="J62" s="175"/>
      <c r="K62" s="175"/>
      <c r="L62" s="175"/>
      <c r="M62" s="175"/>
      <c r="N62" s="175"/>
      <c r="O62" s="175"/>
      <c r="P62" s="175"/>
      <c r="Q62" s="175"/>
      <c r="R62" s="175"/>
      <c r="S62" s="175"/>
      <c r="T62" s="175"/>
      <c r="U62" s="175"/>
      <c r="V62" s="175"/>
      <c r="W62" s="175"/>
      <c r="X62" s="175"/>
      <c r="Y62" s="175"/>
      <c r="Z62" s="175"/>
      <c r="AA62" s="175"/>
      <c r="AB62" s="175"/>
      <c r="AC62" s="175"/>
      <c r="AD62" s="175"/>
      <c r="AE62" s="175"/>
      <c r="AF62" s="175"/>
      <c r="AG62" s="175"/>
      <c r="AH62" s="175"/>
      <c r="AI62" s="175"/>
      <c r="AJ62" s="175"/>
      <c r="AK62" s="175"/>
      <c r="AL62" s="175"/>
      <c r="AM62" s="212"/>
      <c r="AN62" s="212"/>
      <c r="AO62" s="212"/>
      <c r="AP62" s="212"/>
      <c r="AX62" s="145"/>
    </row>
    <row r="63" customFormat="false" ht="13.5" hidden="false" customHeight="false" outlineLevel="0" collapsed="false">
      <c r="A63" s="77"/>
      <c r="B63" s="140" t="s">
        <v>100</v>
      </c>
      <c r="C63" s="79"/>
      <c r="D63" s="79"/>
      <c r="E63" s="79"/>
      <c r="F63" s="79"/>
      <c r="G63" s="79"/>
      <c r="H63" s="79"/>
      <c r="I63" s="79"/>
      <c r="J63" s="79"/>
      <c r="K63" s="79"/>
      <c r="L63" s="79"/>
      <c r="M63" s="79"/>
      <c r="N63" s="79"/>
      <c r="O63" s="79"/>
      <c r="P63" s="79"/>
      <c r="Q63" s="79"/>
      <c r="R63" s="79"/>
      <c r="S63" s="79"/>
      <c r="T63" s="79"/>
      <c r="U63" s="79"/>
      <c r="V63" s="79"/>
      <c r="W63" s="79"/>
      <c r="X63" s="79"/>
      <c r="Y63" s="79"/>
      <c r="Z63" s="79"/>
      <c r="AA63" s="79"/>
      <c r="AB63" s="79"/>
      <c r="AC63" s="79"/>
      <c r="AD63" s="79"/>
      <c r="AE63" s="79"/>
      <c r="AF63" s="79"/>
      <c r="AG63" s="79"/>
      <c r="AH63" s="79"/>
      <c r="AI63" s="79"/>
      <c r="AJ63" s="79"/>
      <c r="AK63" s="79"/>
      <c r="AL63" s="213"/>
      <c r="AM63" s="212"/>
      <c r="AN63" s="212"/>
      <c r="AO63" s="212"/>
      <c r="AP63" s="212"/>
      <c r="AX63" s="145"/>
    </row>
    <row r="64" customFormat="false" ht="33.75" hidden="false" customHeight="true" outlineLevel="0" collapsed="false">
      <c r="A64" s="77"/>
      <c r="B64" s="141" t="s">
        <v>101</v>
      </c>
      <c r="C64" s="149" t="s">
        <v>153</v>
      </c>
      <c r="D64" s="149"/>
      <c r="E64" s="149"/>
      <c r="F64" s="149"/>
      <c r="G64" s="149"/>
      <c r="H64" s="149"/>
      <c r="I64" s="149"/>
      <c r="J64" s="149"/>
      <c r="K64" s="149"/>
      <c r="L64" s="149"/>
      <c r="M64" s="149"/>
      <c r="N64" s="149"/>
      <c r="O64" s="149"/>
      <c r="P64" s="149"/>
      <c r="Q64" s="149"/>
      <c r="R64" s="149"/>
      <c r="S64" s="149"/>
      <c r="T64" s="149"/>
      <c r="U64" s="149"/>
      <c r="V64" s="149"/>
      <c r="W64" s="149"/>
      <c r="X64" s="149"/>
      <c r="Y64" s="149"/>
      <c r="Z64" s="149"/>
      <c r="AA64" s="149"/>
      <c r="AB64" s="149"/>
      <c r="AC64" s="149"/>
      <c r="AD64" s="149"/>
      <c r="AE64" s="149"/>
      <c r="AF64" s="149"/>
      <c r="AG64" s="149"/>
      <c r="AH64" s="149"/>
      <c r="AI64" s="149"/>
      <c r="AJ64" s="149"/>
      <c r="AK64" s="149"/>
      <c r="AL64" s="213"/>
      <c r="AM64" s="212"/>
      <c r="AN64" s="212"/>
      <c r="AO64" s="212"/>
      <c r="AP64" s="212"/>
      <c r="AX64" s="145"/>
    </row>
    <row r="65" customFormat="false" ht="7.5" hidden="false" customHeight="true" outlineLevel="0" collapsed="false">
      <c r="A65" s="77"/>
      <c r="B65" s="141"/>
      <c r="C65" s="214"/>
      <c r="D65" s="214"/>
      <c r="E65" s="214"/>
      <c r="F65" s="214"/>
      <c r="G65" s="214"/>
      <c r="H65" s="214"/>
      <c r="I65" s="214"/>
      <c r="J65" s="214"/>
      <c r="K65" s="214"/>
      <c r="L65" s="214"/>
      <c r="M65" s="214"/>
      <c r="N65" s="214"/>
      <c r="O65" s="214"/>
      <c r="P65" s="214"/>
      <c r="Q65" s="214"/>
      <c r="R65" s="214"/>
      <c r="S65" s="214"/>
      <c r="T65" s="214"/>
      <c r="U65" s="214"/>
      <c r="V65" s="214"/>
      <c r="W65" s="214"/>
      <c r="X65" s="214"/>
      <c r="Y65" s="214"/>
      <c r="Z65" s="214"/>
      <c r="AA65" s="214"/>
      <c r="AB65" s="214"/>
      <c r="AC65" s="214"/>
      <c r="AD65" s="214"/>
      <c r="AE65" s="214"/>
      <c r="AF65" s="214"/>
      <c r="AG65" s="214"/>
      <c r="AH65" s="214"/>
      <c r="AI65" s="214"/>
      <c r="AJ65" s="214"/>
      <c r="AK65" s="214"/>
      <c r="AL65" s="213"/>
      <c r="AM65" s="212"/>
      <c r="AN65" s="212"/>
      <c r="AO65" s="212"/>
      <c r="AP65" s="212"/>
      <c r="AX65" s="145"/>
    </row>
    <row r="66" customFormat="false" ht="30.75" hidden="false" customHeight="true" outlineLevel="0" collapsed="false">
      <c r="A66" s="77"/>
      <c r="B66" s="215" t="s">
        <v>154</v>
      </c>
      <c r="C66" s="215"/>
      <c r="D66" s="215"/>
      <c r="E66" s="215"/>
      <c r="F66" s="215"/>
      <c r="G66" s="215"/>
      <c r="H66" s="215"/>
      <c r="I66" s="215"/>
      <c r="J66" s="215"/>
      <c r="K66" s="215"/>
      <c r="L66" s="215"/>
      <c r="M66" s="215"/>
      <c r="N66" s="215"/>
      <c r="O66" s="215"/>
      <c r="P66" s="215"/>
      <c r="Q66" s="215"/>
      <c r="R66" s="215"/>
      <c r="S66" s="215"/>
      <c r="T66" s="215"/>
      <c r="U66" s="215"/>
      <c r="V66" s="215"/>
      <c r="W66" s="215"/>
      <c r="X66" s="215"/>
      <c r="Y66" s="215"/>
      <c r="Z66" s="215"/>
      <c r="AA66" s="215"/>
      <c r="AB66" s="215"/>
      <c r="AC66" s="215"/>
      <c r="AD66" s="215"/>
      <c r="AE66" s="215"/>
      <c r="AF66" s="215"/>
      <c r="AG66" s="215"/>
      <c r="AH66" s="215"/>
      <c r="AI66" s="215"/>
      <c r="AJ66" s="215"/>
      <c r="AK66" s="215"/>
      <c r="AL66" s="77"/>
    </row>
    <row r="67" customFormat="false" ht="23.25" hidden="false" customHeight="true" outlineLevel="0" collapsed="false">
      <c r="A67" s="77"/>
      <c r="B67" s="216" t="s">
        <v>155</v>
      </c>
      <c r="C67" s="216"/>
      <c r="D67" s="216"/>
      <c r="E67" s="216"/>
      <c r="F67" s="216"/>
      <c r="G67" s="216"/>
      <c r="H67" s="216"/>
      <c r="I67" s="216"/>
      <c r="J67" s="216"/>
      <c r="K67" s="216"/>
      <c r="L67" s="216"/>
      <c r="M67" s="216"/>
      <c r="N67" s="216"/>
      <c r="O67" s="216"/>
      <c r="P67" s="216"/>
      <c r="Q67" s="216"/>
      <c r="R67" s="216"/>
      <c r="S67" s="216"/>
      <c r="T67" s="217" t="n">
        <f aca="false">SUM('別紙様式2-3（６月以降分）'!L7,'別紙様式2-4（年度内の区分変更がある場合に記入）'!L7)</f>
        <v>4107796</v>
      </c>
      <c r="U67" s="217"/>
      <c r="V67" s="217"/>
      <c r="W67" s="217"/>
      <c r="X67" s="217"/>
      <c r="Y67" s="218" t="s">
        <v>78</v>
      </c>
      <c r="Z67" s="219" t="s">
        <v>83</v>
      </c>
      <c r="AA67" s="220"/>
      <c r="AB67" s="77"/>
      <c r="AC67" s="77"/>
      <c r="AD67" s="77"/>
      <c r="AE67" s="77"/>
      <c r="AF67" s="77"/>
      <c r="AG67" s="77" t="s">
        <v>83</v>
      </c>
      <c r="AH67" s="135" t="str">
        <f aca="false">IF(T68&lt;T67,"×","")</f>
        <v/>
      </c>
      <c r="AI67" s="77"/>
      <c r="AJ67" s="77"/>
      <c r="AK67" s="77"/>
      <c r="AL67" s="77"/>
      <c r="AM67" s="136" t="s">
        <v>156</v>
      </c>
      <c r="AN67" s="136"/>
      <c r="AO67" s="136"/>
      <c r="AP67" s="136"/>
      <c r="AQ67" s="136"/>
      <c r="AR67" s="136"/>
      <c r="AS67" s="136"/>
      <c r="AT67" s="136"/>
      <c r="AU67" s="136"/>
      <c r="AV67" s="136"/>
      <c r="AW67" s="136"/>
      <c r="AX67" s="136"/>
      <c r="AY67" s="136"/>
    </row>
    <row r="68" customFormat="false" ht="23.25" hidden="false" customHeight="true" outlineLevel="0" collapsed="false">
      <c r="A68" s="77"/>
      <c r="B68" s="221" t="s">
        <v>157</v>
      </c>
      <c r="C68" s="221"/>
      <c r="D68" s="221"/>
      <c r="E68" s="221"/>
      <c r="F68" s="221"/>
      <c r="G68" s="221"/>
      <c r="H68" s="221"/>
      <c r="I68" s="221"/>
      <c r="J68" s="221"/>
      <c r="K68" s="221"/>
      <c r="L68" s="221"/>
      <c r="M68" s="221"/>
      <c r="N68" s="221"/>
      <c r="O68" s="221"/>
      <c r="P68" s="221"/>
      <c r="Q68" s="221"/>
      <c r="R68" s="221"/>
      <c r="S68" s="221"/>
      <c r="T68" s="222" t="n">
        <v>4226696</v>
      </c>
      <c r="U68" s="222"/>
      <c r="V68" s="222"/>
      <c r="W68" s="222"/>
      <c r="X68" s="222"/>
      <c r="Y68" s="223" t="s">
        <v>78</v>
      </c>
      <c r="Z68" s="77"/>
      <c r="AA68" s="224" t="s">
        <v>127</v>
      </c>
      <c r="AB68" s="225" t="n">
        <f aca="false">IFERROR(T69/T67*100,0)</f>
        <v>79.3612925276718</v>
      </c>
      <c r="AC68" s="225"/>
      <c r="AD68" s="225"/>
      <c r="AE68" s="226" t="s">
        <v>158</v>
      </c>
      <c r="AF68" s="226" t="s">
        <v>128</v>
      </c>
      <c r="AG68" s="77" t="s">
        <v>83</v>
      </c>
      <c r="AH68" s="127" t="str">
        <f aca="false">IF(T67=0,"",(IF(AB68&gt;=200/3,"○","×")))</f>
        <v>○</v>
      </c>
      <c r="AI68" s="194"/>
      <c r="AJ68" s="194"/>
      <c r="AK68" s="194"/>
      <c r="AL68" s="77"/>
      <c r="AM68" s="136" t="s">
        <v>159</v>
      </c>
      <c r="AN68" s="136"/>
      <c r="AO68" s="136"/>
      <c r="AP68" s="136"/>
      <c r="AQ68" s="136"/>
      <c r="AR68" s="136"/>
      <c r="AS68" s="136"/>
      <c r="AT68" s="136"/>
      <c r="AU68" s="136"/>
      <c r="AV68" s="136"/>
      <c r="AW68" s="136"/>
      <c r="AX68" s="136"/>
      <c r="AY68" s="136"/>
    </row>
    <row r="69" customFormat="false" ht="19.5" hidden="false" customHeight="true" outlineLevel="0" collapsed="false">
      <c r="A69" s="77"/>
      <c r="B69" s="227"/>
      <c r="C69" s="228" t="s">
        <v>160</v>
      </c>
      <c r="D69" s="228"/>
      <c r="E69" s="228"/>
      <c r="F69" s="228"/>
      <c r="G69" s="228"/>
      <c r="H69" s="228"/>
      <c r="I69" s="228"/>
      <c r="J69" s="228"/>
      <c r="K69" s="228"/>
      <c r="L69" s="228"/>
      <c r="M69" s="228"/>
      <c r="N69" s="228"/>
      <c r="O69" s="228"/>
      <c r="P69" s="228"/>
      <c r="Q69" s="228"/>
      <c r="R69" s="228"/>
      <c r="S69" s="228"/>
      <c r="T69" s="229" t="n">
        <v>3260000</v>
      </c>
      <c r="U69" s="229"/>
      <c r="V69" s="229"/>
      <c r="W69" s="229"/>
      <c r="X69" s="229"/>
      <c r="Y69" s="230" t="s">
        <v>78</v>
      </c>
      <c r="Z69" s="231" t="s">
        <v>83</v>
      </c>
      <c r="AA69" s="232"/>
      <c r="AB69" s="233"/>
      <c r="AC69" s="234"/>
      <c r="AD69" s="235"/>
      <c r="AE69" s="235"/>
      <c r="AF69" s="226"/>
      <c r="AG69" s="77"/>
      <c r="AH69" s="77"/>
      <c r="AI69" s="194"/>
      <c r="AJ69" s="77"/>
      <c r="AK69" s="194"/>
      <c r="AL69" s="194"/>
    </row>
    <row r="70" customFormat="false" ht="16.5" hidden="false" customHeight="true" outlineLevel="0" collapsed="false">
      <c r="A70" s="77"/>
      <c r="B70" s="236"/>
      <c r="C70" s="228"/>
      <c r="D70" s="228"/>
      <c r="E70" s="228"/>
      <c r="F70" s="228"/>
      <c r="G70" s="228"/>
      <c r="H70" s="228"/>
      <c r="I70" s="228"/>
      <c r="J70" s="228"/>
      <c r="K70" s="228"/>
      <c r="L70" s="228"/>
      <c r="M70" s="228"/>
      <c r="N70" s="228"/>
      <c r="O70" s="228"/>
      <c r="P70" s="228"/>
      <c r="Q70" s="228"/>
      <c r="R70" s="228"/>
      <c r="S70" s="228"/>
      <c r="T70" s="237" t="s">
        <v>127</v>
      </c>
      <c r="U70" s="238" t="n">
        <f aca="false">T69/10</f>
        <v>326000</v>
      </c>
      <c r="V70" s="238"/>
      <c r="W70" s="238"/>
      <c r="X70" s="239" t="s">
        <v>78</v>
      </c>
      <c r="Y70" s="240" t="s">
        <v>128</v>
      </c>
      <c r="Z70" s="77"/>
      <c r="AA70" s="77"/>
      <c r="AB70" s="77"/>
      <c r="AC70" s="77"/>
      <c r="AD70" s="77"/>
      <c r="AE70" s="77"/>
      <c r="AF70" s="77"/>
      <c r="AG70" s="77"/>
      <c r="AH70" s="241"/>
      <c r="AI70" s="194"/>
      <c r="AJ70" s="194"/>
      <c r="AK70" s="194"/>
      <c r="AL70" s="194"/>
    </row>
    <row r="71" customFormat="false" ht="9.75" hidden="false" customHeight="true" outlineLevel="0" collapsed="false">
      <c r="A71" s="77"/>
      <c r="B71" s="77"/>
      <c r="C71" s="77"/>
      <c r="D71" s="77"/>
      <c r="E71" s="77"/>
      <c r="F71" s="77"/>
      <c r="G71" s="77"/>
      <c r="H71" s="77"/>
      <c r="I71" s="77"/>
      <c r="J71" s="77"/>
      <c r="K71" s="77"/>
      <c r="L71" s="77"/>
      <c r="M71" s="77"/>
      <c r="N71" s="77"/>
      <c r="O71" s="77"/>
      <c r="P71" s="77"/>
      <c r="Q71" s="77"/>
      <c r="R71" s="77"/>
      <c r="S71" s="77"/>
      <c r="T71" s="77"/>
      <c r="U71" s="77"/>
      <c r="V71" s="77"/>
      <c r="W71" s="77"/>
      <c r="X71" s="77"/>
      <c r="Y71" s="77"/>
      <c r="Z71" s="77"/>
      <c r="AA71" s="77"/>
      <c r="AB71" s="77"/>
      <c r="AC71" s="77"/>
      <c r="AD71" s="77"/>
      <c r="AE71" s="77"/>
      <c r="AF71" s="77"/>
      <c r="AG71" s="77"/>
      <c r="AH71" s="77"/>
      <c r="AI71" s="77"/>
      <c r="AJ71" s="194"/>
      <c r="AK71" s="194"/>
      <c r="AL71" s="194"/>
    </row>
    <row r="72" customFormat="false" ht="20.25" hidden="false" customHeight="true" outlineLevel="0" collapsed="false">
      <c r="A72" s="77"/>
      <c r="B72" s="242" t="s">
        <v>161</v>
      </c>
      <c r="C72" s="242"/>
      <c r="D72" s="242"/>
      <c r="E72" s="242"/>
      <c r="F72" s="242"/>
      <c r="G72" s="242"/>
      <c r="H72" s="242"/>
      <c r="I72" s="242"/>
      <c r="J72" s="242"/>
      <c r="K72" s="242"/>
      <c r="L72" s="242"/>
      <c r="M72" s="242"/>
      <c r="N72" s="242"/>
      <c r="O72" s="242"/>
      <c r="P72" s="242"/>
      <c r="Q72" s="242"/>
      <c r="R72" s="242"/>
      <c r="S72" s="242"/>
      <c r="T72" s="242"/>
      <c r="U72" s="242"/>
      <c r="V72" s="242"/>
      <c r="W72" s="242"/>
      <c r="X72" s="242"/>
      <c r="Y72" s="242"/>
      <c r="Z72" s="242"/>
      <c r="AA72" s="242"/>
      <c r="AB72" s="242"/>
      <c r="AC72" s="242"/>
      <c r="AD72" s="242"/>
      <c r="AE72" s="242"/>
      <c r="AF72" s="242"/>
      <c r="AG72" s="242"/>
      <c r="AH72" s="242"/>
      <c r="AI72" s="242"/>
      <c r="AJ72" s="242"/>
      <c r="AK72" s="242"/>
      <c r="AL72" s="77"/>
    </row>
    <row r="73" s="243" customFormat="true" ht="14.25" hidden="false" customHeight="true" outlineLevel="0" collapsed="false">
      <c r="A73" s="140"/>
      <c r="B73" s="140"/>
      <c r="C73" s="211" t="s">
        <v>162</v>
      </c>
      <c r="D73" s="175"/>
      <c r="E73" s="175"/>
      <c r="F73" s="175"/>
      <c r="G73" s="175"/>
      <c r="H73" s="175"/>
      <c r="I73" s="175"/>
      <c r="J73" s="175"/>
      <c r="K73" s="175"/>
      <c r="L73" s="175"/>
      <c r="M73" s="175"/>
      <c r="N73" s="175"/>
      <c r="O73" s="175"/>
      <c r="P73" s="175"/>
      <c r="Q73" s="175"/>
      <c r="R73" s="175"/>
      <c r="S73" s="175"/>
      <c r="T73" s="175"/>
      <c r="U73" s="175"/>
      <c r="V73" s="175"/>
      <c r="W73" s="175"/>
      <c r="X73" s="175"/>
      <c r="Y73" s="175"/>
      <c r="Z73" s="175"/>
      <c r="AA73" s="175"/>
      <c r="AB73" s="175"/>
      <c r="AC73" s="175"/>
      <c r="AD73" s="175"/>
      <c r="AE73" s="175"/>
      <c r="AF73" s="175"/>
      <c r="AG73" s="175"/>
      <c r="AH73" s="175"/>
      <c r="AI73" s="175"/>
      <c r="AJ73" s="175"/>
      <c r="AK73" s="175"/>
      <c r="AL73" s="175"/>
      <c r="AN73" s="244"/>
      <c r="AO73" s="244"/>
      <c r="AP73" s="244"/>
      <c r="AQ73" s="244"/>
      <c r="AR73" s="244"/>
      <c r="AS73" s="244"/>
      <c r="AT73" s="244"/>
      <c r="AU73" s="244"/>
      <c r="AV73" s="244"/>
      <c r="AW73" s="244"/>
      <c r="AX73" s="244"/>
      <c r="AY73" s="244"/>
      <c r="AZ73" s="244"/>
      <c r="BA73" s="244"/>
      <c r="BB73" s="244"/>
      <c r="BC73" s="244"/>
      <c r="BD73" s="244"/>
      <c r="BE73" s="244"/>
      <c r="BF73" s="244"/>
      <c r="BG73" s="244"/>
      <c r="BH73" s="244"/>
      <c r="BI73" s="244"/>
      <c r="BJ73" s="244"/>
      <c r="BK73" s="244"/>
      <c r="BL73" s="244"/>
      <c r="BM73" s="244"/>
    </row>
    <row r="74" s="243" customFormat="true" ht="15" hidden="false" customHeight="true" outlineLevel="0" collapsed="false">
      <c r="A74" s="140"/>
      <c r="B74" s="140"/>
      <c r="C74" s="85" t="s">
        <v>163</v>
      </c>
      <c r="D74" s="245" t="s">
        <v>164</v>
      </c>
      <c r="E74" s="245"/>
      <c r="F74" s="245"/>
      <c r="G74" s="245"/>
      <c r="H74" s="245"/>
      <c r="I74" s="245"/>
      <c r="J74" s="245"/>
      <c r="K74" s="245"/>
      <c r="L74" s="245"/>
      <c r="M74" s="245"/>
      <c r="N74" s="245"/>
      <c r="O74" s="245"/>
      <c r="P74" s="245"/>
      <c r="Q74" s="245"/>
      <c r="R74" s="245"/>
      <c r="S74" s="245"/>
      <c r="T74" s="245"/>
      <c r="U74" s="245"/>
      <c r="V74" s="245"/>
      <c r="W74" s="245"/>
      <c r="X74" s="245"/>
      <c r="Y74" s="245"/>
      <c r="Z74" s="245"/>
      <c r="AA74" s="245"/>
      <c r="AB74" s="245"/>
      <c r="AC74" s="245"/>
      <c r="AD74" s="245"/>
      <c r="AE74" s="245"/>
      <c r="AF74" s="245"/>
      <c r="AG74" s="245"/>
      <c r="AH74" s="245"/>
      <c r="AI74" s="245"/>
      <c r="AJ74" s="245"/>
      <c r="AK74" s="245"/>
      <c r="AL74" s="213"/>
      <c r="AM74" s="144" t="n">
        <f aca="false">TRUE()</f>
        <v>1</v>
      </c>
      <c r="AN74" s="186" t="s">
        <v>165</v>
      </c>
      <c r="AO74" s="186"/>
      <c r="AP74" s="186"/>
      <c r="AQ74" s="244"/>
      <c r="AR74" s="244"/>
      <c r="AS74" s="244"/>
      <c r="AT74" s="244"/>
      <c r="AU74" s="244"/>
      <c r="AV74" s="244"/>
      <c r="AW74" s="244"/>
      <c r="AX74" s="244"/>
      <c r="AY74" s="244"/>
      <c r="AZ74" s="244"/>
      <c r="BA74" s="244"/>
      <c r="BB74" s="244"/>
      <c r="BC74" s="244"/>
      <c r="BD74" s="244"/>
      <c r="BE74" s="244"/>
      <c r="BF74" s="244"/>
      <c r="BG74" s="244"/>
      <c r="BH74" s="244"/>
      <c r="BI74" s="244"/>
      <c r="BJ74" s="244"/>
      <c r="BK74" s="244"/>
      <c r="BL74" s="244"/>
      <c r="BM74" s="244"/>
    </row>
    <row r="75" s="243" customFormat="true" ht="21" hidden="false" customHeight="true" outlineLevel="0" collapsed="false">
      <c r="A75" s="140"/>
      <c r="B75" s="140"/>
      <c r="C75" s="246"/>
      <c r="D75" s="246"/>
      <c r="E75" s="147" t="s">
        <v>166</v>
      </c>
      <c r="F75" s="147"/>
      <c r="G75" s="147"/>
      <c r="H75" s="147"/>
      <c r="I75" s="147"/>
      <c r="J75" s="147"/>
      <c r="K75" s="147"/>
      <c r="L75" s="147"/>
      <c r="M75" s="147"/>
      <c r="N75" s="147"/>
      <c r="O75" s="147"/>
      <c r="P75" s="147"/>
      <c r="Q75" s="147"/>
      <c r="R75" s="147"/>
      <c r="S75" s="147"/>
      <c r="T75" s="147"/>
      <c r="U75" s="147"/>
      <c r="V75" s="147"/>
      <c r="W75" s="147"/>
      <c r="X75" s="147"/>
      <c r="Y75" s="79" t="s">
        <v>83</v>
      </c>
      <c r="Z75" s="127" t="str">
        <f aca="false">IF('別紙様式2-2（４・５月分）'!AV8="継続ベア加算なし","",IF(AM74=TRUE(),"○","×"))</f>
        <v>○</v>
      </c>
      <c r="AA75" s="247"/>
      <c r="AB75" s="247"/>
      <c r="AC75" s="247"/>
      <c r="AD75" s="247"/>
      <c r="AE75" s="247"/>
      <c r="AF75" s="247"/>
      <c r="AG75" s="247"/>
      <c r="AH75" s="247"/>
      <c r="AI75" s="247"/>
      <c r="AJ75" s="247"/>
      <c r="AK75" s="247"/>
      <c r="AL75" s="247"/>
      <c r="AM75" s="136" t="s">
        <v>108</v>
      </c>
      <c r="AN75" s="136"/>
      <c r="AO75" s="136"/>
      <c r="AP75" s="136"/>
      <c r="AQ75" s="136"/>
      <c r="AR75" s="136"/>
      <c r="AS75" s="136"/>
      <c r="AT75" s="136"/>
      <c r="AU75" s="136"/>
      <c r="AV75" s="136"/>
      <c r="AW75" s="136"/>
      <c r="AX75" s="136"/>
      <c r="AY75" s="136"/>
      <c r="AZ75" s="244"/>
      <c r="BA75" s="244"/>
      <c r="BB75" s="244"/>
      <c r="BC75" s="244"/>
      <c r="BD75" s="244"/>
      <c r="BE75" s="244"/>
      <c r="BF75" s="244"/>
      <c r="BG75" s="244"/>
      <c r="BH75" s="244"/>
      <c r="BI75" s="244"/>
      <c r="BJ75" s="244"/>
      <c r="BK75" s="244"/>
      <c r="BL75" s="244"/>
      <c r="BM75" s="244"/>
    </row>
    <row r="76" s="243" customFormat="true" ht="5.25" hidden="false" customHeight="true" outlineLevel="0" collapsed="false">
      <c r="A76" s="140"/>
      <c r="B76" s="140"/>
      <c r="C76" s="140"/>
      <c r="D76" s="140"/>
      <c r="E76" s="140"/>
      <c r="F76" s="140"/>
      <c r="G76" s="140"/>
      <c r="H76" s="140"/>
      <c r="I76" s="140"/>
      <c r="J76" s="248"/>
      <c r="K76" s="248"/>
      <c r="L76" s="248"/>
      <c r="M76" s="248"/>
      <c r="N76" s="248"/>
      <c r="O76" s="248"/>
      <c r="P76" s="248"/>
      <c r="Q76" s="248"/>
      <c r="R76" s="248"/>
      <c r="S76" s="248"/>
      <c r="T76" s="248"/>
      <c r="U76" s="248"/>
      <c r="V76" s="248"/>
      <c r="W76" s="248"/>
      <c r="X76" s="248"/>
      <c r="Y76" s="247"/>
      <c r="Z76" s="247"/>
      <c r="AA76" s="247"/>
      <c r="AB76" s="247"/>
      <c r="AC76" s="247"/>
      <c r="AD76" s="247"/>
      <c r="AE76" s="247"/>
      <c r="AF76" s="247"/>
      <c r="AG76" s="247"/>
      <c r="AH76" s="247"/>
      <c r="AI76" s="247"/>
      <c r="AJ76" s="247"/>
      <c r="AK76" s="247"/>
      <c r="AL76" s="247"/>
      <c r="AN76" s="249"/>
      <c r="AO76" s="249"/>
      <c r="AP76" s="249"/>
      <c r="AQ76" s="249"/>
      <c r="AR76" s="249"/>
      <c r="AS76" s="249"/>
      <c r="AT76" s="249"/>
      <c r="AU76" s="249"/>
      <c r="AV76" s="249"/>
      <c r="AW76" s="249"/>
      <c r="AX76" s="249"/>
      <c r="AY76" s="249"/>
      <c r="AZ76" s="249"/>
      <c r="BA76" s="244"/>
      <c r="BB76" s="244"/>
      <c r="BC76" s="244"/>
      <c r="BD76" s="244"/>
      <c r="BE76" s="244"/>
      <c r="BF76" s="244"/>
      <c r="BG76" s="244"/>
      <c r="BH76" s="244"/>
      <c r="BI76" s="244"/>
      <c r="BJ76" s="244"/>
      <c r="BK76" s="244"/>
      <c r="BL76" s="244"/>
      <c r="BM76" s="244"/>
      <c r="BN76" s="244"/>
      <c r="BO76" s="244"/>
      <c r="BP76" s="244"/>
      <c r="BQ76" s="244"/>
      <c r="BR76" s="244"/>
      <c r="BS76" s="244"/>
      <c r="BT76" s="244"/>
      <c r="BU76" s="244"/>
      <c r="BV76" s="244"/>
    </row>
    <row r="77" s="243" customFormat="true" ht="14.25" hidden="false" customHeight="false" outlineLevel="0" collapsed="false">
      <c r="A77" s="140"/>
      <c r="B77" s="140"/>
      <c r="C77" s="211" t="s">
        <v>167</v>
      </c>
      <c r="D77" s="220"/>
      <c r="E77" s="220"/>
      <c r="F77" s="220"/>
      <c r="G77" s="220"/>
      <c r="H77" s="220"/>
      <c r="I77" s="220"/>
      <c r="J77" s="220"/>
      <c r="K77" s="220"/>
      <c r="L77" s="220"/>
      <c r="M77" s="220"/>
      <c r="N77" s="220"/>
      <c r="O77" s="220"/>
      <c r="P77" s="220"/>
      <c r="Q77" s="220"/>
      <c r="R77" s="220"/>
      <c r="S77" s="220"/>
      <c r="T77" s="220"/>
      <c r="U77" s="220"/>
      <c r="V77" s="220"/>
      <c r="W77" s="220"/>
      <c r="X77" s="220"/>
      <c r="Y77" s="220"/>
      <c r="Z77" s="220"/>
      <c r="AA77" s="220"/>
      <c r="AB77" s="220"/>
      <c r="AC77" s="220"/>
      <c r="AD77" s="220"/>
      <c r="AE77" s="220"/>
      <c r="AF77" s="220"/>
      <c r="AG77" s="220"/>
      <c r="AH77" s="220"/>
      <c r="AI77" s="220"/>
      <c r="AJ77" s="220"/>
      <c r="AK77" s="220"/>
      <c r="AL77" s="220"/>
      <c r="AN77" s="249"/>
      <c r="AO77" s="249"/>
      <c r="AP77" s="249"/>
      <c r="AQ77" s="249"/>
      <c r="AR77" s="249"/>
      <c r="AS77" s="249"/>
      <c r="AT77" s="249"/>
      <c r="AU77" s="249"/>
      <c r="AV77" s="249"/>
      <c r="AW77" s="249"/>
      <c r="AX77" s="249"/>
      <c r="AY77" s="249"/>
      <c r="AZ77" s="249"/>
      <c r="BA77" s="244"/>
      <c r="BB77" s="244"/>
      <c r="BC77" s="244"/>
      <c r="BD77" s="244"/>
      <c r="BE77" s="244"/>
      <c r="BF77" s="244"/>
      <c r="BG77" s="244"/>
      <c r="BH77" s="244"/>
      <c r="BI77" s="244"/>
      <c r="BJ77" s="244"/>
      <c r="BK77" s="244"/>
      <c r="BL77" s="244"/>
      <c r="BM77" s="244"/>
      <c r="BN77" s="244"/>
      <c r="BO77" s="244"/>
      <c r="BP77" s="244"/>
      <c r="BQ77" s="244"/>
      <c r="BR77" s="244"/>
      <c r="BS77" s="244"/>
      <c r="BT77" s="244"/>
      <c r="BU77" s="244"/>
      <c r="BV77" s="244"/>
    </row>
    <row r="78" s="243" customFormat="true" ht="24.75" hidden="false" customHeight="true" outlineLevel="0" collapsed="false">
      <c r="A78" s="140"/>
      <c r="B78" s="140"/>
      <c r="C78" s="250" t="s">
        <v>163</v>
      </c>
      <c r="D78" s="149" t="s">
        <v>168</v>
      </c>
      <c r="E78" s="149"/>
      <c r="F78" s="149"/>
      <c r="G78" s="149"/>
      <c r="H78" s="149"/>
      <c r="I78" s="149"/>
      <c r="J78" s="149"/>
      <c r="K78" s="149"/>
      <c r="L78" s="149"/>
      <c r="M78" s="149"/>
      <c r="N78" s="149"/>
      <c r="O78" s="149"/>
      <c r="P78" s="149"/>
      <c r="Q78" s="149"/>
      <c r="R78" s="149"/>
      <c r="S78" s="149"/>
      <c r="T78" s="149"/>
      <c r="U78" s="149"/>
      <c r="V78" s="149"/>
      <c r="W78" s="149"/>
      <c r="X78" s="149"/>
      <c r="Y78" s="149"/>
      <c r="Z78" s="149"/>
      <c r="AA78" s="149"/>
      <c r="AB78" s="149"/>
      <c r="AC78" s="149"/>
      <c r="AD78" s="149"/>
      <c r="AE78" s="149"/>
      <c r="AF78" s="149"/>
      <c r="AG78" s="149"/>
      <c r="AH78" s="149"/>
      <c r="AI78" s="149"/>
      <c r="AJ78" s="149"/>
      <c r="AK78" s="149"/>
      <c r="AL78" s="213"/>
      <c r="AN78" s="249"/>
      <c r="AO78" s="249"/>
      <c r="AP78" s="249"/>
      <c r="AQ78" s="249"/>
      <c r="AR78" s="249"/>
      <c r="AS78" s="249"/>
      <c r="AT78" s="249"/>
      <c r="AU78" s="249"/>
      <c r="AV78" s="249"/>
      <c r="AW78" s="249"/>
      <c r="AX78" s="249"/>
      <c r="AY78" s="249"/>
      <c r="AZ78" s="249"/>
      <c r="BA78" s="244"/>
      <c r="BB78" s="244"/>
      <c r="BC78" s="244"/>
      <c r="BD78" s="244"/>
      <c r="BE78" s="244"/>
      <c r="BF78" s="244"/>
      <c r="BG78" s="244"/>
      <c r="BH78" s="244"/>
      <c r="BI78" s="244"/>
      <c r="BJ78" s="244"/>
      <c r="BK78" s="244"/>
      <c r="BL78" s="244"/>
      <c r="BM78" s="244"/>
      <c r="BN78" s="244"/>
      <c r="BO78" s="244"/>
      <c r="BP78" s="244"/>
      <c r="BQ78" s="244"/>
      <c r="BR78" s="244"/>
      <c r="BS78" s="244"/>
      <c r="BT78" s="244"/>
      <c r="BU78" s="244"/>
      <c r="BV78" s="244"/>
    </row>
    <row r="79" customFormat="false" ht="18" hidden="false" customHeight="true" outlineLevel="0" collapsed="false">
      <c r="A79" s="77"/>
      <c r="B79" s="251"/>
      <c r="C79" s="252" t="s">
        <v>169</v>
      </c>
      <c r="D79" s="252"/>
      <c r="E79" s="252"/>
      <c r="F79" s="252"/>
      <c r="G79" s="252"/>
      <c r="H79" s="252"/>
      <c r="I79" s="252"/>
      <c r="J79" s="252"/>
      <c r="K79" s="252"/>
      <c r="L79" s="252"/>
      <c r="M79" s="252"/>
      <c r="N79" s="252"/>
      <c r="O79" s="252"/>
      <c r="P79" s="252"/>
      <c r="Q79" s="252"/>
      <c r="R79" s="252"/>
      <c r="S79" s="252"/>
      <c r="T79" s="252"/>
      <c r="U79" s="217" t="n">
        <f aca="false">'別紙様式2-2（４・５月分）'!K8</f>
        <v>146648</v>
      </c>
      <c r="V79" s="217"/>
      <c r="W79" s="217"/>
      <c r="X79" s="217"/>
      <c r="Y79" s="217"/>
      <c r="Z79" s="253" t="s">
        <v>78</v>
      </c>
      <c r="AA79" s="112" t="s">
        <v>83</v>
      </c>
      <c r="AB79" s="127" t="str">
        <f aca="false">IF('別紙様式2-2（４・５月分）'!AV7="新規ベア加算なし","",IF(U80&gt;=U79,"○","×"))</f>
        <v>○</v>
      </c>
      <c r="AC79" s="220"/>
      <c r="AD79" s="77"/>
      <c r="AE79" s="77"/>
      <c r="AF79" s="77"/>
      <c r="AG79" s="77"/>
      <c r="AH79" s="77"/>
      <c r="AI79" s="77"/>
      <c r="AJ79" s="77"/>
      <c r="AK79" s="77"/>
      <c r="AL79" s="77"/>
      <c r="AN79" s="249"/>
      <c r="AO79" s="249"/>
      <c r="AP79" s="249"/>
      <c r="AQ79" s="249"/>
      <c r="AR79" s="249"/>
      <c r="AS79" s="249"/>
      <c r="AT79" s="249"/>
      <c r="AU79" s="249"/>
      <c r="AV79" s="249"/>
      <c r="AW79" s="249"/>
      <c r="AX79" s="249"/>
      <c r="AY79" s="249"/>
      <c r="AZ79" s="249"/>
    </row>
    <row r="80" customFormat="false" ht="19.5" hidden="false" customHeight="true" outlineLevel="0" collapsed="false">
      <c r="A80" s="77"/>
      <c r="B80" s="251"/>
      <c r="C80" s="254" t="s">
        <v>170</v>
      </c>
      <c r="D80" s="254"/>
      <c r="E80" s="254"/>
      <c r="F80" s="254"/>
      <c r="G80" s="254"/>
      <c r="H80" s="254"/>
      <c r="I80" s="254"/>
      <c r="J80" s="254"/>
      <c r="K80" s="254"/>
      <c r="L80" s="254"/>
      <c r="M80" s="254"/>
      <c r="N80" s="254"/>
      <c r="O80" s="254"/>
      <c r="P80" s="254"/>
      <c r="Q80" s="254"/>
      <c r="R80" s="254"/>
      <c r="S80" s="254"/>
      <c r="T80" s="254"/>
      <c r="U80" s="217" t="n">
        <f aca="false">U81+U86</f>
        <v>186000</v>
      </c>
      <c r="V80" s="217"/>
      <c r="W80" s="217"/>
      <c r="X80" s="217"/>
      <c r="Y80" s="217"/>
      <c r="Z80" s="218" t="s">
        <v>78</v>
      </c>
      <c r="AA80" s="112" t="s">
        <v>83</v>
      </c>
      <c r="AB80" s="127"/>
      <c r="AC80" s="112"/>
      <c r="AD80" s="112"/>
      <c r="AE80" s="112"/>
      <c r="AF80" s="112"/>
      <c r="AG80" s="112"/>
      <c r="AH80" s="194"/>
      <c r="AI80" s="194"/>
      <c r="AJ80" s="194"/>
      <c r="AK80" s="194"/>
      <c r="AL80" s="194"/>
      <c r="AM80" s="255"/>
    </row>
    <row r="81" customFormat="false" ht="9.75" hidden="false" customHeight="true" outlineLevel="0" collapsed="false">
      <c r="A81" s="77"/>
      <c r="B81" s="251"/>
      <c r="C81" s="256" t="s">
        <v>171</v>
      </c>
      <c r="D81" s="256"/>
      <c r="E81" s="257" t="s">
        <v>172</v>
      </c>
      <c r="F81" s="257"/>
      <c r="G81" s="257"/>
      <c r="H81" s="257"/>
      <c r="I81" s="257"/>
      <c r="J81" s="257"/>
      <c r="K81" s="257"/>
      <c r="L81" s="257"/>
      <c r="M81" s="257"/>
      <c r="N81" s="257"/>
      <c r="O81" s="257"/>
      <c r="P81" s="257"/>
      <c r="Q81" s="257"/>
      <c r="R81" s="257"/>
      <c r="S81" s="257"/>
      <c r="T81" s="257"/>
      <c r="U81" s="258" t="n">
        <v>136000</v>
      </c>
      <c r="V81" s="258"/>
      <c r="W81" s="258"/>
      <c r="X81" s="258"/>
      <c r="Y81" s="258"/>
      <c r="Z81" s="259" t="s">
        <v>78</v>
      </c>
      <c r="AA81" s="260" t="s">
        <v>83</v>
      </c>
      <c r="AB81" s="77"/>
      <c r="AC81" s="226"/>
      <c r="AD81" s="261"/>
      <c r="AE81" s="261"/>
      <c r="AF81" s="226"/>
      <c r="AG81" s="77"/>
      <c r="AH81" s="194"/>
      <c r="AI81" s="77"/>
      <c r="AJ81" s="194"/>
      <c r="AK81" s="77"/>
      <c r="AL81" s="194"/>
      <c r="AM81" s="255"/>
    </row>
    <row r="82" customFormat="false" ht="9.75" hidden="false" customHeight="true" outlineLevel="0" collapsed="false">
      <c r="A82" s="77"/>
      <c r="B82" s="251"/>
      <c r="C82" s="256"/>
      <c r="D82" s="256"/>
      <c r="E82" s="257"/>
      <c r="F82" s="257"/>
      <c r="G82" s="257"/>
      <c r="H82" s="257"/>
      <c r="I82" s="257"/>
      <c r="J82" s="257"/>
      <c r="K82" s="257"/>
      <c r="L82" s="257"/>
      <c r="M82" s="257"/>
      <c r="N82" s="257"/>
      <c r="O82" s="257"/>
      <c r="P82" s="257"/>
      <c r="Q82" s="257"/>
      <c r="R82" s="257"/>
      <c r="S82" s="257"/>
      <c r="T82" s="257"/>
      <c r="U82" s="258"/>
      <c r="V82" s="258"/>
      <c r="W82" s="258"/>
      <c r="X82" s="258"/>
      <c r="Y82" s="258"/>
      <c r="Z82" s="259"/>
      <c r="AA82" s="260"/>
      <c r="AB82" s="262" t="s">
        <v>127</v>
      </c>
      <c r="AC82" s="225" t="n">
        <f aca="false">IFERROR(U83/U81*100,0)</f>
        <v>73.5294117647059</v>
      </c>
      <c r="AD82" s="225"/>
      <c r="AE82" s="225"/>
      <c r="AF82" s="263" t="s">
        <v>158</v>
      </c>
      <c r="AG82" s="263" t="s">
        <v>128</v>
      </c>
      <c r="AH82" s="264" t="s">
        <v>83</v>
      </c>
      <c r="AI82" s="127" t="str">
        <f aca="false">IF('別紙様式2-2（４・５月分）'!AV7="新規ベア加算なし","",IF(U81=0,"",IF(AND(AC82&gt;=200/3,AC82&lt;=100),"○","×")))</f>
        <v>○</v>
      </c>
      <c r="AJ82" s="194"/>
      <c r="AK82" s="77"/>
      <c r="AL82" s="194"/>
      <c r="AM82" s="265" t="s">
        <v>173</v>
      </c>
      <c r="AN82" s="265"/>
      <c r="AO82" s="265"/>
      <c r="AP82" s="265"/>
      <c r="AQ82" s="265"/>
      <c r="AR82" s="265"/>
      <c r="AS82" s="265"/>
      <c r="AT82" s="265"/>
      <c r="AU82" s="265"/>
      <c r="AV82" s="265"/>
      <c r="AW82" s="265"/>
      <c r="AX82" s="265"/>
      <c r="AY82" s="265"/>
    </row>
    <row r="83" customFormat="false" ht="9.75" hidden="false" customHeight="true" outlineLevel="0" collapsed="false">
      <c r="A83" s="77"/>
      <c r="B83" s="251"/>
      <c r="C83" s="256"/>
      <c r="D83" s="256"/>
      <c r="E83" s="178"/>
      <c r="F83" s="266" t="s">
        <v>174</v>
      </c>
      <c r="G83" s="266"/>
      <c r="H83" s="266"/>
      <c r="I83" s="266"/>
      <c r="J83" s="266"/>
      <c r="K83" s="266"/>
      <c r="L83" s="266"/>
      <c r="M83" s="266"/>
      <c r="N83" s="266"/>
      <c r="O83" s="266"/>
      <c r="P83" s="266"/>
      <c r="Q83" s="266"/>
      <c r="R83" s="266"/>
      <c r="S83" s="266"/>
      <c r="T83" s="266"/>
      <c r="U83" s="267" t="n">
        <v>100000</v>
      </c>
      <c r="V83" s="267"/>
      <c r="W83" s="267"/>
      <c r="X83" s="267"/>
      <c r="Y83" s="267"/>
      <c r="Z83" s="268" t="s">
        <v>78</v>
      </c>
      <c r="AA83" s="260" t="s">
        <v>83</v>
      </c>
      <c r="AB83" s="262"/>
      <c r="AC83" s="225"/>
      <c r="AD83" s="225"/>
      <c r="AE83" s="225"/>
      <c r="AF83" s="263"/>
      <c r="AG83" s="263"/>
      <c r="AH83" s="264"/>
      <c r="AI83" s="127"/>
      <c r="AJ83" s="194"/>
      <c r="AK83" s="77"/>
      <c r="AL83" s="194"/>
      <c r="AM83" s="265"/>
      <c r="AN83" s="265"/>
      <c r="AO83" s="265"/>
      <c r="AP83" s="265"/>
      <c r="AQ83" s="265"/>
      <c r="AR83" s="265"/>
      <c r="AS83" s="265"/>
      <c r="AT83" s="265"/>
      <c r="AU83" s="265"/>
      <c r="AV83" s="265"/>
      <c r="AW83" s="265"/>
      <c r="AX83" s="265"/>
      <c r="AY83" s="265"/>
    </row>
    <row r="84" customFormat="false" ht="9.75" hidden="false" customHeight="true" outlineLevel="0" collapsed="false">
      <c r="A84" s="77"/>
      <c r="B84" s="251"/>
      <c r="C84" s="256"/>
      <c r="D84" s="256"/>
      <c r="E84" s="269"/>
      <c r="F84" s="266"/>
      <c r="G84" s="266"/>
      <c r="H84" s="266"/>
      <c r="I84" s="266"/>
      <c r="J84" s="266"/>
      <c r="K84" s="266"/>
      <c r="L84" s="266"/>
      <c r="M84" s="266"/>
      <c r="N84" s="266"/>
      <c r="O84" s="266"/>
      <c r="P84" s="266"/>
      <c r="Q84" s="266"/>
      <c r="R84" s="266"/>
      <c r="S84" s="266"/>
      <c r="T84" s="266"/>
      <c r="U84" s="267"/>
      <c r="V84" s="267"/>
      <c r="W84" s="267"/>
      <c r="X84" s="267"/>
      <c r="Y84" s="267"/>
      <c r="Z84" s="268"/>
      <c r="AA84" s="260"/>
      <c r="AB84" s="77"/>
      <c r="AC84" s="77"/>
      <c r="AD84" s="77"/>
      <c r="AE84" s="77"/>
      <c r="AF84" s="77"/>
      <c r="AG84" s="77"/>
      <c r="AH84" s="77"/>
      <c r="AI84" s="77"/>
      <c r="AJ84" s="194"/>
      <c r="AK84" s="194"/>
      <c r="AL84" s="194"/>
    </row>
    <row r="85" customFormat="false" ht="15" hidden="false" customHeight="true" outlineLevel="0" collapsed="false">
      <c r="A85" s="77"/>
      <c r="B85" s="251"/>
      <c r="C85" s="256"/>
      <c r="D85" s="256"/>
      <c r="E85" s="270"/>
      <c r="F85" s="266"/>
      <c r="G85" s="266"/>
      <c r="H85" s="266"/>
      <c r="I85" s="266"/>
      <c r="J85" s="266"/>
      <c r="K85" s="266"/>
      <c r="L85" s="266"/>
      <c r="M85" s="266"/>
      <c r="N85" s="266"/>
      <c r="O85" s="266"/>
      <c r="P85" s="266"/>
      <c r="Q85" s="266"/>
      <c r="R85" s="266"/>
      <c r="S85" s="266"/>
      <c r="T85" s="266"/>
      <c r="U85" s="271" t="s">
        <v>127</v>
      </c>
      <c r="V85" s="272" t="n">
        <f aca="false">U83/2</f>
        <v>50000</v>
      </c>
      <c r="W85" s="272"/>
      <c r="X85" s="272"/>
      <c r="Y85" s="273" t="s">
        <v>78</v>
      </c>
      <c r="Z85" s="240" t="s">
        <v>128</v>
      </c>
      <c r="AA85" s="274"/>
      <c r="AB85" s="233"/>
      <c r="AC85" s="233"/>
      <c r="AD85" s="234"/>
      <c r="AE85" s="275"/>
      <c r="AF85" s="275"/>
      <c r="AG85" s="226"/>
      <c r="AH85" s="77"/>
      <c r="AI85" s="241"/>
      <c r="AJ85" s="194"/>
      <c r="AK85" s="194"/>
      <c r="AL85" s="194"/>
      <c r="AM85" s="255"/>
    </row>
    <row r="86" customFormat="false" ht="9.75" hidden="false" customHeight="true" outlineLevel="0" collapsed="false">
      <c r="A86" s="77"/>
      <c r="B86" s="251"/>
      <c r="C86" s="276" t="s">
        <v>175</v>
      </c>
      <c r="D86" s="276"/>
      <c r="E86" s="257" t="s">
        <v>176</v>
      </c>
      <c r="F86" s="257"/>
      <c r="G86" s="257"/>
      <c r="H86" s="257"/>
      <c r="I86" s="257"/>
      <c r="J86" s="257"/>
      <c r="K86" s="257"/>
      <c r="L86" s="257"/>
      <c r="M86" s="257"/>
      <c r="N86" s="257"/>
      <c r="O86" s="257"/>
      <c r="P86" s="257"/>
      <c r="Q86" s="257"/>
      <c r="R86" s="257"/>
      <c r="S86" s="257"/>
      <c r="T86" s="257"/>
      <c r="U86" s="258" t="n">
        <v>50000</v>
      </c>
      <c r="V86" s="258"/>
      <c r="W86" s="258"/>
      <c r="X86" s="258"/>
      <c r="Y86" s="258"/>
      <c r="Z86" s="277" t="s">
        <v>78</v>
      </c>
      <c r="AA86" s="260" t="s">
        <v>83</v>
      </c>
      <c r="AB86" s="233"/>
      <c r="AC86" s="77"/>
      <c r="AD86" s="226"/>
      <c r="AE86" s="261"/>
      <c r="AF86" s="261"/>
      <c r="AG86" s="226"/>
      <c r="AH86" s="77"/>
      <c r="AI86" s="77"/>
      <c r="AJ86" s="194"/>
      <c r="AK86" s="194"/>
      <c r="AL86" s="194"/>
      <c r="AM86" s="255"/>
    </row>
    <row r="87" customFormat="false" ht="9.75" hidden="false" customHeight="true" outlineLevel="0" collapsed="false">
      <c r="A87" s="77"/>
      <c r="B87" s="251"/>
      <c r="C87" s="276"/>
      <c r="D87" s="276"/>
      <c r="E87" s="257"/>
      <c r="F87" s="257"/>
      <c r="G87" s="257"/>
      <c r="H87" s="257"/>
      <c r="I87" s="257"/>
      <c r="J87" s="257"/>
      <c r="K87" s="257"/>
      <c r="L87" s="257"/>
      <c r="M87" s="257"/>
      <c r="N87" s="257"/>
      <c r="O87" s="257"/>
      <c r="P87" s="257"/>
      <c r="Q87" s="257"/>
      <c r="R87" s="257"/>
      <c r="S87" s="257"/>
      <c r="T87" s="257"/>
      <c r="U87" s="258"/>
      <c r="V87" s="258"/>
      <c r="W87" s="258"/>
      <c r="X87" s="258"/>
      <c r="Y87" s="258"/>
      <c r="Z87" s="277"/>
      <c r="AA87" s="260"/>
      <c r="AB87" s="262" t="s">
        <v>127</v>
      </c>
      <c r="AC87" s="225" t="n">
        <f aca="false">IFERROR(U88/U86*100,0)</f>
        <v>80</v>
      </c>
      <c r="AD87" s="225"/>
      <c r="AE87" s="225"/>
      <c r="AF87" s="263" t="s">
        <v>158</v>
      </c>
      <c r="AG87" s="263" t="s">
        <v>128</v>
      </c>
      <c r="AH87" s="264" t="s">
        <v>83</v>
      </c>
      <c r="AI87" s="127" t="str">
        <f aca="false">IF('別紙様式2-2（４・５月分）'!AV7="新規ベア加算なし","",IF(U86=0,"",IF(AND(AC87&gt;=200/3,AC87&lt;=100),"○","×")))</f>
        <v>○</v>
      </c>
      <c r="AJ87" s="194"/>
      <c r="AK87" s="194"/>
      <c r="AL87" s="194"/>
      <c r="AM87" s="265" t="s">
        <v>177</v>
      </c>
      <c r="AN87" s="265"/>
      <c r="AO87" s="265"/>
      <c r="AP87" s="265"/>
      <c r="AQ87" s="265"/>
      <c r="AR87" s="265"/>
      <c r="AS87" s="265"/>
      <c r="AT87" s="265"/>
      <c r="AU87" s="265"/>
      <c r="AV87" s="265"/>
      <c r="AW87" s="265"/>
      <c r="AX87" s="265"/>
      <c r="AY87" s="265"/>
    </row>
    <row r="88" customFormat="false" ht="9.75" hidden="false" customHeight="true" outlineLevel="0" collapsed="false">
      <c r="A88" s="77"/>
      <c r="B88" s="251"/>
      <c r="C88" s="276"/>
      <c r="D88" s="276"/>
      <c r="E88" s="278"/>
      <c r="F88" s="266" t="s">
        <v>174</v>
      </c>
      <c r="G88" s="266"/>
      <c r="H88" s="266"/>
      <c r="I88" s="266"/>
      <c r="J88" s="266"/>
      <c r="K88" s="266"/>
      <c r="L88" s="266"/>
      <c r="M88" s="266"/>
      <c r="N88" s="266"/>
      <c r="O88" s="266"/>
      <c r="P88" s="266"/>
      <c r="Q88" s="266"/>
      <c r="R88" s="266"/>
      <c r="S88" s="266"/>
      <c r="T88" s="266"/>
      <c r="U88" s="267" t="n">
        <v>40000</v>
      </c>
      <c r="V88" s="267"/>
      <c r="W88" s="267"/>
      <c r="X88" s="267"/>
      <c r="Y88" s="267"/>
      <c r="Z88" s="279" t="s">
        <v>78</v>
      </c>
      <c r="AA88" s="260" t="s">
        <v>83</v>
      </c>
      <c r="AB88" s="262"/>
      <c r="AC88" s="225"/>
      <c r="AD88" s="225"/>
      <c r="AE88" s="225"/>
      <c r="AF88" s="263"/>
      <c r="AG88" s="263"/>
      <c r="AH88" s="264"/>
      <c r="AI88" s="127"/>
      <c r="AJ88" s="194"/>
      <c r="AK88" s="194"/>
      <c r="AL88" s="194"/>
      <c r="AM88" s="265"/>
      <c r="AN88" s="265"/>
      <c r="AO88" s="265"/>
      <c r="AP88" s="265"/>
      <c r="AQ88" s="265"/>
      <c r="AR88" s="265"/>
      <c r="AS88" s="265"/>
      <c r="AT88" s="265"/>
      <c r="AU88" s="265"/>
      <c r="AV88" s="265"/>
      <c r="AW88" s="265"/>
      <c r="AX88" s="265"/>
      <c r="AY88" s="265"/>
    </row>
    <row r="89" customFormat="false" ht="9.75" hidden="false" customHeight="true" outlineLevel="0" collapsed="false">
      <c r="A89" s="77"/>
      <c r="B89" s="251"/>
      <c r="C89" s="276"/>
      <c r="D89" s="276"/>
      <c r="E89" s="280"/>
      <c r="F89" s="266"/>
      <c r="G89" s="266"/>
      <c r="H89" s="266"/>
      <c r="I89" s="266"/>
      <c r="J89" s="266"/>
      <c r="K89" s="266"/>
      <c r="L89" s="266"/>
      <c r="M89" s="266"/>
      <c r="N89" s="266"/>
      <c r="O89" s="266"/>
      <c r="P89" s="266"/>
      <c r="Q89" s="266"/>
      <c r="R89" s="266"/>
      <c r="S89" s="266"/>
      <c r="T89" s="266"/>
      <c r="U89" s="267"/>
      <c r="V89" s="267"/>
      <c r="W89" s="267"/>
      <c r="X89" s="267"/>
      <c r="Y89" s="267"/>
      <c r="Z89" s="279"/>
      <c r="AA89" s="260"/>
      <c r="AB89" s="77"/>
      <c r="AC89" s="77"/>
      <c r="AD89" s="77"/>
      <c r="AE89" s="77"/>
      <c r="AF89" s="77"/>
      <c r="AG89" s="77"/>
      <c r="AH89" s="77"/>
      <c r="AI89" s="77"/>
      <c r="AJ89" s="194"/>
      <c r="AK89" s="194"/>
      <c r="AL89" s="194"/>
    </row>
    <row r="90" customFormat="false" ht="16.5" hidden="false" customHeight="true" outlineLevel="0" collapsed="false">
      <c r="A90" s="77"/>
      <c r="B90" s="251"/>
      <c r="C90" s="276"/>
      <c r="D90" s="276"/>
      <c r="E90" s="281"/>
      <c r="F90" s="266"/>
      <c r="G90" s="266"/>
      <c r="H90" s="266"/>
      <c r="I90" s="266"/>
      <c r="J90" s="266"/>
      <c r="K90" s="266"/>
      <c r="L90" s="266"/>
      <c r="M90" s="266"/>
      <c r="N90" s="266"/>
      <c r="O90" s="266"/>
      <c r="P90" s="266"/>
      <c r="Q90" s="266"/>
      <c r="R90" s="266"/>
      <c r="S90" s="266"/>
      <c r="T90" s="266"/>
      <c r="U90" s="237" t="s">
        <v>127</v>
      </c>
      <c r="V90" s="238" t="n">
        <f aca="false">U88/2</f>
        <v>20000</v>
      </c>
      <c r="W90" s="238"/>
      <c r="X90" s="238"/>
      <c r="Y90" s="239" t="s">
        <v>78</v>
      </c>
      <c r="Z90" s="282" t="s">
        <v>128</v>
      </c>
      <c r="AA90" s="274"/>
      <c r="AB90" s="233"/>
      <c r="AC90" s="234"/>
      <c r="AD90" s="275"/>
      <c r="AE90" s="275"/>
      <c r="AF90" s="226"/>
      <c r="AG90" s="77"/>
      <c r="AH90" s="77"/>
      <c r="AI90" s="283"/>
      <c r="AJ90" s="194"/>
      <c r="AK90" s="194"/>
      <c r="AL90" s="194"/>
      <c r="AM90" s="255"/>
    </row>
    <row r="91" customFormat="false" ht="6.75" hidden="false" customHeight="true" outlineLevel="0" collapsed="false">
      <c r="A91" s="77"/>
      <c r="B91" s="201" t="s">
        <v>178</v>
      </c>
      <c r="C91" s="201"/>
      <c r="D91" s="201"/>
      <c r="E91" s="201"/>
      <c r="F91" s="194"/>
      <c r="G91" s="195"/>
      <c r="H91" s="195"/>
      <c r="I91" s="195"/>
      <c r="J91" s="195"/>
      <c r="K91" s="195"/>
      <c r="L91" s="195"/>
      <c r="M91" s="284"/>
      <c r="N91" s="195"/>
      <c r="O91" s="195"/>
      <c r="P91" s="195"/>
      <c r="Q91" s="195"/>
      <c r="R91" s="195"/>
      <c r="S91" s="195"/>
      <c r="T91" s="195"/>
      <c r="U91" s="195"/>
      <c r="V91" s="195"/>
      <c r="W91" s="195"/>
      <c r="X91" s="195"/>
      <c r="Y91" s="195"/>
      <c r="Z91" s="195"/>
      <c r="AA91" s="195"/>
      <c r="AB91" s="195"/>
      <c r="AC91" s="195"/>
      <c r="AD91" s="195"/>
      <c r="AE91" s="195"/>
      <c r="AF91" s="195"/>
      <c r="AG91" s="195"/>
      <c r="AH91" s="195"/>
      <c r="AI91" s="195"/>
      <c r="AJ91" s="195"/>
      <c r="AK91" s="195"/>
      <c r="AL91" s="89"/>
      <c r="AM91" s="92"/>
      <c r="AR91" s="145"/>
    </row>
    <row r="92" s="288" customFormat="true" ht="21" hidden="false" customHeight="true" outlineLevel="0" collapsed="false">
      <c r="A92" s="285"/>
      <c r="B92" s="286" t="s">
        <v>179</v>
      </c>
      <c r="C92" s="286"/>
      <c r="D92" s="286"/>
      <c r="E92" s="286"/>
      <c r="F92" s="286"/>
      <c r="G92" s="286"/>
      <c r="H92" s="286"/>
      <c r="I92" s="286"/>
      <c r="J92" s="286"/>
      <c r="K92" s="286"/>
      <c r="L92" s="286"/>
      <c r="M92" s="286"/>
      <c r="N92" s="286"/>
      <c r="O92" s="286"/>
      <c r="P92" s="286"/>
      <c r="Q92" s="286"/>
      <c r="R92" s="286"/>
      <c r="S92" s="286"/>
      <c r="T92" s="286"/>
      <c r="U92" s="286"/>
      <c r="V92" s="286"/>
      <c r="W92" s="286"/>
      <c r="X92" s="286"/>
      <c r="Y92" s="286"/>
      <c r="Z92" s="286"/>
      <c r="AA92" s="286"/>
      <c r="AB92" s="286"/>
      <c r="AC92" s="286"/>
      <c r="AD92" s="286"/>
      <c r="AE92" s="286"/>
      <c r="AF92" s="286"/>
      <c r="AG92" s="286"/>
      <c r="AH92" s="286"/>
      <c r="AI92" s="286"/>
      <c r="AJ92" s="286"/>
      <c r="AK92" s="286"/>
      <c r="AL92" s="285"/>
      <c r="AM92" s="287"/>
    </row>
    <row r="93" s="92" customFormat="true" ht="14.25" hidden="false" customHeight="false" outlineLevel="0" collapsed="false">
      <c r="A93" s="89"/>
      <c r="B93" s="211" t="s">
        <v>180</v>
      </c>
      <c r="C93" s="175"/>
      <c r="D93" s="175"/>
      <c r="E93" s="175"/>
      <c r="F93" s="175"/>
      <c r="G93" s="175"/>
      <c r="H93" s="175"/>
      <c r="I93" s="175"/>
      <c r="J93" s="175"/>
      <c r="K93" s="175"/>
      <c r="L93" s="175"/>
      <c r="M93" s="175"/>
      <c r="N93" s="175"/>
      <c r="O93" s="175"/>
      <c r="P93" s="175"/>
      <c r="Q93" s="175"/>
      <c r="R93" s="289" t="s">
        <v>163</v>
      </c>
      <c r="S93" s="290" t="s">
        <v>181</v>
      </c>
      <c r="T93" s="89"/>
      <c r="U93" s="175"/>
      <c r="V93" s="175"/>
      <c r="W93" s="175"/>
      <c r="X93" s="175"/>
      <c r="Y93" s="175"/>
      <c r="Z93" s="175"/>
      <c r="AA93" s="175"/>
      <c r="AB93" s="175"/>
      <c r="AC93" s="175"/>
      <c r="AD93" s="175"/>
      <c r="AE93" s="175"/>
      <c r="AF93" s="175"/>
      <c r="AG93" s="175"/>
      <c r="AH93" s="175"/>
      <c r="AI93" s="291" t="str">
        <f aca="false">IF(OR('別紙様式2-2（４・５月分）'!AR8="処遇加算Ⅰ・Ⅱあり",'別紙様式2-3（６月以降分）'!BC6="旧処遇加算Ⅰ・Ⅱ相当あり"),"該当","")</f>
        <v>該当</v>
      </c>
      <c r="AJ93" s="291"/>
      <c r="AK93" s="291"/>
      <c r="AL93" s="89"/>
      <c r="AM93" s="1"/>
    </row>
    <row r="94" s="92" customFormat="true" ht="2.25" hidden="false" customHeight="true" outlineLevel="0" collapsed="false">
      <c r="A94" s="89"/>
      <c r="B94" s="89"/>
      <c r="C94" s="89"/>
      <c r="D94" s="292"/>
      <c r="E94" s="292"/>
      <c r="F94" s="292"/>
      <c r="G94" s="292"/>
      <c r="H94" s="292"/>
      <c r="I94" s="292"/>
      <c r="J94" s="292"/>
      <c r="K94" s="292"/>
      <c r="L94" s="292"/>
      <c r="M94" s="292"/>
      <c r="N94" s="292"/>
      <c r="O94" s="292"/>
      <c r="P94" s="292"/>
      <c r="Q94" s="292"/>
      <c r="R94" s="293"/>
      <c r="S94" s="293"/>
      <c r="T94" s="293"/>
      <c r="U94" s="292"/>
      <c r="V94" s="292"/>
      <c r="W94" s="292"/>
      <c r="X94" s="292"/>
      <c r="Y94" s="292"/>
      <c r="Z94" s="292"/>
      <c r="AA94" s="292"/>
      <c r="AB94" s="292"/>
      <c r="AC94" s="292"/>
      <c r="AD94" s="292"/>
      <c r="AE94" s="292"/>
      <c r="AF94" s="292"/>
      <c r="AG94" s="292"/>
      <c r="AH94" s="292"/>
      <c r="AI94" s="292"/>
      <c r="AJ94" s="292"/>
      <c r="AK94" s="292"/>
      <c r="AL94" s="89"/>
      <c r="AM94" s="1"/>
    </row>
    <row r="95" s="92" customFormat="true" ht="14.25" hidden="false" customHeight="false" outlineLevel="0" collapsed="false">
      <c r="A95" s="89"/>
      <c r="B95" s="211" t="s">
        <v>182</v>
      </c>
      <c r="C95" s="294"/>
      <c r="D95" s="294"/>
      <c r="E95" s="294"/>
      <c r="F95" s="294"/>
      <c r="G95" s="294"/>
      <c r="H95" s="294"/>
      <c r="I95" s="294"/>
      <c r="J95" s="294"/>
      <c r="K95" s="294"/>
      <c r="L95" s="294"/>
      <c r="M95" s="294"/>
      <c r="N95" s="294"/>
      <c r="O95" s="294"/>
      <c r="P95" s="294"/>
      <c r="Q95" s="294"/>
      <c r="R95" s="289" t="s">
        <v>163</v>
      </c>
      <c r="S95" s="290" t="s">
        <v>183</v>
      </c>
      <c r="T95" s="89"/>
      <c r="U95" s="294"/>
      <c r="V95" s="294"/>
      <c r="W95" s="294"/>
      <c r="X95" s="294"/>
      <c r="Y95" s="294"/>
      <c r="Z95" s="294"/>
      <c r="AA95" s="294"/>
      <c r="AB95" s="294"/>
      <c r="AC95" s="294"/>
      <c r="AD95" s="294"/>
      <c r="AE95" s="294"/>
      <c r="AF95" s="294"/>
      <c r="AG95" s="294"/>
      <c r="AH95" s="294"/>
      <c r="AI95" s="291" t="str">
        <f aca="false">IF(AND('別紙様式2-2（４・５月分）'!AR8="処遇加算Ⅰ・Ⅱなし",'別紙様式2-3（６月以降分）'!BC6="旧処遇加算Ⅰ・Ⅱ相当なし"),"該当","")</f>
        <v/>
      </c>
      <c r="AJ95" s="291"/>
      <c r="AK95" s="291"/>
      <c r="AL95" s="89"/>
      <c r="AM95" s="1"/>
    </row>
    <row r="96" s="92" customFormat="true" ht="5.25" hidden="false" customHeight="true" outlineLevel="0" collapsed="false">
      <c r="A96" s="89"/>
      <c r="B96" s="250"/>
      <c r="C96" s="295"/>
      <c r="D96" s="295"/>
      <c r="E96" s="295"/>
      <c r="F96" s="295"/>
      <c r="G96" s="295"/>
      <c r="H96" s="295"/>
      <c r="I96" s="295"/>
      <c r="J96" s="295"/>
      <c r="K96" s="295"/>
      <c r="L96" s="295"/>
      <c r="M96" s="295"/>
      <c r="N96" s="295"/>
      <c r="O96" s="295"/>
      <c r="P96" s="295"/>
      <c r="Q96" s="295"/>
      <c r="R96" s="295"/>
      <c r="S96" s="295"/>
      <c r="T96" s="295"/>
      <c r="U96" s="295"/>
      <c r="V96" s="295"/>
      <c r="W96" s="295"/>
      <c r="X96" s="295"/>
      <c r="Y96" s="295"/>
      <c r="Z96" s="295"/>
      <c r="AA96" s="89"/>
      <c r="AB96" s="295"/>
      <c r="AC96" s="295"/>
      <c r="AD96" s="295"/>
      <c r="AE96" s="295"/>
      <c r="AF96" s="295"/>
      <c r="AG96" s="295"/>
      <c r="AH96" s="295"/>
      <c r="AI96" s="295"/>
      <c r="AJ96" s="295"/>
      <c r="AK96" s="295"/>
      <c r="AL96" s="89"/>
      <c r="AM96" s="1"/>
    </row>
    <row r="97" s="243" customFormat="true" ht="12.75" hidden="false" customHeight="true" outlineLevel="0" collapsed="false">
      <c r="A97" s="140"/>
      <c r="B97" s="140"/>
      <c r="C97" s="296" t="s">
        <v>184</v>
      </c>
      <c r="D97" s="296"/>
      <c r="E97" s="296"/>
      <c r="F97" s="296"/>
      <c r="G97" s="296"/>
      <c r="H97" s="296"/>
      <c r="I97" s="296"/>
      <c r="J97" s="296"/>
      <c r="K97" s="296"/>
      <c r="L97" s="296"/>
      <c r="M97" s="296"/>
      <c r="N97" s="296"/>
      <c r="O97" s="296"/>
      <c r="P97" s="296"/>
      <c r="Q97" s="296"/>
      <c r="R97" s="296"/>
      <c r="S97" s="296"/>
      <c r="T97" s="296"/>
      <c r="U97" s="140"/>
      <c r="V97" s="140"/>
      <c r="W97" s="140"/>
      <c r="X97" s="140"/>
      <c r="Y97" s="140"/>
      <c r="Z97" s="140"/>
      <c r="AA97" s="140"/>
      <c r="AB97" s="140"/>
      <c r="AC97" s="140"/>
      <c r="AD97" s="214"/>
      <c r="AE97" s="214"/>
      <c r="AF97" s="214"/>
      <c r="AG97" s="214"/>
      <c r="AH97" s="214"/>
      <c r="AI97" s="214"/>
      <c r="AJ97" s="214"/>
      <c r="AK97" s="214"/>
      <c r="AL97" s="140"/>
      <c r="AM97" s="297"/>
    </row>
    <row r="98" s="92" customFormat="true" ht="18" hidden="false" customHeight="true" outlineLevel="0" collapsed="false">
      <c r="A98" s="89"/>
      <c r="B98" s="89"/>
      <c r="C98" s="298"/>
      <c r="D98" s="298"/>
      <c r="E98" s="299" t="s">
        <v>185</v>
      </c>
      <c r="F98" s="299"/>
      <c r="G98" s="299"/>
      <c r="H98" s="299"/>
      <c r="I98" s="299"/>
      <c r="J98" s="299"/>
      <c r="K98" s="299"/>
      <c r="L98" s="299"/>
      <c r="M98" s="299"/>
      <c r="N98" s="299"/>
      <c r="O98" s="299"/>
      <c r="P98" s="299"/>
      <c r="Q98" s="299"/>
      <c r="R98" s="299"/>
      <c r="S98" s="300" t="s">
        <v>83</v>
      </c>
      <c r="T98" s="135" t="str">
        <f aca="false">IFERROR(IF(AM99=TRUE(),"○",IF(AND(AI95="該当",OR(AM107=TRUE(),AM108=TRUE())),"","×")),"")</f>
        <v>×</v>
      </c>
      <c r="U98" s="89"/>
      <c r="V98" s="301"/>
      <c r="W98" s="301"/>
      <c r="X98" s="301"/>
      <c r="Y98" s="301"/>
      <c r="Z98" s="301"/>
      <c r="AA98" s="301"/>
      <c r="AB98" s="301"/>
      <c r="AC98" s="301"/>
      <c r="AD98" s="301"/>
      <c r="AE98" s="301"/>
      <c r="AF98" s="301"/>
      <c r="AG98" s="301"/>
      <c r="AH98" s="301"/>
      <c r="AI98" s="301"/>
      <c r="AJ98" s="301"/>
      <c r="AK98" s="301"/>
      <c r="AL98" s="140"/>
      <c r="AM98" s="185" t="s">
        <v>136</v>
      </c>
    </row>
    <row r="99" s="92" customFormat="true" ht="16.5" hidden="false" customHeight="true" outlineLevel="0" collapsed="false">
      <c r="A99" s="89"/>
      <c r="B99" s="302"/>
      <c r="C99" s="303" t="s">
        <v>186</v>
      </c>
      <c r="D99" s="304" t="s">
        <v>187</v>
      </c>
      <c r="E99" s="178"/>
      <c r="F99" s="178"/>
      <c r="G99" s="178"/>
      <c r="H99" s="178"/>
      <c r="I99" s="178"/>
      <c r="J99" s="178"/>
      <c r="K99" s="178"/>
      <c r="L99" s="178"/>
      <c r="M99" s="178"/>
      <c r="N99" s="178"/>
      <c r="O99" s="178"/>
      <c r="P99" s="178"/>
      <c r="Q99" s="178"/>
      <c r="R99" s="178"/>
      <c r="S99" s="304"/>
      <c r="T99" s="304"/>
      <c r="U99" s="304"/>
      <c r="V99" s="178"/>
      <c r="W99" s="178"/>
      <c r="X99" s="178"/>
      <c r="Y99" s="178"/>
      <c r="Z99" s="305"/>
      <c r="AA99" s="305"/>
      <c r="AB99" s="305"/>
      <c r="AC99" s="305"/>
      <c r="AD99" s="112"/>
      <c r="AE99" s="112"/>
      <c r="AF99" s="112"/>
      <c r="AG99" s="112"/>
      <c r="AH99" s="175"/>
      <c r="AI99" s="175"/>
      <c r="AJ99" s="175"/>
      <c r="AK99" s="306"/>
      <c r="AL99" s="208"/>
      <c r="AM99" s="144" t="n">
        <f aca="false">FALSE()</f>
        <v>0</v>
      </c>
      <c r="AN99" s="186" t="s">
        <v>165</v>
      </c>
      <c r="AO99" s="186"/>
      <c r="AP99" s="186"/>
    </row>
    <row r="100" s="92" customFormat="true" ht="16.5" hidden="false" customHeight="true" outlineLevel="0" collapsed="false">
      <c r="A100" s="89"/>
      <c r="B100" s="302"/>
      <c r="C100" s="307" t="s">
        <v>188</v>
      </c>
      <c r="D100" s="308" t="s">
        <v>189</v>
      </c>
      <c r="E100" s="308"/>
      <c r="F100" s="308"/>
      <c r="G100" s="308"/>
      <c r="H100" s="308"/>
      <c r="I100" s="308"/>
      <c r="J100" s="308"/>
      <c r="K100" s="308"/>
      <c r="L100" s="308"/>
      <c r="M100" s="308"/>
      <c r="N100" s="308"/>
      <c r="O100" s="308"/>
      <c r="P100" s="308"/>
      <c r="Q100" s="308"/>
      <c r="R100" s="308"/>
      <c r="S100" s="308"/>
      <c r="T100" s="308"/>
      <c r="U100" s="308"/>
      <c r="V100" s="308"/>
      <c r="W100" s="308"/>
      <c r="X100" s="308"/>
      <c r="Y100" s="308"/>
      <c r="Z100" s="309"/>
      <c r="AA100" s="309"/>
      <c r="AB100" s="309"/>
      <c r="AC100" s="309"/>
      <c r="AD100" s="310"/>
      <c r="AE100" s="310"/>
      <c r="AF100" s="310"/>
      <c r="AG100" s="310"/>
      <c r="AH100" s="311"/>
      <c r="AI100" s="311"/>
      <c r="AJ100" s="311"/>
      <c r="AK100" s="312"/>
      <c r="AL100" s="208"/>
      <c r="AM100" s="144" t="n">
        <f aca="false">TRUE()</f>
        <v>1</v>
      </c>
      <c r="AN100" s="186" t="s">
        <v>190</v>
      </c>
      <c r="AO100" s="186"/>
      <c r="AP100" s="186"/>
    </row>
    <row r="101" s="92" customFormat="true" ht="16.5" hidden="false" customHeight="true" outlineLevel="0" collapsed="false">
      <c r="A101" s="89"/>
      <c r="B101" s="302"/>
      <c r="C101" s="313" t="s">
        <v>191</v>
      </c>
      <c r="D101" s="314" t="s">
        <v>192</v>
      </c>
      <c r="E101" s="315"/>
      <c r="F101" s="315"/>
      <c r="G101" s="315"/>
      <c r="H101" s="315"/>
      <c r="I101" s="315"/>
      <c r="J101" s="315"/>
      <c r="K101" s="315"/>
      <c r="L101" s="315"/>
      <c r="M101" s="315"/>
      <c r="N101" s="315"/>
      <c r="O101" s="315"/>
      <c r="P101" s="315"/>
      <c r="Q101" s="315"/>
      <c r="R101" s="315"/>
      <c r="S101" s="315"/>
      <c r="T101" s="315"/>
      <c r="U101" s="315"/>
      <c r="V101" s="315"/>
      <c r="W101" s="315"/>
      <c r="X101" s="315"/>
      <c r="Y101" s="315"/>
      <c r="Z101" s="316"/>
      <c r="AA101" s="316"/>
      <c r="AB101" s="316"/>
      <c r="AC101" s="316"/>
      <c r="AD101" s="168"/>
      <c r="AE101" s="168"/>
      <c r="AF101" s="168"/>
      <c r="AG101" s="168"/>
      <c r="AH101" s="317"/>
      <c r="AI101" s="317"/>
      <c r="AJ101" s="317"/>
      <c r="AK101" s="318"/>
      <c r="AL101" s="208"/>
      <c r="AM101" s="319"/>
    </row>
    <row r="102" s="92" customFormat="true" ht="6.75" hidden="false" customHeight="true" outlineLevel="0" collapsed="false">
      <c r="A102" s="89"/>
      <c r="B102" s="302"/>
      <c r="C102" s="183"/>
      <c r="D102" s="178"/>
      <c r="E102" s="201"/>
      <c r="F102" s="201"/>
      <c r="G102" s="201"/>
      <c r="H102" s="201"/>
      <c r="I102" s="201"/>
      <c r="J102" s="201"/>
      <c r="K102" s="201"/>
      <c r="L102" s="201"/>
      <c r="M102" s="201"/>
      <c r="N102" s="201"/>
      <c r="O102" s="201"/>
      <c r="P102" s="201"/>
      <c r="Q102" s="201"/>
      <c r="R102" s="201"/>
      <c r="S102" s="201"/>
      <c r="T102" s="201"/>
      <c r="U102" s="201"/>
      <c r="V102" s="201"/>
      <c r="W102" s="201"/>
      <c r="X102" s="201"/>
      <c r="Y102" s="201"/>
      <c r="Z102" s="305"/>
      <c r="AA102" s="305"/>
      <c r="AB102" s="305"/>
      <c r="AC102" s="305"/>
      <c r="AD102" s="112"/>
      <c r="AE102" s="112"/>
      <c r="AF102" s="112"/>
      <c r="AG102" s="112"/>
      <c r="AH102" s="175"/>
      <c r="AI102" s="175"/>
      <c r="AJ102" s="175"/>
      <c r="AK102" s="175"/>
      <c r="AL102" s="208"/>
      <c r="AM102" s="319"/>
      <c r="AN102" s="1"/>
      <c r="AO102" s="1"/>
      <c r="AP102" s="1"/>
      <c r="AQ102" s="1"/>
    </row>
    <row r="103" s="92" customFormat="true" ht="26.25" hidden="false" customHeight="true" outlineLevel="0" collapsed="false">
      <c r="A103" s="89"/>
      <c r="B103" s="302"/>
      <c r="C103" s="320" t="s">
        <v>193</v>
      </c>
      <c r="D103" s="320"/>
      <c r="E103" s="320"/>
      <c r="F103" s="320"/>
      <c r="G103" s="320"/>
      <c r="H103" s="320"/>
      <c r="I103" s="320"/>
      <c r="J103" s="320"/>
      <c r="K103" s="320"/>
      <c r="L103" s="201"/>
      <c r="M103" s="298"/>
      <c r="N103" s="298"/>
      <c r="O103" s="321" t="s">
        <v>194</v>
      </c>
      <c r="P103" s="321"/>
      <c r="Q103" s="321"/>
      <c r="R103" s="321"/>
      <c r="S103" s="321"/>
      <c r="T103" s="321"/>
      <c r="U103" s="321"/>
      <c r="V103" s="321"/>
      <c r="W103" s="321"/>
      <c r="X103" s="321"/>
      <c r="Y103" s="321"/>
      <c r="Z103" s="321"/>
      <c r="AA103" s="321"/>
      <c r="AB103" s="321"/>
      <c r="AC103" s="321"/>
      <c r="AD103" s="321"/>
      <c r="AE103" s="321"/>
      <c r="AF103" s="321"/>
      <c r="AG103" s="321"/>
      <c r="AH103" s="321"/>
      <c r="AI103" s="321"/>
      <c r="AJ103" s="321"/>
      <c r="AK103" s="127" t="str">
        <f aca="false">IF(T98="○","",(IF(AM100=TRUE(),"○","×")))</f>
        <v>○</v>
      </c>
      <c r="AL103" s="89"/>
      <c r="AM103" s="322" t="s">
        <v>195</v>
      </c>
      <c r="AN103" s="322"/>
      <c r="AO103" s="322"/>
      <c r="AP103" s="322"/>
      <c r="AQ103" s="322"/>
      <c r="AR103" s="322"/>
      <c r="AS103" s="322"/>
      <c r="AT103" s="322"/>
      <c r="AU103" s="322"/>
      <c r="AV103" s="322"/>
      <c r="AW103" s="322"/>
      <c r="AX103" s="322"/>
      <c r="AY103" s="322"/>
    </row>
    <row r="104" s="92" customFormat="true" ht="8.25" hidden="false" customHeight="true" outlineLevel="0" collapsed="false">
      <c r="A104" s="89"/>
      <c r="B104" s="302"/>
      <c r="C104" s="194"/>
      <c r="D104" s="178"/>
      <c r="E104" s="201"/>
      <c r="F104" s="201"/>
      <c r="G104" s="201"/>
      <c r="H104" s="201"/>
      <c r="I104" s="201"/>
      <c r="J104" s="201"/>
      <c r="K104" s="201"/>
      <c r="L104" s="201"/>
      <c r="M104" s="201"/>
      <c r="N104" s="201"/>
      <c r="O104" s="201"/>
      <c r="P104" s="201"/>
      <c r="Q104" s="201"/>
      <c r="R104" s="201"/>
      <c r="S104" s="201"/>
      <c r="T104" s="201"/>
      <c r="U104" s="201"/>
      <c r="V104" s="201"/>
      <c r="W104" s="201"/>
      <c r="X104" s="201"/>
      <c r="Y104" s="201"/>
      <c r="Z104" s="305"/>
      <c r="AA104" s="305"/>
      <c r="AB104" s="305"/>
      <c r="AC104" s="305"/>
      <c r="AD104" s="112"/>
      <c r="AE104" s="112"/>
      <c r="AF104" s="112"/>
      <c r="AG104" s="112"/>
      <c r="AH104" s="175"/>
      <c r="AI104" s="175"/>
      <c r="AJ104" s="175"/>
      <c r="AK104" s="175"/>
      <c r="AL104" s="208"/>
      <c r="AM104" s="319"/>
      <c r="AN104" s="1"/>
      <c r="AO104" s="1"/>
      <c r="AP104" s="1"/>
      <c r="AQ104" s="1"/>
    </row>
    <row r="105" s="92" customFormat="true" ht="16.5" hidden="false" customHeight="true" outlineLevel="0" collapsed="false">
      <c r="A105" s="89"/>
      <c r="B105" s="89"/>
      <c r="C105" s="296" t="s">
        <v>196</v>
      </c>
      <c r="D105" s="296"/>
      <c r="E105" s="296"/>
      <c r="F105" s="296"/>
      <c r="G105" s="296"/>
      <c r="H105" s="296"/>
      <c r="I105" s="296"/>
      <c r="J105" s="296"/>
      <c r="K105" s="296"/>
      <c r="L105" s="296"/>
      <c r="M105" s="296"/>
      <c r="N105" s="296"/>
      <c r="O105" s="296"/>
      <c r="P105" s="296"/>
      <c r="Q105" s="296"/>
      <c r="R105" s="296"/>
      <c r="S105" s="323"/>
      <c r="T105" s="323"/>
      <c r="U105" s="323"/>
      <c r="V105" s="323"/>
      <c r="W105" s="323"/>
      <c r="X105" s="323"/>
      <c r="Y105" s="201"/>
      <c r="Z105" s="323"/>
      <c r="AA105" s="323"/>
      <c r="AB105" s="323"/>
      <c r="AC105" s="323"/>
      <c r="AD105" s="323"/>
      <c r="AE105" s="323"/>
      <c r="AF105" s="323"/>
      <c r="AG105" s="323"/>
      <c r="AH105" s="323"/>
      <c r="AI105" s="323"/>
      <c r="AJ105" s="323"/>
      <c r="AK105" s="323"/>
      <c r="AL105" s="323"/>
    </row>
    <row r="106" s="92" customFormat="true" ht="16.5" hidden="false" customHeight="true" outlineLevel="0" collapsed="false">
      <c r="A106" s="89"/>
      <c r="B106" s="324"/>
      <c r="C106" s="298"/>
      <c r="D106" s="298"/>
      <c r="E106" s="299" t="s">
        <v>197</v>
      </c>
      <c r="F106" s="299"/>
      <c r="G106" s="299"/>
      <c r="H106" s="299"/>
      <c r="I106" s="299"/>
      <c r="J106" s="299"/>
      <c r="K106" s="299"/>
      <c r="L106" s="299"/>
      <c r="M106" s="299"/>
      <c r="N106" s="299"/>
      <c r="O106" s="299"/>
      <c r="P106" s="299"/>
      <c r="Q106" s="299"/>
      <c r="R106" s="299"/>
      <c r="S106" s="300" t="s">
        <v>83</v>
      </c>
      <c r="T106" s="135" t="str">
        <f aca="false">IFERROR(IF(AND(AM107=TRUE(),OR(AND(AR107=TRUE(),J109&lt;&gt;""),AND(AR108=TRUE(),J111&lt;&gt;""))),"○",IF(AND(AI95="該当",OR(AM99=TRUE(),AM100=TRUE())),"","×")),"")</f>
        <v>×</v>
      </c>
      <c r="U106" s="325"/>
      <c r="V106" s="326"/>
      <c r="W106" s="326"/>
      <c r="X106" s="326"/>
      <c r="Y106" s="326"/>
      <c r="Z106" s="326"/>
      <c r="AA106" s="326"/>
      <c r="AB106" s="326"/>
      <c r="AC106" s="326"/>
      <c r="AD106" s="326"/>
      <c r="AE106" s="326"/>
      <c r="AF106" s="326"/>
      <c r="AG106" s="326"/>
      <c r="AH106" s="326"/>
      <c r="AI106" s="326"/>
      <c r="AJ106" s="326"/>
      <c r="AK106" s="326"/>
      <c r="AL106" s="323"/>
      <c r="AM106" s="185" t="s">
        <v>136</v>
      </c>
    </row>
    <row r="107" s="92" customFormat="true" ht="26.25" hidden="false" customHeight="true" outlineLevel="0" collapsed="false">
      <c r="A107" s="89"/>
      <c r="B107" s="327"/>
      <c r="C107" s="303" t="s">
        <v>186</v>
      </c>
      <c r="D107" s="328" t="s">
        <v>198</v>
      </c>
      <c r="E107" s="328"/>
      <c r="F107" s="328"/>
      <c r="G107" s="328"/>
      <c r="H107" s="328"/>
      <c r="I107" s="328"/>
      <c r="J107" s="328"/>
      <c r="K107" s="328"/>
      <c r="L107" s="328"/>
      <c r="M107" s="328"/>
      <c r="N107" s="328"/>
      <c r="O107" s="328"/>
      <c r="P107" s="328"/>
      <c r="Q107" s="328"/>
      <c r="R107" s="328"/>
      <c r="S107" s="328"/>
      <c r="T107" s="328"/>
      <c r="U107" s="328"/>
      <c r="V107" s="328"/>
      <c r="W107" s="328"/>
      <c r="X107" s="328"/>
      <c r="Y107" s="328"/>
      <c r="Z107" s="328"/>
      <c r="AA107" s="328"/>
      <c r="AB107" s="328"/>
      <c r="AC107" s="328"/>
      <c r="AD107" s="328"/>
      <c r="AE107" s="328"/>
      <c r="AF107" s="328"/>
      <c r="AG107" s="328"/>
      <c r="AH107" s="328"/>
      <c r="AI107" s="328"/>
      <c r="AJ107" s="328"/>
      <c r="AK107" s="328"/>
      <c r="AL107" s="89"/>
      <c r="AM107" s="144" t="n">
        <f aca="false">FALSE()</f>
        <v>0</v>
      </c>
      <c r="AN107" s="186" t="s">
        <v>165</v>
      </c>
      <c r="AO107" s="186"/>
      <c r="AP107" s="186"/>
      <c r="AQ107" s="1"/>
      <c r="AR107" s="144" t="n">
        <f aca="false">FALSE()</f>
        <v>0</v>
      </c>
      <c r="AS107" s="186" t="s">
        <v>199</v>
      </c>
      <c r="AT107" s="186"/>
      <c r="AU107" s="186"/>
    </row>
    <row r="108" s="92" customFormat="true" ht="25.5" hidden="false" customHeight="true" outlineLevel="0" collapsed="false">
      <c r="A108" s="89"/>
      <c r="B108" s="327"/>
      <c r="C108" s="329"/>
      <c r="D108" s="330" t="s">
        <v>200</v>
      </c>
      <c r="E108" s="330"/>
      <c r="F108" s="330"/>
      <c r="G108" s="330"/>
      <c r="H108" s="331"/>
      <c r="I108" s="332" t="s">
        <v>76</v>
      </c>
      <c r="J108" s="333" t="s">
        <v>201</v>
      </c>
      <c r="K108" s="333"/>
      <c r="L108" s="333"/>
      <c r="M108" s="333"/>
      <c r="N108" s="333"/>
      <c r="O108" s="333"/>
      <c r="P108" s="333"/>
      <c r="Q108" s="333"/>
      <c r="R108" s="333"/>
      <c r="S108" s="333"/>
      <c r="T108" s="333"/>
      <c r="U108" s="333"/>
      <c r="V108" s="333"/>
      <c r="W108" s="333"/>
      <c r="X108" s="333"/>
      <c r="Y108" s="333"/>
      <c r="Z108" s="333"/>
      <c r="AA108" s="333"/>
      <c r="AB108" s="333"/>
      <c r="AC108" s="333"/>
      <c r="AD108" s="333"/>
      <c r="AE108" s="333"/>
      <c r="AF108" s="333"/>
      <c r="AG108" s="333"/>
      <c r="AH108" s="333"/>
      <c r="AI108" s="333"/>
      <c r="AJ108" s="333"/>
      <c r="AK108" s="333"/>
      <c r="AL108" s="89"/>
      <c r="AM108" s="144" t="n">
        <f aca="false">TRUE()</f>
        <v>1</v>
      </c>
      <c r="AN108" s="186" t="s">
        <v>190</v>
      </c>
      <c r="AO108" s="186"/>
      <c r="AP108" s="186"/>
      <c r="AQ108" s="334"/>
      <c r="AR108" s="144" t="n">
        <f aca="false">FALSE()</f>
        <v>0</v>
      </c>
      <c r="AS108" s="186" t="s">
        <v>202</v>
      </c>
      <c r="AT108" s="186"/>
      <c r="AU108" s="186"/>
      <c r="AV108" s="334"/>
      <c r="AW108" s="334"/>
      <c r="AX108" s="334"/>
      <c r="AY108" s="334"/>
    </row>
    <row r="109" s="92" customFormat="true" ht="33" hidden="false" customHeight="true" outlineLevel="0" collapsed="false">
      <c r="A109" s="89"/>
      <c r="B109" s="327"/>
      <c r="C109" s="329"/>
      <c r="D109" s="330"/>
      <c r="E109" s="330"/>
      <c r="F109" s="330"/>
      <c r="G109" s="330"/>
      <c r="H109" s="331"/>
      <c r="I109" s="332"/>
      <c r="J109" s="335" t="s">
        <v>203</v>
      </c>
      <c r="K109" s="335"/>
      <c r="L109" s="335"/>
      <c r="M109" s="335"/>
      <c r="N109" s="335"/>
      <c r="O109" s="335"/>
      <c r="P109" s="335"/>
      <c r="Q109" s="335"/>
      <c r="R109" s="335"/>
      <c r="S109" s="335"/>
      <c r="T109" s="335"/>
      <c r="U109" s="335"/>
      <c r="V109" s="335"/>
      <c r="W109" s="335"/>
      <c r="X109" s="335"/>
      <c r="Y109" s="335"/>
      <c r="Z109" s="335"/>
      <c r="AA109" s="335"/>
      <c r="AB109" s="335"/>
      <c r="AC109" s="335"/>
      <c r="AD109" s="335"/>
      <c r="AE109" s="335"/>
      <c r="AF109" s="335"/>
      <c r="AG109" s="335"/>
      <c r="AH109" s="335"/>
      <c r="AI109" s="335"/>
      <c r="AJ109" s="335"/>
      <c r="AK109" s="335"/>
      <c r="AL109" s="89"/>
      <c r="AM109" s="322" t="s">
        <v>204</v>
      </c>
      <c r="AN109" s="322"/>
      <c r="AO109" s="322"/>
      <c r="AP109" s="322"/>
      <c r="AQ109" s="322"/>
      <c r="AR109" s="322"/>
      <c r="AS109" s="322"/>
      <c r="AT109" s="322"/>
      <c r="AU109" s="322"/>
      <c r="AV109" s="322"/>
      <c r="AW109" s="322"/>
      <c r="AX109" s="322"/>
      <c r="AY109" s="322"/>
    </row>
    <row r="110" s="92" customFormat="true" ht="19.5" hidden="false" customHeight="true" outlineLevel="0" collapsed="false">
      <c r="A110" s="89"/>
      <c r="B110" s="327"/>
      <c r="C110" s="329"/>
      <c r="D110" s="330"/>
      <c r="E110" s="330"/>
      <c r="F110" s="330"/>
      <c r="G110" s="330"/>
      <c r="H110" s="336"/>
      <c r="I110" s="337" t="s">
        <v>85</v>
      </c>
      <c r="J110" s="338" t="s">
        <v>205</v>
      </c>
      <c r="K110" s="339"/>
      <c r="L110" s="339"/>
      <c r="M110" s="339"/>
      <c r="N110" s="339"/>
      <c r="O110" s="339"/>
      <c r="P110" s="339"/>
      <c r="Q110" s="339"/>
      <c r="R110" s="339"/>
      <c r="S110" s="340" t="s">
        <v>206</v>
      </c>
      <c r="T110" s="340"/>
      <c r="U110" s="340"/>
      <c r="V110" s="340"/>
      <c r="W110" s="340"/>
      <c r="X110" s="340"/>
      <c r="Y110" s="340"/>
      <c r="Z110" s="340"/>
      <c r="AA110" s="340"/>
      <c r="AB110" s="340"/>
      <c r="AC110" s="340"/>
      <c r="AD110" s="340"/>
      <c r="AE110" s="340"/>
      <c r="AF110" s="340"/>
      <c r="AG110" s="340"/>
      <c r="AH110" s="340"/>
      <c r="AI110" s="340"/>
      <c r="AJ110" s="340"/>
      <c r="AK110" s="340"/>
      <c r="AL110" s="89"/>
      <c r="AM110" s="334"/>
      <c r="AN110" s="334"/>
      <c r="AO110" s="334"/>
      <c r="AP110" s="334"/>
      <c r="AQ110" s="334"/>
      <c r="AR110" s="334"/>
      <c r="AS110" s="334"/>
      <c r="AT110" s="334"/>
      <c r="AU110" s="334"/>
      <c r="AV110" s="334"/>
      <c r="AW110" s="334"/>
      <c r="AX110" s="334"/>
      <c r="AY110" s="334"/>
    </row>
    <row r="111" s="92" customFormat="true" ht="35.25" hidden="false" customHeight="true" outlineLevel="0" collapsed="false">
      <c r="A111" s="89"/>
      <c r="B111" s="327"/>
      <c r="C111" s="329"/>
      <c r="D111" s="330"/>
      <c r="E111" s="330"/>
      <c r="F111" s="330"/>
      <c r="G111" s="330"/>
      <c r="H111" s="336"/>
      <c r="I111" s="337"/>
      <c r="J111" s="341" t="s">
        <v>207</v>
      </c>
      <c r="K111" s="341"/>
      <c r="L111" s="341"/>
      <c r="M111" s="341"/>
      <c r="N111" s="341"/>
      <c r="O111" s="341"/>
      <c r="P111" s="341"/>
      <c r="Q111" s="341"/>
      <c r="R111" s="341"/>
      <c r="S111" s="341"/>
      <c r="T111" s="341"/>
      <c r="U111" s="341"/>
      <c r="V111" s="341"/>
      <c r="W111" s="341"/>
      <c r="X111" s="341"/>
      <c r="Y111" s="341"/>
      <c r="Z111" s="341"/>
      <c r="AA111" s="341"/>
      <c r="AB111" s="341"/>
      <c r="AC111" s="341"/>
      <c r="AD111" s="341"/>
      <c r="AE111" s="341"/>
      <c r="AF111" s="341"/>
      <c r="AG111" s="341"/>
      <c r="AH111" s="341"/>
      <c r="AI111" s="341"/>
      <c r="AJ111" s="341"/>
      <c r="AK111" s="341"/>
      <c r="AL111" s="89"/>
      <c r="AM111" s="322" t="s">
        <v>204</v>
      </c>
      <c r="AN111" s="322"/>
      <c r="AO111" s="322"/>
      <c r="AP111" s="322"/>
      <c r="AQ111" s="322"/>
      <c r="AR111" s="322"/>
      <c r="AS111" s="322"/>
      <c r="AT111" s="322"/>
      <c r="AU111" s="322"/>
      <c r="AV111" s="322"/>
      <c r="AW111" s="322"/>
      <c r="AX111" s="322"/>
      <c r="AY111" s="322"/>
    </row>
    <row r="112" s="92" customFormat="true" ht="18" hidden="false" customHeight="true" outlineLevel="0" collapsed="false">
      <c r="A112" s="89"/>
      <c r="B112" s="342"/>
      <c r="C112" s="343" t="s">
        <v>188</v>
      </c>
      <c r="D112" s="314" t="s">
        <v>208</v>
      </c>
      <c r="E112" s="344"/>
      <c r="F112" s="344"/>
      <c r="G112" s="344"/>
      <c r="H112" s="315"/>
      <c r="I112" s="315"/>
      <c r="J112" s="315"/>
      <c r="K112" s="315"/>
      <c r="L112" s="315"/>
      <c r="M112" s="315"/>
      <c r="N112" s="315"/>
      <c r="O112" s="315"/>
      <c r="P112" s="315"/>
      <c r="Q112" s="315"/>
      <c r="R112" s="315"/>
      <c r="S112" s="315"/>
      <c r="T112" s="315"/>
      <c r="U112" s="315"/>
      <c r="V112" s="315"/>
      <c r="W112" s="315"/>
      <c r="X112" s="315"/>
      <c r="Y112" s="315"/>
      <c r="Z112" s="316"/>
      <c r="AA112" s="316"/>
      <c r="AB112" s="316"/>
      <c r="AC112" s="316"/>
      <c r="AD112" s="168"/>
      <c r="AE112" s="168"/>
      <c r="AF112" s="168"/>
      <c r="AG112" s="168"/>
      <c r="AH112" s="317"/>
      <c r="AI112" s="317"/>
      <c r="AJ112" s="317"/>
      <c r="AK112" s="345"/>
      <c r="AL112" s="208"/>
      <c r="AM112" s="319"/>
    </row>
    <row r="113" s="92" customFormat="true" ht="6.75" hidden="false" customHeight="true" outlineLevel="0" collapsed="false">
      <c r="A113" s="89"/>
      <c r="B113" s="346"/>
      <c r="C113" s="346"/>
      <c r="D113" s="346"/>
      <c r="E113" s="346"/>
      <c r="F113" s="346"/>
      <c r="G113" s="346"/>
      <c r="H113" s="346"/>
      <c r="I113" s="346"/>
      <c r="J113" s="346"/>
      <c r="K113" s="346"/>
      <c r="L113" s="195"/>
      <c r="M113" s="195"/>
      <c r="N113" s="195"/>
      <c r="O113" s="195"/>
      <c r="P113" s="195"/>
      <c r="Q113" s="195"/>
      <c r="R113" s="195"/>
      <c r="S113" s="195"/>
      <c r="T113" s="195"/>
      <c r="U113" s="195"/>
      <c r="V113" s="195"/>
      <c r="W113" s="195"/>
      <c r="X113" s="195"/>
      <c r="Y113" s="195"/>
      <c r="Z113" s="195"/>
      <c r="AA113" s="195"/>
      <c r="AB113" s="195"/>
      <c r="AC113" s="195"/>
      <c r="AD113" s="195"/>
      <c r="AE113" s="195"/>
      <c r="AF113" s="195"/>
      <c r="AG113" s="195"/>
      <c r="AH113" s="195"/>
      <c r="AI113" s="195"/>
      <c r="AJ113" s="195"/>
      <c r="AK113" s="195"/>
      <c r="AL113" s="89"/>
      <c r="AM113" s="347"/>
    </row>
    <row r="114" s="92" customFormat="true" ht="25.5" hidden="false" customHeight="true" outlineLevel="0" collapsed="false">
      <c r="A114" s="89"/>
      <c r="B114" s="302"/>
      <c r="C114" s="320" t="s">
        <v>209</v>
      </c>
      <c r="D114" s="320"/>
      <c r="E114" s="320"/>
      <c r="F114" s="320"/>
      <c r="G114" s="320"/>
      <c r="H114" s="320"/>
      <c r="I114" s="320"/>
      <c r="J114" s="320"/>
      <c r="K114" s="320"/>
      <c r="L114" s="201"/>
      <c r="M114" s="298"/>
      <c r="N114" s="298"/>
      <c r="O114" s="348" t="s">
        <v>210</v>
      </c>
      <c r="P114" s="348"/>
      <c r="Q114" s="348"/>
      <c r="R114" s="348"/>
      <c r="S114" s="348"/>
      <c r="T114" s="348"/>
      <c r="U114" s="348"/>
      <c r="V114" s="348"/>
      <c r="W114" s="348"/>
      <c r="X114" s="348"/>
      <c r="Y114" s="348"/>
      <c r="Z114" s="348"/>
      <c r="AA114" s="348"/>
      <c r="AB114" s="348"/>
      <c r="AC114" s="348"/>
      <c r="AD114" s="348"/>
      <c r="AE114" s="348"/>
      <c r="AF114" s="348"/>
      <c r="AG114" s="348"/>
      <c r="AH114" s="348"/>
      <c r="AI114" s="348"/>
      <c r="AJ114" s="348"/>
      <c r="AK114" s="127" t="str">
        <f aca="false">IF(T106="○","",(IF(AM108=TRUE(),"○","×")))</f>
        <v>○</v>
      </c>
      <c r="AL114" s="89"/>
      <c r="AM114" s="322" t="s">
        <v>211</v>
      </c>
      <c r="AN114" s="322"/>
      <c r="AO114" s="322"/>
      <c r="AP114" s="322"/>
      <c r="AQ114" s="322"/>
      <c r="AR114" s="322"/>
      <c r="AS114" s="322"/>
      <c r="AT114" s="322"/>
      <c r="AU114" s="322"/>
      <c r="AV114" s="322"/>
      <c r="AW114" s="322"/>
      <c r="AX114" s="322"/>
      <c r="AY114" s="322"/>
    </row>
    <row r="115" s="92" customFormat="true" ht="12" hidden="false" customHeight="true" outlineLevel="0" collapsed="false">
      <c r="A115" s="89"/>
      <c r="B115" s="346"/>
      <c r="C115" s="346"/>
      <c r="D115" s="346"/>
      <c r="E115" s="346"/>
      <c r="F115" s="346"/>
      <c r="G115" s="346"/>
      <c r="H115" s="346"/>
      <c r="I115" s="346"/>
      <c r="J115" s="346"/>
      <c r="K115" s="346"/>
      <c r="L115" s="195"/>
      <c r="M115" s="195"/>
      <c r="N115" s="195"/>
      <c r="O115" s="195"/>
      <c r="P115" s="195"/>
      <c r="Q115" s="195"/>
      <c r="R115" s="195"/>
      <c r="S115" s="195"/>
      <c r="T115" s="195"/>
      <c r="U115" s="195"/>
      <c r="V115" s="195"/>
      <c r="W115" s="195"/>
      <c r="X115" s="195"/>
      <c r="Y115" s="195"/>
      <c r="Z115" s="195"/>
      <c r="AA115" s="195"/>
      <c r="AB115" s="195"/>
      <c r="AC115" s="195"/>
      <c r="AD115" s="195"/>
      <c r="AE115" s="195"/>
      <c r="AF115" s="195"/>
      <c r="AG115" s="195"/>
      <c r="AH115" s="195"/>
      <c r="AI115" s="195"/>
      <c r="AJ115" s="195"/>
      <c r="AK115" s="195"/>
      <c r="AL115" s="89"/>
      <c r="AM115" s="347"/>
    </row>
    <row r="116" s="92" customFormat="true" ht="21" hidden="false" customHeight="true" outlineLevel="0" collapsed="false">
      <c r="A116" s="89"/>
      <c r="B116" s="286" t="s">
        <v>212</v>
      </c>
      <c r="C116" s="286"/>
      <c r="D116" s="286"/>
      <c r="E116" s="286"/>
      <c r="F116" s="286"/>
      <c r="G116" s="286"/>
      <c r="H116" s="286"/>
      <c r="I116" s="286"/>
      <c r="J116" s="286"/>
      <c r="K116" s="286"/>
      <c r="L116" s="286"/>
      <c r="M116" s="286"/>
      <c r="N116" s="286"/>
      <c r="O116" s="286"/>
      <c r="P116" s="286"/>
      <c r="Q116" s="286"/>
      <c r="R116" s="286"/>
      <c r="S116" s="286"/>
      <c r="T116" s="286"/>
      <c r="U116" s="286"/>
      <c r="V116" s="286"/>
      <c r="W116" s="286"/>
      <c r="X116" s="286"/>
      <c r="Y116" s="286"/>
      <c r="Z116" s="286"/>
      <c r="AA116" s="286"/>
      <c r="AB116" s="286"/>
      <c r="AC116" s="286"/>
      <c r="AD116" s="286"/>
      <c r="AE116" s="286"/>
      <c r="AF116" s="286"/>
      <c r="AG116" s="286"/>
      <c r="AH116" s="286"/>
      <c r="AI116" s="286"/>
      <c r="AJ116" s="286"/>
      <c r="AK116" s="286"/>
      <c r="AL116" s="89"/>
      <c r="AM116" s="349" t="str">
        <f aca="false">IF(AND('別紙様式2-2（４・５月分）'!AR7="処遇加算Ⅰなし",'別紙様式2-3（６月以降分）'!AZ6="旧処遇加算Ⅰ相当なし"),"記入不要","要記入")</f>
        <v>要記入</v>
      </c>
    </row>
    <row r="117" s="92" customFormat="true" ht="17.25" hidden="false" customHeight="true" outlineLevel="0" collapsed="false">
      <c r="A117" s="89"/>
      <c r="B117" s="350" t="s">
        <v>213</v>
      </c>
      <c r="C117" s="351"/>
      <c r="D117" s="352"/>
      <c r="E117" s="351"/>
      <c r="F117" s="351"/>
      <c r="G117" s="351"/>
      <c r="H117" s="351"/>
      <c r="I117" s="351"/>
      <c r="J117" s="351"/>
      <c r="K117" s="351"/>
      <c r="L117" s="351"/>
      <c r="M117" s="351"/>
      <c r="N117" s="351"/>
      <c r="O117" s="351"/>
      <c r="P117" s="351"/>
      <c r="Q117" s="351"/>
      <c r="R117" s="351"/>
      <c r="S117" s="351"/>
      <c r="T117" s="351"/>
      <c r="U117" s="351"/>
      <c r="V117" s="351"/>
      <c r="W117" s="351"/>
      <c r="X117" s="351"/>
      <c r="Y117" s="351"/>
      <c r="Z117" s="351"/>
      <c r="AA117" s="351"/>
      <c r="AB117" s="351"/>
      <c r="AC117" s="351"/>
      <c r="AD117" s="351"/>
      <c r="AE117" s="351"/>
      <c r="AF117" s="351"/>
      <c r="AG117" s="351"/>
      <c r="AH117" s="351"/>
      <c r="AI117" s="351"/>
      <c r="AJ117" s="351"/>
      <c r="AK117" s="351"/>
      <c r="AL117" s="351"/>
      <c r="AM117" s="185" t="s">
        <v>136</v>
      </c>
      <c r="AR117" s="144" t="n">
        <f aca="false">FALSE()</f>
        <v>0</v>
      </c>
      <c r="AS117" s="186" t="s">
        <v>199</v>
      </c>
      <c r="AT117" s="186"/>
      <c r="AU117" s="186"/>
    </row>
    <row r="118" s="92" customFormat="true" ht="20.25" hidden="false" customHeight="true" outlineLevel="0" collapsed="false">
      <c r="A118" s="89"/>
      <c r="B118" s="298"/>
      <c r="C118" s="298"/>
      <c r="D118" s="353" t="s">
        <v>197</v>
      </c>
      <c r="E118" s="353"/>
      <c r="F118" s="353"/>
      <c r="G118" s="353"/>
      <c r="H118" s="353"/>
      <c r="I118" s="353"/>
      <c r="J118" s="353"/>
      <c r="K118" s="353"/>
      <c r="L118" s="353"/>
      <c r="M118" s="353"/>
      <c r="N118" s="353"/>
      <c r="O118" s="353"/>
      <c r="P118" s="353"/>
      <c r="Q118" s="353"/>
      <c r="R118" s="354" t="s">
        <v>83</v>
      </c>
      <c r="S118" s="135" t="str">
        <f aca="false">IF(AM116="記入不要","",IF(AND(AM118=TRUE(),OR(AR117=TRUE(),AR118=TRUE(),AR119=TRUE())),"○","×"))</f>
        <v>×</v>
      </c>
      <c r="T118" s="355"/>
      <c r="U118" s="351"/>
      <c r="V118" s="351"/>
      <c r="W118" s="351"/>
      <c r="X118" s="351"/>
      <c r="Y118" s="351"/>
      <c r="Z118" s="351"/>
      <c r="AA118" s="351"/>
      <c r="AB118" s="351"/>
      <c r="AC118" s="351"/>
      <c r="AD118" s="351"/>
      <c r="AE118" s="351"/>
      <c r="AF118" s="351"/>
      <c r="AG118" s="351"/>
      <c r="AH118" s="351"/>
      <c r="AI118" s="351"/>
      <c r="AJ118" s="351"/>
      <c r="AK118" s="351"/>
      <c r="AL118" s="351"/>
      <c r="AM118" s="144" t="n">
        <f aca="false">FALSE()</f>
        <v>0</v>
      </c>
      <c r="AN118" s="186" t="s">
        <v>165</v>
      </c>
      <c r="AO118" s="186"/>
      <c r="AP118" s="186"/>
      <c r="AR118" s="144" t="n">
        <f aca="false">FALSE()</f>
        <v>0</v>
      </c>
      <c r="AS118" s="186" t="s">
        <v>202</v>
      </c>
      <c r="AT118" s="186"/>
      <c r="AU118" s="186"/>
    </row>
    <row r="119" s="92" customFormat="true" ht="28.5" hidden="false" customHeight="true" outlineLevel="0" collapsed="false">
      <c r="A119" s="89"/>
      <c r="B119" s="303" t="s">
        <v>186</v>
      </c>
      <c r="C119" s="356" t="s">
        <v>214</v>
      </c>
      <c r="D119" s="356"/>
      <c r="E119" s="356"/>
      <c r="F119" s="356"/>
      <c r="G119" s="356"/>
      <c r="H119" s="356"/>
      <c r="I119" s="356"/>
      <c r="J119" s="356"/>
      <c r="K119" s="356"/>
      <c r="L119" s="356"/>
      <c r="M119" s="356"/>
      <c r="N119" s="356"/>
      <c r="O119" s="356"/>
      <c r="P119" s="356"/>
      <c r="Q119" s="356"/>
      <c r="R119" s="356"/>
      <c r="S119" s="356"/>
      <c r="T119" s="356"/>
      <c r="U119" s="356"/>
      <c r="V119" s="356"/>
      <c r="W119" s="356"/>
      <c r="X119" s="356"/>
      <c r="Y119" s="356"/>
      <c r="Z119" s="356"/>
      <c r="AA119" s="356"/>
      <c r="AB119" s="356"/>
      <c r="AC119" s="356"/>
      <c r="AD119" s="356"/>
      <c r="AE119" s="356"/>
      <c r="AF119" s="356"/>
      <c r="AG119" s="356"/>
      <c r="AH119" s="356"/>
      <c r="AI119" s="356"/>
      <c r="AJ119" s="356"/>
      <c r="AK119" s="356"/>
      <c r="AL119" s="89"/>
      <c r="AM119" s="144" t="n">
        <f aca="false">TRUE()</f>
        <v>1</v>
      </c>
      <c r="AN119" s="186" t="s">
        <v>190</v>
      </c>
      <c r="AO119" s="186"/>
      <c r="AP119" s="186"/>
      <c r="AR119" s="144" t="n">
        <f aca="false">FALSE()</f>
        <v>0</v>
      </c>
      <c r="AS119" s="186" t="s">
        <v>215</v>
      </c>
      <c r="AT119" s="186"/>
      <c r="AU119" s="186"/>
    </row>
    <row r="120" s="92" customFormat="true" ht="25.5" hidden="false" customHeight="true" outlineLevel="0" collapsed="false">
      <c r="A120" s="89"/>
      <c r="B120" s="329"/>
      <c r="C120" s="330" t="s">
        <v>216</v>
      </c>
      <c r="D120" s="330"/>
      <c r="E120" s="330"/>
      <c r="F120" s="330"/>
      <c r="G120" s="331"/>
      <c r="H120" s="357" t="s">
        <v>76</v>
      </c>
      <c r="I120" s="358" t="s">
        <v>217</v>
      </c>
      <c r="J120" s="358"/>
      <c r="K120" s="358"/>
      <c r="L120" s="358"/>
      <c r="M120" s="358"/>
      <c r="N120" s="358"/>
      <c r="O120" s="358"/>
      <c r="P120" s="358"/>
      <c r="Q120" s="358"/>
      <c r="R120" s="358"/>
      <c r="S120" s="358"/>
      <c r="T120" s="358"/>
      <c r="U120" s="358"/>
      <c r="V120" s="358"/>
      <c r="W120" s="358"/>
      <c r="X120" s="358"/>
      <c r="Y120" s="358"/>
      <c r="Z120" s="358"/>
      <c r="AA120" s="358"/>
      <c r="AB120" s="358"/>
      <c r="AC120" s="358"/>
      <c r="AD120" s="358"/>
      <c r="AE120" s="358"/>
      <c r="AF120" s="358"/>
      <c r="AG120" s="358"/>
      <c r="AH120" s="358"/>
      <c r="AI120" s="358"/>
      <c r="AJ120" s="358"/>
      <c r="AK120" s="358"/>
      <c r="AL120" s="89"/>
      <c r="AM120" s="136" t="s">
        <v>218</v>
      </c>
      <c r="AN120" s="136"/>
      <c r="AO120" s="136"/>
      <c r="AP120" s="136"/>
      <c r="AQ120" s="136"/>
      <c r="AR120" s="136"/>
      <c r="AS120" s="136"/>
      <c r="AT120" s="136"/>
      <c r="AU120" s="136"/>
      <c r="AV120" s="136"/>
      <c r="AW120" s="136"/>
      <c r="AX120" s="136"/>
      <c r="AY120" s="136"/>
    </row>
    <row r="121" s="92" customFormat="true" ht="33.75" hidden="false" customHeight="true" outlineLevel="0" collapsed="false">
      <c r="A121" s="89"/>
      <c r="B121" s="329"/>
      <c r="C121" s="330"/>
      <c r="D121" s="330"/>
      <c r="E121" s="330"/>
      <c r="F121" s="330"/>
      <c r="G121" s="359"/>
      <c r="H121" s="360" t="s">
        <v>85</v>
      </c>
      <c r="I121" s="361" t="s">
        <v>219</v>
      </c>
      <c r="J121" s="361"/>
      <c r="K121" s="361"/>
      <c r="L121" s="361"/>
      <c r="M121" s="361"/>
      <c r="N121" s="361"/>
      <c r="O121" s="361"/>
      <c r="P121" s="361"/>
      <c r="Q121" s="361"/>
      <c r="R121" s="361"/>
      <c r="S121" s="361"/>
      <c r="T121" s="361"/>
      <c r="U121" s="361"/>
      <c r="V121" s="361"/>
      <c r="W121" s="361"/>
      <c r="X121" s="361"/>
      <c r="Y121" s="361"/>
      <c r="Z121" s="361"/>
      <c r="AA121" s="361"/>
      <c r="AB121" s="361"/>
      <c r="AC121" s="361"/>
      <c r="AD121" s="361"/>
      <c r="AE121" s="361"/>
      <c r="AF121" s="361"/>
      <c r="AG121" s="361"/>
      <c r="AH121" s="361"/>
      <c r="AI121" s="361"/>
      <c r="AJ121" s="361"/>
      <c r="AK121" s="361"/>
      <c r="AL121" s="89"/>
      <c r="AM121" s="136"/>
      <c r="AN121" s="136"/>
      <c r="AO121" s="136"/>
      <c r="AP121" s="136"/>
      <c r="AQ121" s="136"/>
      <c r="AR121" s="136"/>
      <c r="AS121" s="136"/>
      <c r="AT121" s="136"/>
      <c r="AU121" s="136"/>
      <c r="AV121" s="136"/>
      <c r="AW121" s="136"/>
      <c r="AX121" s="136"/>
      <c r="AY121" s="136"/>
    </row>
    <row r="122" s="92" customFormat="true" ht="37.5" hidden="false" customHeight="true" outlineLevel="0" collapsed="false">
      <c r="A122" s="89"/>
      <c r="B122" s="329"/>
      <c r="C122" s="330"/>
      <c r="D122" s="330"/>
      <c r="E122" s="330"/>
      <c r="F122" s="330"/>
      <c r="G122" s="362"/>
      <c r="H122" s="363" t="s">
        <v>88</v>
      </c>
      <c r="I122" s="364" t="s">
        <v>220</v>
      </c>
      <c r="J122" s="364"/>
      <c r="K122" s="364"/>
      <c r="L122" s="364"/>
      <c r="M122" s="364"/>
      <c r="N122" s="364"/>
      <c r="O122" s="364"/>
      <c r="P122" s="364"/>
      <c r="Q122" s="364"/>
      <c r="R122" s="364"/>
      <c r="S122" s="364"/>
      <c r="T122" s="364"/>
      <c r="U122" s="364"/>
      <c r="V122" s="364"/>
      <c r="W122" s="364"/>
      <c r="X122" s="364"/>
      <c r="Y122" s="364"/>
      <c r="Z122" s="364"/>
      <c r="AA122" s="364"/>
      <c r="AB122" s="364"/>
      <c r="AC122" s="364"/>
      <c r="AD122" s="364"/>
      <c r="AE122" s="364"/>
      <c r="AF122" s="364"/>
      <c r="AG122" s="364"/>
      <c r="AH122" s="364"/>
      <c r="AI122" s="364"/>
      <c r="AJ122" s="364"/>
      <c r="AK122" s="364"/>
      <c r="AL122" s="89"/>
      <c r="AM122" s="136"/>
      <c r="AN122" s="136"/>
      <c r="AO122" s="136"/>
      <c r="AP122" s="136"/>
      <c r="AQ122" s="136"/>
      <c r="AR122" s="136"/>
      <c r="AS122" s="136"/>
      <c r="AT122" s="136"/>
      <c r="AU122" s="136"/>
      <c r="AV122" s="136"/>
      <c r="AW122" s="136"/>
      <c r="AX122" s="136"/>
      <c r="AY122" s="136"/>
    </row>
    <row r="123" s="92" customFormat="true" ht="13.5" hidden="false" customHeight="true" outlineLevel="0" collapsed="false">
      <c r="A123" s="89"/>
      <c r="B123" s="365" t="s">
        <v>188</v>
      </c>
      <c r="C123" s="366" t="s">
        <v>208</v>
      </c>
      <c r="D123" s="366"/>
      <c r="E123" s="366"/>
      <c r="F123" s="366"/>
      <c r="G123" s="366"/>
      <c r="H123" s="366"/>
      <c r="I123" s="366"/>
      <c r="J123" s="366"/>
      <c r="K123" s="366"/>
      <c r="L123" s="366"/>
      <c r="M123" s="366"/>
      <c r="N123" s="366"/>
      <c r="O123" s="366"/>
      <c r="P123" s="366"/>
      <c r="Q123" s="366"/>
      <c r="R123" s="366"/>
      <c r="S123" s="366"/>
      <c r="T123" s="366"/>
      <c r="U123" s="366"/>
      <c r="V123" s="366"/>
      <c r="W123" s="366"/>
      <c r="X123" s="366"/>
      <c r="Y123" s="366"/>
      <c r="Z123" s="366"/>
      <c r="AA123" s="366"/>
      <c r="AB123" s="366"/>
      <c r="AC123" s="366"/>
      <c r="AD123" s="366"/>
      <c r="AE123" s="366"/>
      <c r="AF123" s="366"/>
      <c r="AG123" s="366"/>
      <c r="AH123" s="366"/>
      <c r="AI123" s="366"/>
      <c r="AJ123" s="366"/>
      <c r="AK123" s="366"/>
      <c r="AL123" s="208"/>
    </row>
    <row r="124" s="92" customFormat="true" ht="8.25" hidden="false" customHeight="true" outlineLevel="0" collapsed="false">
      <c r="A124" s="89"/>
      <c r="B124" s="367"/>
      <c r="C124" s="367"/>
      <c r="D124" s="367"/>
      <c r="E124" s="367"/>
      <c r="F124" s="367"/>
      <c r="G124" s="367"/>
      <c r="H124" s="367"/>
      <c r="I124" s="367"/>
      <c r="J124" s="367"/>
      <c r="K124" s="367"/>
      <c r="L124" s="367"/>
      <c r="M124" s="367"/>
      <c r="N124" s="367"/>
      <c r="O124" s="367"/>
      <c r="P124" s="367"/>
      <c r="Q124" s="367"/>
      <c r="R124" s="367"/>
      <c r="S124" s="367"/>
      <c r="T124" s="367"/>
      <c r="U124" s="367"/>
      <c r="V124" s="367"/>
      <c r="W124" s="367"/>
      <c r="X124" s="367"/>
      <c r="Y124" s="367"/>
      <c r="Z124" s="367"/>
      <c r="AA124" s="367"/>
      <c r="AB124" s="367"/>
      <c r="AC124" s="367"/>
      <c r="AD124" s="367"/>
      <c r="AE124" s="367"/>
      <c r="AF124" s="367"/>
      <c r="AG124" s="367"/>
      <c r="AH124" s="367"/>
      <c r="AI124" s="367"/>
      <c r="AJ124" s="367"/>
      <c r="AK124" s="367"/>
      <c r="AL124" s="89"/>
      <c r="AM124" s="368"/>
    </row>
    <row r="125" s="92" customFormat="true" ht="27.75" hidden="false" customHeight="true" outlineLevel="0" collapsed="false">
      <c r="A125" s="89"/>
      <c r="B125" s="369" t="s">
        <v>193</v>
      </c>
      <c r="C125" s="369"/>
      <c r="D125" s="369"/>
      <c r="E125" s="369"/>
      <c r="F125" s="369"/>
      <c r="G125" s="369"/>
      <c r="H125" s="369"/>
      <c r="I125" s="369"/>
      <c r="J125" s="369"/>
      <c r="K125" s="369"/>
      <c r="L125" s="201"/>
      <c r="M125" s="298"/>
      <c r="N125" s="298"/>
      <c r="O125" s="370" t="s">
        <v>221</v>
      </c>
      <c r="P125" s="370"/>
      <c r="Q125" s="370"/>
      <c r="R125" s="370"/>
      <c r="S125" s="370"/>
      <c r="T125" s="370"/>
      <c r="U125" s="370"/>
      <c r="V125" s="370"/>
      <c r="W125" s="370"/>
      <c r="X125" s="370"/>
      <c r="Y125" s="370"/>
      <c r="Z125" s="370"/>
      <c r="AA125" s="370"/>
      <c r="AB125" s="370"/>
      <c r="AC125" s="370"/>
      <c r="AD125" s="370"/>
      <c r="AE125" s="370"/>
      <c r="AF125" s="370"/>
      <c r="AG125" s="370"/>
      <c r="AH125" s="370"/>
      <c r="AI125" s="370"/>
      <c r="AJ125" s="370"/>
      <c r="AK125" s="127" t="str">
        <f aca="false">IF(S118="","",IF(S118="○","",IF(AM119=TRUE(),"○","×")))</f>
        <v>○</v>
      </c>
      <c r="AL125" s="89"/>
      <c r="AM125" s="136" t="s">
        <v>211</v>
      </c>
      <c r="AN125" s="136"/>
      <c r="AO125" s="136"/>
      <c r="AP125" s="136"/>
      <c r="AQ125" s="136"/>
      <c r="AR125" s="136"/>
      <c r="AS125" s="136"/>
      <c r="AT125" s="136"/>
      <c r="AU125" s="136"/>
      <c r="AV125" s="136"/>
      <c r="AW125" s="136"/>
      <c r="AX125" s="136"/>
      <c r="AY125" s="136"/>
    </row>
    <row r="126" s="92" customFormat="true" ht="8.25" hidden="false" customHeight="true" outlineLevel="0" collapsed="false">
      <c r="A126" s="89"/>
      <c r="B126" s="213"/>
      <c r="C126" s="213"/>
      <c r="D126" s="213"/>
      <c r="E126" s="213"/>
      <c r="F126" s="213"/>
      <c r="G126" s="213"/>
      <c r="H126" s="213"/>
      <c r="I126" s="213"/>
      <c r="J126" s="213"/>
      <c r="K126" s="213"/>
      <c r="L126" s="213"/>
      <c r="M126" s="213"/>
      <c r="N126" s="213"/>
      <c r="O126" s="213"/>
      <c r="P126" s="213"/>
      <c r="Q126" s="213"/>
      <c r="R126" s="213"/>
      <c r="S126" s="213"/>
      <c r="T126" s="213"/>
      <c r="U126" s="213"/>
      <c r="V126" s="213"/>
      <c r="W126" s="213"/>
      <c r="X126" s="213"/>
      <c r="Y126" s="213"/>
      <c r="Z126" s="213"/>
      <c r="AA126" s="213"/>
      <c r="AB126" s="213"/>
      <c r="AC126" s="213"/>
      <c r="AD126" s="213"/>
      <c r="AE126" s="213"/>
      <c r="AF126" s="213"/>
      <c r="AG126" s="213"/>
      <c r="AH126" s="213"/>
      <c r="AI126" s="213"/>
      <c r="AJ126" s="213"/>
      <c r="AK126" s="213"/>
      <c r="AL126" s="89"/>
      <c r="AM126" s="368"/>
    </row>
    <row r="127" s="92" customFormat="true" ht="21.75" hidden="false" customHeight="true" outlineLevel="0" collapsed="false">
      <c r="A127" s="89"/>
      <c r="B127" s="371" t="s">
        <v>222</v>
      </c>
      <c r="C127" s="371"/>
      <c r="D127" s="371"/>
      <c r="E127" s="371"/>
      <c r="F127" s="371"/>
      <c r="G127" s="371"/>
      <c r="H127" s="371"/>
      <c r="I127" s="371"/>
      <c r="J127" s="371"/>
      <c r="K127" s="371"/>
      <c r="L127" s="371"/>
      <c r="M127" s="371"/>
      <c r="N127" s="371"/>
      <c r="O127" s="371"/>
      <c r="P127" s="371"/>
      <c r="Q127" s="371"/>
      <c r="R127" s="371"/>
      <c r="S127" s="371"/>
      <c r="T127" s="371"/>
      <c r="U127" s="371"/>
      <c r="V127" s="371"/>
      <c r="W127" s="371"/>
      <c r="X127" s="371"/>
      <c r="Y127" s="371"/>
      <c r="Z127" s="371"/>
      <c r="AA127" s="371"/>
      <c r="AB127" s="371"/>
      <c r="AC127" s="371"/>
      <c r="AD127" s="371"/>
      <c r="AE127" s="371"/>
      <c r="AF127" s="371"/>
      <c r="AG127" s="371"/>
      <c r="AH127" s="371"/>
      <c r="AI127" s="371"/>
      <c r="AJ127" s="371"/>
      <c r="AK127" s="371"/>
      <c r="AL127" s="89"/>
      <c r="AM127" s="368"/>
    </row>
    <row r="128" customFormat="false" ht="15.75" hidden="false" customHeight="true" outlineLevel="0" collapsed="false">
      <c r="A128" s="77"/>
      <c r="B128" s="302" t="s">
        <v>223</v>
      </c>
      <c r="C128" s="77"/>
      <c r="D128" s="214"/>
      <c r="E128" s="214"/>
      <c r="F128" s="214"/>
      <c r="G128" s="214"/>
      <c r="H128" s="214"/>
      <c r="I128" s="214"/>
      <c r="J128" s="214"/>
      <c r="K128" s="214"/>
      <c r="L128" s="214"/>
      <c r="M128" s="214"/>
      <c r="N128" s="214"/>
      <c r="O128" s="214"/>
      <c r="P128" s="214"/>
      <c r="Q128" s="214"/>
      <c r="R128" s="214"/>
      <c r="S128" s="214"/>
      <c r="T128" s="214"/>
      <c r="U128" s="214"/>
      <c r="V128" s="214"/>
      <c r="W128" s="214"/>
      <c r="X128" s="214"/>
      <c r="Y128" s="214"/>
      <c r="Z128" s="214"/>
      <c r="AA128" s="214"/>
      <c r="AB128" s="214"/>
      <c r="AC128" s="214"/>
      <c r="AD128" s="214"/>
      <c r="AE128" s="214"/>
      <c r="AF128" s="214"/>
      <c r="AG128" s="214"/>
      <c r="AH128" s="214"/>
      <c r="AI128" s="214"/>
      <c r="AJ128" s="214"/>
      <c r="AK128" s="77"/>
      <c r="AL128" s="77"/>
      <c r="AX128" s="145"/>
    </row>
    <row r="129" customFormat="false" ht="17.25" hidden="false" customHeight="true" outlineLevel="0" collapsed="false">
      <c r="A129" s="77"/>
      <c r="B129" s="372" t="s">
        <v>224</v>
      </c>
      <c r="C129" s="372"/>
      <c r="D129" s="372"/>
      <c r="E129" s="372"/>
      <c r="F129" s="372"/>
      <c r="G129" s="372"/>
      <c r="H129" s="372"/>
      <c r="I129" s="372"/>
      <c r="J129" s="372"/>
      <c r="K129" s="372"/>
      <c r="L129" s="372"/>
      <c r="M129" s="372"/>
      <c r="N129" s="372"/>
      <c r="O129" s="372"/>
      <c r="P129" s="372"/>
      <c r="Q129" s="372"/>
      <c r="R129" s="373" t="s">
        <v>163</v>
      </c>
      <c r="S129" s="374" t="str">
        <f aca="false">'別紙様式2-2（４・５月分）'!AL11</f>
        <v>×</v>
      </c>
      <c r="T129" s="375" t="s">
        <v>225</v>
      </c>
      <c r="U129" s="375"/>
      <c r="V129" s="375"/>
      <c r="W129" s="375"/>
      <c r="X129" s="375"/>
      <c r="Y129" s="375"/>
      <c r="Z129" s="375"/>
      <c r="AA129" s="375"/>
      <c r="AB129" s="375"/>
      <c r="AC129" s="375"/>
      <c r="AD129" s="375"/>
      <c r="AE129" s="375"/>
      <c r="AF129" s="375"/>
      <c r="AG129" s="375"/>
      <c r="AH129" s="375"/>
      <c r="AI129" s="375"/>
      <c r="AJ129" s="375"/>
      <c r="AK129" s="375"/>
      <c r="AL129" s="77"/>
      <c r="AM129" s="376" t="str">
        <f aca="false">IF(OR(S129="×",S130="×",S131="×"),"×","")</f>
        <v>×</v>
      </c>
      <c r="AX129" s="145"/>
    </row>
    <row r="130" customFormat="false" ht="17.25" hidden="false" customHeight="true" outlineLevel="0" collapsed="false">
      <c r="A130" s="77"/>
      <c r="B130" s="377" t="s">
        <v>226</v>
      </c>
      <c r="C130" s="377"/>
      <c r="D130" s="377"/>
      <c r="E130" s="377"/>
      <c r="F130" s="377"/>
      <c r="G130" s="377"/>
      <c r="H130" s="377"/>
      <c r="I130" s="377"/>
      <c r="J130" s="377"/>
      <c r="K130" s="377"/>
      <c r="L130" s="377"/>
      <c r="M130" s="377"/>
      <c r="N130" s="377"/>
      <c r="O130" s="377"/>
      <c r="P130" s="377"/>
      <c r="Q130" s="377"/>
      <c r="R130" s="373" t="s">
        <v>163</v>
      </c>
      <c r="S130" s="374" t="str">
        <f aca="false">'別紙様式2-3（６月以降分）'!AR11</f>
        <v>○</v>
      </c>
      <c r="T130" s="375" t="s">
        <v>227</v>
      </c>
      <c r="U130" s="375"/>
      <c r="V130" s="375"/>
      <c r="W130" s="375"/>
      <c r="X130" s="375"/>
      <c r="Y130" s="375"/>
      <c r="Z130" s="375"/>
      <c r="AA130" s="375"/>
      <c r="AB130" s="375"/>
      <c r="AC130" s="375"/>
      <c r="AD130" s="375"/>
      <c r="AE130" s="375"/>
      <c r="AF130" s="375"/>
      <c r="AG130" s="375"/>
      <c r="AH130" s="375"/>
      <c r="AI130" s="375"/>
      <c r="AJ130" s="375"/>
      <c r="AK130" s="375"/>
      <c r="AL130" s="77"/>
      <c r="AM130" s="378"/>
      <c r="AX130" s="145"/>
    </row>
    <row r="131" customFormat="false" ht="17.25" hidden="false" customHeight="true" outlineLevel="0" collapsed="false">
      <c r="A131" s="77"/>
      <c r="B131" s="377" t="s">
        <v>228</v>
      </c>
      <c r="C131" s="377"/>
      <c r="D131" s="377"/>
      <c r="E131" s="377"/>
      <c r="F131" s="377"/>
      <c r="G131" s="377"/>
      <c r="H131" s="377"/>
      <c r="I131" s="377"/>
      <c r="J131" s="377"/>
      <c r="K131" s="377"/>
      <c r="L131" s="377"/>
      <c r="M131" s="377"/>
      <c r="N131" s="377"/>
      <c r="O131" s="377"/>
      <c r="P131" s="377"/>
      <c r="Q131" s="377"/>
      <c r="R131" s="373" t="s">
        <v>163</v>
      </c>
      <c r="S131" s="374" t="str">
        <f aca="false">'別紙様式2-4（年度内の区分変更がある場合に記入）'!AR11</f>
        <v/>
      </c>
      <c r="T131" s="375" t="s">
        <v>229</v>
      </c>
      <c r="U131" s="375"/>
      <c r="V131" s="375"/>
      <c r="W131" s="375"/>
      <c r="X131" s="375"/>
      <c r="Y131" s="375"/>
      <c r="Z131" s="375"/>
      <c r="AA131" s="375"/>
      <c r="AB131" s="375"/>
      <c r="AC131" s="375"/>
      <c r="AD131" s="375"/>
      <c r="AE131" s="375"/>
      <c r="AF131" s="375"/>
      <c r="AG131" s="375"/>
      <c r="AH131" s="375"/>
      <c r="AI131" s="375"/>
      <c r="AJ131" s="375"/>
      <c r="AK131" s="375"/>
      <c r="AL131" s="77"/>
      <c r="AW131" s="145"/>
    </row>
    <row r="132" customFormat="false" ht="6" hidden="false" customHeight="true" outlineLevel="0" collapsed="false">
      <c r="A132" s="77"/>
      <c r="B132" s="302"/>
      <c r="C132" s="77"/>
      <c r="D132" s="214"/>
      <c r="E132" s="214"/>
      <c r="F132" s="214"/>
      <c r="G132" s="214"/>
      <c r="H132" s="214"/>
      <c r="I132" s="214"/>
      <c r="J132" s="214"/>
      <c r="K132" s="214"/>
      <c r="L132" s="214"/>
      <c r="M132" s="214"/>
      <c r="N132" s="214"/>
      <c r="O132" s="214"/>
      <c r="P132" s="214"/>
      <c r="Q132" s="214"/>
      <c r="R132" s="214"/>
      <c r="S132" s="214"/>
      <c r="T132" s="214"/>
      <c r="U132" s="214"/>
      <c r="V132" s="214"/>
      <c r="W132" s="214"/>
      <c r="X132" s="214"/>
      <c r="Y132" s="214"/>
      <c r="Z132" s="214"/>
      <c r="AA132" s="214"/>
      <c r="AB132" s="214"/>
      <c r="AC132" s="214"/>
      <c r="AD132" s="214"/>
      <c r="AE132" s="214"/>
      <c r="AF132" s="214"/>
      <c r="AG132" s="214"/>
      <c r="AH132" s="214"/>
      <c r="AI132" s="214"/>
      <c r="AJ132" s="214"/>
      <c r="AK132" s="77"/>
      <c r="AL132" s="77"/>
      <c r="AM132" s="378"/>
      <c r="AX132" s="145"/>
    </row>
    <row r="133" customFormat="false" ht="14.25" hidden="false" customHeight="true" outlineLevel="0" collapsed="false">
      <c r="A133" s="77"/>
      <c r="B133" s="379" t="s">
        <v>230</v>
      </c>
      <c r="D133" s="380"/>
      <c r="E133" s="380"/>
      <c r="F133" s="380"/>
      <c r="G133" s="380"/>
      <c r="H133" s="380"/>
      <c r="I133" s="380"/>
      <c r="J133" s="380"/>
      <c r="K133" s="380"/>
      <c r="L133" s="380"/>
      <c r="M133" s="380"/>
      <c r="N133" s="380"/>
      <c r="O133" s="380"/>
      <c r="P133" s="380"/>
      <c r="Q133" s="380"/>
      <c r="R133" s="380"/>
      <c r="S133" s="380"/>
      <c r="T133" s="380"/>
      <c r="U133" s="380"/>
      <c r="V133" s="214"/>
      <c r="W133" s="214"/>
      <c r="X133" s="214"/>
      <c r="Y133" s="214"/>
      <c r="Z133" s="214"/>
      <c r="AA133" s="214"/>
      <c r="AB133" s="214"/>
      <c r="AC133" s="214"/>
      <c r="AD133" s="214"/>
      <c r="AE133" s="214"/>
      <c r="AF133" s="214"/>
      <c r="AG133" s="214"/>
      <c r="AH133" s="214"/>
      <c r="AI133" s="214"/>
      <c r="AJ133" s="214"/>
      <c r="AK133" s="127" t="str">
        <f aca="false">IF(AM129="","",IF(AM129="○","",IF(OR(AM135=TRUE(),AM136=TRUE(),AM137=TRUE(),AND(AM138=TRUE(),F138&lt;&gt;"")),"○","×")))</f>
        <v>○</v>
      </c>
      <c r="AL133" s="77"/>
      <c r="AM133" s="136" t="s">
        <v>231</v>
      </c>
      <c r="AN133" s="136"/>
      <c r="AO133" s="136"/>
      <c r="AP133" s="136"/>
      <c r="AQ133" s="136"/>
      <c r="AR133" s="136"/>
      <c r="AS133" s="136"/>
      <c r="AT133" s="136"/>
      <c r="AU133" s="136"/>
      <c r="AV133" s="136"/>
      <c r="AW133" s="136"/>
      <c r="AX133" s="136"/>
      <c r="AY133" s="136"/>
    </row>
    <row r="134" s="92" customFormat="true" ht="14.25" hidden="false" customHeight="true" outlineLevel="0" collapsed="false">
      <c r="A134" s="89"/>
      <c r="B134" s="381" t="s">
        <v>232</v>
      </c>
      <c r="C134" s="382"/>
      <c r="D134" s="383"/>
      <c r="E134" s="384"/>
      <c r="F134" s="385"/>
      <c r="G134" s="385"/>
      <c r="H134" s="385"/>
      <c r="I134" s="385"/>
      <c r="J134" s="385"/>
      <c r="K134" s="385"/>
      <c r="L134" s="385"/>
      <c r="M134" s="385"/>
      <c r="N134" s="385"/>
      <c r="O134" s="385"/>
      <c r="P134" s="385"/>
      <c r="Q134" s="385"/>
      <c r="R134" s="385"/>
      <c r="S134" s="385"/>
      <c r="T134" s="385"/>
      <c r="U134" s="385"/>
      <c r="V134" s="385"/>
      <c r="W134" s="385"/>
      <c r="X134" s="385"/>
      <c r="Y134" s="385"/>
      <c r="Z134" s="385"/>
      <c r="AA134" s="385"/>
      <c r="AB134" s="385"/>
      <c r="AC134" s="385"/>
      <c r="AD134" s="385"/>
      <c r="AE134" s="385"/>
      <c r="AF134" s="385"/>
      <c r="AG134" s="385"/>
      <c r="AH134" s="385"/>
      <c r="AI134" s="385"/>
      <c r="AJ134" s="385"/>
      <c r="AK134" s="386"/>
      <c r="AL134" s="89"/>
      <c r="AN134" s="387"/>
      <c r="AO134" s="387"/>
      <c r="AP134" s="387"/>
      <c r="AQ134" s="387"/>
      <c r="AR134" s="387"/>
      <c r="AS134" s="387"/>
      <c r="AT134" s="387"/>
      <c r="AU134" s="387"/>
      <c r="AV134" s="388"/>
      <c r="AW134" s="389"/>
    </row>
    <row r="135" s="92" customFormat="true" ht="16.5" hidden="false" customHeight="true" outlineLevel="0" collapsed="false">
      <c r="A135" s="89"/>
      <c r="B135" s="182"/>
      <c r="C135" s="390"/>
      <c r="D135" s="175" t="s">
        <v>233</v>
      </c>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95"/>
      <c r="AJ135" s="89"/>
      <c r="AK135" s="196"/>
      <c r="AL135" s="89"/>
      <c r="AM135" s="144" t="n">
        <f aca="false">FALSE()</f>
        <v>0</v>
      </c>
      <c r="AN135" s="387"/>
      <c r="AO135" s="387"/>
      <c r="AP135" s="387"/>
      <c r="AQ135" s="387"/>
      <c r="AR135" s="387"/>
      <c r="AS135" s="387"/>
      <c r="AT135" s="387"/>
      <c r="AU135" s="388"/>
      <c r="AV135" s="389"/>
    </row>
    <row r="136" s="92" customFormat="true" ht="16.5" hidden="false" customHeight="true" outlineLevel="0" collapsed="false">
      <c r="A136" s="89"/>
      <c r="B136" s="182"/>
      <c r="C136" s="391"/>
      <c r="D136" s="175" t="s">
        <v>234</v>
      </c>
      <c r="E136" s="392"/>
      <c r="F136" s="392"/>
      <c r="G136" s="392"/>
      <c r="H136" s="392"/>
      <c r="I136" s="392"/>
      <c r="J136" s="392"/>
      <c r="K136" s="392"/>
      <c r="L136" s="392"/>
      <c r="M136" s="392"/>
      <c r="N136" s="392"/>
      <c r="O136" s="392"/>
      <c r="P136" s="392"/>
      <c r="Q136" s="392"/>
      <c r="R136" s="392"/>
      <c r="S136" s="392"/>
      <c r="T136" s="112"/>
      <c r="U136" s="112"/>
      <c r="V136" s="112"/>
      <c r="W136" s="112"/>
      <c r="X136" s="112"/>
      <c r="Y136" s="112"/>
      <c r="Z136" s="112"/>
      <c r="AA136" s="112"/>
      <c r="AB136" s="112"/>
      <c r="AC136" s="112"/>
      <c r="AD136" s="112"/>
      <c r="AE136" s="112"/>
      <c r="AF136" s="112"/>
      <c r="AG136" s="112"/>
      <c r="AH136" s="112"/>
      <c r="AI136" s="195"/>
      <c r="AJ136" s="89"/>
      <c r="AK136" s="196"/>
      <c r="AL136" s="89"/>
      <c r="AM136" s="144" t="n">
        <f aca="false">TRUE()</f>
        <v>1</v>
      </c>
      <c r="AN136" s="387"/>
      <c r="AO136" s="387"/>
      <c r="AP136" s="387"/>
      <c r="AQ136" s="387"/>
      <c r="AR136" s="387"/>
      <c r="AS136" s="387"/>
      <c r="AT136" s="387"/>
      <c r="AU136" s="388"/>
      <c r="AV136" s="389"/>
    </row>
    <row r="137" s="92" customFormat="true" ht="25.5" hidden="false" customHeight="true" outlineLevel="0" collapsed="false">
      <c r="A137" s="89"/>
      <c r="B137" s="182"/>
      <c r="C137" s="391"/>
      <c r="D137" s="393" t="s">
        <v>235</v>
      </c>
      <c r="E137" s="393"/>
      <c r="F137" s="393"/>
      <c r="G137" s="393"/>
      <c r="H137" s="393"/>
      <c r="I137" s="393"/>
      <c r="J137" s="393"/>
      <c r="K137" s="393"/>
      <c r="L137" s="393"/>
      <c r="M137" s="393"/>
      <c r="N137" s="393"/>
      <c r="O137" s="393"/>
      <c r="P137" s="393"/>
      <c r="Q137" s="393"/>
      <c r="R137" s="393"/>
      <c r="S137" s="393"/>
      <c r="T137" s="393"/>
      <c r="U137" s="393"/>
      <c r="V137" s="393"/>
      <c r="W137" s="393"/>
      <c r="X137" s="393"/>
      <c r="Y137" s="393"/>
      <c r="Z137" s="393"/>
      <c r="AA137" s="393"/>
      <c r="AB137" s="393"/>
      <c r="AC137" s="393"/>
      <c r="AD137" s="393"/>
      <c r="AE137" s="393"/>
      <c r="AF137" s="393"/>
      <c r="AG137" s="393"/>
      <c r="AH137" s="393"/>
      <c r="AI137" s="393"/>
      <c r="AJ137" s="89"/>
      <c r="AK137" s="196"/>
      <c r="AL137" s="394"/>
      <c r="AM137" s="144" t="n">
        <f aca="false">FALSE()</f>
        <v>0</v>
      </c>
      <c r="AN137" s="388"/>
      <c r="AO137" s="388"/>
      <c r="AP137" s="388"/>
      <c r="AS137" s="389"/>
      <c r="AT137" s="389"/>
    </row>
    <row r="138" s="92" customFormat="true" ht="18" hidden="false" customHeight="true" outlineLevel="0" collapsed="false">
      <c r="A138" s="89"/>
      <c r="B138" s="395"/>
      <c r="C138" s="396"/>
      <c r="D138" s="397" t="s">
        <v>236</v>
      </c>
      <c r="E138" s="398"/>
      <c r="F138" s="399"/>
      <c r="G138" s="399"/>
      <c r="H138" s="399"/>
      <c r="I138" s="399"/>
      <c r="J138" s="399"/>
      <c r="K138" s="399"/>
      <c r="L138" s="399"/>
      <c r="M138" s="399"/>
      <c r="N138" s="399"/>
      <c r="O138" s="399"/>
      <c r="P138" s="399"/>
      <c r="Q138" s="399"/>
      <c r="R138" s="399"/>
      <c r="S138" s="399"/>
      <c r="T138" s="399"/>
      <c r="U138" s="399"/>
      <c r="V138" s="399"/>
      <c r="W138" s="399"/>
      <c r="X138" s="399"/>
      <c r="Y138" s="399"/>
      <c r="Z138" s="399"/>
      <c r="AA138" s="399"/>
      <c r="AB138" s="399"/>
      <c r="AC138" s="399"/>
      <c r="AD138" s="399"/>
      <c r="AE138" s="399"/>
      <c r="AF138" s="399"/>
      <c r="AG138" s="399"/>
      <c r="AH138" s="399"/>
      <c r="AI138" s="399"/>
      <c r="AJ138" s="399"/>
      <c r="AK138" s="400" t="s">
        <v>128</v>
      </c>
      <c r="AL138" s="89"/>
      <c r="AM138" s="144" t="n">
        <f aca="false">FALSE()</f>
        <v>0</v>
      </c>
      <c r="AN138" s="322" t="s">
        <v>237</v>
      </c>
      <c r="AO138" s="322"/>
      <c r="AP138" s="322"/>
      <c r="AQ138" s="322"/>
      <c r="AR138" s="322"/>
      <c r="AS138" s="322"/>
      <c r="AT138" s="322"/>
      <c r="AU138" s="322"/>
      <c r="AV138" s="322"/>
      <c r="AW138" s="322"/>
      <c r="AX138" s="322"/>
      <c r="AY138" s="322"/>
    </row>
    <row r="139" customFormat="false" ht="7.5" hidden="false" customHeight="true" outlineLevel="0" collapsed="false">
      <c r="A139" s="77"/>
      <c r="B139" s="401"/>
      <c r="C139" s="402"/>
      <c r="D139" s="402"/>
      <c r="E139" s="402"/>
      <c r="F139" s="402"/>
      <c r="G139" s="402"/>
      <c r="H139" s="402"/>
      <c r="I139" s="402"/>
      <c r="J139" s="402"/>
      <c r="K139" s="402"/>
      <c r="L139" s="402"/>
      <c r="M139" s="402"/>
      <c r="N139" s="402"/>
      <c r="O139" s="402"/>
      <c r="P139" s="402"/>
      <c r="Q139" s="402"/>
      <c r="R139" s="402"/>
      <c r="S139" s="402"/>
      <c r="T139" s="402"/>
      <c r="U139" s="402"/>
      <c r="V139" s="402"/>
      <c r="W139" s="402"/>
      <c r="X139" s="402"/>
      <c r="Y139" s="402"/>
      <c r="Z139" s="402"/>
      <c r="AA139" s="402"/>
      <c r="AB139" s="402"/>
      <c r="AC139" s="402"/>
      <c r="AD139" s="402"/>
      <c r="AE139" s="402"/>
      <c r="AF139" s="402"/>
      <c r="AG139" s="402"/>
      <c r="AH139" s="402"/>
      <c r="AI139" s="402"/>
      <c r="AJ139" s="402"/>
      <c r="AK139" s="402"/>
      <c r="AL139" s="77"/>
      <c r="AZ139" s="92"/>
    </row>
    <row r="140" customFormat="false" ht="18" hidden="false" customHeight="true" outlineLevel="0" collapsed="false">
      <c r="A140" s="77"/>
      <c r="B140" s="371" t="s">
        <v>238</v>
      </c>
      <c r="C140" s="371"/>
      <c r="D140" s="371"/>
      <c r="E140" s="371"/>
      <c r="F140" s="371"/>
      <c r="G140" s="371"/>
      <c r="H140" s="371"/>
      <c r="I140" s="371"/>
      <c r="J140" s="371"/>
      <c r="K140" s="371"/>
      <c r="L140" s="371"/>
      <c r="M140" s="371"/>
      <c r="N140" s="371"/>
      <c r="O140" s="371"/>
      <c r="P140" s="371"/>
      <c r="Q140" s="371"/>
      <c r="R140" s="371"/>
      <c r="S140" s="371"/>
      <c r="T140" s="371"/>
      <c r="U140" s="371"/>
      <c r="V140" s="371"/>
      <c r="W140" s="371"/>
      <c r="X140" s="371"/>
      <c r="Y140" s="371"/>
      <c r="Z140" s="371"/>
      <c r="AA140" s="371"/>
      <c r="AB140" s="371"/>
      <c r="AC140" s="371"/>
      <c r="AD140" s="371"/>
      <c r="AE140" s="371"/>
      <c r="AF140" s="371"/>
      <c r="AG140" s="371"/>
      <c r="AH140" s="371"/>
      <c r="AI140" s="371"/>
      <c r="AJ140" s="371"/>
      <c r="AK140" s="371"/>
      <c r="AL140" s="77"/>
      <c r="AM140" s="403" t="str">
        <f aca="false">IF(AND('別紙様式2-2（４・５月分）'!AS8="特定加算Ⅰなし",'別紙様式2-3（６月以降分）'!BI6="旧特定加算Ⅰ相当なし",'別紙様式2-4（年度内の区分変更がある場合に記入）'!BC7="旧特定加算Ⅰ相当なし"),"記入不要","要記入")</f>
        <v>要記入</v>
      </c>
    </row>
    <row r="141" customFormat="false" ht="14.25" hidden="false" customHeight="false" outlineLevel="0" collapsed="false">
      <c r="A141" s="77"/>
      <c r="B141" s="302" t="s">
        <v>239</v>
      </c>
      <c r="C141" s="77"/>
      <c r="D141" s="214"/>
      <c r="E141" s="214"/>
      <c r="F141" s="214"/>
      <c r="G141" s="214"/>
      <c r="H141" s="214"/>
      <c r="I141" s="214"/>
      <c r="J141" s="214"/>
      <c r="K141" s="214"/>
      <c r="L141" s="214"/>
      <c r="M141" s="214"/>
      <c r="N141" s="214"/>
      <c r="O141" s="214"/>
      <c r="P141" s="214"/>
      <c r="Q141" s="214"/>
      <c r="R141" s="214"/>
      <c r="S141" s="214"/>
      <c r="T141" s="214"/>
      <c r="U141" s="214"/>
      <c r="V141" s="214"/>
      <c r="W141" s="214"/>
      <c r="X141" s="214"/>
      <c r="Y141" s="214"/>
      <c r="Z141" s="214"/>
      <c r="AA141" s="214"/>
      <c r="AB141" s="214"/>
      <c r="AC141" s="214"/>
      <c r="AD141" s="214"/>
      <c r="AE141" s="214"/>
      <c r="AF141" s="214"/>
      <c r="AG141" s="214"/>
      <c r="AH141" s="214"/>
      <c r="AI141" s="214"/>
      <c r="AJ141" s="214"/>
      <c r="AK141" s="214"/>
      <c r="AL141" s="77"/>
    </row>
    <row r="142" customFormat="false" ht="16.5" hidden="false" customHeight="true" outlineLevel="0" collapsed="false">
      <c r="A142" s="77"/>
      <c r="B142" s="404" t="s">
        <v>240</v>
      </c>
      <c r="C142" s="404"/>
      <c r="D142" s="404"/>
      <c r="E142" s="404"/>
      <c r="F142" s="404"/>
      <c r="G142" s="404"/>
      <c r="H142" s="404"/>
      <c r="I142" s="404"/>
      <c r="J142" s="404"/>
      <c r="K142" s="404"/>
      <c r="L142" s="404"/>
      <c r="M142" s="404"/>
      <c r="N142" s="404"/>
      <c r="O142" s="404"/>
      <c r="P142" s="404"/>
      <c r="Q142" s="404"/>
      <c r="R142" s="373" t="s">
        <v>163</v>
      </c>
      <c r="S142" s="405" t="str">
        <f aca="false">IF('別紙様式2-2（４・５月分）'!AM11="未入力あり","×",'別紙様式2-2（４・５月分）'!AM11)</f>
        <v>○</v>
      </c>
      <c r="T142" s="375" t="s">
        <v>241</v>
      </c>
      <c r="U142" s="375"/>
      <c r="V142" s="375"/>
      <c r="W142" s="375"/>
      <c r="X142" s="375"/>
      <c r="Y142" s="375"/>
      <c r="Z142" s="375"/>
      <c r="AA142" s="375"/>
      <c r="AB142" s="375"/>
      <c r="AC142" s="375"/>
      <c r="AD142" s="375"/>
      <c r="AE142" s="375"/>
      <c r="AF142" s="375"/>
      <c r="AG142" s="375"/>
      <c r="AH142" s="375"/>
      <c r="AI142" s="375"/>
      <c r="AJ142" s="375"/>
      <c r="AK142" s="375"/>
      <c r="AL142" s="77"/>
      <c r="AM142" s="378"/>
    </row>
    <row r="143" customFormat="false" ht="16.5" hidden="false" customHeight="true" outlineLevel="0" collapsed="false">
      <c r="A143" s="77"/>
      <c r="B143" s="406" t="s">
        <v>242</v>
      </c>
      <c r="C143" s="406"/>
      <c r="D143" s="406"/>
      <c r="E143" s="406"/>
      <c r="F143" s="406"/>
      <c r="G143" s="406"/>
      <c r="H143" s="406"/>
      <c r="I143" s="406"/>
      <c r="J143" s="406"/>
      <c r="K143" s="406"/>
      <c r="L143" s="406"/>
      <c r="M143" s="406"/>
      <c r="N143" s="406"/>
      <c r="O143" s="406"/>
      <c r="P143" s="406"/>
      <c r="Q143" s="406"/>
      <c r="R143" s="373" t="s">
        <v>163</v>
      </c>
      <c r="S143" s="407" t="str">
        <f aca="false">IF('別紙様式2-3（６月以降分）'!AS11="未入力あり","×",'別紙様式2-3（６月以降分）'!AS11)</f>
        <v>○</v>
      </c>
      <c r="T143" s="408" t="s">
        <v>243</v>
      </c>
      <c r="U143" s="408"/>
      <c r="V143" s="408"/>
      <c r="W143" s="408"/>
      <c r="X143" s="408"/>
      <c r="Y143" s="408"/>
      <c r="Z143" s="408"/>
      <c r="AA143" s="408"/>
      <c r="AB143" s="408"/>
      <c r="AC143" s="408"/>
      <c r="AD143" s="408"/>
      <c r="AE143" s="408"/>
      <c r="AF143" s="408"/>
      <c r="AG143" s="408"/>
      <c r="AH143" s="408"/>
      <c r="AI143" s="408"/>
      <c r="AJ143" s="408"/>
      <c r="AK143" s="408"/>
      <c r="AL143" s="77"/>
      <c r="AM143" s="378"/>
    </row>
    <row r="144" customFormat="false" ht="16.5" hidden="false" customHeight="true" outlineLevel="0" collapsed="false">
      <c r="A144" s="77"/>
      <c r="B144" s="406" t="s">
        <v>244</v>
      </c>
      <c r="C144" s="406"/>
      <c r="D144" s="406"/>
      <c r="E144" s="406"/>
      <c r="F144" s="406"/>
      <c r="G144" s="406"/>
      <c r="H144" s="406"/>
      <c r="I144" s="406"/>
      <c r="J144" s="406"/>
      <c r="K144" s="406"/>
      <c r="L144" s="406"/>
      <c r="M144" s="406"/>
      <c r="N144" s="406"/>
      <c r="O144" s="406"/>
      <c r="P144" s="406"/>
      <c r="Q144" s="406"/>
      <c r="R144" s="373" t="s">
        <v>163</v>
      </c>
      <c r="S144" s="407" t="str">
        <f aca="false">IF('別紙様式2-4（年度内の区分変更がある場合に記入）'!AS11="未入力あり","×",'別紙様式2-4（年度内の区分変更がある場合に記入）'!AS11)</f>
        <v/>
      </c>
      <c r="T144" s="408" t="s">
        <v>245</v>
      </c>
      <c r="U144" s="408"/>
      <c r="V144" s="408"/>
      <c r="W144" s="408"/>
      <c r="X144" s="408"/>
      <c r="Y144" s="408"/>
      <c r="Z144" s="408"/>
      <c r="AA144" s="408"/>
      <c r="AB144" s="408"/>
      <c r="AC144" s="408"/>
      <c r="AD144" s="408"/>
      <c r="AE144" s="408"/>
      <c r="AF144" s="408"/>
      <c r="AG144" s="408"/>
      <c r="AH144" s="408"/>
      <c r="AI144" s="408"/>
      <c r="AJ144" s="408"/>
      <c r="AK144" s="408"/>
      <c r="AL144" s="77"/>
      <c r="AM144" s="378"/>
    </row>
    <row r="145" s="92" customFormat="true" ht="9" hidden="false" customHeight="true" outlineLevel="0" collapsed="false">
      <c r="A145" s="89"/>
      <c r="B145" s="201"/>
      <c r="C145" s="201"/>
      <c r="D145" s="201"/>
      <c r="E145" s="201"/>
      <c r="F145" s="194"/>
      <c r="G145" s="195"/>
      <c r="H145" s="195"/>
      <c r="I145" s="195"/>
      <c r="J145" s="195"/>
      <c r="K145" s="195"/>
      <c r="L145" s="195"/>
      <c r="M145" s="284"/>
      <c r="N145" s="284"/>
      <c r="O145" s="284"/>
      <c r="P145" s="284"/>
      <c r="Q145" s="284"/>
      <c r="R145" s="284"/>
      <c r="S145" s="284"/>
      <c r="T145" s="284"/>
      <c r="U145" s="195"/>
      <c r="V145" s="195"/>
      <c r="W145" s="220"/>
      <c r="X145" s="195"/>
      <c r="Y145" s="195"/>
      <c r="Z145" s="195"/>
      <c r="AA145" s="284"/>
      <c r="AB145" s="195"/>
      <c r="AC145" s="195"/>
      <c r="AD145" s="195"/>
      <c r="AE145" s="195"/>
      <c r="AF145" s="195"/>
      <c r="AG145" s="195"/>
      <c r="AH145" s="195"/>
      <c r="AI145" s="195"/>
      <c r="AJ145" s="195"/>
      <c r="AK145" s="195"/>
      <c r="AL145" s="89"/>
    </row>
    <row r="146" s="288" customFormat="true" ht="18" hidden="false" customHeight="true" outlineLevel="0" collapsed="false">
      <c r="A146" s="285"/>
      <c r="B146" s="409" t="s">
        <v>246</v>
      </c>
      <c r="C146" s="409"/>
      <c r="D146" s="409"/>
      <c r="E146" s="409"/>
      <c r="F146" s="409"/>
      <c r="G146" s="409"/>
      <c r="H146" s="409"/>
      <c r="I146" s="409"/>
      <c r="J146" s="409"/>
      <c r="K146" s="409"/>
      <c r="L146" s="409"/>
      <c r="M146" s="409"/>
      <c r="N146" s="409"/>
      <c r="O146" s="409"/>
      <c r="P146" s="409"/>
      <c r="Q146" s="409"/>
      <c r="R146" s="409"/>
      <c r="S146" s="409"/>
      <c r="T146" s="409"/>
      <c r="U146" s="409"/>
      <c r="V146" s="409"/>
      <c r="W146" s="409"/>
      <c r="X146" s="409"/>
      <c r="Y146" s="409"/>
      <c r="Z146" s="409"/>
      <c r="AA146" s="409"/>
      <c r="AB146" s="409"/>
      <c r="AC146" s="409"/>
      <c r="AD146" s="409"/>
      <c r="AE146" s="409"/>
      <c r="AF146" s="409"/>
      <c r="AG146" s="409"/>
      <c r="AH146" s="409"/>
      <c r="AI146" s="409"/>
      <c r="AJ146" s="409"/>
      <c r="AK146" s="409"/>
      <c r="AL146" s="410"/>
    </row>
    <row r="147" s="92" customFormat="true" ht="18.75" hidden="false" customHeight="true" outlineLevel="0" collapsed="false">
      <c r="A147" s="89"/>
      <c r="B147" s="211" t="s">
        <v>247</v>
      </c>
      <c r="C147" s="175"/>
      <c r="D147" s="175"/>
      <c r="E147" s="175"/>
      <c r="F147" s="175"/>
      <c r="G147" s="175"/>
      <c r="H147" s="175"/>
      <c r="I147" s="175"/>
      <c r="J147" s="175"/>
      <c r="K147" s="175"/>
      <c r="L147" s="175"/>
      <c r="M147" s="175"/>
      <c r="N147" s="175"/>
      <c r="O147" s="175"/>
      <c r="P147" s="175"/>
      <c r="Q147" s="175"/>
      <c r="R147" s="175"/>
      <c r="S147" s="175"/>
      <c r="T147" s="175"/>
      <c r="U147" s="175"/>
      <c r="V147" s="89"/>
      <c r="W147" s="175"/>
      <c r="X147" s="175"/>
      <c r="Y147" s="175"/>
      <c r="Z147" s="175"/>
      <c r="AA147" s="175"/>
      <c r="AB147" s="175"/>
      <c r="AC147" s="175"/>
      <c r="AD147" s="175"/>
      <c r="AE147" s="175"/>
      <c r="AF147" s="175"/>
      <c r="AG147" s="175"/>
      <c r="AH147" s="89"/>
      <c r="AI147" s="291" t="str">
        <f aca="false">IF(AND('別紙様式2-2（４・５月分）'!AS7="特定加算なし",'別紙様式2-3（６月以降分）'!BF6="旧特定加算相当なし",'別紙様式2-4（年度内の区分変更がある場合に記入）'!AZ7="旧特定加算相当なし"),"該当","")</f>
        <v/>
      </c>
      <c r="AJ147" s="291"/>
      <c r="AK147" s="291"/>
      <c r="AL147" s="89"/>
    </row>
    <row r="148" s="92" customFormat="true" ht="28.5" hidden="false" customHeight="true" outlineLevel="0" collapsed="false">
      <c r="A148" s="89"/>
      <c r="B148" s="250" t="s">
        <v>163</v>
      </c>
      <c r="C148" s="411" t="s">
        <v>248</v>
      </c>
      <c r="D148" s="411"/>
      <c r="E148" s="411"/>
      <c r="F148" s="411"/>
      <c r="G148" s="411"/>
      <c r="H148" s="411"/>
      <c r="I148" s="411"/>
      <c r="J148" s="411"/>
      <c r="K148" s="411"/>
      <c r="L148" s="411"/>
      <c r="M148" s="411"/>
      <c r="N148" s="411"/>
      <c r="O148" s="411"/>
      <c r="P148" s="411"/>
      <c r="Q148" s="411"/>
      <c r="R148" s="411"/>
      <c r="S148" s="411"/>
      <c r="T148" s="411"/>
      <c r="U148" s="411"/>
      <c r="V148" s="411"/>
      <c r="W148" s="411"/>
      <c r="X148" s="411"/>
      <c r="Y148" s="411"/>
      <c r="Z148" s="411"/>
      <c r="AA148" s="411"/>
      <c r="AB148" s="411"/>
      <c r="AC148" s="411"/>
      <c r="AD148" s="411"/>
      <c r="AE148" s="411"/>
      <c r="AF148" s="411"/>
      <c r="AG148" s="411"/>
      <c r="AH148" s="411"/>
      <c r="AI148" s="411"/>
      <c r="AJ148" s="411"/>
      <c r="AK148" s="411"/>
      <c r="AL148" s="89"/>
    </row>
    <row r="149" s="92" customFormat="true" ht="3.75" hidden="false" customHeight="true" outlineLevel="0" collapsed="false">
      <c r="A149" s="89"/>
      <c r="B149" s="89"/>
      <c r="C149" s="89"/>
      <c r="D149" s="89"/>
      <c r="E149" s="89"/>
      <c r="F149" s="89"/>
      <c r="G149" s="89"/>
      <c r="H149" s="89"/>
      <c r="I149" s="89"/>
      <c r="J149" s="89"/>
      <c r="K149" s="89"/>
      <c r="L149" s="89"/>
      <c r="M149" s="89"/>
      <c r="N149" s="89"/>
      <c r="O149" s="89"/>
      <c r="P149" s="89"/>
      <c r="Q149" s="89"/>
      <c r="R149" s="89"/>
      <c r="S149" s="89"/>
      <c r="T149" s="89"/>
      <c r="U149" s="89"/>
      <c r="V149" s="89"/>
      <c r="W149" s="89"/>
      <c r="X149" s="89"/>
      <c r="Y149" s="89"/>
      <c r="Z149" s="89"/>
      <c r="AA149" s="89"/>
      <c r="AB149" s="89"/>
      <c r="AC149" s="89"/>
      <c r="AD149" s="89"/>
      <c r="AE149" s="89"/>
      <c r="AF149" s="89"/>
      <c r="AG149" s="89"/>
      <c r="AH149" s="89"/>
      <c r="AI149" s="89"/>
      <c r="AJ149" s="89"/>
      <c r="AK149" s="89"/>
      <c r="AL149" s="89"/>
    </row>
    <row r="150" s="92" customFormat="true" ht="14.25" hidden="false" customHeight="true" outlineLevel="0" collapsed="false">
      <c r="A150" s="89"/>
      <c r="B150" s="211" t="s">
        <v>249</v>
      </c>
      <c r="C150" s="220"/>
      <c r="D150" s="220"/>
      <c r="E150" s="220"/>
      <c r="F150" s="220"/>
      <c r="G150" s="220"/>
      <c r="H150" s="220"/>
      <c r="I150" s="220"/>
      <c r="J150" s="220"/>
      <c r="K150" s="220"/>
      <c r="L150" s="220"/>
      <c r="M150" s="220"/>
      <c r="N150" s="220"/>
      <c r="O150" s="220"/>
      <c r="P150" s="220"/>
      <c r="Q150" s="220"/>
      <c r="R150" s="220"/>
      <c r="S150" s="220"/>
      <c r="T150" s="220"/>
      <c r="U150" s="220"/>
      <c r="V150" s="220"/>
      <c r="W150" s="220"/>
      <c r="X150" s="220"/>
      <c r="Y150" s="220"/>
      <c r="Z150" s="220"/>
      <c r="AA150" s="220"/>
      <c r="AB150" s="220"/>
      <c r="AC150" s="220"/>
      <c r="AD150" s="220"/>
      <c r="AE150" s="220"/>
      <c r="AF150" s="220"/>
      <c r="AG150" s="220"/>
      <c r="AH150" s="175"/>
      <c r="AI150" s="412" t="str">
        <f aca="false">IF(OR('別紙様式2-2（４・５月分）'!AS7="特定加算あり",'別紙様式2-3（６月以降分）'!BF6="旧特定加算相当あり",'別紙様式2-4（年度内の区分変更がある場合に記入）'!AZ7="旧特定加算相当あり"),"該当","")</f>
        <v>該当</v>
      </c>
      <c r="AJ150" s="412"/>
      <c r="AK150" s="412"/>
      <c r="AL150" s="89"/>
    </row>
    <row r="151" s="92" customFormat="true" ht="39" hidden="false" customHeight="true" outlineLevel="0" collapsed="false">
      <c r="A151" s="89"/>
      <c r="B151" s="250" t="s">
        <v>163</v>
      </c>
      <c r="C151" s="411" t="s">
        <v>250</v>
      </c>
      <c r="D151" s="411"/>
      <c r="E151" s="411"/>
      <c r="F151" s="411"/>
      <c r="G151" s="411"/>
      <c r="H151" s="411"/>
      <c r="I151" s="411"/>
      <c r="J151" s="411"/>
      <c r="K151" s="411"/>
      <c r="L151" s="411"/>
      <c r="M151" s="411"/>
      <c r="N151" s="411"/>
      <c r="O151" s="411"/>
      <c r="P151" s="411"/>
      <c r="Q151" s="411"/>
      <c r="R151" s="411"/>
      <c r="S151" s="411"/>
      <c r="T151" s="411"/>
      <c r="U151" s="411"/>
      <c r="V151" s="411"/>
      <c r="W151" s="411"/>
      <c r="X151" s="411"/>
      <c r="Y151" s="411"/>
      <c r="Z151" s="411"/>
      <c r="AA151" s="411"/>
      <c r="AB151" s="411"/>
      <c r="AC151" s="411"/>
      <c r="AD151" s="411"/>
      <c r="AE151" s="411"/>
      <c r="AF151" s="411"/>
      <c r="AG151" s="411"/>
      <c r="AH151" s="411"/>
      <c r="AI151" s="411"/>
      <c r="AJ151" s="411"/>
      <c r="AK151" s="411"/>
      <c r="AL151" s="89"/>
    </row>
    <row r="152" s="92" customFormat="true" ht="4.5" hidden="false" customHeight="true" outlineLevel="0" collapsed="false">
      <c r="A152" s="89"/>
      <c r="B152" s="413"/>
      <c r="C152" s="413"/>
      <c r="D152" s="413"/>
      <c r="E152" s="413"/>
      <c r="F152" s="413"/>
      <c r="G152" s="413"/>
      <c r="H152" s="413"/>
      <c r="I152" s="413"/>
      <c r="J152" s="413"/>
      <c r="K152" s="413"/>
      <c r="L152" s="413"/>
      <c r="M152" s="413"/>
      <c r="N152" s="413"/>
      <c r="O152" s="413"/>
      <c r="P152" s="413"/>
      <c r="Q152" s="413"/>
      <c r="R152" s="413"/>
      <c r="S152" s="413"/>
      <c r="T152" s="413"/>
      <c r="U152" s="413"/>
      <c r="V152" s="413"/>
      <c r="W152" s="413"/>
      <c r="X152" s="413"/>
      <c r="Y152" s="413"/>
      <c r="Z152" s="413"/>
      <c r="AA152" s="413"/>
      <c r="AB152" s="413"/>
      <c r="AC152" s="413"/>
      <c r="AD152" s="413"/>
      <c r="AE152" s="413"/>
      <c r="AF152" s="413"/>
      <c r="AG152" s="413"/>
      <c r="AH152" s="413"/>
      <c r="AI152" s="413"/>
      <c r="AJ152" s="413"/>
      <c r="AK152" s="413"/>
      <c r="AL152" s="89"/>
      <c r="AM152" s="1"/>
    </row>
    <row r="153" s="92" customFormat="true" ht="13.5" hidden="false" customHeight="true" outlineLevel="0" collapsed="false">
      <c r="A153" s="89"/>
      <c r="B153" s="414" t="s">
        <v>251</v>
      </c>
      <c r="C153" s="414"/>
      <c r="D153" s="414"/>
      <c r="E153" s="414"/>
      <c r="F153" s="415" t="s">
        <v>252</v>
      </c>
      <c r="G153" s="415"/>
      <c r="H153" s="415"/>
      <c r="I153" s="415"/>
      <c r="J153" s="415"/>
      <c r="K153" s="415"/>
      <c r="L153" s="415"/>
      <c r="M153" s="415"/>
      <c r="N153" s="415"/>
      <c r="O153" s="415"/>
      <c r="P153" s="415"/>
      <c r="Q153" s="415"/>
      <c r="R153" s="415"/>
      <c r="S153" s="415"/>
      <c r="T153" s="415"/>
      <c r="U153" s="415"/>
      <c r="V153" s="415"/>
      <c r="W153" s="415"/>
      <c r="X153" s="415"/>
      <c r="Y153" s="415"/>
      <c r="Z153" s="415"/>
      <c r="AA153" s="415"/>
      <c r="AB153" s="415"/>
      <c r="AC153" s="415"/>
      <c r="AD153" s="415"/>
      <c r="AE153" s="415"/>
      <c r="AF153" s="415"/>
      <c r="AG153" s="415"/>
      <c r="AH153" s="415"/>
      <c r="AI153" s="415"/>
      <c r="AJ153" s="415"/>
      <c r="AK153" s="416" t="str">
        <f aca="false">IF(AI150="該当",IF(AND(COUNTIF(AM154:AM157,TRUE())&gt;=1,COUNTIF(AM158:AM161,TRUE())&gt;=1,COUNTIF(AM162:AM165,TRUE())&gt;=1,COUNTIF(AM166:AM169,TRUE())&gt;=1,COUNTIF(AM170:AM173,TRUE())&gt;=1,COUNTIF(AM174:AM177,TRUE())&gt;=1),"○","×"),IF(COUNTIF(AM154:AM177,TRUE())&gt;=1,"○","×"))</f>
        <v>○</v>
      </c>
      <c r="AL153" s="89"/>
      <c r="AM153" s="417" t="s">
        <v>253</v>
      </c>
      <c r="AN153" s="136" t="s">
        <v>254</v>
      </c>
      <c r="AO153" s="136"/>
      <c r="AP153" s="136"/>
      <c r="AQ153" s="136"/>
      <c r="AR153" s="136"/>
      <c r="AS153" s="136"/>
      <c r="AT153" s="136"/>
      <c r="AU153" s="136"/>
      <c r="AV153" s="136"/>
      <c r="AW153" s="136"/>
      <c r="AX153" s="136"/>
      <c r="AY153" s="136"/>
    </row>
    <row r="154" s="92" customFormat="true" ht="14.25" hidden="false" customHeight="true" outlineLevel="0" collapsed="false">
      <c r="A154" s="89"/>
      <c r="B154" s="418" t="s">
        <v>255</v>
      </c>
      <c r="C154" s="418"/>
      <c r="D154" s="418"/>
      <c r="E154" s="418"/>
      <c r="F154" s="419"/>
      <c r="G154" s="420" t="s">
        <v>256</v>
      </c>
      <c r="H154" s="420"/>
      <c r="I154" s="420"/>
      <c r="J154" s="420"/>
      <c r="K154" s="420"/>
      <c r="L154" s="420"/>
      <c r="M154" s="420"/>
      <c r="N154" s="420"/>
      <c r="O154" s="420"/>
      <c r="P154" s="420"/>
      <c r="Q154" s="420"/>
      <c r="R154" s="420"/>
      <c r="S154" s="420"/>
      <c r="T154" s="420"/>
      <c r="U154" s="420"/>
      <c r="V154" s="420"/>
      <c r="W154" s="420"/>
      <c r="X154" s="420"/>
      <c r="Y154" s="420"/>
      <c r="Z154" s="420"/>
      <c r="AA154" s="420"/>
      <c r="AB154" s="420"/>
      <c r="AC154" s="420"/>
      <c r="AD154" s="420"/>
      <c r="AE154" s="420"/>
      <c r="AF154" s="420"/>
      <c r="AG154" s="420"/>
      <c r="AH154" s="420"/>
      <c r="AI154" s="420"/>
      <c r="AJ154" s="420"/>
      <c r="AK154" s="420"/>
      <c r="AL154" s="89"/>
      <c r="AM154" s="144" t="n">
        <f aca="false">FALSE()</f>
        <v>0</v>
      </c>
    </row>
    <row r="155" s="92" customFormat="true" ht="13.5" hidden="false" customHeight="true" outlineLevel="0" collapsed="false">
      <c r="A155" s="89"/>
      <c r="B155" s="418"/>
      <c r="C155" s="418"/>
      <c r="D155" s="418"/>
      <c r="E155" s="418"/>
      <c r="F155" s="421"/>
      <c r="G155" s="422" t="s">
        <v>257</v>
      </c>
      <c r="H155" s="422"/>
      <c r="I155" s="422"/>
      <c r="J155" s="422"/>
      <c r="K155" s="422"/>
      <c r="L155" s="422"/>
      <c r="M155" s="422"/>
      <c r="N155" s="422"/>
      <c r="O155" s="422"/>
      <c r="P155" s="422"/>
      <c r="Q155" s="422"/>
      <c r="R155" s="422"/>
      <c r="S155" s="422"/>
      <c r="T155" s="422"/>
      <c r="U155" s="422"/>
      <c r="V155" s="422"/>
      <c r="W155" s="422"/>
      <c r="X155" s="422"/>
      <c r="Y155" s="422"/>
      <c r="Z155" s="422"/>
      <c r="AA155" s="422"/>
      <c r="AB155" s="422"/>
      <c r="AC155" s="422"/>
      <c r="AD155" s="422"/>
      <c r="AE155" s="422"/>
      <c r="AF155" s="422"/>
      <c r="AG155" s="422"/>
      <c r="AH155" s="422"/>
      <c r="AI155" s="422"/>
      <c r="AJ155" s="422"/>
      <c r="AK155" s="423"/>
      <c r="AL155" s="89"/>
      <c r="AM155" s="144" t="n">
        <f aca="false">FALSE()</f>
        <v>0</v>
      </c>
      <c r="AN155" s="136" t="s">
        <v>258</v>
      </c>
      <c r="AO155" s="136"/>
      <c r="AP155" s="136"/>
      <c r="AQ155" s="136"/>
      <c r="AR155" s="136"/>
      <c r="AS155" s="136"/>
      <c r="AT155" s="136"/>
      <c r="AU155" s="136"/>
      <c r="AV155" s="136"/>
      <c r="AW155" s="136"/>
      <c r="AX155" s="136"/>
      <c r="AY155" s="136"/>
    </row>
    <row r="156" s="92" customFormat="true" ht="13.5" hidden="false" customHeight="true" outlineLevel="0" collapsed="false">
      <c r="A156" s="89"/>
      <c r="B156" s="418"/>
      <c r="C156" s="418"/>
      <c r="D156" s="418"/>
      <c r="E156" s="418"/>
      <c r="F156" s="421"/>
      <c r="G156" s="422" t="s">
        <v>259</v>
      </c>
      <c r="H156" s="422"/>
      <c r="I156" s="422"/>
      <c r="J156" s="422"/>
      <c r="K156" s="422"/>
      <c r="L156" s="422"/>
      <c r="M156" s="422"/>
      <c r="N156" s="422"/>
      <c r="O156" s="422"/>
      <c r="P156" s="422"/>
      <c r="Q156" s="422"/>
      <c r="R156" s="422"/>
      <c r="S156" s="422"/>
      <c r="T156" s="422"/>
      <c r="U156" s="422"/>
      <c r="V156" s="422"/>
      <c r="W156" s="422"/>
      <c r="X156" s="422"/>
      <c r="Y156" s="422"/>
      <c r="Z156" s="422"/>
      <c r="AA156" s="422"/>
      <c r="AB156" s="422"/>
      <c r="AC156" s="422"/>
      <c r="AD156" s="422"/>
      <c r="AE156" s="422"/>
      <c r="AF156" s="422"/>
      <c r="AG156" s="422"/>
      <c r="AH156" s="422"/>
      <c r="AI156" s="422"/>
      <c r="AJ156" s="422"/>
      <c r="AK156" s="423"/>
      <c r="AL156" s="89"/>
      <c r="AM156" s="144" t="n">
        <f aca="false">FALSE()</f>
        <v>0</v>
      </c>
      <c r="AN156" s="136"/>
      <c r="AO156" s="136"/>
      <c r="AP156" s="136"/>
      <c r="AQ156" s="136"/>
      <c r="AR156" s="136"/>
      <c r="AS156" s="136"/>
      <c r="AT156" s="136"/>
      <c r="AU156" s="136"/>
      <c r="AV156" s="136"/>
      <c r="AW156" s="136"/>
      <c r="AX156" s="136"/>
      <c r="AY156" s="136"/>
    </row>
    <row r="157" s="92" customFormat="true" ht="13.5" hidden="false" customHeight="true" outlineLevel="0" collapsed="false">
      <c r="A157" s="89"/>
      <c r="B157" s="418"/>
      <c r="C157" s="418"/>
      <c r="D157" s="418"/>
      <c r="E157" s="418"/>
      <c r="F157" s="424"/>
      <c r="G157" s="425" t="s">
        <v>260</v>
      </c>
      <c r="H157" s="425"/>
      <c r="I157" s="425"/>
      <c r="J157" s="425"/>
      <c r="K157" s="425"/>
      <c r="L157" s="425"/>
      <c r="M157" s="425"/>
      <c r="N157" s="425"/>
      <c r="O157" s="425"/>
      <c r="P157" s="425"/>
      <c r="Q157" s="425"/>
      <c r="R157" s="425"/>
      <c r="S157" s="425"/>
      <c r="T157" s="425"/>
      <c r="U157" s="425"/>
      <c r="V157" s="425"/>
      <c r="W157" s="425"/>
      <c r="X157" s="425"/>
      <c r="Y157" s="425"/>
      <c r="Z157" s="425"/>
      <c r="AA157" s="425"/>
      <c r="AB157" s="425"/>
      <c r="AC157" s="425"/>
      <c r="AD157" s="425"/>
      <c r="AE157" s="425"/>
      <c r="AF157" s="425"/>
      <c r="AG157" s="425"/>
      <c r="AH157" s="425"/>
      <c r="AI157" s="425"/>
      <c r="AJ157" s="425"/>
      <c r="AK157" s="426"/>
      <c r="AL157" s="89"/>
      <c r="AM157" s="144" t="n">
        <f aca="false">TRUE()</f>
        <v>1</v>
      </c>
    </row>
    <row r="158" s="92" customFormat="true" ht="24.75" hidden="false" customHeight="true" outlineLevel="0" collapsed="false">
      <c r="A158" s="89"/>
      <c r="B158" s="418" t="s">
        <v>261</v>
      </c>
      <c r="C158" s="418"/>
      <c r="D158" s="418"/>
      <c r="E158" s="418"/>
      <c r="F158" s="427"/>
      <c r="G158" s="428" t="s">
        <v>262</v>
      </c>
      <c r="H158" s="428"/>
      <c r="I158" s="428"/>
      <c r="J158" s="428"/>
      <c r="K158" s="428"/>
      <c r="L158" s="428"/>
      <c r="M158" s="428"/>
      <c r="N158" s="428"/>
      <c r="O158" s="428"/>
      <c r="P158" s="428"/>
      <c r="Q158" s="428"/>
      <c r="R158" s="428"/>
      <c r="S158" s="428"/>
      <c r="T158" s="428"/>
      <c r="U158" s="428"/>
      <c r="V158" s="428"/>
      <c r="W158" s="428"/>
      <c r="X158" s="428"/>
      <c r="Y158" s="428"/>
      <c r="Z158" s="428"/>
      <c r="AA158" s="428"/>
      <c r="AB158" s="428"/>
      <c r="AC158" s="428"/>
      <c r="AD158" s="428"/>
      <c r="AE158" s="428"/>
      <c r="AF158" s="428"/>
      <c r="AG158" s="428"/>
      <c r="AH158" s="428"/>
      <c r="AI158" s="428"/>
      <c r="AJ158" s="428"/>
      <c r="AK158" s="429"/>
      <c r="AL158" s="89"/>
      <c r="AM158" s="144" t="n">
        <f aca="false">FALSE()</f>
        <v>0</v>
      </c>
    </row>
    <row r="159" s="92" customFormat="true" ht="13.5" hidden="false" customHeight="true" outlineLevel="0" collapsed="false">
      <c r="A159" s="89"/>
      <c r="B159" s="418"/>
      <c r="C159" s="418"/>
      <c r="D159" s="418"/>
      <c r="E159" s="418"/>
      <c r="F159" s="421"/>
      <c r="G159" s="422" t="s">
        <v>263</v>
      </c>
      <c r="H159" s="422"/>
      <c r="I159" s="422"/>
      <c r="J159" s="422"/>
      <c r="K159" s="422"/>
      <c r="L159" s="422"/>
      <c r="M159" s="422"/>
      <c r="N159" s="422"/>
      <c r="O159" s="422"/>
      <c r="P159" s="422"/>
      <c r="Q159" s="422"/>
      <c r="R159" s="422"/>
      <c r="S159" s="422"/>
      <c r="T159" s="422"/>
      <c r="U159" s="422"/>
      <c r="V159" s="422"/>
      <c r="W159" s="422"/>
      <c r="X159" s="422"/>
      <c r="Y159" s="422"/>
      <c r="Z159" s="422"/>
      <c r="AA159" s="422"/>
      <c r="AB159" s="422"/>
      <c r="AC159" s="422"/>
      <c r="AD159" s="422"/>
      <c r="AE159" s="422"/>
      <c r="AF159" s="422"/>
      <c r="AG159" s="422"/>
      <c r="AH159" s="422"/>
      <c r="AI159" s="422"/>
      <c r="AJ159" s="422"/>
      <c r="AK159" s="430"/>
      <c r="AL159" s="89"/>
      <c r="AM159" s="144" t="n">
        <f aca="false">FALSE()</f>
        <v>0</v>
      </c>
      <c r="AN159" s="136" t="s">
        <v>258</v>
      </c>
      <c r="AO159" s="136"/>
      <c r="AP159" s="136"/>
      <c r="AQ159" s="136"/>
      <c r="AR159" s="136"/>
      <c r="AS159" s="136"/>
      <c r="AT159" s="136"/>
      <c r="AU159" s="136"/>
      <c r="AV159" s="136"/>
      <c r="AW159" s="136"/>
      <c r="AX159" s="136"/>
      <c r="AY159" s="136"/>
    </row>
    <row r="160" s="92" customFormat="true" ht="13.5" hidden="false" customHeight="true" outlineLevel="0" collapsed="false">
      <c r="A160" s="89"/>
      <c r="B160" s="418"/>
      <c r="C160" s="418"/>
      <c r="D160" s="418"/>
      <c r="E160" s="418"/>
      <c r="F160" s="421"/>
      <c r="G160" s="422" t="s">
        <v>264</v>
      </c>
      <c r="H160" s="422"/>
      <c r="I160" s="422"/>
      <c r="J160" s="422"/>
      <c r="K160" s="422"/>
      <c r="L160" s="422"/>
      <c r="M160" s="422"/>
      <c r="N160" s="422"/>
      <c r="O160" s="422"/>
      <c r="P160" s="422"/>
      <c r="Q160" s="422"/>
      <c r="R160" s="422"/>
      <c r="S160" s="422"/>
      <c r="T160" s="422"/>
      <c r="U160" s="422"/>
      <c r="V160" s="422"/>
      <c r="W160" s="422"/>
      <c r="X160" s="422"/>
      <c r="Y160" s="422"/>
      <c r="Z160" s="422"/>
      <c r="AA160" s="422"/>
      <c r="AB160" s="422"/>
      <c r="AC160" s="422"/>
      <c r="AD160" s="422"/>
      <c r="AE160" s="422"/>
      <c r="AF160" s="422"/>
      <c r="AG160" s="422"/>
      <c r="AH160" s="422"/>
      <c r="AI160" s="422"/>
      <c r="AJ160" s="422"/>
      <c r="AK160" s="423"/>
      <c r="AL160" s="89"/>
      <c r="AM160" s="144" t="n">
        <f aca="false">FALSE()</f>
        <v>0</v>
      </c>
      <c r="AN160" s="136"/>
      <c r="AO160" s="136"/>
      <c r="AP160" s="136"/>
      <c r="AQ160" s="136"/>
      <c r="AR160" s="136"/>
      <c r="AS160" s="136"/>
      <c r="AT160" s="136"/>
      <c r="AU160" s="136"/>
      <c r="AV160" s="136"/>
      <c r="AW160" s="136"/>
      <c r="AX160" s="136"/>
      <c r="AY160" s="136"/>
    </row>
    <row r="161" s="92" customFormat="true" ht="13.5" hidden="false" customHeight="true" outlineLevel="0" collapsed="false">
      <c r="A161" s="89"/>
      <c r="B161" s="418"/>
      <c r="C161" s="418"/>
      <c r="D161" s="418"/>
      <c r="E161" s="418"/>
      <c r="F161" s="431"/>
      <c r="G161" s="432" t="s">
        <v>265</v>
      </c>
      <c r="H161" s="432"/>
      <c r="I161" s="432"/>
      <c r="J161" s="432"/>
      <c r="K161" s="432"/>
      <c r="L161" s="432"/>
      <c r="M161" s="432"/>
      <c r="N161" s="432"/>
      <c r="O161" s="432"/>
      <c r="P161" s="432"/>
      <c r="Q161" s="432"/>
      <c r="R161" s="432"/>
      <c r="S161" s="432"/>
      <c r="T161" s="432"/>
      <c r="U161" s="432"/>
      <c r="V161" s="432"/>
      <c r="W161" s="432"/>
      <c r="X161" s="432"/>
      <c r="Y161" s="432"/>
      <c r="Z161" s="432"/>
      <c r="AA161" s="432"/>
      <c r="AB161" s="432"/>
      <c r="AC161" s="432"/>
      <c r="AD161" s="432"/>
      <c r="AE161" s="432"/>
      <c r="AF161" s="432"/>
      <c r="AG161" s="432"/>
      <c r="AH161" s="432"/>
      <c r="AI161" s="432"/>
      <c r="AJ161" s="432"/>
      <c r="AK161" s="432"/>
      <c r="AL161" s="89"/>
      <c r="AM161" s="144" t="n">
        <f aca="false">TRUE()</f>
        <v>1</v>
      </c>
    </row>
    <row r="162" s="92" customFormat="true" ht="13.5" hidden="false" customHeight="true" outlineLevel="0" collapsed="false">
      <c r="A162" s="89"/>
      <c r="B162" s="418" t="s">
        <v>266</v>
      </c>
      <c r="C162" s="418"/>
      <c r="D162" s="418"/>
      <c r="E162" s="418"/>
      <c r="F162" s="433"/>
      <c r="G162" s="428" t="s">
        <v>267</v>
      </c>
      <c r="H162" s="428"/>
      <c r="I162" s="428"/>
      <c r="J162" s="428"/>
      <c r="K162" s="428"/>
      <c r="L162" s="428"/>
      <c r="M162" s="428"/>
      <c r="N162" s="428"/>
      <c r="O162" s="428"/>
      <c r="P162" s="428"/>
      <c r="Q162" s="428"/>
      <c r="R162" s="428"/>
      <c r="S162" s="428"/>
      <c r="T162" s="428"/>
      <c r="U162" s="428"/>
      <c r="V162" s="428"/>
      <c r="W162" s="428"/>
      <c r="X162" s="428"/>
      <c r="Y162" s="428"/>
      <c r="Z162" s="428"/>
      <c r="AA162" s="428"/>
      <c r="AB162" s="428"/>
      <c r="AC162" s="428"/>
      <c r="AD162" s="428"/>
      <c r="AE162" s="428"/>
      <c r="AF162" s="428"/>
      <c r="AG162" s="428"/>
      <c r="AH162" s="428"/>
      <c r="AI162" s="428"/>
      <c r="AJ162" s="428"/>
      <c r="AK162" s="430"/>
      <c r="AL162" s="89"/>
      <c r="AM162" s="144" t="n">
        <f aca="false">FALSE()</f>
        <v>0</v>
      </c>
    </row>
    <row r="163" s="92" customFormat="true" ht="22.5" hidden="false" customHeight="true" outlineLevel="0" collapsed="false">
      <c r="A163" s="89"/>
      <c r="B163" s="418"/>
      <c r="C163" s="418"/>
      <c r="D163" s="418"/>
      <c r="E163" s="418"/>
      <c r="F163" s="421"/>
      <c r="G163" s="422" t="s">
        <v>268</v>
      </c>
      <c r="H163" s="422"/>
      <c r="I163" s="422"/>
      <c r="J163" s="422"/>
      <c r="K163" s="422"/>
      <c r="L163" s="422"/>
      <c r="M163" s="422"/>
      <c r="N163" s="422"/>
      <c r="O163" s="422"/>
      <c r="P163" s="422"/>
      <c r="Q163" s="422"/>
      <c r="R163" s="422"/>
      <c r="S163" s="422"/>
      <c r="T163" s="422"/>
      <c r="U163" s="422"/>
      <c r="V163" s="422"/>
      <c r="W163" s="422"/>
      <c r="X163" s="422"/>
      <c r="Y163" s="422"/>
      <c r="Z163" s="422"/>
      <c r="AA163" s="422"/>
      <c r="AB163" s="422"/>
      <c r="AC163" s="422"/>
      <c r="AD163" s="422"/>
      <c r="AE163" s="422"/>
      <c r="AF163" s="422"/>
      <c r="AG163" s="422"/>
      <c r="AH163" s="422"/>
      <c r="AI163" s="422"/>
      <c r="AJ163" s="422"/>
      <c r="AK163" s="423"/>
      <c r="AL163" s="89"/>
      <c r="AM163" s="144" t="n">
        <f aca="false">FALSE()</f>
        <v>0</v>
      </c>
      <c r="AN163" s="136" t="s">
        <v>258</v>
      </c>
      <c r="AO163" s="136"/>
      <c r="AP163" s="136"/>
      <c r="AQ163" s="136"/>
      <c r="AR163" s="136"/>
      <c r="AS163" s="136"/>
      <c r="AT163" s="136"/>
      <c r="AU163" s="136"/>
      <c r="AV163" s="136"/>
      <c r="AW163" s="136"/>
      <c r="AX163" s="136"/>
      <c r="AY163" s="136"/>
    </row>
    <row r="164" s="92" customFormat="true" ht="13.5" hidden="false" customHeight="true" outlineLevel="0" collapsed="false">
      <c r="A164" s="89"/>
      <c r="B164" s="418"/>
      <c r="C164" s="418"/>
      <c r="D164" s="418"/>
      <c r="E164" s="418"/>
      <c r="F164" s="421"/>
      <c r="G164" s="422" t="s">
        <v>269</v>
      </c>
      <c r="H164" s="422"/>
      <c r="I164" s="422"/>
      <c r="J164" s="422"/>
      <c r="K164" s="422"/>
      <c r="L164" s="422"/>
      <c r="M164" s="422"/>
      <c r="N164" s="422"/>
      <c r="O164" s="422"/>
      <c r="P164" s="422"/>
      <c r="Q164" s="422"/>
      <c r="R164" s="422"/>
      <c r="S164" s="422"/>
      <c r="T164" s="422"/>
      <c r="U164" s="422"/>
      <c r="V164" s="422"/>
      <c r="W164" s="422"/>
      <c r="X164" s="422"/>
      <c r="Y164" s="422"/>
      <c r="Z164" s="422"/>
      <c r="AA164" s="422"/>
      <c r="AB164" s="422"/>
      <c r="AC164" s="422"/>
      <c r="AD164" s="422"/>
      <c r="AE164" s="422"/>
      <c r="AF164" s="422"/>
      <c r="AG164" s="422"/>
      <c r="AH164" s="422"/>
      <c r="AI164" s="422"/>
      <c r="AJ164" s="422"/>
      <c r="AK164" s="423"/>
      <c r="AL164" s="89"/>
      <c r="AM164" s="144" t="n">
        <f aca="false">TRUE()</f>
        <v>1</v>
      </c>
      <c r="AN164" s="136"/>
      <c r="AO164" s="136"/>
      <c r="AP164" s="136"/>
      <c r="AQ164" s="136"/>
      <c r="AR164" s="136"/>
      <c r="AS164" s="136"/>
      <c r="AT164" s="136"/>
      <c r="AU164" s="136"/>
      <c r="AV164" s="136"/>
      <c r="AW164" s="136"/>
      <c r="AX164" s="136"/>
      <c r="AY164" s="136"/>
    </row>
    <row r="165" s="92" customFormat="true" ht="13.5" hidden="false" customHeight="true" outlineLevel="0" collapsed="false">
      <c r="A165" s="89"/>
      <c r="B165" s="418"/>
      <c r="C165" s="418"/>
      <c r="D165" s="418"/>
      <c r="E165" s="418"/>
      <c r="F165" s="424"/>
      <c r="G165" s="434" t="s">
        <v>270</v>
      </c>
      <c r="H165" s="434"/>
      <c r="I165" s="434"/>
      <c r="J165" s="434"/>
      <c r="K165" s="434"/>
      <c r="L165" s="434"/>
      <c r="M165" s="434"/>
      <c r="N165" s="434"/>
      <c r="O165" s="434"/>
      <c r="P165" s="434"/>
      <c r="Q165" s="434"/>
      <c r="R165" s="434"/>
      <c r="S165" s="434"/>
      <c r="T165" s="434"/>
      <c r="U165" s="434"/>
      <c r="V165" s="434"/>
      <c r="W165" s="434"/>
      <c r="X165" s="434"/>
      <c r="Y165" s="434"/>
      <c r="Z165" s="434"/>
      <c r="AA165" s="434"/>
      <c r="AB165" s="434"/>
      <c r="AC165" s="434"/>
      <c r="AD165" s="434"/>
      <c r="AE165" s="434"/>
      <c r="AF165" s="434"/>
      <c r="AG165" s="434"/>
      <c r="AH165" s="434"/>
      <c r="AI165" s="434"/>
      <c r="AJ165" s="434"/>
      <c r="AK165" s="435"/>
      <c r="AL165" s="89"/>
      <c r="AM165" s="144" t="n">
        <f aca="false">TRUE()</f>
        <v>1</v>
      </c>
    </row>
    <row r="166" s="92" customFormat="true" ht="21" hidden="false" customHeight="true" outlineLevel="0" collapsed="false">
      <c r="A166" s="89"/>
      <c r="B166" s="418" t="s">
        <v>271</v>
      </c>
      <c r="C166" s="418"/>
      <c r="D166" s="418"/>
      <c r="E166" s="418"/>
      <c r="F166" s="427"/>
      <c r="G166" s="436" t="s">
        <v>272</v>
      </c>
      <c r="H166" s="436"/>
      <c r="I166" s="436"/>
      <c r="J166" s="436"/>
      <c r="K166" s="436"/>
      <c r="L166" s="436"/>
      <c r="M166" s="436"/>
      <c r="N166" s="436"/>
      <c r="O166" s="436"/>
      <c r="P166" s="436"/>
      <c r="Q166" s="436"/>
      <c r="R166" s="436"/>
      <c r="S166" s="436"/>
      <c r="T166" s="436"/>
      <c r="U166" s="436"/>
      <c r="V166" s="436"/>
      <c r="W166" s="436"/>
      <c r="X166" s="436"/>
      <c r="Y166" s="436"/>
      <c r="Z166" s="436"/>
      <c r="AA166" s="436"/>
      <c r="AB166" s="436"/>
      <c r="AC166" s="436"/>
      <c r="AD166" s="436"/>
      <c r="AE166" s="436"/>
      <c r="AF166" s="436"/>
      <c r="AG166" s="436"/>
      <c r="AH166" s="436"/>
      <c r="AI166" s="436"/>
      <c r="AJ166" s="436"/>
      <c r="AK166" s="430"/>
      <c r="AL166" s="89"/>
      <c r="AM166" s="144" t="n">
        <f aca="false">FALSE()</f>
        <v>0</v>
      </c>
    </row>
    <row r="167" s="92" customFormat="true" ht="13.5" hidden="false" customHeight="true" outlineLevel="0" collapsed="false">
      <c r="A167" s="89"/>
      <c r="B167" s="418"/>
      <c r="C167" s="418"/>
      <c r="D167" s="418"/>
      <c r="E167" s="418"/>
      <c r="F167" s="421"/>
      <c r="G167" s="437" t="s">
        <v>273</v>
      </c>
      <c r="H167" s="437"/>
      <c r="I167" s="437"/>
      <c r="J167" s="437"/>
      <c r="K167" s="437"/>
      <c r="L167" s="437"/>
      <c r="M167" s="437"/>
      <c r="N167" s="437"/>
      <c r="O167" s="437"/>
      <c r="P167" s="437"/>
      <c r="Q167" s="437"/>
      <c r="R167" s="437"/>
      <c r="S167" s="437"/>
      <c r="T167" s="437"/>
      <c r="U167" s="437"/>
      <c r="V167" s="437"/>
      <c r="W167" s="437"/>
      <c r="X167" s="437"/>
      <c r="Y167" s="437"/>
      <c r="Z167" s="437"/>
      <c r="AA167" s="437"/>
      <c r="AB167" s="437"/>
      <c r="AC167" s="437"/>
      <c r="AD167" s="437"/>
      <c r="AE167" s="437"/>
      <c r="AF167" s="437"/>
      <c r="AG167" s="437"/>
      <c r="AH167" s="437"/>
      <c r="AI167" s="437"/>
      <c r="AJ167" s="437"/>
      <c r="AK167" s="430"/>
      <c r="AL167" s="77"/>
      <c r="AM167" s="144" t="n">
        <f aca="false">FALSE()</f>
        <v>0</v>
      </c>
      <c r="AN167" s="136" t="s">
        <v>258</v>
      </c>
      <c r="AO167" s="136"/>
      <c r="AP167" s="136"/>
      <c r="AQ167" s="136"/>
      <c r="AR167" s="136"/>
      <c r="AS167" s="136"/>
      <c r="AT167" s="136"/>
      <c r="AU167" s="136"/>
      <c r="AV167" s="136"/>
      <c r="AW167" s="136"/>
      <c r="AX167" s="136"/>
      <c r="AY167" s="136"/>
    </row>
    <row r="168" s="92" customFormat="true" ht="13.5" hidden="false" customHeight="true" outlineLevel="0" collapsed="false">
      <c r="A168" s="89"/>
      <c r="B168" s="418"/>
      <c r="C168" s="418"/>
      <c r="D168" s="418"/>
      <c r="E168" s="418"/>
      <c r="F168" s="421"/>
      <c r="G168" s="437" t="s">
        <v>274</v>
      </c>
      <c r="H168" s="437"/>
      <c r="I168" s="437"/>
      <c r="J168" s="437"/>
      <c r="K168" s="437"/>
      <c r="L168" s="437"/>
      <c r="M168" s="437"/>
      <c r="N168" s="437"/>
      <c r="O168" s="437"/>
      <c r="P168" s="437"/>
      <c r="Q168" s="437"/>
      <c r="R168" s="437"/>
      <c r="S168" s="437"/>
      <c r="T168" s="437"/>
      <c r="U168" s="437"/>
      <c r="V168" s="437"/>
      <c r="W168" s="437"/>
      <c r="X168" s="437"/>
      <c r="Y168" s="437"/>
      <c r="Z168" s="437"/>
      <c r="AA168" s="437"/>
      <c r="AB168" s="437"/>
      <c r="AC168" s="437"/>
      <c r="AD168" s="437"/>
      <c r="AE168" s="437"/>
      <c r="AF168" s="437"/>
      <c r="AG168" s="437"/>
      <c r="AH168" s="437"/>
      <c r="AI168" s="437"/>
      <c r="AJ168" s="437"/>
      <c r="AK168" s="438"/>
      <c r="AL168" s="89"/>
      <c r="AM168" s="144" t="n">
        <f aca="false">TRUE()</f>
        <v>1</v>
      </c>
      <c r="AN168" s="136"/>
      <c r="AO168" s="136"/>
      <c r="AP168" s="136"/>
      <c r="AQ168" s="136"/>
      <c r="AR168" s="136"/>
      <c r="AS168" s="136"/>
      <c r="AT168" s="136"/>
      <c r="AU168" s="136"/>
      <c r="AV168" s="136"/>
      <c r="AW168" s="136"/>
      <c r="AX168" s="136"/>
      <c r="AY168" s="136"/>
    </row>
    <row r="169" s="92" customFormat="true" ht="13.5" hidden="false" customHeight="true" outlineLevel="0" collapsed="false">
      <c r="A169" s="89"/>
      <c r="B169" s="418"/>
      <c r="C169" s="418"/>
      <c r="D169" s="418"/>
      <c r="E169" s="418"/>
      <c r="F169" s="431"/>
      <c r="G169" s="439" t="s">
        <v>275</v>
      </c>
      <c r="H169" s="439"/>
      <c r="I169" s="439"/>
      <c r="J169" s="439"/>
      <c r="K169" s="439"/>
      <c r="L169" s="439"/>
      <c r="M169" s="439"/>
      <c r="N169" s="439"/>
      <c r="O169" s="439"/>
      <c r="P169" s="439"/>
      <c r="Q169" s="439"/>
      <c r="R169" s="439"/>
      <c r="S169" s="439"/>
      <c r="T169" s="439"/>
      <c r="U169" s="439"/>
      <c r="V169" s="439"/>
      <c r="W169" s="439"/>
      <c r="X169" s="439"/>
      <c r="Y169" s="439"/>
      <c r="Z169" s="439"/>
      <c r="AA169" s="439"/>
      <c r="AB169" s="439"/>
      <c r="AC169" s="439"/>
      <c r="AD169" s="439"/>
      <c r="AE169" s="439"/>
      <c r="AF169" s="439"/>
      <c r="AG169" s="439"/>
      <c r="AH169" s="439"/>
      <c r="AI169" s="439"/>
      <c r="AJ169" s="439"/>
      <c r="AK169" s="439"/>
      <c r="AL169" s="89"/>
      <c r="AM169" s="144" t="n">
        <f aca="false">TRUE()</f>
        <v>1</v>
      </c>
    </row>
    <row r="170" s="92" customFormat="true" ht="13.5" hidden="false" customHeight="true" outlineLevel="0" collapsed="false">
      <c r="A170" s="89"/>
      <c r="B170" s="418" t="s">
        <v>276</v>
      </c>
      <c r="C170" s="418"/>
      <c r="D170" s="418"/>
      <c r="E170" s="418"/>
      <c r="F170" s="433"/>
      <c r="G170" s="440" t="s">
        <v>277</v>
      </c>
      <c r="H170" s="440"/>
      <c r="I170" s="440"/>
      <c r="J170" s="440"/>
      <c r="K170" s="440"/>
      <c r="L170" s="440"/>
      <c r="M170" s="440"/>
      <c r="N170" s="440"/>
      <c r="O170" s="440"/>
      <c r="P170" s="440"/>
      <c r="Q170" s="440"/>
      <c r="R170" s="440"/>
      <c r="S170" s="440"/>
      <c r="T170" s="440"/>
      <c r="U170" s="440"/>
      <c r="V170" s="440"/>
      <c r="W170" s="440"/>
      <c r="X170" s="440"/>
      <c r="Y170" s="440"/>
      <c r="Z170" s="440"/>
      <c r="AA170" s="440"/>
      <c r="AB170" s="440"/>
      <c r="AC170" s="440"/>
      <c r="AD170" s="440"/>
      <c r="AE170" s="440"/>
      <c r="AF170" s="440"/>
      <c r="AG170" s="440"/>
      <c r="AH170" s="440"/>
      <c r="AI170" s="440"/>
      <c r="AJ170" s="440"/>
      <c r="AK170" s="430"/>
      <c r="AL170" s="89"/>
      <c r="AM170" s="144" t="n">
        <f aca="false">FALSE()</f>
        <v>0</v>
      </c>
    </row>
    <row r="171" s="92" customFormat="true" ht="21" hidden="false" customHeight="true" outlineLevel="0" collapsed="false">
      <c r="A171" s="89"/>
      <c r="B171" s="418"/>
      <c r="C171" s="418"/>
      <c r="D171" s="418"/>
      <c r="E171" s="418"/>
      <c r="F171" s="421"/>
      <c r="G171" s="437" t="s">
        <v>278</v>
      </c>
      <c r="H171" s="437"/>
      <c r="I171" s="437"/>
      <c r="J171" s="437"/>
      <c r="K171" s="437"/>
      <c r="L171" s="437"/>
      <c r="M171" s="437"/>
      <c r="N171" s="437"/>
      <c r="O171" s="437"/>
      <c r="P171" s="437"/>
      <c r="Q171" s="437"/>
      <c r="R171" s="437"/>
      <c r="S171" s="437"/>
      <c r="T171" s="437"/>
      <c r="U171" s="437"/>
      <c r="V171" s="437"/>
      <c r="W171" s="437"/>
      <c r="X171" s="437"/>
      <c r="Y171" s="437"/>
      <c r="Z171" s="437"/>
      <c r="AA171" s="437"/>
      <c r="AB171" s="437"/>
      <c r="AC171" s="437"/>
      <c r="AD171" s="437"/>
      <c r="AE171" s="437"/>
      <c r="AF171" s="437"/>
      <c r="AG171" s="437"/>
      <c r="AH171" s="437"/>
      <c r="AI171" s="437"/>
      <c r="AJ171" s="437"/>
      <c r="AK171" s="423"/>
      <c r="AL171" s="89"/>
      <c r="AM171" s="144" t="n">
        <f aca="false">TRUE()</f>
        <v>1</v>
      </c>
      <c r="AN171" s="136" t="s">
        <v>258</v>
      </c>
      <c r="AO171" s="136"/>
      <c r="AP171" s="136"/>
      <c r="AQ171" s="136"/>
      <c r="AR171" s="136"/>
      <c r="AS171" s="136"/>
      <c r="AT171" s="136"/>
      <c r="AU171" s="136"/>
      <c r="AV171" s="136"/>
      <c r="AW171" s="136"/>
      <c r="AX171" s="136"/>
      <c r="AY171" s="136"/>
    </row>
    <row r="172" s="92" customFormat="true" ht="13.5" hidden="false" customHeight="true" outlineLevel="0" collapsed="false">
      <c r="A172" s="89"/>
      <c r="B172" s="418"/>
      <c r="C172" s="418"/>
      <c r="D172" s="418"/>
      <c r="E172" s="418"/>
      <c r="F172" s="421"/>
      <c r="G172" s="437" t="s">
        <v>279</v>
      </c>
      <c r="H172" s="437"/>
      <c r="I172" s="437"/>
      <c r="J172" s="437"/>
      <c r="K172" s="437"/>
      <c r="L172" s="437"/>
      <c r="M172" s="437"/>
      <c r="N172" s="437"/>
      <c r="O172" s="437"/>
      <c r="P172" s="437"/>
      <c r="Q172" s="437"/>
      <c r="R172" s="437"/>
      <c r="S172" s="437"/>
      <c r="T172" s="437"/>
      <c r="U172" s="437"/>
      <c r="V172" s="437"/>
      <c r="W172" s="437"/>
      <c r="X172" s="437"/>
      <c r="Y172" s="437"/>
      <c r="Z172" s="437"/>
      <c r="AA172" s="437"/>
      <c r="AB172" s="437"/>
      <c r="AC172" s="437"/>
      <c r="AD172" s="437"/>
      <c r="AE172" s="437"/>
      <c r="AF172" s="437"/>
      <c r="AG172" s="437"/>
      <c r="AH172" s="437"/>
      <c r="AI172" s="437"/>
      <c r="AJ172" s="437"/>
      <c r="AK172" s="423"/>
      <c r="AL172" s="89"/>
      <c r="AM172" s="144" t="n">
        <f aca="false">FALSE()</f>
        <v>0</v>
      </c>
      <c r="AN172" s="136"/>
      <c r="AO172" s="136"/>
      <c r="AP172" s="136"/>
      <c r="AQ172" s="136"/>
      <c r="AR172" s="136"/>
      <c r="AS172" s="136"/>
      <c r="AT172" s="136"/>
      <c r="AU172" s="136"/>
      <c r="AV172" s="136"/>
      <c r="AW172" s="136"/>
      <c r="AX172" s="136"/>
      <c r="AY172" s="136"/>
    </row>
    <row r="173" s="92" customFormat="true" ht="13.5" hidden="false" customHeight="true" outlineLevel="0" collapsed="false">
      <c r="A173" s="89"/>
      <c r="B173" s="418"/>
      <c r="C173" s="418"/>
      <c r="D173" s="418"/>
      <c r="E173" s="418"/>
      <c r="F173" s="431"/>
      <c r="G173" s="434" t="s">
        <v>280</v>
      </c>
      <c r="H173" s="434"/>
      <c r="I173" s="434"/>
      <c r="J173" s="434"/>
      <c r="K173" s="434"/>
      <c r="L173" s="434"/>
      <c r="M173" s="434"/>
      <c r="N173" s="434"/>
      <c r="O173" s="434"/>
      <c r="P173" s="434"/>
      <c r="Q173" s="434"/>
      <c r="R173" s="434"/>
      <c r="S173" s="434"/>
      <c r="T173" s="434"/>
      <c r="U173" s="434"/>
      <c r="V173" s="434"/>
      <c r="W173" s="434"/>
      <c r="X173" s="434"/>
      <c r="Y173" s="434"/>
      <c r="Z173" s="434"/>
      <c r="AA173" s="434"/>
      <c r="AB173" s="434"/>
      <c r="AC173" s="434"/>
      <c r="AD173" s="434"/>
      <c r="AE173" s="434"/>
      <c r="AF173" s="434"/>
      <c r="AG173" s="434"/>
      <c r="AH173" s="434"/>
      <c r="AI173" s="434"/>
      <c r="AJ173" s="434"/>
      <c r="AK173" s="435"/>
      <c r="AL173" s="89"/>
      <c r="AM173" s="144" t="n">
        <f aca="false">FALSE()</f>
        <v>0</v>
      </c>
    </row>
    <row r="174" s="92" customFormat="true" ht="13.5" hidden="false" customHeight="true" outlineLevel="0" collapsed="false">
      <c r="A174" s="89"/>
      <c r="B174" s="418" t="s">
        <v>281</v>
      </c>
      <c r="C174" s="418"/>
      <c r="D174" s="418"/>
      <c r="E174" s="418"/>
      <c r="F174" s="433"/>
      <c r="G174" s="441" t="s">
        <v>282</v>
      </c>
      <c r="H174" s="441"/>
      <c r="I174" s="441"/>
      <c r="J174" s="441"/>
      <c r="K174" s="441"/>
      <c r="L174" s="441"/>
      <c r="M174" s="441"/>
      <c r="N174" s="441"/>
      <c r="O174" s="441"/>
      <c r="P174" s="441"/>
      <c r="Q174" s="441"/>
      <c r="R174" s="441"/>
      <c r="S174" s="441"/>
      <c r="T174" s="441"/>
      <c r="U174" s="441"/>
      <c r="V174" s="441"/>
      <c r="W174" s="441"/>
      <c r="X174" s="441"/>
      <c r="Y174" s="441"/>
      <c r="Z174" s="441"/>
      <c r="AA174" s="441"/>
      <c r="AB174" s="441"/>
      <c r="AC174" s="441"/>
      <c r="AD174" s="441"/>
      <c r="AE174" s="441"/>
      <c r="AF174" s="441"/>
      <c r="AG174" s="441"/>
      <c r="AH174" s="441"/>
      <c r="AI174" s="441"/>
      <c r="AJ174" s="441"/>
      <c r="AK174" s="441"/>
      <c r="AL174" s="442"/>
      <c r="AM174" s="144" t="n">
        <f aca="false">FALSE()</f>
        <v>0</v>
      </c>
      <c r="AN174" s="1"/>
      <c r="AO174" s="1"/>
      <c r="AP174" s="1"/>
    </row>
    <row r="175" customFormat="false" ht="13.5" hidden="false" customHeight="true" outlineLevel="0" collapsed="false">
      <c r="A175" s="77"/>
      <c r="B175" s="418"/>
      <c r="C175" s="418"/>
      <c r="D175" s="418"/>
      <c r="E175" s="418"/>
      <c r="F175" s="421"/>
      <c r="G175" s="437" t="s">
        <v>283</v>
      </c>
      <c r="H175" s="437"/>
      <c r="I175" s="437"/>
      <c r="J175" s="437"/>
      <c r="K175" s="437"/>
      <c r="L175" s="437"/>
      <c r="M175" s="437"/>
      <c r="N175" s="437"/>
      <c r="O175" s="437"/>
      <c r="P175" s="437"/>
      <c r="Q175" s="437"/>
      <c r="R175" s="437"/>
      <c r="S175" s="437"/>
      <c r="T175" s="437"/>
      <c r="U175" s="437"/>
      <c r="V175" s="437"/>
      <c r="W175" s="437"/>
      <c r="X175" s="437"/>
      <c r="Y175" s="437"/>
      <c r="Z175" s="437"/>
      <c r="AA175" s="437"/>
      <c r="AB175" s="437"/>
      <c r="AC175" s="437"/>
      <c r="AD175" s="437"/>
      <c r="AE175" s="437"/>
      <c r="AF175" s="437"/>
      <c r="AG175" s="437"/>
      <c r="AH175" s="437"/>
      <c r="AI175" s="437"/>
      <c r="AJ175" s="437"/>
      <c r="AK175" s="423"/>
      <c r="AL175" s="89"/>
      <c r="AM175" s="144" t="n">
        <f aca="false">FALSE()</f>
        <v>0</v>
      </c>
      <c r="AN175" s="136" t="s">
        <v>258</v>
      </c>
      <c r="AO175" s="136"/>
      <c r="AP175" s="136"/>
      <c r="AQ175" s="136"/>
      <c r="AR175" s="136"/>
      <c r="AS175" s="136"/>
      <c r="AT175" s="136"/>
      <c r="AU175" s="136"/>
      <c r="AV175" s="136"/>
      <c r="AW175" s="136"/>
      <c r="AX175" s="136"/>
      <c r="AY175" s="136"/>
    </row>
    <row r="176" customFormat="false" ht="13.5" hidden="false" customHeight="true" outlineLevel="0" collapsed="false">
      <c r="A176" s="77"/>
      <c r="B176" s="418"/>
      <c r="C176" s="418"/>
      <c r="D176" s="418"/>
      <c r="E176" s="418"/>
      <c r="F176" s="421"/>
      <c r="G176" s="437" t="s">
        <v>284</v>
      </c>
      <c r="H176" s="437"/>
      <c r="I176" s="437"/>
      <c r="J176" s="437"/>
      <c r="K176" s="437"/>
      <c r="L176" s="437"/>
      <c r="M176" s="437"/>
      <c r="N176" s="437"/>
      <c r="O176" s="437"/>
      <c r="P176" s="437"/>
      <c r="Q176" s="437"/>
      <c r="R176" s="437"/>
      <c r="S176" s="437"/>
      <c r="T176" s="437"/>
      <c r="U176" s="437"/>
      <c r="V176" s="437"/>
      <c r="W176" s="437"/>
      <c r="X176" s="437"/>
      <c r="Y176" s="437"/>
      <c r="Z176" s="437"/>
      <c r="AA176" s="437"/>
      <c r="AB176" s="437"/>
      <c r="AC176" s="437"/>
      <c r="AD176" s="437"/>
      <c r="AE176" s="437"/>
      <c r="AF176" s="437"/>
      <c r="AG176" s="437"/>
      <c r="AH176" s="437"/>
      <c r="AI176" s="437"/>
      <c r="AJ176" s="437"/>
      <c r="AK176" s="423"/>
      <c r="AL176" s="89"/>
      <c r="AM176" s="144" t="n">
        <f aca="false">FALSE()</f>
        <v>0</v>
      </c>
      <c r="AN176" s="136"/>
      <c r="AO176" s="136"/>
      <c r="AP176" s="136"/>
      <c r="AQ176" s="136"/>
      <c r="AR176" s="136"/>
      <c r="AS176" s="136"/>
      <c r="AT176" s="136"/>
      <c r="AU176" s="136"/>
      <c r="AV176" s="136"/>
      <c r="AW176" s="136"/>
      <c r="AX176" s="136"/>
      <c r="AY176" s="136"/>
    </row>
    <row r="177" customFormat="false" ht="13.5" hidden="false" customHeight="true" outlineLevel="0" collapsed="false">
      <c r="A177" s="77"/>
      <c r="B177" s="418"/>
      <c r="C177" s="418"/>
      <c r="D177" s="418"/>
      <c r="E177" s="418"/>
      <c r="F177" s="443"/>
      <c r="G177" s="444" t="s">
        <v>285</v>
      </c>
      <c r="H177" s="444"/>
      <c r="I177" s="444"/>
      <c r="J177" s="444"/>
      <c r="K177" s="444"/>
      <c r="L177" s="444"/>
      <c r="M177" s="444"/>
      <c r="N177" s="444"/>
      <c r="O177" s="444"/>
      <c r="P177" s="444"/>
      <c r="Q177" s="444"/>
      <c r="R177" s="444"/>
      <c r="S177" s="444"/>
      <c r="T177" s="444"/>
      <c r="U177" s="444"/>
      <c r="V177" s="444"/>
      <c r="W177" s="444"/>
      <c r="X177" s="444"/>
      <c r="Y177" s="444"/>
      <c r="Z177" s="444"/>
      <c r="AA177" s="444"/>
      <c r="AB177" s="444"/>
      <c r="AC177" s="444"/>
      <c r="AD177" s="444"/>
      <c r="AE177" s="444"/>
      <c r="AF177" s="444"/>
      <c r="AG177" s="444"/>
      <c r="AH177" s="444"/>
      <c r="AI177" s="444"/>
      <c r="AJ177" s="444"/>
      <c r="AK177" s="445"/>
      <c r="AL177" s="77"/>
      <c r="AM177" s="144" t="n">
        <f aca="false">TRUE()</f>
        <v>1</v>
      </c>
    </row>
    <row r="178" customFormat="false" ht="7.5" hidden="false" customHeight="true" outlineLevel="0" collapsed="false">
      <c r="A178" s="77"/>
      <c r="B178" s="446"/>
      <c r="C178" s="446"/>
      <c r="D178" s="446"/>
      <c r="E178" s="446"/>
      <c r="F178" s="446"/>
      <c r="G178" s="446"/>
      <c r="H178" s="446"/>
      <c r="I178" s="446"/>
      <c r="J178" s="446"/>
      <c r="K178" s="446"/>
      <c r="L178" s="446"/>
      <c r="M178" s="446"/>
      <c r="N178" s="446"/>
      <c r="O178" s="446"/>
      <c r="P178" s="446"/>
      <c r="Q178" s="446"/>
      <c r="R178" s="446"/>
      <c r="S178" s="446"/>
      <c r="T178" s="446"/>
      <c r="U178" s="446"/>
      <c r="V178" s="446"/>
      <c r="W178" s="446"/>
      <c r="X178" s="446"/>
      <c r="Y178" s="446"/>
      <c r="Z178" s="446"/>
      <c r="AA178" s="446"/>
      <c r="AB178" s="446"/>
      <c r="AC178" s="446"/>
      <c r="AD178" s="446"/>
      <c r="AE178" s="446"/>
      <c r="AF178" s="446"/>
      <c r="AG178" s="446"/>
      <c r="AH178" s="446"/>
      <c r="AI178" s="446"/>
      <c r="AJ178" s="446"/>
      <c r="AK178" s="446"/>
      <c r="AL178" s="77"/>
      <c r="AM178" s="447"/>
      <c r="AO178" s="447"/>
      <c r="AP178" s="447"/>
      <c r="AQ178" s="447"/>
      <c r="AR178" s="447"/>
      <c r="AS178" s="447"/>
      <c r="AT178" s="447"/>
      <c r="AU178" s="447"/>
      <c r="AV178" s="447"/>
      <c r="AW178" s="447"/>
      <c r="AX178" s="447"/>
      <c r="AY178" s="447"/>
      <c r="AZ178" s="447"/>
      <c r="BB178" s="447"/>
      <c r="BC178" s="447"/>
    </row>
    <row r="179" s="450" customFormat="true" ht="16.5" hidden="false" customHeight="true" outlineLevel="0" collapsed="false">
      <c r="A179" s="448"/>
      <c r="B179" s="449" t="s">
        <v>286</v>
      </c>
      <c r="C179" s="449"/>
      <c r="D179" s="449"/>
      <c r="E179" s="449"/>
      <c r="F179" s="449"/>
      <c r="G179" s="449"/>
      <c r="H179" s="449"/>
      <c r="I179" s="449"/>
      <c r="J179" s="449"/>
      <c r="K179" s="449"/>
      <c r="L179" s="449"/>
      <c r="M179" s="449"/>
      <c r="N179" s="449"/>
      <c r="O179" s="449"/>
      <c r="P179" s="449"/>
      <c r="Q179" s="449"/>
      <c r="R179" s="449"/>
      <c r="S179" s="449"/>
      <c r="T179" s="449"/>
      <c r="U179" s="449"/>
      <c r="V179" s="449"/>
      <c r="W179" s="449"/>
      <c r="X179" s="449"/>
      <c r="Y179" s="449"/>
      <c r="Z179" s="449"/>
      <c r="AA179" s="449"/>
      <c r="AB179" s="449"/>
      <c r="AC179" s="449"/>
      <c r="AD179" s="449"/>
      <c r="AE179" s="449"/>
      <c r="AF179" s="449"/>
      <c r="AG179" s="449"/>
      <c r="AH179" s="449"/>
      <c r="AI179" s="449"/>
      <c r="AJ179" s="449"/>
      <c r="AK179" s="449"/>
      <c r="AL179" s="285"/>
      <c r="AN179" s="3"/>
    </row>
    <row r="180" s="447" customFormat="true" ht="15.75" hidden="false" customHeight="true" outlineLevel="0" collapsed="false">
      <c r="A180" s="442"/>
      <c r="B180" s="451" t="s">
        <v>101</v>
      </c>
      <c r="C180" s="178" t="s">
        <v>287</v>
      </c>
      <c r="D180" s="79"/>
      <c r="E180" s="79"/>
      <c r="F180" s="79"/>
      <c r="G180" s="79"/>
      <c r="H180" s="79"/>
      <c r="I180" s="79"/>
      <c r="J180" s="79"/>
      <c r="K180" s="79"/>
      <c r="L180" s="79"/>
      <c r="M180" s="79"/>
      <c r="N180" s="79"/>
      <c r="O180" s="79"/>
      <c r="P180" s="79"/>
      <c r="Q180" s="79"/>
      <c r="R180" s="79"/>
      <c r="S180" s="79"/>
      <c r="T180" s="79"/>
      <c r="U180" s="79"/>
      <c r="V180" s="79"/>
      <c r="W180" s="79"/>
      <c r="X180" s="79"/>
      <c r="Y180" s="79"/>
      <c r="Z180" s="79"/>
      <c r="AA180" s="79"/>
      <c r="AB180" s="79"/>
      <c r="AC180" s="79"/>
      <c r="AD180" s="79"/>
      <c r="AE180" s="79"/>
      <c r="AF180" s="79"/>
      <c r="AG180" s="79"/>
      <c r="AH180" s="79"/>
      <c r="AI180" s="79"/>
      <c r="AJ180" s="79"/>
      <c r="AK180" s="416" t="str">
        <f aca="false">IF(AI147="該当","",IF(OR(AM181=TRUE(),AM182=TRUE()),"○","×"))</f>
        <v>○</v>
      </c>
      <c r="AL180" s="77"/>
    </row>
    <row r="181" s="447" customFormat="true" ht="25.5" hidden="false" customHeight="true" outlineLevel="0" collapsed="false">
      <c r="A181" s="442"/>
      <c r="B181" s="452" t="s">
        <v>288</v>
      </c>
      <c r="C181" s="452"/>
      <c r="D181" s="452"/>
      <c r="E181" s="452" t="n">
        <f aca="false">FALSE()</f>
        <v>0</v>
      </c>
      <c r="F181" s="419"/>
      <c r="G181" s="453" t="s">
        <v>289</v>
      </c>
      <c r="H181" s="453"/>
      <c r="I181" s="453"/>
      <c r="J181" s="453"/>
      <c r="K181" s="453"/>
      <c r="L181" s="453"/>
      <c r="M181" s="453"/>
      <c r="N181" s="453"/>
      <c r="O181" s="453"/>
      <c r="P181" s="453"/>
      <c r="Q181" s="453"/>
      <c r="R181" s="453"/>
      <c r="S181" s="453"/>
      <c r="T181" s="453"/>
      <c r="U181" s="453"/>
      <c r="V181" s="453"/>
      <c r="W181" s="453"/>
      <c r="X181" s="453"/>
      <c r="Y181" s="453"/>
      <c r="Z181" s="453"/>
      <c r="AA181" s="453"/>
      <c r="AB181" s="453"/>
      <c r="AC181" s="453"/>
      <c r="AD181" s="453"/>
      <c r="AE181" s="453"/>
      <c r="AF181" s="453"/>
      <c r="AG181" s="453"/>
      <c r="AH181" s="453"/>
      <c r="AI181" s="453"/>
      <c r="AJ181" s="453"/>
      <c r="AK181" s="453"/>
      <c r="AL181" s="89"/>
      <c r="AM181" s="144" t="n">
        <f aca="false">TRUE()</f>
        <v>1</v>
      </c>
      <c r="AN181" s="136" t="s">
        <v>290</v>
      </c>
      <c r="AO181" s="136"/>
      <c r="AP181" s="136"/>
      <c r="AQ181" s="136"/>
      <c r="AR181" s="136"/>
      <c r="AS181" s="136"/>
      <c r="AT181" s="136"/>
      <c r="AU181" s="136"/>
      <c r="AV181" s="136"/>
      <c r="AW181" s="136"/>
      <c r="AX181" s="136"/>
      <c r="AY181" s="136"/>
    </row>
    <row r="182" s="447" customFormat="true" ht="18.75" hidden="false" customHeight="true" outlineLevel="0" collapsed="false">
      <c r="A182" s="442"/>
      <c r="B182" s="452"/>
      <c r="C182" s="452"/>
      <c r="D182" s="452"/>
      <c r="E182" s="452" t="n">
        <f aca="false">FALSE()</f>
        <v>0</v>
      </c>
      <c r="F182" s="443"/>
      <c r="G182" s="454" t="s">
        <v>291</v>
      </c>
      <c r="H182" s="454"/>
      <c r="I182" s="454"/>
      <c r="J182" s="454"/>
      <c r="K182" s="454"/>
      <c r="L182" s="454"/>
      <c r="M182" s="454"/>
      <c r="N182" s="454"/>
      <c r="O182" s="454"/>
      <c r="P182" s="454"/>
      <c r="Q182" s="454"/>
      <c r="R182" s="454"/>
      <c r="S182" s="454"/>
      <c r="T182" s="454"/>
      <c r="U182" s="454"/>
      <c r="V182" s="454"/>
      <c r="W182" s="454"/>
      <c r="X182" s="454"/>
      <c r="Y182" s="454"/>
      <c r="Z182" s="454"/>
      <c r="AA182" s="454"/>
      <c r="AB182" s="454"/>
      <c r="AC182" s="454"/>
      <c r="AD182" s="454"/>
      <c r="AE182" s="454"/>
      <c r="AF182" s="454"/>
      <c r="AG182" s="454"/>
      <c r="AH182" s="454"/>
      <c r="AI182" s="454"/>
      <c r="AJ182" s="454"/>
      <c r="AK182" s="454"/>
      <c r="AL182" s="77"/>
      <c r="AM182" s="144" t="n">
        <f aca="false">FALSE()</f>
        <v>0</v>
      </c>
      <c r="AN182" s="136"/>
      <c r="AO182" s="136"/>
      <c r="AP182" s="136"/>
      <c r="AQ182" s="136"/>
      <c r="AR182" s="136"/>
      <c r="AS182" s="136"/>
      <c r="AT182" s="136"/>
      <c r="AU182" s="136"/>
      <c r="AV182" s="136"/>
      <c r="AW182" s="136"/>
      <c r="AX182" s="136"/>
      <c r="AY182" s="136"/>
    </row>
    <row r="183" s="92" customFormat="true" ht="4.5" hidden="false" customHeight="true" outlineLevel="0" collapsed="false">
      <c r="A183" s="89"/>
      <c r="B183" s="455"/>
      <c r="C183" s="79"/>
      <c r="D183" s="79"/>
      <c r="E183" s="79"/>
      <c r="F183" s="79"/>
      <c r="G183" s="79"/>
      <c r="H183" s="79"/>
      <c r="I183" s="79"/>
      <c r="J183" s="79"/>
      <c r="K183" s="79"/>
      <c r="L183" s="79"/>
      <c r="M183" s="79"/>
      <c r="N183" s="79"/>
      <c r="O183" s="79"/>
      <c r="P183" s="79"/>
      <c r="Q183" s="79"/>
      <c r="R183" s="79"/>
      <c r="S183" s="79"/>
      <c r="T183" s="79"/>
      <c r="U183" s="79"/>
      <c r="V183" s="79"/>
      <c r="W183" s="79"/>
      <c r="X183" s="79"/>
      <c r="Y183" s="79"/>
      <c r="Z183" s="79"/>
      <c r="AA183" s="79"/>
      <c r="AB183" s="79"/>
      <c r="AC183" s="79"/>
      <c r="AD183" s="79"/>
      <c r="AE183" s="79"/>
      <c r="AF183" s="79"/>
      <c r="AG183" s="79"/>
      <c r="AH183" s="79"/>
      <c r="AI183" s="79"/>
      <c r="AJ183" s="79"/>
      <c r="AK183" s="79"/>
      <c r="AL183" s="77"/>
      <c r="AN183" s="1"/>
    </row>
    <row r="184" customFormat="false" ht="16.5" hidden="false" customHeight="true" outlineLevel="0" collapsed="false">
      <c r="A184" s="77"/>
      <c r="B184" s="87" t="s">
        <v>292</v>
      </c>
      <c r="C184" s="87"/>
      <c r="D184" s="87"/>
      <c r="E184" s="87"/>
      <c r="F184" s="87"/>
      <c r="G184" s="87"/>
      <c r="H184" s="87"/>
      <c r="I184" s="87"/>
      <c r="J184" s="88"/>
      <c r="K184" s="88"/>
      <c r="L184" s="88"/>
      <c r="M184" s="88"/>
      <c r="N184" s="88"/>
      <c r="O184" s="88"/>
      <c r="P184" s="88"/>
      <c r="Q184" s="88"/>
      <c r="R184" s="88"/>
      <c r="S184" s="88"/>
      <c r="T184" s="88"/>
      <c r="U184" s="88"/>
      <c r="V184" s="88"/>
      <c r="W184" s="88"/>
      <c r="X184" s="88"/>
      <c r="Y184" s="88"/>
      <c r="Z184" s="88"/>
      <c r="AA184" s="88"/>
      <c r="AB184" s="88"/>
      <c r="AC184" s="88"/>
      <c r="AD184" s="88"/>
      <c r="AE184" s="88"/>
      <c r="AF184" s="88"/>
      <c r="AG184" s="88"/>
      <c r="AH184" s="88"/>
      <c r="AI184" s="88"/>
      <c r="AJ184" s="88"/>
      <c r="AK184" s="88"/>
      <c r="AL184" s="77"/>
    </row>
    <row r="185" s="92" customFormat="true" ht="15" hidden="false" customHeight="false" outlineLevel="0" collapsed="false">
      <c r="A185" s="89"/>
      <c r="B185" s="183" t="s">
        <v>101</v>
      </c>
      <c r="C185" s="178" t="s">
        <v>293</v>
      </c>
      <c r="D185" s="456"/>
      <c r="E185" s="456"/>
      <c r="F185" s="456"/>
      <c r="G185" s="456"/>
      <c r="H185" s="456"/>
      <c r="I185" s="456"/>
      <c r="J185" s="456"/>
      <c r="K185" s="456"/>
      <c r="L185" s="456"/>
      <c r="M185" s="456"/>
      <c r="N185" s="456"/>
      <c r="O185" s="456"/>
      <c r="P185" s="456"/>
      <c r="Q185" s="456"/>
      <c r="R185" s="456"/>
      <c r="S185" s="456"/>
      <c r="T185" s="456"/>
      <c r="U185" s="456"/>
      <c r="V185" s="456"/>
      <c r="W185" s="456"/>
      <c r="X185" s="456"/>
      <c r="Y185" s="456"/>
      <c r="Z185" s="456"/>
      <c r="AA185" s="456"/>
      <c r="AB185" s="456"/>
      <c r="AC185" s="456"/>
      <c r="AD185" s="456"/>
      <c r="AE185" s="456"/>
      <c r="AF185" s="456"/>
      <c r="AG185" s="456"/>
      <c r="AH185" s="456"/>
      <c r="AI185" s="456"/>
      <c r="AJ185" s="456"/>
      <c r="AK185" s="77"/>
      <c r="AL185" s="77"/>
      <c r="AN185" s="3"/>
    </row>
    <row r="186" s="92" customFormat="true" ht="40.5" hidden="false" customHeight="true" outlineLevel="0" collapsed="false">
      <c r="A186" s="89"/>
      <c r="B186" s="457" t="s">
        <v>294</v>
      </c>
      <c r="C186" s="457"/>
      <c r="D186" s="457"/>
      <c r="E186" s="457"/>
      <c r="F186" s="457"/>
      <c r="G186" s="457"/>
      <c r="H186" s="457"/>
      <c r="I186" s="457"/>
      <c r="J186" s="457"/>
      <c r="K186" s="457"/>
      <c r="L186" s="457"/>
      <c r="M186" s="457"/>
      <c r="N186" s="457"/>
      <c r="O186" s="457"/>
      <c r="P186" s="457"/>
      <c r="Q186" s="457"/>
      <c r="R186" s="457"/>
      <c r="S186" s="457"/>
      <c r="T186" s="457"/>
      <c r="U186" s="457"/>
      <c r="V186" s="457"/>
      <c r="W186" s="457"/>
      <c r="X186" s="457"/>
      <c r="Y186" s="457"/>
      <c r="Z186" s="457"/>
      <c r="AA186" s="457"/>
      <c r="AB186" s="457"/>
      <c r="AC186" s="457"/>
      <c r="AD186" s="457"/>
      <c r="AE186" s="458" t="s">
        <v>295</v>
      </c>
      <c r="AF186" s="458"/>
      <c r="AG186" s="458"/>
      <c r="AH186" s="458"/>
      <c r="AI186" s="458"/>
      <c r="AJ186" s="458"/>
      <c r="AK186" s="416" t="str">
        <f aca="false">IF(AND(AM187=TRUE(),OR(Q20=0,AM188=TRUE()),AM189=TRUE(),AM190=TRUE(),AM191=TRUE(),AM192=TRUE()),"○","×")</f>
        <v>○</v>
      </c>
      <c r="AL186" s="77"/>
      <c r="AM186" s="136" t="s">
        <v>296</v>
      </c>
      <c r="AN186" s="136"/>
      <c r="AO186" s="136"/>
      <c r="AP186" s="136"/>
      <c r="AQ186" s="136"/>
      <c r="AR186" s="136"/>
      <c r="AS186" s="136"/>
      <c r="AT186" s="136"/>
      <c r="AU186" s="136"/>
      <c r="AV186" s="136"/>
      <c r="AW186" s="136"/>
      <c r="AX186" s="136"/>
      <c r="AY186" s="136"/>
    </row>
    <row r="187" s="92" customFormat="true" ht="26.25" hidden="false" customHeight="true" outlineLevel="0" collapsed="false">
      <c r="A187" s="89"/>
      <c r="B187" s="419"/>
      <c r="C187" s="459" t="s">
        <v>297</v>
      </c>
      <c r="D187" s="459"/>
      <c r="E187" s="459"/>
      <c r="F187" s="459"/>
      <c r="G187" s="459"/>
      <c r="H187" s="459"/>
      <c r="I187" s="459"/>
      <c r="J187" s="459"/>
      <c r="K187" s="459"/>
      <c r="L187" s="459"/>
      <c r="M187" s="459"/>
      <c r="N187" s="459"/>
      <c r="O187" s="459"/>
      <c r="P187" s="459"/>
      <c r="Q187" s="459"/>
      <c r="R187" s="459"/>
      <c r="S187" s="459"/>
      <c r="T187" s="459"/>
      <c r="U187" s="459"/>
      <c r="V187" s="459"/>
      <c r="W187" s="459"/>
      <c r="X187" s="459"/>
      <c r="Y187" s="459"/>
      <c r="Z187" s="459"/>
      <c r="AA187" s="459"/>
      <c r="AB187" s="459"/>
      <c r="AC187" s="459"/>
      <c r="AD187" s="459"/>
      <c r="AE187" s="460" t="s">
        <v>298</v>
      </c>
      <c r="AF187" s="460"/>
      <c r="AG187" s="460"/>
      <c r="AH187" s="460"/>
      <c r="AI187" s="460"/>
      <c r="AJ187" s="460"/>
      <c r="AK187" s="460"/>
      <c r="AL187" s="77"/>
      <c r="AM187" s="461" t="n">
        <f aca="false">TRUE()</f>
        <v>1</v>
      </c>
      <c r="AN187" s="334"/>
      <c r="AO187" s="334"/>
      <c r="AP187" s="334"/>
      <c r="AQ187" s="334"/>
      <c r="AR187" s="334"/>
      <c r="AS187" s="334"/>
      <c r="AT187" s="334"/>
      <c r="AU187" s="334"/>
      <c r="AV187" s="334"/>
    </row>
    <row r="188" s="92" customFormat="true" ht="35.25" hidden="false" customHeight="true" outlineLevel="0" collapsed="false">
      <c r="A188" s="89"/>
      <c r="B188" s="433"/>
      <c r="C188" s="462" t="s">
        <v>299</v>
      </c>
      <c r="D188" s="462"/>
      <c r="E188" s="462"/>
      <c r="F188" s="462"/>
      <c r="G188" s="462"/>
      <c r="H188" s="462"/>
      <c r="I188" s="462"/>
      <c r="J188" s="462"/>
      <c r="K188" s="462"/>
      <c r="L188" s="462"/>
      <c r="M188" s="462"/>
      <c r="N188" s="462"/>
      <c r="O188" s="462"/>
      <c r="P188" s="462"/>
      <c r="Q188" s="462"/>
      <c r="R188" s="462"/>
      <c r="S188" s="462"/>
      <c r="T188" s="462"/>
      <c r="U188" s="462"/>
      <c r="V188" s="462"/>
      <c r="W188" s="462"/>
      <c r="X188" s="462"/>
      <c r="Y188" s="462"/>
      <c r="Z188" s="462"/>
      <c r="AA188" s="462"/>
      <c r="AB188" s="462"/>
      <c r="AC188" s="462"/>
      <c r="AD188" s="462"/>
      <c r="AE188" s="463" t="s">
        <v>298</v>
      </c>
      <c r="AF188" s="463"/>
      <c r="AG188" s="463"/>
      <c r="AH188" s="463"/>
      <c r="AI188" s="463"/>
      <c r="AJ188" s="463"/>
      <c r="AK188" s="463"/>
      <c r="AL188" s="77"/>
      <c r="AM188" s="144" t="n">
        <f aca="false">TRUE()</f>
        <v>1</v>
      </c>
      <c r="AN188" s="334"/>
      <c r="AO188" s="334"/>
      <c r="AP188" s="334"/>
      <c r="AQ188" s="334"/>
      <c r="AR188" s="334"/>
      <c r="AS188" s="334"/>
      <c r="AT188" s="334"/>
      <c r="AU188" s="334"/>
      <c r="AV188" s="334"/>
    </row>
    <row r="189" s="92" customFormat="true" ht="37.5" hidden="false" customHeight="true" outlineLevel="0" collapsed="false">
      <c r="A189" s="89"/>
      <c r="B189" s="433"/>
      <c r="C189" s="464" t="s">
        <v>300</v>
      </c>
      <c r="D189" s="464"/>
      <c r="E189" s="464"/>
      <c r="F189" s="464"/>
      <c r="G189" s="464"/>
      <c r="H189" s="464"/>
      <c r="I189" s="464"/>
      <c r="J189" s="464"/>
      <c r="K189" s="464"/>
      <c r="L189" s="464"/>
      <c r="M189" s="464"/>
      <c r="N189" s="464"/>
      <c r="O189" s="464"/>
      <c r="P189" s="464"/>
      <c r="Q189" s="464"/>
      <c r="R189" s="464"/>
      <c r="S189" s="464"/>
      <c r="T189" s="464"/>
      <c r="U189" s="464"/>
      <c r="V189" s="464"/>
      <c r="W189" s="464"/>
      <c r="X189" s="464"/>
      <c r="Y189" s="464"/>
      <c r="Z189" s="464"/>
      <c r="AA189" s="464"/>
      <c r="AB189" s="464"/>
      <c r="AC189" s="464"/>
      <c r="AD189" s="464"/>
      <c r="AE189" s="463" t="s">
        <v>301</v>
      </c>
      <c r="AF189" s="463"/>
      <c r="AG189" s="463"/>
      <c r="AH189" s="463"/>
      <c r="AI189" s="463"/>
      <c r="AJ189" s="463"/>
      <c r="AK189" s="463"/>
      <c r="AL189" s="77"/>
      <c r="AM189" s="144" t="n">
        <f aca="false">TRUE()</f>
        <v>1</v>
      </c>
      <c r="AN189" s="334"/>
      <c r="AO189" s="334"/>
      <c r="AP189" s="334"/>
      <c r="AQ189" s="334"/>
      <c r="AR189" s="334"/>
      <c r="AS189" s="334"/>
      <c r="AT189" s="334"/>
      <c r="AU189" s="334"/>
      <c r="AV189" s="334"/>
    </row>
    <row r="190" s="92" customFormat="true" ht="23.25" hidden="false" customHeight="true" outlineLevel="0" collapsed="false">
      <c r="A190" s="89"/>
      <c r="B190" s="433"/>
      <c r="C190" s="464" t="s">
        <v>302</v>
      </c>
      <c r="D190" s="464"/>
      <c r="E190" s="464"/>
      <c r="F190" s="464"/>
      <c r="G190" s="464"/>
      <c r="H190" s="464"/>
      <c r="I190" s="464"/>
      <c r="J190" s="464"/>
      <c r="K190" s="464"/>
      <c r="L190" s="464"/>
      <c r="M190" s="464"/>
      <c r="N190" s="464"/>
      <c r="O190" s="464"/>
      <c r="P190" s="464"/>
      <c r="Q190" s="464"/>
      <c r="R190" s="464"/>
      <c r="S190" s="464"/>
      <c r="T190" s="464"/>
      <c r="U190" s="464"/>
      <c r="V190" s="464"/>
      <c r="W190" s="464"/>
      <c r="X190" s="464"/>
      <c r="Y190" s="464"/>
      <c r="Z190" s="464"/>
      <c r="AA190" s="464"/>
      <c r="AB190" s="464"/>
      <c r="AC190" s="464"/>
      <c r="AD190" s="464"/>
      <c r="AE190" s="465" t="s">
        <v>303</v>
      </c>
      <c r="AF190" s="465"/>
      <c r="AG190" s="465"/>
      <c r="AH190" s="465"/>
      <c r="AI190" s="465"/>
      <c r="AJ190" s="465"/>
      <c r="AK190" s="465"/>
      <c r="AL190" s="77"/>
      <c r="AM190" s="144" t="n">
        <f aca="false">TRUE()</f>
        <v>1</v>
      </c>
    </row>
    <row r="191" s="92" customFormat="true" ht="23.25" hidden="false" customHeight="true" outlineLevel="0" collapsed="false">
      <c r="A191" s="89"/>
      <c r="B191" s="433"/>
      <c r="C191" s="464" t="s">
        <v>304</v>
      </c>
      <c r="D191" s="464"/>
      <c r="E191" s="464"/>
      <c r="F191" s="464"/>
      <c r="G191" s="464"/>
      <c r="H191" s="464"/>
      <c r="I191" s="464"/>
      <c r="J191" s="464"/>
      <c r="K191" s="464"/>
      <c r="L191" s="464"/>
      <c r="M191" s="464"/>
      <c r="N191" s="464"/>
      <c r="O191" s="464"/>
      <c r="P191" s="464"/>
      <c r="Q191" s="464"/>
      <c r="R191" s="464"/>
      <c r="S191" s="464"/>
      <c r="T191" s="464"/>
      <c r="U191" s="464"/>
      <c r="V191" s="464"/>
      <c r="W191" s="464"/>
      <c r="X191" s="464"/>
      <c r="Y191" s="464"/>
      <c r="Z191" s="464"/>
      <c r="AA191" s="464"/>
      <c r="AB191" s="464"/>
      <c r="AC191" s="464"/>
      <c r="AD191" s="464"/>
      <c r="AE191" s="463" t="s">
        <v>305</v>
      </c>
      <c r="AF191" s="463"/>
      <c r="AG191" s="463"/>
      <c r="AH191" s="463"/>
      <c r="AI191" s="463"/>
      <c r="AJ191" s="463"/>
      <c r="AK191" s="463"/>
      <c r="AL191" s="77"/>
      <c r="AM191" s="144" t="n">
        <f aca="false">TRUE()</f>
        <v>1</v>
      </c>
      <c r="AN191" s="466"/>
      <c r="AO191" s="466"/>
      <c r="AP191" s="466"/>
    </row>
    <row r="192" s="92" customFormat="true" ht="13.5" hidden="false" customHeight="true" outlineLevel="0" collapsed="false">
      <c r="A192" s="89"/>
      <c r="B192" s="443"/>
      <c r="C192" s="467" t="s">
        <v>306</v>
      </c>
      <c r="D192" s="467"/>
      <c r="E192" s="467"/>
      <c r="F192" s="467"/>
      <c r="G192" s="467"/>
      <c r="H192" s="467"/>
      <c r="I192" s="467"/>
      <c r="J192" s="467"/>
      <c r="K192" s="467"/>
      <c r="L192" s="467"/>
      <c r="M192" s="467"/>
      <c r="N192" s="467"/>
      <c r="O192" s="467"/>
      <c r="P192" s="467"/>
      <c r="Q192" s="467"/>
      <c r="R192" s="467"/>
      <c r="S192" s="467"/>
      <c r="T192" s="467"/>
      <c r="U192" s="467"/>
      <c r="V192" s="467"/>
      <c r="W192" s="467"/>
      <c r="X192" s="467"/>
      <c r="Y192" s="467"/>
      <c r="Z192" s="467"/>
      <c r="AA192" s="467"/>
      <c r="AB192" s="467"/>
      <c r="AC192" s="467"/>
      <c r="AD192" s="467"/>
      <c r="AE192" s="468" t="s">
        <v>307</v>
      </c>
      <c r="AF192" s="468"/>
      <c r="AG192" s="468"/>
      <c r="AH192" s="468"/>
      <c r="AI192" s="468"/>
      <c r="AJ192" s="468"/>
      <c r="AK192" s="468"/>
      <c r="AL192" s="77"/>
      <c r="AM192" s="144" t="n">
        <f aca="false">TRUE()</f>
        <v>1</v>
      </c>
    </row>
    <row r="193" s="92" customFormat="true" ht="5.25" hidden="false" customHeight="true" outlineLevel="0" collapsed="false">
      <c r="A193" s="89"/>
      <c r="B193" s="456"/>
      <c r="C193" s="178"/>
      <c r="D193" s="456"/>
      <c r="E193" s="456"/>
      <c r="F193" s="456"/>
      <c r="G193" s="456"/>
      <c r="H193" s="456"/>
      <c r="I193" s="456"/>
      <c r="J193" s="456"/>
      <c r="K193" s="456"/>
      <c r="L193" s="456"/>
      <c r="M193" s="456"/>
      <c r="N193" s="456"/>
      <c r="O193" s="456"/>
      <c r="P193" s="456"/>
      <c r="Q193" s="456"/>
      <c r="R193" s="456"/>
      <c r="S193" s="456"/>
      <c r="T193" s="456"/>
      <c r="U193" s="456"/>
      <c r="V193" s="456"/>
      <c r="W193" s="456"/>
      <c r="X193" s="456"/>
      <c r="Y193" s="456"/>
      <c r="Z193" s="178"/>
      <c r="AA193" s="178"/>
      <c r="AB193" s="178"/>
      <c r="AC193" s="178"/>
      <c r="AD193" s="178"/>
      <c r="AE193" s="178"/>
      <c r="AF193" s="178"/>
      <c r="AG193" s="178"/>
      <c r="AH193" s="178"/>
      <c r="AI193" s="456"/>
      <c r="AJ193" s="456"/>
      <c r="AK193" s="77"/>
      <c r="AL193" s="77"/>
    </row>
    <row r="194" s="92" customFormat="true" ht="12" hidden="false" customHeight="true" outlineLevel="0" collapsed="false">
      <c r="A194" s="89"/>
      <c r="B194" s="469" t="s">
        <v>308</v>
      </c>
      <c r="C194" s="470" t="s">
        <v>309</v>
      </c>
      <c r="D194" s="470"/>
      <c r="E194" s="470"/>
      <c r="F194" s="470"/>
      <c r="G194" s="470"/>
      <c r="H194" s="470"/>
      <c r="I194" s="470"/>
      <c r="J194" s="470"/>
      <c r="K194" s="470"/>
      <c r="L194" s="470"/>
      <c r="M194" s="470"/>
      <c r="N194" s="470"/>
      <c r="O194" s="470"/>
      <c r="P194" s="470"/>
      <c r="Q194" s="470"/>
      <c r="R194" s="470"/>
      <c r="S194" s="470"/>
      <c r="T194" s="470"/>
      <c r="U194" s="470"/>
      <c r="V194" s="470"/>
      <c r="W194" s="470"/>
      <c r="X194" s="470"/>
      <c r="Y194" s="470"/>
      <c r="Z194" s="470"/>
      <c r="AA194" s="470"/>
      <c r="AB194" s="470"/>
      <c r="AC194" s="470"/>
      <c r="AD194" s="470"/>
      <c r="AE194" s="470"/>
      <c r="AF194" s="470"/>
      <c r="AG194" s="470"/>
      <c r="AH194" s="470"/>
      <c r="AI194" s="470"/>
      <c r="AJ194" s="470"/>
      <c r="AK194" s="471"/>
      <c r="AL194" s="77"/>
    </row>
    <row r="195" s="92" customFormat="true" ht="28.5" hidden="false" customHeight="true" outlineLevel="0" collapsed="false">
      <c r="A195" s="89"/>
      <c r="B195" s="469" t="s">
        <v>308</v>
      </c>
      <c r="C195" s="472" t="s">
        <v>310</v>
      </c>
      <c r="D195" s="472"/>
      <c r="E195" s="472"/>
      <c r="F195" s="472"/>
      <c r="G195" s="472"/>
      <c r="H195" s="472"/>
      <c r="I195" s="472"/>
      <c r="J195" s="472"/>
      <c r="K195" s="472"/>
      <c r="L195" s="472"/>
      <c r="M195" s="472"/>
      <c r="N195" s="472"/>
      <c r="O195" s="472"/>
      <c r="P195" s="472"/>
      <c r="Q195" s="472"/>
      <c r="R195" s="472"/>
      <c r="S195" s="472"/>
      <c r="T195" s="472"/>
      <c r="U195" s="472"/>
      <c r="V195" s="472"/>
      <c r="W195" s="472"/>
      <c r="X195" s="472"/>
      <c r="Y195" s="472"/>
      <c r="Z195" s="472"/>
      <c r="AA195" s="472"/>
      <c r="AB195" s="472"/>
      <c r="AC195" s="472"/>
      <c r="AD195" s="472"/>
      <c r="AE195" s="472"/>
      <c r="AF195" s="472"/>
      <c r="AG195" s="472"/>
      <c r="AH195" s="472"/>
      <c r="AI195" s="472"/>
      <c r="AJ195" s="472"/>
      <c r="AK195" s="472"/>
      <c r="AL195" s="77"/>
    </row>
    <row r="196" s="92" customFormat="true" ht="16.5" hidden="false" customHeight="true" outlineLevel="0" collapsed="false">
      <c r="A196" s="89"/>
      <c r="B196" s="473"/>
      <c r="C196" s="295"/>
      <c r="D196" s="295"/>
      <c r="E196" s="295"/>
      <c r="F196" s="295"/>
      <c r="G196" s="295"/>
      <c r="H196" s="295"/>
      <c r="I196" s="295"/>
      <c r="J196" s="295"/>
      <c r="K196" s="295"/>
      <c r="L196" s="295"/>
      <c r="M196" s="295"/>
      <c r="N196" s="295"/>
      <c r="O196" s="295"/>
      <c r="P196" s="295"/>
      <c r="Q196" s="295"/>
      <c r="R196" s="295"/>
      <c r="S196" s="295"/>
      <c r="T196" s="295"/>
      <c r="U196" s="295"/>
      <c r="V196" s="295"/>
      <c r="W196" s="295"/>
      <c r="X196" s="295"/>
      <c r="Y196" s="295"/>
      <c r="Z196" s="295"/>
      <c r="AA196" s="295"/>
      <c r="AB196" s="295"/>
      <c r="AC196" s="295"/>
      <c r="AD196" s="295"/>
      <c r="AE196" s="295"/>
      <c r="AF196" s="295"/>
      <c r="AG196" s="295"/>
      <c r="AH196" s="295"/>
      <c r="AI196" s="295"/>
      <c r="AJ196" s="295"/>
      <c r="AK196" s="416" t="str">
        <f aca="false">IF(COUNTA(E200,H200,K200,T201,AA201)=5,"○","×")</f>
        <v>○</v>
      </c>
      <c r="AL196" s="77"/>
    </row>
    <row r="197" s="92" customFormat="true" ht="8.25" hidden="false" customHeight="true" outlineLevel="0" collapsed="false">
      <c r="A197" s="89"/>
      <c r="B197" s="474"/>
      <c r="C197" s="475"/>
      <c r="D197" s="475"/>
      <c r="E197" s="475"/>
      <c r="F197" s="475"/>
      <c r="G197" s="475"/>
      <c r="H197" s="475"/>
      <c r="I197" s="475"/>
      <c r="J197" s="475"/>
      <c r="K197" s="475"/>
      <c r="L197" s="475"/>
      <c r="M197" s="475"/>
      <c r="N197" s="475"/>
      <c r="O197" s="475"/>
      <c r="P197" s="475"/>
      <c r="Q197" s="475"/>
      <c r="R197" s="475"/>
      <c r="S197" s="475"/>
      <c r="T197" s="475"/>
      <c r="U197" s="475"/>
      <c r="V197" s="475"/>
      <c r="W197" s="475"/>
      <c r="X197" s="475"/>
      <c r="Y197" s="475"/>
      <c r="Z197" s="475"/>
      <c r="AA197" s="475"/>
      <c r="AB197" s="475"/>
      <c r="AC197" s="475"/>
      <c r="AD197" s="475"/>
      <c r="AE197" s="475"/>
      <c r="AF197" s="475"/>
      <c r="AG197" s="475"/>
      <c r="AH197" s="475"/>
      <c r="AI197" s="475"/>
      <c r="AJ197" s="475"/>
      <c r="AK197" s="476"/>
      <c r="AL197" s="77"/>
      <c r="AM197" s="1"/>
    </row>
    <row r="198" s="92" customFormat="true" ht="26.25" hidden="false" customHeight="true" outlineLevel="0" collapsed="false">
      <c r="A198" s="89"/>
      <c r="B198" s="477"/>
      <c r="C198" s="478" t="s">
        <v>311</v>
      </c>
      <c r="D198" s="478"/>
      <c r="E198" s="478"/>
      <c r="F198" s="478"/>
      <c r="G198" s="478"/>
      <c r="H198" s="478"/>
      <c r="I198" s="478"/>
      <c r="J198" s="478"/>
      <c r="K198" s="478"/>
      <c r="L198" s="478"/>
      <c r="M198" s="478"/>
      <c r="N198" s="478"/>
      <c r="O198" s="478"/>
      <c r="P198" s="478"/>
      <c r="Q198" s="478"/>
      <c r="R198" s="478"/>
      <c r="S198" s="478"/>
      <c r="T198" s="478"/>
      <c r="U198" s="478"/>
      <c r="V198" s="478"/>
      <c r="W198" s="478"/>
      <c r="X198" s="478"/>
      <c r="Y198" s="478"/>
      <c r="Z198" s="478"/>
      <c r="AA198" s="478"/>
      <c r="AB198" s="478"/>
      <c r="AC198" s="478"/>
      <c r="AD198" s="478"/>
      <c r="AE198" s="478"/>
      <c r="AF198" s="478"/>
      <c r="AG198" s="478"/>
      <c r="AH198" s="478"/>
      <c r="AI198" s="478"/>
      <c r="AJ198" s="456"/>
      <c r="AK198" s="479"/>
      <c r="AL198" s="456"/>
      <c r="AM198" s="1"/>
    </row>
    <row r="199" s="92" customFormat="true" ht="6.75" hidden="false" customHeight="true" outlineLevel="0" collapsed="false">
      <c r="A199" s="89"/>
      <c r="B199" s="477"/>
      <c r="C199" s="178"/>
      <c r="D199" s="456"/>
      <c r="E199" s="456"/>
      <c r="F199" s="456"/>
      <c r="G199" s="456"/>
      <c r="H199" s="456"/>
      <c r="I199" s="456"/>
      <c r="J199" s="456"/>
      <c r="K199" s="456"/>
      <c r="L199" s="456"/>
      <c r="M199" s="456"/>
      <c r="N199" s="456"/>
      <c r="O199" s="456"/>
      <c r="P199" s="456"/>
      <c r="Q199" s="456"/>
      <c r="R199" s="456"/>
      <c r="S199" s="456"/>
      <c r="T199" s="456"/>
      <c r="U199" s="456"/>
      <c r="V199" s="456"/>
      <c r="W199" s="456"/>
      <c r="X199" s="456"/>
      <c r="Y199" s="456"/>
      <c r="Z199" s="456"/>
      <c r="AA199" s="456"/>
      <c r="AB199" s="456"/>
      <c r="AC199" s="456"/>
      <c r="AD199" s="456"/>
      <c r="AE199" s="456"/>
      <c r="AF199" s="456"/>
      <c r="AG199" s="456"/>
      <c r="AH199" s="456"/>
      <c r="AI199" s="456"/>
      <c r="AJ199" s="456"/>
      <c r="AK199" s="479"/>
      <c r="AL199" s="77"/>
      <c r="AM199" s="1"/>
    </row>
    <row r="200" s="92" customFormat="true" ht="15" hidden="false" customHeight="true" outlineLevel="0" collapsed="false">
      <c r="A200" s="89"/>
      <c r="B200" s="480"/>
      <c r="C200" s="481" t="s">
        <v>114</v>
      </c>
      <c r="D200" s="481"/>
      <c r="E200" s="482" t="n">
        <v>6</v>
      </c>
      <c r="F200" s="482"/>
      <c r="G200" s="481" t="s">
        <v>115</v>
      </c>
      <c r="H200" s="482" t="s">
        <v>312</v>
      </c>
      <c r="I200" s="482"/>
      <c r="J200" s="481" t="s">
        <v>116</v>
      </c>
      <c r="K200" s="482" t="s">
        <v>312</v>
      </c>
      <c r="L200" s="482"/>
      <c r="M200" s="481" t="s">
        <v>313</v>
      </c>
      <c r="N200" s="456"/>
      <c r="O200" s="483" t="s">
        <v>12</v>
      </c>
      <c r="P200" s="483"/>
      <c r="Q200" s="483"/>
      <c r="R200" s="484" t="str">
        <f aca="false">IF(H7="","",H7)</f>
        <v>○○ケアサービス</v>
      </c>
      <c r="S200" s="484"/>
      <c r="T200" s="484"/>
      <c r="U200" s="484"/>
      <c r="V200" s="484"/>
      <c r="W200" s="484"/>
      <c r="X200" s="484"/>
      <c r="Y200" s="484"/>
      <c r="Z200" s="484"/>
      <c r="AA200" s="484"/>
      <c r="AB200" s="484"/>
      <c r="AC200" s="484"/>
      <c r="AD200" s="484"/>
      <c r="AE200" s="484"/>
      <c r="AF200" s="484"/>
      <c r="AG200" s="484"/>
      <c r="AH200" s="484"/>
      <c r="AI200" s="484"/>
      <c r="AJ200" s="485"/>
      <c r="AK200" s="486"/>
      <c r="AL200" s="487"/>
      <c r="AM200" s="488"/>
      <c r="AN200" s="1"/>
      <c r="AO200" s="1"/>
      <c r="AP200" s="1"/>
      <c r="AQ200" s="1"/>
      <c r="AR200" s="1"/>
      <c r="AS200" s="1"/>
      <c r="AT200" s="1"/>
      <c r="AU200" s="1"/>
      <c r="AV200" s="1"/>
      <c r="AW200" s="145"/>
      <c r="AX200" s="1"/>
      <c r="AY200" s="1"/>
      <c r="AZ200" s="1"/>
      <c r="BA200" s="1"/>
      <c r="BB200" s="1"/>
      <c r="BC200" s="1"/>
    </row>
    <row r="201" customFormat="false" ht="15" hidden="false" customHeight="true" outlineLevel="0" collapsed="false">
      <c r="A201" s="77"/>
      <c r="B201" s="480"/>
      <c r="C201" s="489"/>
      <c r="D201" s="481"/>
      <c r="E201" s="481"/>
      <c r="F201" s="481"/>
      <c r="G201" s="481"/>
      <c r="H201" s="481"/>
      <c r="I201" s="481"/>
      <c r="J201" s="481"/>
      <c r="K201" s="481"/>
      <c r="L201" s="481"/>
      <c r="M201" s="481"/>
      <c r="N201" s="481"/>
      <c r="O201" s="490" t="s">
        <v>314</v>
      </c>
      <c r="P201" s="490"/>
      <c r="Q201" s="490"/>
      <c r="R201" s="491" t="s">
        <v>24</v>
      </c>
      <c r="S201" s="491"/>
      <c r="T201" s="492" t="s">
        <v>25</v>
      </c>
      <c r="U201" s="492"/>
      <c r="V201" s="492"/>
      <c r="W201" s="492"/>
      <c r="X201" s="492"/>
      <c r="Y201" s="493" t="s">
        <v>26</v>
      </c>
      <c r="Z201" s="493"/>
      <c r="AA201" s="492" t="s">
        <v>27</v>
      </c>
      <c r="AB201" s="492"/>
      <c r="AC201" s="492"/>
      <c r="AD201" s="492"/>
      <c r="AE201" s="492"/>
      <c r="AF201" s="492"/>
      <c r="AG201" s="492"/>
      <c r="AH201" s="492"/>
      <c r="AI201" s="492"/>
      <c r="AJ201" s="489"/>
      <c r="AK201" s="494"/>
      <c r="AL201" s="487"/>
      <c r="AM201" s="488"/>
      <c r="AW201" s="145"/>
    </row>
    <row r="202" customFormat="false" ht="7.5" hidden="false" customHeight="true" outlineLevel="0" collapsed="false">
      <c r="A202" s="77"/>
      <c r="B202" s="495"/>
      <c r="C202" s="496"/>
      <c r="D202" s="497"/>
      <c r="E202" s="497"/>
      <c r="F202" s="497"/>
      <c r="G202" s="497"/>
      <c r="H202" s="497"/>
      <c r="I202" s="497"/>
      <c r="J202" s="497"/>
      <c r="K202" s="497"/>
      <c r="L202" s="497"/>
      <c r="M202" s="497"/>
      <c r="N202" s="497"/>
      <c r="O202" s="497"/>
      <c r="P202" s="497"/>
      <c r="Q202" s="496"/>
      <c r="R202" s="497"/>
      <c r="S202" s="498"/>
      <c r="T202" s="498"/>
      <c r="U202" s="498"/>
      <c r="V202" s="498"/>
      <c r="W202" s="498"/>
      <c r="X202" s="499"/>
      <c r="Y202" s="499"/>
      <c r="Z202" s="499"/>
      <c r="AA202" s="499"/>
      <c r="AB202" s="499"/>
      <c r="AC202" s="499"/>
      <c r="AD202" s="499"/>
      <c r="AE202" s="499"/>
      <c r="AF202" s="499"/>
      <c r="AG202" s="499"/>
      <c r="AH202" s="499"/>
      <c r="AI202" s="499"/>
      <c r="AJ202" s="500"/>
      <c r="AK202" s="501"/>
      <c r="AL202" s="487"/>
      <c r="AM202" s="488"/>
      <c r="AW202" s="145"/>
    </row>
    <row r="203" customFormat="false" ht="7.5" hidden="false" customHeight="true" outlineLevel="0" collapsed="false">
      <c r="A203" s="77"/>
      <c r="B203" s="502"/>
      <c r="C203" s="487"/>
      <c r="D203" s="502"/>
      <c r="E203" s="502"/>
      <c r="F203" s="502"/>
      <c r="G203" s="502"/>
      <c r="H203" s="502"/>
      <c r="I203" s="502"/>
      <c r="J203" s="502"/>
      <c r="K203" s="502"/>
      <c r="L203" s="502"/>
      <c r="M203" s="502"/>
      <c r="N203" s="502"/>
      <c r="O203" s="502"/>
      <c r="P203" s="502"/>
      <c r="Q203" s="487"/>
      <c r="R203" s="502"/>
      <c r="S203" s="503"/>
      <c r="T203" s="503"/>
      <c r="U203" s="503"/>
      <c r="V203" s="503"/>
      <c r="W203" s="503"/>
      <c r="X203" s="504"/>
      <c r="Y203" s="504"/>
      <c r="Z203" s="504"/>
      <c r="AA203" s="504"/>
      <c r="AB203" s="504"/>
      <c r="AC203" s="504"/>
      <c r="AD203" s="504"/>
      <c r="AE203" s="504"/>
      <c r="AF203" s="504"/>
      <c r="AG203" s="504"/>
      <c r="AH203" s="504"/>
      <c r="AI203" s="504"/>
      <c r="AJ203" s="505"/>
      <c r="AK203" s="487"/>
      <c r="AL203" s="487"/>
      <c r="AM203" s="488"/>
      <c r="AW203" s="145"/>
    </row>
    <row r="204" s="92" customFormat="true" ht="15" hidden="false" customHeight="true" outlineLevel="0" collapsed="false">
      <c r="A204" s="89"/>
      <c r="B204" s="506" t="s">
        <v>315</v>
      </c>
      <c r="C204" s="502"/>
      <c r="D204" s="89"/>
      <c r="E204" s="89"/>
      <c r="F204" s="87" t="s">
        <v>316</v>
      </c>
      <c r="G204" s="77"/>
      <c r="H204" s="77"/>
      <c r="I204" s="77"/>
      <c r="J204" s="77"/>
      <c r="K204" s="77"/>
      <c r="L204" s="77"/>
      <c r="M204" s="77"/>
      <c r="N204" s="77"/>
      <c r="O204" s="77"/>
      <c r="P204" s="77"/>
      <c r="Q204" s="77"/>
      <c r="R204" s="77"/>
      <c r="S204" s="77"/>
      <c r="T204" s="77"/>
      <c r="U204" s="77"/>
      <c r="V204" s="77"/>
      <c r="W204" s="77"/>
      <c r="X204" s="77"/>
      <c r="Y204" s="77"/>
      <c r="Z204" s="77"/>
      <c r="AA204" s="77"/>
      <c r="AB204" s="77"/>
      <c r="AC204" s="77"/>
      <c r="AD204" s="77"/>
      <c r="AE204" s="77"/>
      <c r="AF204" s="77"/>
      <c r="AG204" s="77"/>
      <c r="AH204" s="77"/>
      <c r="AI204" s="77"/>
      <c r="AJ204" s="77"/>
      <c r="AK204" s="77"/>
      <c r="AL204" s="77"/>
      <c r="AM204" s="1"/>
    </row>
    <row r="205" customFormat="false" ht="12.75" hidden="false" customHeight="true" outlineLevel="0" collapsed="false">
      <c r="A205" s="77"/>
      <c r="B205" s="183" t="s">
        <v>101</v>
      </c>
      <c r="C205" s="471" t="s">
        <v>317</v>
      </c>
      <c r="D205" s="77"/>
      <c r="E205" s="77"/>
      <c r="F205" s="77"/>
      <c r="G205" s="77"/>
      <c r="H205" s="77"/>
      <c r="I205" s="77"/>
      <c r="J205" s="77"/>
      <c r="K205" s="77"/>
      <c r="L205" s="77"/>
      <c r="M205" s="77"/>
      <c r="N205" s="77"/>
      <c r="O205" s="77"/>
      <c r="P205" s="77"/>
      <c r="Q205" s="77"/>
      <c r="R205" s="77"/>
      <c r="S205" s="77"/>
      <c r="T205" s="77"/>
      <c r="U205" s="77"/>
      <c r="V205" s="77"/>
      <c r="W205" s="77"/>
      <c r="X205" s="77"/>
      <c r="Y205" s="77"/>
      <c r="Z205" s="77"/>
      <c r="AA205" s="77"/>
      <c r="AB205" s="77"/>
      <c r="AC205" s="77"/>
      <c r="AD205" s="77"/>
      <c r="AE205" s="77"/>
      <c r="AF205" s="77"/>
      <c r="AG205" s="77"/>
      <c r="AH205" s="77"/>
      <c r="AI205" s="77"/>
      <c r="AJ205" s="77"/>
      <c r="AK205" s="77"/>
      <c r="AL205" s="77"/>
    </row>
    <row r="206" s="243" customFormat="true" ht="12" hidden="false" customHeight="true" outlineLevel="0" collapsed="false">
      <c r="A206" s="140"/>
      <c r="B206" s="183" t="s">
        <v>308</v>
      </c>
      <c r="C206" s="471" t="s">
        <v>318</v>
      </c>
      <c r="D206" s="140"/>
      <c r="E206" s="140"/>
      <c r="F206" s="140"/>
      <c r="G206" s="140"/>
      <c r="H206" s="140"/>
      <c r="I206" s="140"/>
      <c r="J206" s="140"/>
      <c r="K206" s="140"/>
      <c r="L206" s="140"/>
      <c r="M206" s="140"/>
      <c r="N206" s="140"/>
      <c r="O206" s="140"/>
      <c r="P206" s="140"/>
      <c r="Q206" s="140"/>
      <c r="R206" s="140"/>
      <c r="S206" s="140"/>
      <c r="T206" s="140"/>
      <c r="U206" s="140"/>
      <c r="V206" s="140"/>
      <c r="W206" s="140"/>
      <c r="X206" s="140"/>
      <c r="Y206" s="140"/>
      <c r="Z206" s="140"/>
      <c r="AA206" s="140"/>
      <c r="AB206" s="140"/>
      <c r="AC206" s="140"/>
      <c r="AD206" s="140"/>
      <c r="AE206" s="140"/>
      <c r="AF206" s="140"/>
      <c r="AG206" s="140"/>
      <c r="AH206" s="140"/>
      <c r="AI206" s="140"/>
      <c r="AJ206" s="140"/>
      <c r="AK206" s="140"/>
      <c r="AL206" s="140"/>
    </row>
    <row r="207" customFormat="false" ht="6" hidden="false" customHeight="true" outlineLevel="0" collapsed="false">
      <c r="A207" s="77"/>
      <c r="B207" s="87"/>
      <c r="C207" s="502"/>
      <c r="D207" s="77"/>
      <c r="E207" s="77"/>
      <c r="F207" s="77"/>
      <c r="G207" s="77"/>
      <c r="H207" s="77"/>
      <c r="I207" s="77"/>
      <c r="J207" s="77"/>
      <c r="K207" s="77"/>
      <c r="L207" s="77"/>
      <c r="M207" s="77"/>
      <c r="N207" s="77"/>
      <c r="O207" s="77"/>
      <c r="P207" s="77"/>
      <c r="Q207" s="77"/>
      <c r="R207" s="77"/>
      <c r="S207" s="77"/>
      <c r="T207" s="77"/>
      <c r="U207" s="77"/>
      <c r="V207" s="77"/>
      <c r="W207" s="77"/>
      <c r="X207" s="77"/>
      <c r="Y207" s="77"/>
      <c r="Z207" s="77"/>
      <c r="AA207" s="77"/>
      <c r="AB207" s="77"/>
      <c r="AC207" s="77"/>
      <c r="AD207" s="77"/>
      <c r="AE207" s="77"/>
      <c r="AF207" s="77"/>
      <c r="AG207" s="77"/>
      <c r="AH207" s="77"/>
      <c r="AI207" s="77"/>
      <c r="AJ207" s="77"/>
      <c r="AK207" s="77"/>
      <c r="AL207" s="77"/>
    </row>
    <row r="208" customFormat="false" ht="13.5" hidden="false" customHeight="false" outlineLevel="0" collapsed="false">
      <c r="A208" s="77"/>
      <c r="B208" s="507" t="s">
        <v>73</v>
      </c>
      <c r="C208" s="507"/>
      <c r="D208" s="507"/>
      <c r="E208" s="507"/>
      <c r="F208" s="507"/>
      <c r="G208" s="507"/>
      <c r="H208" s="507"/>
      <c r="I208" s="507"/>
      <c r="J208" s="507"/>
      <c r="K208" s="507"/>
      <c r="L208" s="507"/>
      <c r="M208" s="507"/>
      <c r="N208" s="507"/>
      <c r="O208" s="507"/>
      <c r="P208" s="507"/>
      <c r="Q208" s="507"/>
      <c r="R208" s="507"/>
      <c r="S208" s="507"/>
      <c r="T208" s="507"/>
      <c r="U208" s="507"/>
      <c r="V208" s="507"/>
      <c r="W208" s="507"/>
      <c r="X208" s="507"/>
      <c r="Y208" s="507"/>
      <c r="Z208" s="507"/>
      <c r="AA208" s="507"/>
      <c r="AB208" s="507"/>
      <c r="AC208" s="507"/>
      <c r="AD208" s="507"/>
      <c r="AE208" s="507"/>
      <c r="AF208" s="507"/>
      <c r="AG208" s="507"/>
      <c r="AH208" s="507"/>
      <c r="AI208" s="507"/>
      <c r="AJ208" s="507"/>
      <c r="AK208" s="507"/>
      <c r="AL208" s="77"/>
    </row>
    <row r="209" customFormat="false" ht="13.5" hidden="false" customHeight="false" outlineLevel="0" collapsed="false">
      <c r="A209" s="77"/>
      <c r="B209" s="508" t="s">
        <v>319</v>
      </c>
      <c r="C209" s="509" t="s">
        <v>320</v>
      </c>
      <c r="D209" s="509"/>
      <c r="E209" s="509"/>
      <c r="F209" s="509"/>
      <c r="G209" s="509"/>
      <c r="H209" s="509"/>
      <c r="I209" s="509"/>
      <c r="J209" s="509"/>
      <c r="K209" s="509"/>
      <c r="L209" s="509"/>
      <c r="M209" s="509"/>
      <c r="N209" s="509"/>
      <c r="O209" s="509"/>
      <c r="P209" s="509"/>
      <c r="Q209" s="509"/>
      <c r="R209" s="509"/>
      <c r="S209" s="509"/>
      <c r="T209" s="509"/>
      <c r="U209" s="509"/>
      <c r="V209" s="509"/>
      <c r="W209" s="509"/>
      <c r="X209" s="509"/>
      <c r="Y209" s="509"/>
      <c r="Z209" s="509"/>
      <c r="AA209" s="509"/>
      <c r="AB209" s="509"/>
      <c r="AC209" s="509"/>
      <c r="AD209" s="509"/>
      <c r="AE209" s="509"/>
      <c r="AF209" s="509"/>
      <c r="AG209" s="509"/>
      <c r="AH209" s="509"/>
      <c r="AI209" s="509"/>
      <c r="AJ209" s="509"/>
      <c r="AK209" s="510" t="str">
        <f aca="false">Y20</f>
        <v/>
      </c>
      <c r="AL209" s="77"/>
    </row>
    <row r="210" customFormat="false" ht="13.5" hidden="false" customHeight="false" outlineLevel="0" collapsed="false">
      <c r="A210" s="77"/>
      <c r="B210" s="508"/>
      <c r="C210" s="511" t="s">
        <v>321</v>
      </c>
      <c r="D210" s="511"/>
      <c r="E210" s="511"/>
      <c r="F210" s="511"/>
      <c r="G210" s="511"/>
      <c r="H210" s="511"/>
      <c r="I210" s="511"/>
      <c r="J210" s="511"/>
      <c r="K210" s="511"/>
      <c r="L210" s="511"/>
      <c r="M210" s="511"/>
      <c r="N210" s="511"/>
      <c r="O210" s="511"/>
      <c r="P210" s="511"/>
      <c r="Q210" s="511"/>
      <c r="R210" s="511"/>
      <c r="S210" s="511"/>
      <c r="T210" s="511"/>
      <c r="U210" s="511"/>
      <c r="V210" s="511"/>
      <c r="W210" s="511"/>
      <c r="X210" s="511"/>
      <c r="Y210" s="511"/>
      <c r="Z210" s="511"/>
      <c r="AA210" s="511"/>
      <c r="AB210" s="511"/>
      <c r="AC210" s="511"/>
      <c r="AD210" s="511"/>
      <c r="AE210" s="511"/>
      <c r="AF210" s="511"/>
      <c r="AG210" s="511"/>
      <c r="AH210" s="511"/>
      <c r="AI210" s="511"/>
      <c r="AJ210" s="511"/>
      <c r="AK210" s="510" t="str">
        <f aca="false">Y21</f>
        <v>○</v>
      </c>
      <c r="AL210" s="77"/>
    </row>
    <row r="211" customFormat="false" ht="13.5" hidden="false" customHeight="false" outlineLevel="0" collapsed="false">
      <c r="A211" s="77"/>
      <c r="B211" s="508"/>
      <c r="C211" s="511" t="s">
        <v>322</v>
      </c>
      <c r="D211" s="511"/>
      <c r="E211" s="511"/>
      <c r="F211" s="511"/>
      <c r="G211" s="511"/>
      <c r="H211" s="511"/>
      <c r="I211" s="511"/>
      <c r="J211" s="511"/>
      <c r="K211" s="511"/>
      <c r="L211" s="511"/>
      <c r="M211" s="511"/>
      <c r="N211" s="511"/>
      <c r="O211" s="511"/>
      <c r="P211" s="511"/>
      <c r="Q211" s="511"/>
      <c r="R211" s="511"/>
      <c r="S211" s="511"/>
      <c r="T211" s="511"/>
      <c r="U211" s="511"/>
      <c r="V211" s="511"/>
      <c r="W211" s="511"/>
      <c r="X211" s="511"/>
      <c r="Y211" s="511"/>
      <c r="Z211" s="511"/>
      <c r="AA211" s="511"/>
      <c r="AB211" s="511"/>
      <c r="AC211" s="511"/>
      <c r="AD211" s="511"/>
      <c r="AE211" s="511"/>
      <c r="AF211" s="511"/>
      <c r="AG211" s="511"/>
      <c r="AH211" s="511"/>
      <c r="AI211" s="511"/>
      <c r="AJ211" s="511"/>
      <c r="AK211" s="510" t="str">
        <f aca="false">IF(Y25="○","○",IF(AA25="○","○","×"))</f>
        <v>○</v>
      </c>
      <c r="AL211" s="77"/>
    </row>
    <row r="212" customFormat="false" ht="13.5" hidden="false" customHeight="false" outlineLevel="0" collapsed="false">
      <c r="A212" s="77"/>
      <c r="B212" s="512" t="s">
        <v>323</v>
      </c>
      <c r="C212" s="511" t="s">
        <v>324</v>
      </c>
      <c r="D212" s="511"/>
      <c r="E212" s="511"/>
      <c r="F212" s="511"/>
      <c r="G212" s="511"/>
      <c r="H212" s="511"/>
      <c r="I212" s="511"/>
      <c r="J212" s="511"/>
      <c r="K212" s="511"/>
      <c r="L212" s="511"/>
      <c r="M212" s="511"/>
      <c r="N212" s="511"/>
      <c r="O212" s="511"/>
      <c r="P212" s="511"/>
      <c r="Q212" s="511"/>
      <c r="R212" s="511"/>
      <c r="S212" s="511"/>
      <c r="T212" s="511"/>
      <c r="U212" s="511"/>
      <c r="V212" s="511"/>
      <c r="W212" s="511"/>
      <c r="X212" s="511"/>
      <c r="Y212" s="511"/>
      <c r="Z212" s="511"/>
      <c r="AA212" s="511"/>
      <c r="AB212" s="511"/>
      <c r="AC212" s="511"/>
      <c r="AD212" s="511"/>
      <c r="AE212" s="511"/>
      <c r="AF212" s="511"/>
      <c r="AG212" s="511"/>
      <c r="AH212" s="511"/>
      <c r="AI212" s="511"/>
      <c r="AJ212" s="511"/>
      <c r="AK212" s="510" t="str">
        <f aca="false">AB37</f>
        <v>○</v>
      </c>
      <c r="AL212" s="77"/>
    </row>
    <row r="213" customFormat="false" ht="13.5" hidden="false" customHeight="false" outlineLevel="0" collapsed="false">
      <c r="A213" s="77"/>
      <c r="B213" s="513" t="s">
        <v>325</v>
      </c>
      <c r="C213" s="514" t="s">
        <v>326</v>
      </c>
      <c r="D213" s="514"/>
      <c r="E213" s="514"/>
      <c r="F213" s="514"/>
      <c r="G213" s="514"/>
      <c r="H213" s="514"/>
      <c r="I213" s="514"/>
      <c r="J213" s="514"/>
      <c r="K213" s="514"/>
      <c r="L213" s="514"/>
      <c r="M213" s="514"/>
      <c r="N213" s="514"/>
      <c r="O213" s="514"/>
      <c r="P213" s="514"/>
      <c r="Q213" s="514"/>
      <c r="R213" s="514"/>
      <c r="S213" s="514"/>
      <c r="T213" s="514"/>
      <c r="U213" s="514"/>
      <c r="V213" s="514"/>
      <c r="W213" s="514"/>
      <c r="X213" s="514"/>
      <c r="Y213" s="514"/>
      <c r="Z213" s="514"/>
      <c r="AA213" s="514"/>
      <c r="AB213" s="514"/>
      <c r="AC213" s="514"/>
      <c r="AD213" s="514"/>
      <c r="AE213" s="514"/>
      <c r="AF213" s="514"/>
      <c r="AG213" s="514"/>
      <c r="AH213" s="514"/>
      <c r="AI213" s="514"/>
      <c r="AJ213" s="514"/>
      <c r="AK213" s="510" t="str">
        <f aca="false">AK42</f>
        <v>○</v>
      </c>
      <c r="AL213" s="77"/>
      <c r="AN213" s="447"/>
      <c r="AO213" s="447"/>
      <c r="AP213" s="447"/>
      <c r="AQ213" s="447"/>
      <c r="AR213" s="447"/>
      <c r="AS213" s="447"/>
      <c r="AT213" s="447"/>
      <c r="AU213" s="447"/>
      <c r="AV213" s="447"/>
      <c r="AW213" s="447"/>
      <c r="AX213" s="447"/>
      <c r="AY213" s="447"/>
      <c r="AZ213" s="447"/>
      <c r="BA213" s="447"/>
      <c r="BB213" s="447"/>
      <c r="BC213" s="447"/>
      <c r="BD213" s="447"/>
    </row>
    <row r="214" customFormat="false" ht="8.25" hidden="false" customHeight="true" outlineLevel="0" collapsed="false">
      <c r="A214" s="77"/>
      <c r="B214" s="77"/>
      <c r="C214" s="77"/>
      <c r="D214" s="77"/>
      <c r="E214" s="77"/>
      <c r="F214" s="77"/>
      <c r="G214" s="77"/>
      <c r="H214" s="77"/>
      <c r="I214" s="77"/>
      <c r="J214" s="77"/>
      <c r="K214" s="77"/>
      <c r="L214" s="77"/>
      <c r="M214" s="77"/>
      <c r="N214" s="77"/>
      <c r="O214" s="77"/>
      <c r="P214" s="77"/>
      <c r="Q214" s="77"/>
      <c r="R214" s="77"/>
      <c r="S214" s="77"/>
      <c r="T214" s="77"/>
      <c r="U214" s="77"/>
      <c r="V214" s="77"/>
      <c r="W214" s="77"/>
      <c r="X214" s="77"/>
      <c r="Y214" s="77"/>
      <c r="Z214" s="77"/>
      <c r="AA214" s="77"/>
      <c r="AB214" s="77"/>
      <c r="AC214" s="77"/>
      <c r="AD214" s="77"/>
      <c r="AE214" s="77"/>
      <c r="AF214" s="77"/>
      <c r="AG214" s="77"/>
      <c r="AH214" s="77"/>
      <c r="AI214" s="77"/>
      <c r="AJ214" s="77"/>
      <c r="AK214" s="77"/>
      <c r="AL214" s="77"/>
      <c r="AN214" s="447"/>
      <c r="AO214" s="447"/>
      <c r="AP214" s="447"/>
      <c r="AQ214" s="447"/>
      <c r="AR214" s="447"/>
      <c r="AS214" s="447"/>
      <c r="AT214" s="447"/>
      <c r="AU214" s="447"/>
      <c r="AV214" s="447"/>
      <c r="AW214" s="447"/>
      <c r="AX214" s="447"/>
      <c r="AY214" s="447"/>
      <c r="AZ214" s="447"/>
      <c r="BA214" s="447"/>
      <c r="BB214" s="447"/>
      <c r="BC214" s="447"/>
      <c r="BD214" s="447"/>
    </row>
    <row r="215" s="447" customFormat="true" ht="15" hidden="false" customHeight="true" outlineLevel="0" collapsed="false">
      <c r="A215" s="442"/>
      <c r="B215" s="507" t="s">
        <v>148</v>
      </c>
      <c r="C215" s="507"/>
      <c r="D215" s="507"/>
      <c r="E215" s="507"/>
      <c r="F215" s="507"/>
      <c r="G215" s="507"/>
      <c r="H215" s="507"/>
      <c r="I215" s="507"/>
      <c r="J215" s="507"/>
      <c r="K215" s="507"/>
      <c r="L215" s="507"/>
      <c r="M215" s="507"/>
      <c r="N215" s="507"/>
      <c r="O215" s="507"/>
      <c r="P215" s="507"/>
      <c r="Q215" s="507"/>
      <c r="R215" s="507"/>
      <c r="S215" s="507"/>
      <c r="T215" s="507"/>
      <c r="U215" s="507"/>
      <c r="V215" s="507"/>
      <c r="W215" s="507"/>
      <c r="X215" s="507"/>
      <c r="Y215" s="507"/>
      <c r="Z215" s="507"/>
      <c r="AA215" s="507"/>
      <c r="AB215" s="507"/>
      <c r="AC215" s="507"/>
      <c r="AD215" s="507"/>
      <c r="AE215" s="507"/>
      <c r="AF215" s="507"/>
      <c r="AG215" s="507"/>
      <c r="AH215" s="507"/>
      <c r="AI215" s="507"/>
      <c r="AJ215" s="507"/>
      <c r="AK215" s="507"/>
      <c r="AL215" s="77"/>
      <c r="AM215" s="1"/>
    </row>
    <row r="216" s="447" customFormat="true" ht="13.5" hidden="false" customHeight="false" outlineLevel="0" collapsed="false">
      <c r="A216" s="442"/>
      <c r="B216" s="515" t="s">
        <v>319</v>
      </c>
      <c r="C216" s="516" t="s">
        <v>327</v>
      </c>
      <c r="D216" s="516"/>
      <c r="E216" s="516"/>
      <c r="F216" s="516"/>
      <c r="G216" s="516"/>
      <c r="H216" s="516"/>
      <c r="I216" s="516"/>
      <c r="J216" s="511" t="s">
        <v>328</v>
      </c>
      <c r="K216" s="511"/>
      <c r="L216" s="511"/>
      <c r="M216" s="511"/>
      <c r="N216" s="511"/>
      <c r="O216" s="511"/>
      <c r="P216" s="511"/>
      <c r="Q216" s="511"/>
      <c r="R216" s="511"/>
      <c r="S216" s="511"/>
      <c r="T216" s="511"/>
      <c r="U216" s="511"/>
      <c r="V216" s="511"/>
      <c r="W216" s="511"/>
      <c r="X216" s="511"/>
      <c r="Y216" s="511"/>
      <c r="Z216" s="511"/>
      <c r="AA216" s="511"/>
      <c r="AB216" s="511"/>
      <c r="AC216" s="511"/>
      <c r="AD216" s="511"/>
      <c r="AE216" s="511"/>
      <c r="AF216" s="511"/>
      <c r="AG216" s="511"/>
      <c r="AH216" s="511"/>
      <c r="AI216" s="511"/>
      <c r="AJ216" s="511"/>
      <c r="AK216" s="510" t="str">
        <f aca="false">AH68</f>
        <v>○</v>
      </c>
      <c r="AL216" s="517"/>
      <c r="AM216" s="1"/>
      <c r="AN216" s="92"/>
      <c r="AO216" s="92"/>
      <c r="AP216" s="92"/>
      <c r="AQ216" s="92"/>
      <c r="AR216" s="92"/>
      <c r="AS216" s="92"/>
      <c r="AT216" s="92"/>
      <c r="AU216" s="92"/>
      <c r="AV216" s="92"/>
      <c r="AW216" s="92"/>
      <c r="AX216" s="92"/>
      <c r="AY216" s="92"/>
      <c r="AZ216" s="92"/>
      <c r="BA216" s="92"/>
      <c r="BB216" s="92"/>
      <c r="BC216" s="92"/>
      <c r="BD216" s="92"/>
    </row>
    <row r="217" s="447" customFormat="true" ht="27" hidden="false" customHeight="true" outlineLevel="0" collapsed="false">
      <c r="A217" s="442"/>
      <c r="B217" s="512" t="s">
        <v>323</v>
      </c>
      <c r="C217" s="516" t="s">
        <v>329</v>
      </c>
      <c r="D217" s="516"/>
      <c r="E217" s="516"/>
      <c r="F217" s="516"/>
      <c r="G217" s="516"/>
      <c r="H217" s="516"/>
      <c r="I217" s="516"/>
      <c r="J217" s="518" t="s">
        <v>330</v>
      </c>
      <c r="K217" s="518"/>
      <c r="L217" s="518"/>
      <c r="M217" s="518"/>
      <c r="N217" s="518"/>
      <c r="O217" s="518"/>
      <c r="P217" s="518"/>
      <c r="Q217" s="518"/>
      <c r="R217" s="518"/>
      <c r="S217" s="518"/>
      <c r="T217" s="518"/>
      <c r="U217" s="518"/>
      <c r="V217" s="518"/>
      <c r="W217" s="518"/>
      <c r="X217" s="518"/>
      <c r="Y217" s="518"/>
      <c r="Z217" s="518"/>
      <c r="AA217" s="518"/>
      <c r="AB217" s="518"/>
      <c r="AC217" s="518"/>
      <c r="AD217" s="518"/>
      <c r="AE217" s="518"/>
      <c r="AF217" s="518"/>
      <c r="AG217" s="518"/>
      <c r="AH217" s="518"/>
      <c r="AI217" s="518"/>
      <c r="AJ217" s="518"/>
      <c r="AK217" s="510" t="str">
        <f aca="false">Z75</f>
        <v>○</v>
      </c>
      <c r="AL217" s="519"/>
      <c r="AM217" s="1"/>
      <c r="AN217" s="92"/>
      <c r="AO217" s="92"/>
      <c r="AP217" s="92"/>
      <c r="AQ217" s="92"/>
      <c r="AR217" s="92"/>
      <c r="AS217" s="92"/>
      <c r="AT217" s="92"/>
      <c r="AU217" s="92"/>
      <c r="AV217" s="92"/>
      <c r="AW217" s="92"/>
      <c r="AX217" s="92"/>
      <c r="AY217" s="92"/>
      <c r="AZ217" s="92"/>
      <c r="BA217" s="92"/>
      <c r="BB217" s="92"/>
      <c r="BC217" s="92"/>
      <c r="BD217" s="92"/>
    </row>
    <row r="218" s="447" customFormat="true" ht="26.25" hidden="false" customHeight="true" outlineLevel="0" collapsed="false">
      <c r="A218" s="442"/>
      <c r="B218" s="512"/>
      <c r="C218" s="516"/>
      <c r="D218" s="516"/>
      <c r="E218" s="516"/>
      <c r="F218" s="516"/>
      <c r="G218" s="516"/>
      <c r="H218" s="516"/>
      <c r="I218" s="516"/>
      <c r="J218" s="518" t="s">
        <v>331</v>
      </c>
      <c r="K218" s="518"/>
      <c r="L218" s="518"/>
      <c r="M218" s="518"/>
      <c r="N218" s="518"/>
      <c r="O218" s="518"/>
      <c r="P218" s="518"/>
      <c r="Q218" s="518"/>
      <c r="R218" s="518"/>
      <c r="S218" s="518"/>
      <c r="T218" s="518"/>
      <c r="U218" s="518"/>
      <c r="V218" s="518"/>
      <c r="W218" s="518"/>
      <c r="X218" s="518"/>
      <c r="Y218" s="518"/>
      <c r="Z218" s="518"/>
      <c r="AA218" s="518"/>
      <c r="AB218" s="518"/>
      <c r="AC218" s="518"/>
      <c r="AD218" s="518"/>
      <c r="AE218" s="518"/>
      <c r="AF218" s="518"/>
      <c r="AG218" s="518"/>
      <c r="AH218" s="518"/>
      <c r="AI218" s="518"/>
      <c r="AJ218" s="518"/>
      <c r="AK218" s="510" t="str">
        <f aca="false">AB79</f>
        <v>○</v>
      </c>
      <c r="AL218" s="519"/>
      <c r="AM218" s="1"/>
      <c r="AN218" s="92"/>
      <c r="AO218" s="92"/>
      <c r="AP218" s="92"/>
      <c r="AQ218" s="92"/>
      <c r="AR218" s="92"/>
      <c r="AS218" s="92"/>
      <c r="AT218" s="92"/>
      <c r="AU218" s="92"/>
      <c r="AV218" s="92"/>
      <c r="AW218" s="92"/>
      <c r="AX218" s="92"/>
      <c r="AY218" s="92"/>
      <c r="AZ218" s="92"/>
      <c r="BA218" s="92"/>
      <c r="BB218" s="92"/>
      <c r="BC218" s="92"/>
      <c r="BD218" s="92"/>
    </row>
    <row r="219" s="447" customFormat="true" ht="13.5" hidden="false" customHeight="false" outlineLevel="0" collapsed="false">
      <c r="A219" s="442"/>
      <c r="B219" s="512"/>
      <c r="C219" s="516"/>
      <c r="D219" s="516"/>
      <c r="E219" s="516"/>
      <c r="F219" s="516"/>
      <c r="G219" s="516"/>
      <c r="H219" s="516"/>
      <c r="I219" s="516"/>
      <c r="J219" s="511" t="s">
        <v>332</v>
      </c>
      <c r="K219" s="511"/>
      <c r="L219" s="511"/>
      <c r="M219" s="511"/>
      <c r="N219" s="511"/>
      <c r="O219" s="511"/>
      <c r="P219" s="511"/>
      <c r="Q219" s="511"/>
      <c r="R219" s="511"/>
      <c r="S219" s="511"/>
      <c r="T219" s="511"/>
      <c r="U219" s="511"/>
      <c r="V219" s="511"/>
      <c r="W219" s="511"/>
      <c r="X219" s="511"/>
      <c r="Y219" s="511"/>
      <c r="Z219" s="511"/>
      <c r="AA219" s="511"/>
      <c r="AB219" s="511"/>
      <c r="AC219" s="511"/>
      <c r="AD219" s="511"/>
      <c r="AE219" s="511"/>
      <c r="AF219" s="511"/>
      <c r="AG219" s="511"/>
      <c r="AH219" s="511"/>
      <c r="AI219" s="511"/>
      <c r="AJ219" s="511"/>
      <c r="AK219" s="510" t="str">
        <f aca="false">AI82</f>
        <v>○</v>
      </c>
      <c r="AL219" s="519"/>
      <c r="AM219" s="1"/>
    </row>
    <row r="220" s="447" customFormat="true" ht="25.5" hidden="false" customHeight="true" outlineLevel="0" collapsed="false">
      <c r="A220" s="442"/>
      <c r="B220" s="512"/>
      <c r="C220" s="516"/>
      <c r="D220" s="516"/>
      <c r="E220" s="516"/>
      <c r="F220" s="516"/>
      <c r="G220" s="516"/>
      <c r="H220" s="516"/>
      <c r="I220" s="516"/>
      <c r="J220" s="518" t="s">
        <v>333</v>
      </c>
      <c r="K220" s="518"/>
      <c r="L220" s="518"/>
      <c r="M220" s="518"/>
      <c r="N220" s="518"/>
      <c r="O220" s="518"/>
      <c r="P220" s="518"/>
      <c r="Q220" s="518"/>
      <c r="R220" s="518"/>
      <c r="S220" s="518"/>
      <c r="T220" s="518"/>
      <c r="U220" s="518"/>
      <c r="V220" s="518"/>
      <c r="W220" s="518"/>
      <c r="X220" s="518"/>
      <c r="Y220" s="518"/>
      <c r="Z220" s="518"/>
      <c r="AA220" s="518"/>
      <c r="AB220" s="518"/>
      <c r="AC220" s="518"/>
      <c r="AD220" s="518"/>
      <c r="AE220" s="518"/>
      <c r="AF220" s="518"/>
      <c r="AG220" s="518"/>
      <c r="AH220" s="518"/>
      <c r="AI220" s="518"/>
      <c r="AJ220" s="518"/>
      <c r="AK220" s="510" t="str">
        <f aca="false">AI87</f>
        <v>○</v>
      </c>
      <c r="AL220" s="519"/>
      <c r="AM220" s="1"/>
    </row>
    <row r="221" s="447" customFormat="true" ht="48.75" hidden="false" customHeight="true" outlineLevel="0" collapsed="false">
      <c r="A221" s="442"/>
      <c r="B221" s="512" t="s">
        <v>325</v>
      </c>
      <c r="C221" s="516" t="s">
        <v>334</v>
      </c>
      <c r="D221" s="516"/>
      <c r="E221" s="516"/>
      <c r="F221" s="516"/>
      <c r="G221" s="516"/>
      <c r="H221" s="516"/>
      <c r="I221" s="516"/>
      <c r="J221" s="518" t="s">
        <v>335</v>
      </c>
      <c r="K221" s="518"/>
      <c r="L221" s="518"/>
      <c r="M221" s="518"/>
      <c r="N221" s="518"/>
      <c r="O221" s="518"/>
      <c r="P221" s="518"/>
      <c r="Q221" s="518"/>
      <c r="R221" s="518"/>
      <c r="S221" s="518"/>
      <c r="T221" s="518"/>
      <c r="U221" s="518"/>
      <c r="V221" s="518"/>
      <c r="W221" s="518"/>
      <c r="X221" s="518"/>
      <c r="Y221" s="518"/>
      <c r="Z221" s="518"/>
      <c r="AA221" s="518"/>
      <c r="AB221" s="518"/>
      <c r="AC221" s="518"/>
      <c r="AD221" s="518"/>
      <c r="AE221" s="518"/>
      <c r="AF221" s="518"/>
      <c r="AG221" s="518"/>
      <c r="AH221" s="518"/>
      <c r="AI221" s="518"/>
      <c r="AJ221" s="518"/>
      <c r="AK221" s="510" t="str">
        <f aca="false">IF(AI93="該当",IF(AND(OR(T98="○",AK103="○"),OR(T106="○",AK114="○")),"○","×"),"")</f>
        <v>○</v>
      </c>
      <c r="AL221" s="111"/>
      <c r="AM221" s="1"/>
      <c r="AN221" s="92"/>
      <c r="AO221" s="92"/>
      <c r="AP221" s="92"/>
      <c r="AQ221" s="92"/>
      <c r="AR221" s="92"/>
      <c r="AS221" s="92"/>
      <c r="AT221" s="92"/>
      <c r="AU221" s="92"/>
      <c r="AV221" s="92"/>
      <c r="AW221" s="92"/>
      <c r="AX221" s="92"/>
      <c r="AY221" s="92"/>
      <c r="AZ221" s="92"/>
      <c r="BA221" s="92"/>
      <c r="BB221" s="92"/>
      <c r="BC221" s="92"/>
      <c r="BD221" s="92"/>
    </row>
    <row r="222" s="447" customFormat="true" ht="49.5" hidden="false" customHeight="true" outlineLevel="0" collapsed="false">
      <c r="A222" s="442"/>
      <c r="B222" s="512"/>
      <c r="C222" s="516"/>
      <c r="D222" s="516"/>
      <c r="E222" s="516"/>
      <c r="F222" s="516"/>
      <c r="G222" s="516"/>
      <c r="H222" s="516"/>
      <c r="I222" s="516"/>
      <c r="J222" s="518" t="s">
        <v>336</v>
      </c>
      <c r="K222" s="518"/>
      <c r="L222" s="518"/>
      <c r="M222" s="518"/>
      <c r="N222" s="518"/>
      <c r="O222" s="518"/>
      <c r="P222" s="518"/>
      <c r="Q222" s="518"/>
      <c r="R222" s="518"/>
      <c r="S222" s="518"/>
      <c r="T222" s="518"/>
      <c r="U222" s="518"/>
      <c r="V222" s="518"/>
      <c r="W222" s="518"/>
      <c r="X222" s="518"/>
      <c r="Y222" s="518"/>
      <c r="Z222" s="518"/>
      <c r="AA222" s="518"/>
      <c r="AB222" s="518"/>
      <c r="AC222" s="518"/>
      <c r="AD222" s="518"/>
      <c r="AE222" s="518"/>
      <c r="AF222" s="518"/>
      <c r="AG222" s="518"/>
      <c r="AH222" s="518"/>
      <c r="AI222" s="518"/>
      <c r="AJ222" s="518"/>
      <c r="AK222" s="510" t="str">
        <f aca="false">IF(AI95="該当",IF(OR(OR(T98="○",AK103="○"),OR(T106="○",AK114="○")),"○","×"),"")</f>
        <v/>
      </c>
      <c r="AL222" s="111"/>
      <c r="AM222" s="1"/>
      <c r="AN222" s="92"/>
      <c r="AO222" s="92"/>
      <c r="AP222" s="92"/>
      <c r="AQ222" s="92"/>
      <c r="AR222" s="92"/>
      <c r="AS222" s="92"/>
      <c r="AT222" s="92"/>
      <c r="AU222" s="92"/>
      <c r="AV222" s="92"/>
      <c r="AW222" s="92"/>
      <c r="AX222" s="92"/>
      <c r="AY222" s="92"/>
      <c r="AZ222" s="92"/>
      <c r="BA222" s="92"/>
      <c r="BB222" s="92"/>
      <c r="BC222" s="92"/>
      <c r="BD222" s="92"/>
    </row>
    <row r="223" s="92" customFormat="true" ht="26.25" hidden="false" customHeight="true" outlineLevel="0" collapsed="false">
      <c r="A223" s="89"/>
      <c r="B223" s="512" t="s">
        <v>337</v>
      </c>
      <c r="C223" s="516" t="s">
        <v>338</v>
      </c>
      <c r="D223" s="516"/>
      <c r="E223" s="516"/>
      <c r="F223" s="516"/>
      <c r="G223" s="516"/>
      <c r="H223" s="516"/>
      <c r="I223" s="516"/>
      <c r="J223" s="518" t="s">
        <v>339</v>
      </c>
      <c r="K223" s="518"/>
      <c r="L223" s="518"/>
      <c r="M223" s="518"/>
      <c r="N223" s="518"/>
      <c r="O223" s="518"/>
      <c r="P223" s="518"/>
      <c r="Q223" s="518"/>
      <c r="R223" s="518"/>
      <c r="S223" s="518"/>
      <c r="T223" s="518"/>
      <c r="U223" s="518"/>
      <c r="V223" s="518"/>
      <c r="W223" s="518"/>
      <c r="X223" s="518"/>
      <c r="Y223" s="518"/>
      <c r="Z223" s="518"/>
      <c r="AA223" s="518"/>
      <c r="AB223" s="518"/>
      <c r="AC223" s="518"/>
      <c r="AD223" s="518"/>
      <c r="AE223" s="518"/>
      <c r="AF223" s="518"/>
      <c r="AG223" s="518"/>
      <c r="AH223" s="518"/>
      <c r="AI223" s="518"/>
      <c r="AJ223" s="518"/>
      <c r="AK223" s="510" t="str">
        <f aca="false">IF(AM116="記入不要","",IF(OR(S118="○",AK125="○"),"○","×"))</f>
        <v>○</v>
      </c>
      <c r="AL223" s="77"/>
      <c r="AM223" s="1"/>
    </row>
    <row r="224" s="92" customFormat="true" ht="36" hidden="false" customHeight="true" outlineLevel="0" collapsed="false">
      <c r="A224" s="89"/>
      <c r="B224" s="512" t="s">
        <v>340</v>
      </c>
      <c r="C224" s="516" t="s">
        <v>341</v>
      </c>
      <c r="D224" s="516"/>
      <c r="E224" s="516"/>
      <c r="F224" s="516"/>
      <c r="G224" s="516"/>
      <c r="H224" s="516"/>
      <c r="I224" s="516"/>
      <c r="J224" s="518" t="s">
        <v>342</v>
      </c>
      <c r="K224" s="518"/>
      <c r="L224" s="518"/>
      <c r="M224" s="518"/>
      <c r="N224" s="518"/>
      <c r="O224" s="518"/>
      <c r="P224" s="518"/>
      <c r="Q224" s="518"/>
      <c r="R224" s="518"/>
      <c r="S224" s="518"/>
      <c r="T224" s="518"/>
      <c r="U224" s="518"/>
      <c r="V224" s="518"/>
      <c r="W224" s="518"/>
      <c r="X224" s="518"/>
      <c r="Y224" s="518"/>
      <c r="Z224" s="518"/>
      <c r="AA224" s="518"/>
      <c r="AB224" s="518"/>
      <c r="AC224" s="518"/>
      <c r="AD224" s="518"/>
      <c r="AE224" s="518"/>
      <c r="AF224" s="518"/>
      <c r="AG224" s="518"/>
      <c r="AH224" s="518"/>
      <c r="AI224" s="518"/>
      <c r="AJ224" s="518"/>
      <c r="AK224" s="510" t="str">
        <f aca="false">IF(OR(AND(S129&lt;&gt;"×",S130&lt;&gt;"×",S131&lt;&gt;"×"),AK133="○"),"○","×")</f>
        <v>○</v>
      </c>
      <c r="AL224" s="77"/>
      <c r="AM224" s="1"/>
    </row>
    <row r="225" s="92" customFormat="true" ht="13.5" hidden="false" customHeight="false" outlineLevel="0" collapsed="false">
      <c r="A225" s="89"/>
      <c r="B225" s="512" t="s">
        <v>343</v>
      </c>
      <c r="C225" s="516" t="s">
        <v>344</v>
      </c>
      <c r="D225" s="516"/>
      <c r="E225" s="516"/>
      <c r="F225" s="516"/>
      <c r="G225" s="516"/>
      <c r="H225" s="516"/>
      <c r="I225" s="516"/>
      <c r="J225" s="511" t="s">
        <v>345</v>
      </c>
      <c r="K225" s="511"/>
      <c r="L225" s="511"/>
      <c r="M225" s="511"/>
      <c r="N225" s="511"/>
      <c r="O225" s="511"/>
      <c r="P225" s="511"/>
      <c r="Q225" s="511"/>
      <c r="R225" s="511"/>
      <c r="S225" s="511"/>
      <c r="T225" s="511"/>
      <c r="U225" s="511"/>
      <c r="V225" s="511"/>
      <c r="W225" s="511"/>
      <c r="X225" s="511"/>
      <c r="Y225" s="511"/>
      <c r="Z225" s="511"/>
      <c r="AA225" s="511"/>
      <c r="AB225" s="511"/>
      <c r="AC225" s="511"/>
      <c r="AD225" s="511"/>
      <c r="AE225" s="511"/>
      <c r="AF225" s="511"/>
      <c r="AG225" s="511"/>
      <c r="AH225" s="511"/>
      <c r="AI225" s="511"/>
      <c r="AJ225" s="511"/>
      <c r="AK225" s="510" t="str">
        <f aca="false">IF(AND(S142="",S143=""),"",IF(AND(S142&lt;&gt;"×",S143&lt;&gt;"×"),"○","×"))</f>
        <v>○</v>
      </c>
      <c r="AL225" s="111"/>
      <c r="AM225" s="1"/>
    </row>
    <row r="226" s="92" customFormat="true" ht="13.5" hidden="false" customHeight="false" outlineLevel="0" collapsed="false">
      <c r="A226" s="89"/>
      <c r="B226" s="513" t="s">
        <v>346</v>
      </c>
      <c r="C226" s="520" t="s">
        <v>347</v>
      </c>
      <c r="D226" s="520"/>
      <c r="E226" s="520"/>
      <c r="F226" s="520"/>
      <c r="G226" s="520"/>
      <c r="H226" s="520"/>
      <c r="I226" s="520"/>
      <c r="J226" s="511" t="s">
        <v>348</v>
      </c>
      <c r="K226" s="511"/>
      <c r="L226" s="511"/>
      <c r="M226" s="511"/>
      <c r="N226" s="511"/>
      <c r="O226" s="511"/>
      <c r="P226" s="511"/>
      <c r="Q226" s="511"/>
      <c r="R226" s="511"/>
      <c r="S226" s="511"/>
      <c r="T226" s="511"/>
      <c r="U226" s="511"/>
      <c r="V226" s="511"/>
      <c r="W226" s="511"/>
      <c r="X226" s="511"/>
      <c r="Y226" s="511"/>
      <c r="Z226" s="511"/>
      <c r="AA226" s="511"/>
      <c r="AB226" s="511"/>
      <c r="AC226" s="511"/>
      <c r="AD226" s="511"/>
      <c r="AE226" s="511"/>
      <c r="AF226" s="511"/>
      <c r="AG226" s="511"/>
      <c r="AH226" s="511"/>
      <c r="AI226" s="511"/>
      <c r="AJ226" s="511"/>
      <c r="AK226" s="510" t="str">
        <f aca="false">AK153</f>
        <v>○</v>
      </c>
      <c r="AL226" s="77"/>
      <c r="AM226" s="1"/>
      <c r="AN226" s="1"/>
      <c r="AO226" s="1"/>
      <c r="AP226" s="1"/>
      <c r="AQ226" s="1"/>
      <c r="AR226" s="1"/>
      <c r="AS226" s="1"/>
      <c r="AT226" s="1"/>
      <c r="AU226" s="1"/>
      <c r="AV226" s="1"/>
      <c r="AW226" s="1"/>
      <c r="AX226" s="145"/>
      <c r="AY226" s="1"/>
      <c r="AZ226" s="1"/>
      <c r="BA226" s="1"/>
      <c r="BB226" s="1"/>
      <c r="BC226" s="1"/>
      <c r="BD226" s="1"/>
    </row>
    <row r="227" s="92" customFormat="true" ht="13.5" hidden="false" customHeight="false" outlineLevel="0" collapsed="false">
      <c r="A227" s="89"/>
      <c r="B227" s="513"/>
      <c r="C227" s="520"/>
      <c r="D227" s="520"/>
      <c r="E227" s="520"/>
      <c r="F227" s="520"/>
      <c r="G227" s="520"/>
      <c r="H227" s="520"/>
      <c r="I227" s="520"/>
      <c r="J227" s="514" t="s">
        <v>349</v>
      </c>
      <c r="K227" s="514"/>
      <c r="L227" s="514"/>
      <c r="M227" s="514"/>
      <c r="N227" s="514"/>
      <c r="O227" s="514"/>
      <c r="P227" s="514"/>
      <c r="Q227" s="514"/>
      <c r="R227" s="514"/>
      <c r="S227" s="514"/>
      <c r="T227" s="514"/>
      <c r="U227" s="514"/>
      <c r="V227" s="514"/>
      <c r="W227" s="514"/>
      <c r="X227" s="514"/>
      <c r="Y227" s="514"/>
      <c r="Z227" s="514"/>
      <c r="AA227" s="514"/>
      <c r="AB227" s="514"/>
      <c r="AC227" s="514"/>
      <c r="AD227" s="514"/>
      <c r="AE227" s="514"/>
      <c r="AF227" s="514"/>
      <c r="AG227" s="514"/>
      <c r="AH227" s="514"/>
      <c r="AI227" s="514"/>
      <c r="AJ227" s="514"/>
      <c r="AK227" s="510" t="str">
        <f aca="false">AK180</f>
        <v>○</v>
      </c>
      <c r="AL227" s="77"/>
      <c r="AM227" s="1"/>
      <c r="AN227" s="1"/>
      <c r="AO227" s="1"/>
      <c r="AP227" s="1"/>
      <c r="AQ227" s="1"/>
      <c r="AR227" s="1"/>
      <c r="AS227" s="1"/>
      <c r="AT227" s="1"/>
      <c r="AU227" s="1"/>
      <c r="AV227" s="1"/>
      <c r="AW227" s="1"/>
      <c r="AX227" s="145"/>
      <c r="AY227" s="1"/>
      <c r="AZ227" s="1"/>
      <c r="BA227" s="1"/>
      <c r="BB227" s="1"/>
      <c r="BC227" s="1"/>
      <c r="BD227" s="1"/>
    </row>
    <row r="228" customFormat="false" ht="7.5" hidden="false" customHeight="true" outlineLevel="0" collapsed="false">
      <c r="A228" s="77"/>
      <c r="B228" s="77"/>
      <c r="C228" s="77"/>
      <c r="D228" s="77"/>
      <c r="E228" s="77"/>
      <c r="F228" s="77"/>
      <c r="G228" s="77"/>
      <c r="H228" s="77"/>
      <c r="I228" s="77"/>
      <c r="J228" s="77"/>
      <c r="K228" s="77"/>
      <c r="L228" s="77"/>
      <c r="M228" s="77"/>
      <c r="N228" s="77"/>
      <c r="O228" s="77"/>
      <c r="P228" s="77"/>
      <c r="Q228" s="77"/>
      <c r="R228" s="77"/>
      <c r="S228" s="77"/>
      <c r="T228" s="77"/>
      <c r="U228" s="77"/>
      <c r="V228" s="77"/>
      <c r="W228" s="77"/>
      <c r="X228" s="77"/>
      <c r="Y228" s="77"/>
      <c r="Z228" s="77"/>
      <c r="AA228" s="77"/>
      <c r="AB228" s="77"/>
      <c r="AC228" s="77"/>
      <c r="AD228" s="77"/>
      <c r="AE228" s="77"/>
      <c r="AF228" s="77"/>
      <c r="AG228" s="77"/>
      <c r="AH228" s="77"/>
      <c r="AI228" s="77"/>
      <c r="AJ228" s="77"/>
      <c r="AK228" s="77"/>
      <c r="AL228" s="77"/>
    </row>
    <row r="229" customFormat="false" ht="13.5" hidden="false" customHeight="false" outlineLevel="0" collapsed="false">
      <c r="A229" s="77"/>
      <c r="B229" s="507" t="s">
        <v>292</v>
      </c>
      <c r="C229" s="507"/>
      <c r="D229" s="507"/>
      <c r="E229" s="507"/>
      <c r="F229" s="507"/>
      <c r="G229" s="507"/>
      <c r="H229" s="507"/>
      <c r="I229" s="507"/>
      <c r="J229" s="507"/>
      <c r="K229" s="507"/>
      <c r="L229" s="507"/>
      <c r="M229" s="507"/>
      <c r="N229" s="507"/>
      <c r="O229" s="507"/>
      <c r="P229" s="507"/>
      <c r="Q229" s="507"/>
      <c r="R229" s="507"/>
      <c r="S229" s="507"/>
      <c r="T229" s="507"/>
      <c r="U229" s="507"/>
      <c r="V229" s="507"/>
      <c r="W229" s="507"/>
      <c r="X229" s="507"/>
      <c r="Y229" s="507"/>
      <c r="Z229" s="507"/>
      <c r="AA229" s="507"/>
      <c r="AB229" s="507"/>
      <c r="AC229" s="507"/>
      <c r="AD229" s="507"/>
      <c r="AE229" s="507"/>
      <c r="AF229" s="507"/>
      <c r="AG229" s="507"/>
      <c r="AH229" s="507"/>
      <c r="AI229" s="507"/>
      <c r="AJ229" s="507"/>
      <c r="AK229" s="507"/>
      <c r="AL229" s="77"/>
    </row>
    <row r="230" customFormat="false" ht="13.5" hidden="false" customHeight="true" outlineLevel="0" collapsed="false">
      <c r="A230" s="77"/>
      <c r="B230" s="521" t="s">
        <v>101</v>
      </c>
      <c r="C230" s="522" t="s">
        <v>350</v>
      </c>
      <c r="D230" s="522"/>
      <c r="E230" s="522"/>
      <c r="F230" s="522"/>
      <c r="G230" s="522"/>
      <c r="H230" s="522"/>
      <c r="I230" s="522"/>
      <c r="J230" s="522"/>
      <c r="K230" s="522"/>
      <c r="L230" s="522"/>
      <c r="M230" s="522"/>
      <c r="N230" s="522"/>
      <c r="O230" s="522"/>
      <c r="P230" s="522"/>
      <c r="Q230" s="522"/>
      <c r="R230" s="522"/>
      <c r="S230" s="522"/>
      <c r="T230" s="522"/>
      <c r="U230" s="522"/>
      <c r="V230" s="522"/>
      <c r="W230" s="522"/>
      <c r="X230" s="522"/>
      <c r="Y230" s="522"/>
      <c r="Z230" s="522"/>
      <c r="AA230" s="522"/>
      <c r="AB230" s="522"/>
      <c r="AC230" s="522"/>
      <c r="AD230" s="522"/>
      <c r="AE230" s="522"/>
      <c r="AF230" s="522"/>
      <c r="AG230" s="522"/>
      <c r="AH230" s="522"/>
      <c r="AI230" s="522"/>
      <c r="AJ230" s="522"/>
      <c r="AK230" s="510" t="str">
        <f aca="false">AK186</f>
        <v>○</v>
      </c>
      <c r="AL230" s="77"/>
    </row>
    <row r="231" customFormat="false" ht="13.5" hidden="false" customHeight="true" outlineLevel="0" collapsed="false">
      <c r="B231" s="523" t="s">
        <v>101</v>
      </c>
      <c r="C231" s="524" t="s">
        <v>351</v>
      </c>
      <c r="D231" s="524"/>
      <c r="E231" s="524"/>
      <c r="F231" s="524"/>
      <c r="G231" s="524"/>
      <c r="H231" s="524"/>
      <c r="I231" s="524"/>
      <c r="J231" s="524"/>
      <c r="K231" s="524"/>
      <c r="L231" s="524"/>
      <c r="M231" s="524"/>
      <c r="N231" s="524"/>
      <c r="O231" s="524"/>
      <c r="P231" s="524"/>
      <c r="Q231" s="524"/>
      <c r="R231" s="524"/>
      <c r="S231" s="524"/>
      <c r="T231" s="524"/>
      <c r="U231" s="524"/>
      <c r="V231" s="524"/>
      <c r="W231" s="524"/>
      <c r="X231" s="524"/>
      <c r="Y231" s="524"/>
      <c r="Z231" s="524"/>
      <c r="AA231" s="524"/>
      <c r="AB231" s="524"/>
      <c r="AC231" s="524"/>
      <c r="AD231" s="524"/>
      <c r="AE231" s="524"/>
      <c r="AF231" s="524"/>
      <c r="AG231" s="524"/>
      <c r="AH231" s="524"/>
      <c r="AI231" s="524"/>
      <c r="AJ231" s="524"/>
      <c r="AK231" s="510" t="str">
        <f aca="false">AK196</f>
        <v>○</v>
      </c>
      <c r="AL231" s="77"/>
    </row>
    <row r="232" customFormat="false" ht="4.5" hidden="false" customHeight="true" outlineLevel="0" collapsed="false">
      <c r="A232" s="77"/>
      <c r="B232" s="77"/>
      <c r="C232" s="77"/>
      <c r="D232" s="77"/>
      <c r="E232" s="77"/>
      <c r="F232" s="77"/>
      <c r="G232" s="77"/>
      <c r="H232" s="77"/>
      <c r="I232" s="77"/>
      <c r="J232" s="77"/>
      <c r="K232" s="77"/>
      <c r="L232" s="77"/>
      <c r="M232" s="77"/>
      <c r="N232" s="77"/>
      <c r="O232" s="77"/>
      <c r="P232" s="77"/>
      <c r="Q232" s="77"/>
      <c r="R232" s="77"/>
      <c r="S232" s="77"/>
      <c r="T232" s="77"/>
      <c r="U232" s="77"/>
      <c r="V232" s="77"/>
      <c r="W232" s="77"/>
      <c r="X232" s="77"/>
      <c r="Y232" s="77"/>
      <c r="Z232" s="77"/>
      <c r="AA232" s="77"/>
      <c r="AB232" s="77"/>
      <c r="AC232" s="77"/>
      <c r="AD232" s="77"/>
      <c r="AE232" s="77"/>
      <c r="AF232" s="77"/>
      <c r="AG232" s="77"/>
      <c r="AH232" s="77"/>
      <c r="AI232" s="77"/>
      <c r="AJ232" s="77"/>
      <c r="AK232" s="77"/>
      <c r="AL232" s="77"/>
    </row>
    <row r="246" customFormat="false" ht="13.5" hidden="false" customHeight="false" outlineLevel="0" collapsed="false">
      <c r="AN246" s="488"/>
      <c r="AO246" s="488"/>
      <c r="AP246" s="488"/>
      <c r="AQ246" s="488"/>
      <c r="AR246" s="488"/>
      <c r="AS246" s="488"/>
      <c r="AT246" s="488"/>
      <c r="AU246" s="488"/>
      <c r="AV246" s="488"/>
      <c r="AW246" s="488"/>
      <c r="AX246" s="488"/>
      <c r="AY246" s="488"/>
      <c r="AZ246" s="488"/>
      <c r="BA246" s="488"/>
      <c r="BB246" s="488"/>
      <c r="BC246" s="488"/>
      <c r="BD246" s="488"/>
    </row>
    <row r="247" s="488" customFormat="true" ht="13.5" hidden="false" customHeight="false" outlineLevel="0" collapsed="false">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row>
    <row r="248" s="488" customFormat="true" ht="13.5" hidden="false" customHeight="false" outlineLevel="0" collapsed="false">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row>
    <row r="249" s="488" customFormat="true" ht="13.5" hidden="false" customHeight="false" outlineLevel="0" collapsed="false">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c r="BA249" s="1"/>
      <c r="BB249" s="1"/>
      <c r="BC249" s="1"/>
      <c r="BD249" s="1"/>
    </row>
  </sheetData>
  <sheetProtection algorithmName="SHA-512" hashValue="jBoxkE2fpLhl0pHXI+BuN+kTJT5dLcGnl6O36dqkTS6azu7e9Cv9ipcoTE60jbfu/hbCC4m0YuNwUM476eJVWg==" saltValue="yOy5CCEu2PCtg1nvknlGPA==" spinCount="100000" sheet="true" formatCells="false" formatColumns="false" formatRows="false" sort="false" autoFilter="false"/>
  <mergeCells count="349">
    <mergeCell ref="Z1:AC1"/>
    <mergeCell ref="AD1:AK1"/>
    <mergeCell ref="B3:AK3"/>
    <mergeCell ref="B6:G6"/>
    <mergeCell ref="H6:AK6"/>
    <mergeCell ref="B7:G7"/>
    <mergeCell ref="H7:AK7"/>
    <mergeCell ref="B8:G10"/>
    <mergeCell ref="I8:M8"/>
    <mergeCell ref="H9:AK9"/>
    <mergeCell ref="H10:AK10"/>
    <mergeCell ref="B11:G11"/>
    <mergeCell ref="H11:AK11"/>
    <mergeCell ref="B12:G12"/>
    <mergeCell ref="H12:AK12"/>
    <mergeCell ref="B13:G13"/>
    <mergeCell ref="H13:K13"/>
    <mergeCell ref="L13:U13"/>
    <mergeCell ref="V13:Y13"/>
    <mergeCell ref="Z13:AK13"/>
    <mergeCell ref="B17:W17"/>
    <mergeCell ref="C18:P18"/>
    <mergeCell ref="Q18:V18"/>
    <mergeCell ref="D19:P19"/>
    <mergeCell ref="Q19:V19"/>
    <mergeCell ref="E20:P20"/>
    <mergeCell ref="Q20:V20"/>
    <mergeCell ref="AM20:AY20"/>
    <mergeCell ref="C21:P21"/>
    <mergeCell ref="Q21:V21"/>
    <mergeCell ref="Y21:Y22"/>
    <mergeCell ref="AM21:AY21"/>
    <mergeCell ref="C22:P22"/>
    <mergeCell ref="Q22:V22"/>
    <mergeCell ref="B24:W24"/>
    <mergeCell ref="C25:P25"/>
    <mergeCell ref="Q25:V25"/>
    <mergeCell ref="Y25:Y26"/>
    <mergeCell ref="AA25:AA28"/>
    <mergeCell ref="C26:P26"/>
    <mergeCell ref="Q26:V26"/>
    <mergeCell ref="C27:P27"/>
    <mergeCell ref="Q27:V27"/>
    <mergeCell ref="AM27:AY28"/>
    <mergeCell ref="C28:P28"/>
    <mergeCell ref="Q28:V28"/>
    <mergeCell ref="C31:AK31"/>
    <mergeCell ref="C32:AK32"/>
    <mergeCell ref="C33:AK33"/>
    <mergeCell ref="C34:AK34"/>
    <mergeCell ref="B37:C37"/>
    <mergeCell ref="D37:Z37"/>
    <mergeCell ref="AM37:AY37"/>
    <mergeCell ref="C40:AK40"/>
    <mergeCell ref="C41:AK41"/>
    <mergeCell ref="AM42:AY42"/>
    <mergeCell ref="B43:N43"/>
    <mergeCell ref="O43:P43"/>
    <mergeCell ref="Q43:R43"/>
    <mergeCell ref="T43:U43"/>
    <mergeCell ref="W43:X43"/>
    <mergeCell ref="Y43:Z43"/>
    <mergeCell ref="AA43:AB43"/>
    <mergeCell ref="AD43:AE43"/>
    <mergeCell ref="AI43:AJ43"/>
    <mergeCell ref="B44:E44"/>
    <mergeCell ref="G44:I44"/>
    <mergeCell ref="K44:O44"/>
    <mergeCell ref="Q44:V44"/>
    <mergeCell ref="X44:Z44"/>
    <mergeCell ref="AB44:AC44"/>
    <mergeCell ref="AE44:AI44"/>
    <mergeCell ref="AJ44:AK44"/>
    <mergeCell ref="AM44:AY44"/>
    <mergeCell ref="B45:E54"/>
    <mergeCell ref="Y46:AJ46"/>
    <mergeCell ref="AM46:AY47"/>
    <mergeCell ref="F48:AK52"/>
    <mergeCell ref="AS49:AT49"/>
    <mergeCell ref="AN50:AP50"/>
    <mergeCell ref="AS50:AT50"/>
    <mergeCell ref="AN51:AP51"/>
    <mergeCell ref="AS51:AT51"/>
    <mergeCell ref="AN52:AP52"/>
    <mergeCell ref="AS52:AT52"/>
    <mergeCell ref="AN53:AP53"/>
    <mergeCell ref="AS53:AT53"/>
    <mergeCell ref="M54:O54"/>
    <mergeCell ref="P54:Q54"/>
    <mergeCell ref="S54:T54"/>
    <mergeCell ref="AN54:AP54"/>
    <mergeCell ref="AS54:AT54"/>
    <mergeCell ref="B55:E56"/>
    <mergeCell ref="F55:F56"/>
    <mergeCell ref="G55:I56"/>
    <mergeCell ref="J55:M56"/>
    <mergeCell ref="N55:AK56"/>
    <mergeCell ref="B58:AK58"/>
    <mergeCell ref="B59:AK59"/>
    <mergeCell ref="C60:S60"/>
    <mergeCell ref="T60:Y60"/>
    <mergeCell ref="AB60:AB61"/>
    <mergeCell ref="AM60:AY61"/>
    <mergeCell ref="C61:S61"/>
    <mergeCell ref="T61:Y61"/>
    <mergeCell ref="C64:AK64"/>
    <mergeCell ref="B66:AK66"/>
    <mergeCell ref="B67:S67"/>
    <mergeCell ref="T67:X67"/>
    <mergeCell ref="AM67:AY67"/>
    <mergeCell ref="B68:S68"/>
    <mergeCell ref="T68:X68"/>
    <mergeCell ref="AB68:AD68"/>
    <mergeCell ref="AM68:AY68"/>
    <mergeCell ref="C69:S70"/>
    <mergeCell ref="T69:X69"/>
    <mergeCell ref="U70:W70"/>
    <mergeCell ref="B72:AK72"/>
    <mergeCell ref="D74:AK74"/>
    <mergeCell ref="AN74:AP74"/>
    <mergeCell ref="C75:D75"/>
    <mergeCell ref="E75:X75"/>
    <mergeCell ref="AM75:AY75"/>
    <mergeCell ref="D78:AK78"/>
    <mergeCell ref="C79:T79"/>
    <mergeCell ref="U79:Y79"/>
    <mergeCell ref="AB79:AB80"/>
    <mergeCell ref="C80:T80"/>
    <mergeCell ref="U80:Y80"/>
    <mergeCell ref="C81:D85"/>
    <mergeCell ref="E81:T82"/>
    <mergeCell ref="U81:Y82"/>
    <mergeCell ref="Z81:Z82"/>
    <mergeCell ref="AA81:AA82"/>
    <mergeCell ref="AB82:AB83"/>
    <mergeCell ref="AC82:AE83"/>
    <mergeCell ref="AF82:AF83"/>
    <mergeCell ref="AG82:AG83"/>
    <mergeCell ref="AH82:AH83"/>
    <mergeCell ref="AI82:AI83"/>
    <mergeCell ref="AM82:AY83"/>
    <mergeCell ref="F83:T85"/>
    <mergeCell ref="U83:Y84"/>
    <mergeCell ref="Z83:Z84"/>
    <mergeCell ref="AA83:AA84"/>
    <mergeCell ref="V85:X85"/>
    <mergeCell ref="AE85:AF85"/>
    <mergeCell ref="C86:D90"/>
    <mergeCell ref="E86:T87"/>
    <mergeCell ref="U86:Y87"/>
    <mergeCell ref="Z86:Z87"/>
    <mergeCell ref="AA86:AA87"/>
    <mergeCell ref="AB87:AB88"/>
    <mergeCell ref="AC87:AE88"/>
    <mergeCell ref="AF87:AF88"/>
    <mergeCell ref="AG87:AG88"/>
    <mergeCell ref="AH87:AH88"/>
    <mergeCell ref="AI87:AI88"/>
    <mergeCell ref="AM87:AY88"/>
    <mergeCell ref="F88:T90"/>
    <mergeCell ref="U88:Y89"/>
    <mergeCell ref="Z88:Z89"/>
    <mergeCell ref="AA88:AA89"/>
    <mergeCell ref="V90:X90"/>
    <mergeCell ref="AD90:AE90"/>
    <mergeCell ref="B92:AK92"/>
    <mergeCell ref="AI93:AK93"/>
    <mergeCell ref="AI95:AK95"/>
    <mergeCell ref="C97:T97"/>
    <mergeCell ref="C98:D98"/>
    <mergeCell ref="E98:R98"/>
    <mergeCell ref="AN99:AP99"/>
    <mergeCell ref="AN100:AP100"/>
    <mergeCell ref="C103:K103"/>
    <mergeCell ref="M103:N103"/>
    <mergeCell ref="O103:AJ103"/>
    <mergeCell ref="AM103:AY103"/>
    <mergeCell ref="C105:R105"/>
    <mergeCell ref="C106:D106"/>
    <mergeCell ref="E106:R106"/>
    <mergeCell ref="B107:B111"/>
    <mergeCell ref="D107:AK107"/>
    <mergeCell ref="AN107:AP107"/>
    <mergeCell ref="AS107:AU107"/>
    <mergeCell ref="C108:C111"/>
    <mergeCell ref="D108:G111"/>
    <mergeCell ref="H108:H109"/>
    <mergeCell ref="I108:I109"/>
    <mergeCell ref="J108:AK108"/>
    <mergeCell ref="AN108:AP108"/>
    <mergeCell ref="AS108:AU108"/>
    <mergeCell ref="J109:AK109"/>
    <mergeCell ref="AM109:AY109"/>
    <mergeCell ref="H110:H111"/>
    <mergeCell ref="I110:I111"/>
    <mergeCell ref="S110:AK110"/>
    <mergeCell ref="J111:AK111"/>
    <mergeCell ref="AM111:AY111"/>
    <mergeCell ref="C114:K114"/>
    <mergeCell ref="M114:N114"/>
    <mergeCell ref="O114:AJ114"/>
    <mergeCell ref="AM114:AY114"/>
    <mergeCell ref="B116:AK116"/>
    <mergeCell ref="AS117:AU117"/>
    <mergeCell ref="B118:C118"/>
    <mergeCell ref="D118:Q118"/>
    <mergeCell ref="AN118:AP118"/>
    <mergeCell ref="AS118:AU118"/>
    <mergeCell ref="C119:AK119"/>
    <mergeCell ref="AN119:AP119"/>
    <mergeCell ref="AS119:AU119"/>
    <mergeCell ref="B120:B122"/>
    <mergeCell ref="C120:F122"/>
    <mergeCell ref="I120:AK120"/>
    <mergeCell ref="AM120:AY122"/>
    <mergeCell ref="I121:AK121"/>
    <mergeCell ref="I122:AK122"/>
    <mergeCell ref="C123:AK123"/>
    <mergeCell ref="B125:K125"/>
    <mergeCell ref="M125:N125"/>
    <mergeCell ref="O125:AJ125"/>
    <mergeCell ref="AM125:AY125"/>
    <mergeCell ref="B127:AK127"/>
    <mergeCell ref="B129:Q129"/>
    <mergeCell ref="T129:AK129"/>
    <mergeCell ref="B130:Q130"/>
    <mergeCell ref="T130:AK130"/>
    <mergeCell ref="B131:Q131"/>
    <mergeCell ref="T131:AK131"/>
    <mergeCell ref="AM133:AY133"/>
    <mergeCell ref="D137:AI137"/>
    <mergeCell ref="F138:AJ138"/>
    <mergeCell ref="AN138:AY138"/>
    <mergeCell ref="B140:AK140"/>
    <mergeCell ref="B142:Q142"/>
    <mergeCell ref="T142:AK142"/>
    <mergeCell ref="B143:Q143"/>
    <mergeCell ref="T143:AK143"/>
    <mergeCell ref="B144:Q144"/>
    <mergeCell ref="T144:AK144"/>
    <mergeCell ref="B146:AK146"/>
    <mergeCell ref="AI147:AK147"/>
    <mergeCell ref="C148:AK148"/>
    <mergeCell ref="AI150:AK150"/>
    <mergeCell ref="C151:AK151"/>
    <mergeCell ref="B153:E153"/>
    <mergeCell ref="F153:AJ153"/>
    <mergeCell ref="AN153:AY153"/>
    <mergeCell ref="B154:E157"/>
    <mergeCell ref="G154:AK154"/>
    <mergeCell ref="G155:AJ155"/>
    <mergeCell ref="AN155:AY156"/>
    <mergeCell ref="G156:AJ156"/>
    <mergeCell ref="G157:AJ157"/>
    <mergeCell ref="B158:E161"/>
    <mergeCell ref="G158:AJ158"/>
    <mergeCell ref="G159:AJ159"/>
    <mergeCell ref="AN159:AY160"/>
    <mergeCell ref="G160:AJ160"/>
    <mergeCell ref="G161:AK161"/>
    <mergeCell ref="B162:E165"/>
    <mergeCell ref="G162:AJ162"/>
    <mergeCell ref="G163:AJ163"/>
    <mergeCell ref="AN163:AY164"/>
    <mergeCell ref="G164:AJ164"/>
    <mergeCell ref="G165:AJ165"/>
    <mergeCell ref="B166:E169"/>
    <mergeCell ref="G166:AJ166"/>
    <mergeCell ref="G167:AJ167"/>
    <mergeCell ref="AN167:AY168"/>
    <mergeCell ref="G168:AJ168"/>
    <mergeCell ref="G169:AK169"/>
    <mergeCell ref="B170:E173"/>
    <mergeCell ref="G170:AJ170"/>
    <mergeCell ref="G171:AJ171"/>
    <mergeCell ref="AN171:AY172"/>
    <mergeCell ref="G172:AJ172"/>
    <mergeCell ref="G173:AJ173"/>
    <mergeCell ref="B174:E177"/>
    <mergeCell ref="G174:AK174"/>
    <mergeCell ref="G175:AJ175"/>
    <mergeCell ref="AN175:AY176"/>
    <mergeCell ref="G176:AJ176"/>
    <mergeCell ref="G177:AJ177"/>
    <mergeCell ref="B179:AK179"/>
    <mergeCell ref="B181:E182"/>
    <mergeCell ref="G181:AK181"/>
    <mergeCell ref="AN181:AY182"/>
    <mergeCell ref="G182:AK182"/>
    <mergeCell ref="B186:AD186"/>
    <mergeCell ref="AE186:AJ186"/>
    <mergeCell ref="AM186:AY186"/>
    <mergeCell ref="C187:AD187"/>
    <mergeCell ref="AE187:AK187"/>
    <mergeCell ref="C188:AD188"/>
    <mergeCell ref="AE188:AK188"/>
    <mergeCell ref="C189:AD189"/>
    <mergeCell ref="AE189:AK189"/>
    <mergeCell ref="C190:AD190"/>
    <mergeCell ref="AE190:AK190"/>
    <mergeCell ref="C191:AD191"/>
    <mergeCell ref="AE191:AK191"/>
    <mergeCell ref="C192:AD192"/>
    <mergeCell ref="AE192:AK192"/>
    <mergeCell ref="C195:AK195"/>
    <mergeCell ref="C198:AI198"/>
    <mergeCell ref="E200:F200"/>
    <mergeCell ref="H200:I200"/>
    <mergeCell ref="K200:L200"/>
    <mergeCell ref="O200:Q200"/>
    <mergeCell ref="R200:AI200"/>
    <mergeCell ref="O201:Q201"/>
    <mergeCell ref="R201:S201"/>
    <mergeCell ref="T201:X201"/>
    <mergeCell ref="Y201:Z201"/>
    <mergeCell ref="AA201:AI201"/>
    <mergeCell ref="B208:AK208"/>
    <mergeCell ref="B209:B211"/>
    <mergeCell ref="C209:AJ209"/>
    <mergeCell ref="C210:AJ210"/>
    <mergeCell ref="C211:AJ211"/>
    <mergeCell ref="C212:AJ212"/>
    <mergeCell ref="C213:AJ213"/>
    <mergeCell ref="B215:AK215"/>
    <mergeCell ref="C216:I216"/>
    <mergeCell ref="J216:AJ216"/>
    <mergeCell ref="B217:B220"/>
    <mergeCell ref="C217:I220"/>
    <mergeCell ref="J217:AJ217"/>
    <mergeCell ref="J218:AJ218"/>
    <mergeCell ref="J219:AJ219"/>
    <mergeCell ref="J220:AJ220"/>
    <mergeCell ref="B221:B222"/>
    <mergeCell ref="C221:I222"/>
    <mergeCell ref="J221:AJ221"/>
    <mergeCell ref="J222:AJ222"/>
    <mergeCell ref="C223:I223"/>
    <mergeCell ref="J223:AJ223"/>
    <mergeCell ref="C224:I224"/>
    <mergeCell ref="J224:AJ224"/>
    <mergeCell ref="C225:I225"/>
    <mergeCell ref="J225:AJ225"/>
    <mergeCell ref="B226:B227"/>
    <mergeCell ref="C226:I227"/>
    <mergeCell ref="J226:AJ226"/>
    <mergeCell ref="J227:AJ227"/>
    <mergeCell ref="B229:AK229"/>
    <mergeCell ref="C230:AJ230"/>
    <mergeCell ref="C231:AJ231"/>
  </mergeCells>
  <conditionalFormatting sqref="B27:Z28">
    <cfRule type="expression" priority="2" aboveAverage="0" equalAverage="0" bottom="0" percent="0" rank="0" text="" dxfId="1">
      <formula>$Y$25="○"</formula>
    </cfRule>
  </conditionalFormatting>
  <conditionalFormatting sqref="B93:AK93">
    <cfRule type="expression" priority="3" aboveAverage="0" equalAverage="0" bottom="0" percent="0" rank="0" text="" dxfId="2">
      <formula>$AI$93=""</formula>
    </cfRule>
  </conditionalFormatting>
  <conditionalFormatting sqref="B95:AK95">
    <cfRule type="expression" priority="4" aboveAverage="0" equalAverage="0" bottom="0" percent="0" rank="0" text="" dxfId="3">
      <formula>$AI$95=""</formula>
    </cfRule>
  </conditionalFormatting>
  <conditionalFormatting sqref="B117:AK124">
    <cfRule type="expression" priority="5" aboveAverage="0" equalAverage="0" bottom="0" percent="0" rank="0" text="" dxfId="4">
      <formula>$AM$116="記入不要"</formula>
    </cfRule>
  </conditionalFormatting>
  <conditionalFormatting sqref="B125:AK125">
    <cfRule type="expression" priority="6" aboveAverage="0" equalAverage="0" bottom="0" percent="0" rank="0" text="" dxfId="5">
      <formula>$S$118&lt;&gt;"×"</formula>
    </cfRule>
  </conditionalFormatting>
  <conditionalFormatting sqref="B128:AK131">
    <cfRule type="expression" priority="7" aboveAverage="0" equalAverage="0" bottom="0" percent="0" rank="0" text="" dxfId="6">
      <formula>$AI$147="該当"</formula>
    </cfRule>
  </conditionalFormatting>
  <conditionalFormatting sqref="B141:AK144">
    <cfRule type="expression" priority="8" aboveAverage="0" equalAverage="0" bottom="0" percent="0" rank="0" text="" dxfId="7">
      <formula>$AM$140="記入不要"</formula>
    </cfRule>
  </conditionalFormatting>
  <conditionalFormatting sqref="B147:AK148">
    <cfRule type="expression" priority="9" aboveAverage="0" equalAverage="0" bottom="0" percent="0" rank="0" text="" dxfId="8">
      <formula>$AI$147=""</formula>
    </cfRule>
  </conditionalFormatting>
  <conditionalFormatting sqref="B150:AK151">
    <cfRule type="expression" priority="10" aboveAverage="0" equalAverage="0" bottom="0" percent="0" rank="0" text="" dxfId="9">
      <formula>$AI$150=""</formula>
    </cfRule>
  </conditionalFormatting>
  <conditionalFormatting sqref="B179:AK182">
    <cfRule type="expression" priority="11" aboveAverage="0" equalAverage="0" bottom="0" percent="0" rank="0" text="" dxfId="10">
      <formula>$AI$147="該当"</formula>
    </cfRule>
  </conditionalFormatting>
  <conditionalFormatting sqref="C103:AK103">
    <cfRule type="expression" priority="12" aboveAverage="0" equalAverage="0" bottom="0" percent="0" rank="0" text="" dxfId="11">
      <formula>$T$98&lt;&gt;"×"</formula>
    </cfRule>
  </conditionalFormatting>
  <conditionalFormatting sqref="C114:AK114">
    <cfRule type="expression" priority="13" aboveAverage="0" equalAverage="0" bottom="0" percent="0" rank="0" text="" dxfId="12">
      <formula>$T$106&lt;&gt;"×"</formula>
    </cfRule>
  </conditionalFormatting>
  <conditionalFormatting sqref="S118">
    <cfRule type="expression" priority="14" aboveAverage="0" equalAverage="0" bottom="0" percent="0" rank="0" text="" dxfId="13">
      <formula>$S$118="○"</formula>
    </cfRule>
  </conditionalFormatting>
  <conditionalFormatting sqref="S129">
    <cfRule type="expression" priority="15" aboveAverage="0" equalAverage="0" bottom="0" percent="0" rank="0" text="" dxfId="14">
      <formula>$S$129="○"</formula>
    </cfRule>
  </conditionalFormatting>
  <conditionalFormatting sqref="S130">
    <cfRule type="expression" priority="16" aboveAverage="0" equalAverage="0" bottom="0" percent="0" rank="0" text="" dxfId="15">
      <formula>$S$130="○"</formula>
    </cfRule>
  </conditionalFormatting>
  <conditionalFormatting sqref="S131">
    <cfRule type="expression" priority="17" aboveAverage="0" equalAverage="0" bottom="0" percent="0" rank="0" text="" dxfId="16">
      <formula>$S$131="○"</formula>
    </cfRule>
  </conditionalFormatting>
  <conditionalFormatting sqref="T98">
    <cfRule type="expression" priority="18" aboveAverage="0" equalAverage="0" bottom="0" percent="0" rank="0" text="" dxfId="17">
      <formula>$T$98="○"</formula>
    </cfRule>
  </conditionalFormatting>
  <conditionalFormatting sqref="T106">
    <cfRule type="expression" priority="19" aboveAverage="0" equalAverage="0" bottom="0" percent="0" rank="0" text="" dxfId="18">
      <formula>$T$106="○"</formula>
    </cfRule>
  </conditionalFormatting>
  <conditionalFormatting sqref="X20:Y20">
    <cfRule type="expression" priority="20" aboveAverage="0" equalAverage="0" bottom="0" percent="0" rank="0" text="" dxfId="19">
      <formula>$Y$20&lt;&gt;"×"</formula>
    </cfRule>
  </conditionalFormatting>
  <conditionalFormatting sqref="Y25:Y26">
    <cfRule type="expression" priority="21" aboveAverage="0" equalAverage="0" bottom="0" percent="0" rank="0" text="" dxfId="20">
      <formula>$Y$25="○"</formula>
    </cfRule>
  </conditionalFormatting>
  <conditionalFormatting sqref="Z25:Z27">
    <cfRule type="expression" priority="22" aboveAverage="0" equalAverage="0" bottom="0" percent="0" rank="0" text="" dxfId="21">
      <formula>$Y$25="○"</formula>
    </cfRule>
  </conditionalFormatting>
  <conditionalFormatting sqref="AM20:AY20">
    <cfRule type="expression" priority="23" aboveAverage="0" equalAverage="0" bottom="0" percent="0" rank="0" text="" dxfId="22">
      <formula>$Y$20&lt;&gt;"×"</formula>
    </cfRule>
  </conditionalFormatting>
  <conditionalFormatting sqref="AA25:AA28">
    <cfRule type="expression" priority="24" aboveAverage="0" equalAverage="0" bottom="0" percent="0" rank="0" text="" dxfId="23">
      <formula>$Y$25="○"</formula>
    </cfRule>
  </conditionalFormatting>
  <conditionalFormatting sqref="AK209:AK213 AK216:AK227 AK230:AK231">
    <cfRule type="expression" priority="25" aboveAverage="0" equalAverage="0" bottom="0" percent="0" rank="0" text="" dxfId="24">
      <formula>$AK209=""</formula>
    </cfRule>
  </conditionalFormatting>
  <conditionalFormatting sqref="AM21:AY21">
    <cfRule type="expression" priority="26" aboveAverage="0" equalAverage="0" bottom="0" percent="0" rank="0" text="" dxfId="25">
      <formula>$Y$21="○"</formula>
    </cfRule>
  </conditionalFormatting>
  <conditionalFormatting sqref="AM27:AY28">
    <cfRule type="expression" priority="27" aboveAverage="0" equalAverage="0" bottom="0" percent="0" rank="0" text="" dxfId="26">
      <formula>OR($Y$25="○",$AA$25="○")</formula>
    </cfRule>
  </conditionalFormatting>
  <conditionalFormatting sqref="AM37:AY37">
    <cfRule type="expression" priority="28" aboveAverage="0" equalAverage="0" bottom="0" percent="0" rank="0" text="" dxfId="27">
      <formula>$AB$37&lt;&gt;"×"</formula>
    </cfRule>
  </conditionalFormatting>
  <conditionalFormatting sqref="AM42:AY42">
    <cfRule type="expression" priority="29" aboveAverage="0" equalAverage="0" bottom="0" percent="0" rank="0" text="" dxfId="28">
      <formula>$AK$42&lt;&gt;"×"</formula>
    </cfRule>
  </conditionalFormatting>
  <conditionalFormatting sqref="AM44:AY44">
    <cfRule type="expression" priority="30" aboveAverage="0" equalAverage="0" bottom="0" percent="0" rank="0" text="" dxfId="29">
      <formula>OR(AND($AM$54=0,$AE$44=""),AND($AN$54=1,$AE$44&lt;&gt;""))</formula>
    </cfRule>
  </conditionalFormatting>
  <conditionalFormatting sqref="AM46:AY47">
    <cfRule type="expression" priority="31" aboveAverage="0" equalAverage="0" bottom="0" percent="0" rank="0" text="" dxfId="30">
      <formula>OR(AND($AR$51=0,$Y$46=""),AND($AR$51=1,$Y$46&lt;&gt;""))</formula>
    </cfRule>
  </conditionalFormatting>
  <conditionalFormatting sqref="AM60:AY61">
    <cfRule type="expression" priority="32" aboveAverage="0" equalAverage="0" bottom="0" percent="0" rank="0" text="" dxfId="31">
      <formula>$AB$60="○"</formula>
    </cfRule>
  </conditionalFormatting>
  <conditionalFormatting sqref="AM67:AY67">
    <cfRule type="expression" priority="33" aboveAverage="0" equalAverage="0" bottom="0" percent="0" rank="0" text="" dxfId="32">
      <formula>$AH$67&lt;&gt;"×"</formula>
    </cfRule>
  </conditionalFormatting>
  <conditionalFormatting sqref="AM67:AY68">
    <cfRule type="expression" priority="34" aboveAverage="0" equalAverage="0" bottom="0" percent="0" rank="0" text="" dxfId="33">
      <formula>AND($AH$67&lt;&gt;"×",$AH$68&lt;&gt;"×")</formula>
    </cfRule>
  </conditionalFormatting>
  <conditionalFormatting sqref="AM68:AY68">
    <cfRule type="expression" priority="35" aboveAverage="0" equalAverage="0" bottom="0" percent="0" rank="0" text="" dxfId="34">
      <formula>$AH$68&lt;&gt;"×"</formula>
    </cfRule>
  </conditionalFormatting>
  <conditionalFormatting sqref="AM75:AY75">
    <cfRule type="expression" priority="36" aboveAverage="0" equalAverage="0" bottom="0" percent="0" rank="0" text="" dxfId="35">
      <formula>$Z$75&lt;&gt;"×"</formula>
    </cfRule>
  </conditionalFormatting>
  <conditionalFormatting sqref="AM82:AY83">
    <cfRule type="expression" priority="37" aboveAverage="0" equalAverage="0" bottom="0" percent="0" rank="0" text="" dxfId="36">
      <formula>$AI$82&lt;&gt;"×"</formula>
    </cfRule>
  </conditionalFormatting>
  <conditionalFormatting sqref="AM87:AY88">
    <cfRule type="expression" priority="38" aboveAverage="0" equalAverage="0" bottom="0" percent="0" rank="0" text="" dxfId="37">
      <formula>$AI$87&lt;&gt;"×"</formula>
    </cfRule>
  </conditionalFormatting>
  <conditionalFormatting sqref="AM103:AY103">
    <cfRule type="expression" priority="39" aboveAverage="0" equalAverage="0" bottom="0" percent="0" rank="0" text="" dxfId="38">
      <formula>OR($T$98="○",$AK$103="",$AK$103="○")</formula>
    </cfRule>
  </conditionalFormatting>
  <conditionalFormatting sqref="AM109:AY109">
    <cfRule type="expression" priority="40" aboveAverage="0" equalAverage="0" bottom="0" percent="0" rank="0" text="" dxfId="39">
      <formula>OR(AND($AR$107=0,$J$109=""),AND($AR$107=1,$J$109&lt;&gt;""))</formula>
    </cfRule>
  </conditionalFormatting>
  <conditionalFormatting sqref="AM111:AY111">
    <cfRule type="expression" priority="41" aboveAverage="0" equalAverage="0" bottom="0" percent="0" rank="0" text="" dxfId="40">
      <formula>OR(AND($AR$108=0,$J$111=""),AND($AR$108=1,$J$111&lt;&gt;""))</formula>
    </cfRule>
  </conditionalFormatting>
  <conditionalFormatting sqref="AM114:AY114">
    <cfRule type="expression" priority="42" aboveAverage="0" equalAverage="0" bottom="0" percent="0" rank="0" text="" dxfId="41">
      <formula>OR($T$106="○",$AK$114="○",$AK$114="")</formula>
    </cfRule>
  </conditionalFormatting>
  <conditionalFormatting sqref="AM120:AY122">
    <cfRule type="expression" priority="43" aboveAverage="0" equalAverage="0" bottom="0" percent="0" rank="0" text="" dxfId="42">
      <formula>OR(AND($AM$118=1,OR($AR$117=1,$AR$118=1,$AR$119=1)),$AK$125="○")</formula>
    </cfRule>
  </conditionalFormatting>
  <conditionalFormatting sqref="AM125:AY125">
    <cfRule type="expression" priority="44" aboveAverage="0" equalAverage="0" bottom="0" percent="0" rank="0" text="" dxfId="43">
      <formula>OR($S$118="○",$AK$125="○")</formula>
    </cfRule>
  </conditionalFormatting>
  <conditionalFormatting sqref="AN153:AY153">
    <cfRule type="expression" priority="45" aboveAverage="0" equalAverage="0" bottom="0" percent="0" rank="0" text="" dxfId="44">
      <formula>OR($AI$150="該当",AND($AI$147="該当",$AK$153="○"))</formula>
    </cfRule>
  </conditionalFormatting>
  <conditionalFormatting sqref="AN181:AY182">
    <cfRule type="expression" priority="46" aboveAverage="0" equalAverage="0" bottom="0" percent="0" rank="0" text="" dxfId="45">
      <formula>$AK$180&lt;&gt;"×"</formula>
    </cfRule>
  </conditionalFormatting>
  <conditionalFormatting sqref="AM186:AY186">
    <cfRule type="expression" priority="47" aboveAverage="0" equalAverage="0" bottom="0" percent="0" rank="0" text="" dxfId="46">
      <formula>$AK$186&lt;&gt;"×"</formula>
    </cfRule>
  </conditionalFormatting>
  <conditionalFormatting sqref="B133:AK138">
    <cfRule type="expression" priority="48" aboveAverage="0" equalAverage="0" bottom="0" percent="0" rank="0" text="" dxfId="47">
      <formula>$AM$129&lt;&gt;"×"</formula>
    </cfRule>
  </conditionalFormatting>
  <conditionalFormatting sqref="AN138:AY138">
    <cfRule type="expression" priority="49" aboveAverage="0" equalAverage="0" bottom="0" percent="0" rank="0" text="" dxfId="48">
      <formula>OR(AND($AM$138=0),AND($AM$138=1,$F$138&lt;&gt;""))</formula>
    </cfRule>
  </conditionalFormatting>
  <conditionalFormatting sqref="S129:S131">
    <cfRule type="expression" priority="50" aboveAverage="0" equalAverage="0" bottom="0" percent="0" rank="0" text="" dxfId="49">
      <formula>$S129=""</formula>
    </cfRule>
  </conditionalFormatting>
  <conditionalFormatting sqref="S142:S144">
    <cfRule type="expression" priority="51" aboveAverage="0" equalAverage="0" bottom="0" percent="0" rank="0" text="" dxfId="50">
      <formula>$S142=""</formula>
    </cfRule>
  </conditionalFormatting>
  <conditionalFormatting sqref="AN155:AY156">
    <cfRule type="expression" priority="52" aboveAverage="0" equalAverage="0" bottom="0" percent="0" rank="0" text="" dxfId="51">
      <formula>OR($AI$150="",AND($AI$150="該当",COUNTIF($AM$154:$AM$157,1)&gt;=1))</formula>
    </cfRule>
  </conditionalFormatting>
  <conditionalFormatting sqref="AN159:AY160">
    <cfRule type="expression" priority="53" aboveAverage="0" equalAverage="0" bottom="0" percent="0" rank="0" text="" dxfId="52">
      <formula>OR($AI$150="",AND($AI$150="該当",COUNTIF($AM$158:$AM$161,1)&gt;=1))</formula>
    </cfRule>
  </conditionalFormatting>
  <conditionalFormatting sqref="AN163:AY164">
    <cfRule type="expression" priority="54" aboveAverage="0" equalAverage="0" bottom="0" percent="0" rank="0" text="" dxfId="53">
      <formula>OR($AI$150="",AND($AI$150="該当",COUNTIF($AM$162:$AM$165,1)&gt;=1))</formula>
    </cfRule>
  </conditionalFormatting>
  <conditionalFormatting sqref="AN167:AY168">
    <cfRule type="expression" priority="55" aboveAverage="0" equalAverage="0" bottom="0" percent="0" rank="0" text="" dxfId="54">
      <formula>OR($AI$150="",AND($AI$150="該当",COUNTIF($AM$166:$AM$169,1)&gt;=1))</formula>
    </cfRule>
  </conditionalFormatting>
  <conditionalFormatting sqref="AN171:AY172">
    <cfRule type="expression" priority="56" aboveAverage="0" equalAverage="0" bottom="0" percent="0" rank="0" text="" dxfId="55">
      <formula>OR($AI$150="",AND($AI$150="該当",COUNTIF($AM$170:$AM$173,1)&gt;=1))</formula>
    </cfRule>
  </conditionalFormatting>
  <conditionalFormatting sqref="AN175:AY176">
    <cfRule type="expression" priority="57" aboveAverage="0" equalAverage="0" bottom="0" percent="0" rank="0" text="" dxfId="56">
      <formula>OR($AI$150="",AND($AI$150="該当",COUNTIF($AM$174:$AM$177,1)&gt;=1))</formula>
    </cfRule>
  </conditionalFormatting>
  <conditionalFormatting sqref="AM20:AY21">
    <cfRule type="expression" priority="58" aboveAverage="0" equalAverage="0" bottom="0" percent="0" rank="0" text="" dxfId="57">
      <formula>AND($Y$20&lt;&gt;"×",$Y$21="○")</formula>
    </cfRule>
  </conditionalFormatting>
  <conditionalFormatting sqref="AM133:AY133">
    <cfRule type="expression" priority="59" aboveAverage="0" equalAverage="0" bottom="0" percent="0" rank="0" text="" dxfId="58">
      <formula>OR($AM$129&lt;&gt;"×",$AK$133="○")</formula>
    </cfRule>
  </conditionalFormatting>
  <dataValidations count="2">
    <dataValidation allowBlank="true" errorStyle="stop" operator="between" showDropDown="false" showErrorMessage="true" showInputMessage="true" sqref="B13 L13 Q43 T43 AA43 AD43 T45 U46 T47 E200:F200 H200:I200 K200:L200 T201 X202:X203" type="none">
      <formula1>0</formula1>
      <formula2>0</formula2>
    </dataValidation>
    <dataValidation allowBlank="true" errorStyle="stop" operator="between" showDropDown="false" showErrorMessage="true" showInputMessage="true" sqref="M54:O54" type="list">
      <formula1>"令和,平成"</formula1>
      <formula2>0</formula2>
    </dataValidation>
  </dataValidations>
  <printOptions headings="false" gridLines="false" gridLinesSet="true" horizontalCentered="false" verticalCentered="false"/>
  <pageMargins left="0.708333333333333" right="0.708333333333333" top="0.747916666666667" bottom="0.747916666666667" header="0.511811023622047" footer="0.511811023622047"/>
  <pageSetup paperSize="9" scale="100" fitToWidth="1" fitToHeight="0" pageOrder="downThenOver" orientation="portrait" blackAndWhite="false" draft="false" cellComments="none" horizontalDpi="300" verticalDpi="300" copies="1"/>
  <headerFooter differentFirst="false" differentOddEven="false">
    <oddHeader/>
    <oddFooter/>
  </headerFooter>
  <rowBreaks count="4" manualBreakCount="4">
    <brk id="41" man="true" max="16383" min="0"/>
    <brk id="91" man="true" max="16383" min="0"/>
    <brk id="126" man="true" max="16383" min="0"/>
    <brk id="183" man="true" max="16383" min="0"/>
  </rowBreaks>
  <drawing r:id="rId2"/>
  <legacyDrawing r:id="rId3"/>
  <mc:AlternateContent xmlns:mc="http://schemas.openxmlformats.org/markup-compatibility/2006">
    <mc:Choice Requires="x14">
      <controls>
        <mc:AlternateContent xmlns:mc="http://schemas.openxmlformats.org/markup-compatibility/2006">
          <mc:Choice Requires="x14">
            <control shapeId="1001" r:id="rId4" name="">
              <controlPr defaultSize="0" locked="1" autoFill="0" autoLine="0" autoPict="0" print="true" altText="Check Box 552">
                <anchor moveWithCells="true" sizeWithCells="false">
                  <from>
                    <xdr:col>0</xdr:col>
                    <xdr:colOff>262440</xdr:colOff>
                    <xdr:row>42</xdr:row>
                    <xdr:rowOff>102960</xdr:rowOff>
                  </from>
                  <to>
                    <xdr:col>1</xdr:col>
                    <xdr:colOff>138960</xdr:colOff>
                    <xdr:row>43</xdr:row>
                    <xdr:rowOff>47880</xdr:rowOff>
                  </to>
                </anchor>
              </controlPr>
            </control>
          </mc:Choice>
        </mc:AlternateContent>
        <mc:AlternateContent xmlns:mc="http://schemas.openxmlformats.org/markup-compatibility/2006">
          <mc:Choice Requires="x14">
            <control shapeId="1002" r:id="rId5" name="">
              <controlPr defaultSize="0" locked="1" autoFill="0" autoLine="0" autoPict="0" print="true" altText="Check Box 553">
                <anchor moveWithCells="true" sizeWithCells="false">
                  <from>
                    <xdr:col>5</xdr:col>
                    <xdr:colOff>7200</xdr:colOff>
                    <xdr:row>43</xdr:row>
                    <xdr:rowOff>66600</xdr:rowOff>
                  </from>
                  <to>
                    <xdr:col>6</xdr:col>
                    <xdr:colOff>19080</xdr:colOff>
                    <xdr:row>44</xdr:row>
                    <xdr:rowOff>-47880</xdr:rowOff>
                  </to>
                </anchor>
              </controlPr>
            </control>
          </mc:Choice>
        </mc:AlternateContent>
        <mc:AlternateContent xmlns:mc="http://schemas.openxmlformats.org/markup-compatibility/2006">
          <mc:Choice Requires="x14">
            <control shapeId="1003" r:id="rId6" name="">
              <controlPr defaultSize="0" locked="1" autoFill="0" autoLine="0" autoPict="0" print="true" altText="Check Box 554">
                <anchor moveWithCells="true" sizeWithCells="false">
                  <from>
                    <xdr:col>9</xdr:col>
                    <xdr:colOff>6480</xdr:colOff>
                    <xdr:row>43</xdr:row>
                    <xdr:rowOff>66600</xdr:rowOff>
                  </from>
                  <to>
                    <xdr:col>10</xdr:col>
                    <xdr:colOff>28800</xdr:colOff>
                    <xdr:row>44</xdr:row>
                    <xdr:rowOff>-47880</xdr:rowOff>
                  </to>
                </anchor>
              </controlPr>
            </control>
          </mc:Choice>
        </mc:AlternateContent>
        <mc:AlternateContent xmlns:mc="http://schemas.openxmlformats.org/markup-compatibility/2006">
          <mc:Choice Requires="x14">
            <control shapeId="1004" r:id="rId7" name="">
              <controlPr defaultSize="0" locked="1" autoFill="0" autoLine="0" autoPict="0" print="true" altText="Check Box 555">
                <anchor moveWithCells="true" sizeWithCells="false">
                  <from>
                    <xdr:col>15</xdr:col>
                    <xdr:colOff>6480</xdr:colOff>
                    <xdr:row>43</xdr:row>
                    <xdr:rowOff>66600</xdr:rowOff>
                  </from>
                  <to>
                    <xdr:col>16</xdr:col>
                    <xdr:colOff>28800</xdr:colOff>
                    <xdr:row>44</xdr:row>
                    <xdr:rowOff>-47880</xdr:rowOff>
                  </to>
                </anchor>
              </controlPr>
            </control>
          </mc:Choice>
        </mc:AlternateContent>
        <mc:AlternateContent xmlns:mc="http://schemas.openxmlformats.org/markup-compatibility/2006">
          <mc:Choice Requires="x14">
            <control shapeId="1005" r:id="rId8" name="">
              <controlPr defaultSize="0" locked="1" autoFill="0" autoLine="0" autoPict="0" print="true" altText="Check Box 556">
                <anchor moveWithCells="true" sizeWithCells="false">
                  <from>
                    <xdr:col>22</xdr:col>
                    <xdr:colOff>6480</xdr:colOff>
                    <xdr:row>43</xdr:row>
                    <xdr:rowOff>66600</xdr:rowOff>
                  </from>
                  <to>
                    <xdr:col>23</xdr:col>
                    <xdr:colOff>28800</xdr:colOff>
                    <xdr:row>44</xdr:row>
                    <xdr:rowOff>-47880</xdr:rowOff>
                  </to>
                </anchor>
              </controlPr>
            </control>
          </mc:Choice>
        </mc:AlternateContent>
        <mc:AlternateContent xmlns:mc="http://schemas.openxmlformats.org/markup-compatibility/2006">
          <mc:Choice Requires="x14">
            <control shapeId="1006" r:id="rId9" name="">
              <controlPr defaultSize="0" locked="1" autoFill="0" autoLine="0" autoPict="0" print="true" altText="Check Box 557">
                <anchor moveWithCells="true" sizeWithCells="false">
                  <from>
                    <xdr:col>26</xdr:col>
                    <xdr:colOff>6480</xdr:colOff>
                    <xdr:row>43</xdr:row>
                    <xdr:rowOff>66600</xdr:rowOff>
                  </from>
                  <to>
                    <xdr:col>27</xdr:col>
                    <xdr:colOff>19080</xdr:colOff>
                    <xdr:row>44</xdr:row>
                    <xdr:rowOff>-47880</xdr:rowOff>
                  </to>
                </anchor>
              </controlPr>
            </control>
          </mc:Choice>
        </mc:AlternateContent>
        <mc:AlternateContent xmlns:mc="http://schemas.openxmlformats.org/markup-compatibility/2006">
          <mc:Choice Requires="x14">
            <control shapeId="1007" r:id="rId10" name="">
              <controlPr defaultSize="0" locked="1" autoFill="0" autoLine="0" autoPict="0" print="true" altText="Check Box 558">
                <anchor moveWithCells="true" sizeWithCells="false">
                  <from>
                    <xdr:col>5</xdr:col>
                    <xdr:colOff>7200</xdr:colOff>
                    <xdr:row>44</xdr:row>
                    <xdr:rowOff>218880</xdr:rowOff>
                  </from>
                  <to>
                    <xdr:col>6</xdr:col>
                    <xdr:colOff>19080</xdr:colOff>
                    <xdr:row>46</xdr:row>
                    <xdr:rowOff>18720</xdr:rowOff>
                  </to>
                </anchor>
              </controlPr>
            </control>
          </mc:Choice>
        </mc:AlternateContent>
        <mc:AlternateContent xmlns:mc="http://schemas.openxmlformats.org/markup-compatibility/2006">
          <mc:Choice Requires="x14">
            <control shapeId="1008" r:id="rId11" name="">
              <controlPr defaultSize="0" locked="1" autoFill="0" autoLine="0" autoPict="0" print="true" altText="Check Box 559">
                <anchor moveWithCells="true" sizeWithCells="false">
                  <from>
                    <xdr:col>12</xdr:col>
                    <xdr:colOff>6480</xdr:colOff>
                    <xdr:row>44</xdr:row>
                    <xdr:rowOff>228600</xdr:rowOff>
                  </from>
                  <to>
                    <xdr:col>13</xdr:col>
                    <xdr:colOff>28800</xdr:colOff>
                    <xdr:row>46</xdr:row>
                    <xdr:rowOff>19080</xdr:rowOff>
                  </to>
                </anchor>
              </controlPr>
            </control>
          </mc:Choice>
        </mc:AlternateContent>
        <mc:AlternateContent xmlns:mc="http://schemas.openxmlformats.org/markup-compatibility/2006">
          <mc:Choice Requires="x14">
            <control shapeId="1009" r:id="rId12" name="">
              <controlPr defaultSize="0" locked="1" autoFill="0" autoLine="0" autoPict="0" print="true" altText="Check Box 560">
                <anchor moveWithCells="true" sizeWithCells="false">
                  <from>
                    <xdr:col>19</xdr:col>
                    <xdr:colOff>6480</xdr:colOff>
                    <xdr:row>44</xdr:row>
                    <xdr:rowOff>228600</xdr:rowOff>
                  </from>
                  <to>
                    <xdr:col>20</xdr:col>
                    <xdr:colOff>28800</xdr:colOff>
                    <xdr:row>46</xdr:row>
                    <xdr:rowOff>19080</xdr:rowOff>
                  </to>
                </anchor>
              </controlPr>
            </control>
          </mc:Choice>
        </mc:AlternateContent>
        <mc:AlternateContent xmlns:mc="http://schemas.openxmlformats.org/markup-compatibility/2006">
          <mc:Choice Requires="x14">
            <control shapeId="1010" r:id="rId13" name="">
              <controlPr defaultSize="0" locked="1" autoFill="0" autoLine="0" autoPict="0" print="true" altText="Check Box 561">
                <anchor moveWithCells="true" sizeWithCells="false">
                  <from>
                    <xdr:col>22</xdr:col>
                    <xdr:colOff>15840</xdr:colOff>
                    <xdr:row>53</xdr:row>
                    <xdr:rowOff>28440</xdr:rowOff>
                  </from>
                  <to>
                    <xdr:col>23</xdr:col>
                    <xdr:colOff>28440</xdr:colOff>
                    <xdr:row>54</xdr:row>
                    <xdr:rowOff>0</xdr:rowOff>
                  </to>
                </anchor>
              </controlPr>
            </control>
          </mc:Choice>
        </mc:AlternateContent>
        <mc:AlternateContent xmlns:mc="http://schemas.openxmlformats.org/markup-compatibility/2006">
          <mc:Choice Requires="x14">
            <control shapeId="1011" r:id="rId14" name="">
              <controlPr defaultSize="0" locked="1" autoFill="0" autoLine="0" autoPict="0" print="true" altText="Check Box 562">
                <anchor moveWithCells="true" sizeWithCells="false">
                  <from>
                    <xdr:col>26</xdr:col>
                    <xdr:colOff>6480</xdr:colOff>
                    <xdr:row>53</xdr:row>
                    <xdr:rowOff>28440</xdr:rowOff>
                  </from>
                  <to>
                    <xdr:col>27</xdr:col>
                    <xdr:colOff>28800</xdr:colOff>
                    <xdr:row>54</xdr:row>
                    <xdr:rowOff>0</xdr:rowOff>
                  </to>
                </anchor>
              </controlPr>
            </control>
          </mc:Choice>
        </mc:AlternateContent>
        <mc:AlternateContent xmlns:mc="http://schemas.openxmlformats.org/markup-compatibility/2006">
          <mc:Choice Requires="x14">
            <control shapeId="1012" r:id="rId15" name="">
              <controlPr defaultSize="0" locked="1" autoFill="0" autoLine="0" autoPict="0" print="true" altText="Check Box 563">
                <anchor moveWithCells="true" sizeWithCells="false">
                  <from>
                    <xdr:col>5</xdr:col>
                    <xdr:colOff>7200</xdr:colOff>
                    <xdr:row>54</xdr:row>
                    <xdr:rowOff>152280</xdr:rowOff>
                  </from>
                  <to>
                    <xdr:col>6</xdr:col>
                    <xdr:colOff>9360</xdr:colOff>
                    <xdr:row>55</xdr:row>
                    <xdr:rowOff>75960</xdr:rowOff>
                  </to>
                </anchor>
              </controlPr>
            </control>
          </mc:Choice>
        </mc:AlternateContent>
        <mc:AlternateContent xmlns:mc="http://schemas.openxmlformats.org/markup-compatibility/2006">
          <mc:Choice Requires="x14">
            <control shapeId="1013" r:id="rId16" name="">
              <controlPr defaultSize="0" locked="1" autoFill="0" autoLine="0" autoPict="0" print="true" altText="Check Box 564">
                <anchor moveWithCells="true" sizeWithCells="false">
                  <from>
                    <xdr:col>2</xdr:col>
                    <xdr:colOff>85680</xdr:colOff>
                    <xdr:row>97</xdr:row>
                    <xdr:rowOff>9360</xdr:rowOff>
                  </from>
                  <to>
                    <xdr:col>3</xdr:col>
                    <xdr:colOff>104760</xdr:colOff>
                    <xdr:row>98</xdr:row>
                    <xdr:rowOff>-9720</xdr:rowOff>
                  </to>
                </anchor>
              </controlPr>
            </control>
          </mc:Choice>
        </mc:AlternateContent>
        <mc:AlternateContent xmlns:mc="http://schemas.openxmlformats.org/markup-compatibility/2006">
          <mc:Choice Requires="x14">
            <control shapeId="1014" r:id="rId17" name="">
              <controlPr defaultSize="0" locked="1" autoFill="0" autoLine="0" autoPict="0" print="true" altText="Check Box 565">
                <anchor moveWithCells="true" sizeWithCells="false">
                  <from>
                    <xdr:col>12</xdr:col>
                    <xdr:colOff>76320</xdr:colOff>
                    <xdr:row>102</xdr:row>
                    <xdr:rowOff>47520</xdr:rowOff>
                  </from>
                  <to>
                    <xdr:col>13</xdr:col>
                    <xdr:colOff>104760</xdr:colOff>
                    <xdr:row>103</xdr:row>
                    <xdr:rowOff>-57240</xdr:rowOff>
                  </to>
                </anchor>
              </controlPr>
            </control>
          </mc:Choice>
        </mc:AlternateContent>
        <mc:AlternateContent xmlns:mc="http://schemas.openxmlformats.org/markup-compatibility/2006">
          <mc:Choice Requires="x14">
            <control shapeId="1015" r:id="rId18" name="">
              <controlPr defaultSize="0" locked="1" autoFill="0" autoLine="0" autoPict="0" print="true" altText="Check Box 566">
                <anchor moveWithCells="true" sizeWithCells="false">
                  <from>
                    <xdr:col>2</xdr:col>
                    <xdr:colOff>85680</xdr:colOff>
                    <xdr:row>104</xdr:row>
                    <xdr:rowOff>200160</xdr:rowOff>
                  </from>
                  <to>
                    <xdr:col>3</xdr:col>
                    <xdr:colOff>104760</xdr:colOff>
                    <xdr:row>105</xdr:row>
                    <xdr:rowOff>209520</xdr:rowOff>
                  </to>
                </anchor>
              </controlPr>
            </control>
          </mc:Choice>
        </mc:AlternateContent>
        <mc:AlternateContent xmlns:mc="http://schemas.openxmlformats.org/markup-compatibility/2006">
          <mc:Choice Requires="x14">
            <control shapeId="1016" r:id="rId19" name="">
              <controlPr defaultSize="0" locked="1" autoFill="0" autoLine="0" autoPict="0" print="true" altText="Check Box 567">
                <anchor moveWithCells="true" sizeWithCells="false">
                  <from>
                    <xdr:col>12</xdr:col>
                    <xdr:colOff>85680</xdr:colOff>
                    <xdr:row>113</xdr:row>
                    <xdr:rowOff>47520</xdr:rowOff>
                  </from>
                  <to>
                    <xdr:col>13</xdr:col>
                    <xdr:colOff>104760</xdr:colOff>
                    <xdr:row>114</xdr:row>
                    <xdr:rowOff>-66600</xdr:rowOff>
                  </to>
                </anchor>
              </controlPr>
            </control>
          </mc:Choice>
        </mc:AlternateContent>
        <mc:AlternateContent xmlns:mc="http://schemas.openxmlformats.org/markup-compatibility/2006">
          <mc:Choice Requires="x14">
            <control shapeId="1017" r:id="rId20" name="">
              <controlPr defaultSize="0" locked="1" autoFill="0" autoLine="0" autoPict="0" print="true" altText="Check Box 568">
                <anchor moveWithCells="true" sizeWithCells="false">
                  <from>
                    <xdr:col>1</xdr:col>
                    <xdr:colOff>104760</xdr:colOff>
                    <xdr:row>117</xdr:row>
                    <xdr:rowOff>28440</xdr:rowOff>
                  </from>
                  <to>
                    <xdr:col>2</xdr:col>
                    <xdr:colOff>76320</xdr:colOff>
                    <xdr:row>118</xdr:row>
                    <xdr:rowOff>-9720</xdr:rowOff>
                  </to>
                </anchor>
              </controlPr>
            </control>
          </mc:Choice>
        </mc:AlternateContent>
        <mc:AlternateContent xmlns:mc="http://schemas.openxmlformats.org/markup-compatibility/2006">
          <mc:Choice Requires="x14">
            <control shapeId="1018" r:id="rId21" name="">
              <controlPr defaultSize="0" locked="1" autoFill="0" autoLine="0" autoPict="0" print="true" altText="Check Box 569">
                <anchor moveWithCells="true" sizeWithCells="false">
                  <from>
                    <xdr:col>12</xdr:col>
                    <xdr:colOff>76320</xdr:colOff>
                    <xdr:row>124</xdr:row>
                    <xdr:rowOff>57240</xdr:rowOff>
                  </from>
                  <to>
                    <xdr:col>13</xdr:col>
                    <xdr:colOff>104760</xdr:colOff>
                    <xdr:row>125</xdr:row>
                    <xdr:rowOff>-57240</xdr:rowOff>
                  </to>
                </anchor>
              </controlPr>
            </control>
          </mc:Choice>
        </mc:AlternateContent>
        <mc:AlternateContent xmlns:mc="http://schemas.openxmlformats.org/markup-compatibility/2006">
          <mc:Choice Requires="x14">
            <control shapeId="1019" r:id="rId22" name="">
              <controlPr defaultSize="0" locked="1" autoFill="0" autoLine="0" autoPict="0" print="true" altText="Check Box 570">
                <anchor moveWithCells="true" sizeWithCells="false">
                  <from>
                    <xdr:col>7</xdr:col>
                    <xdr:colOff>0</xdr:colOff>
                    <xdr:row>107</xdr:row>
                    <xdr:rowOff>218880</xdr:rowOff>
                  </from>
                  <to>
                    <xdr:col>8</xdr:col>
                    <xdr:colOff>28440</xdr:colOff>
                    <xdr:row>108</xdr:row>
                    <xdr:rowOff>190440</xdr:rowOff>
                  </to>
                </anchor>
              </controlPr>
            </control>
          </mc:Choice>
        </mc:AlternateContent>
        <mc:AlternateContent xmlns:mc="http://schemas.openxmlformats.org/markup-compatibility/2006">
          <mc:Choice Requires="x14">
            <control shapeId="1020" r:id="rId23" name="">
              <controlPr defaultSize="0" locked="1" autoFill="0" autoLine="0" autoPict="0" print="true" altText="Check Box 571">
                <anchor moveWithCells="true" sizeWithCells="false">
                  <from>
                    <xdr:col>7</xdr:col>
                    <xdr:colOff>0</xdr:colOff>
                    <xdr:row>109</xdr:row>
                    <xdr:rowOff>237960</xdr:rowOff>
                  </from>
                  <to>
                    <xdr:col>8</xdr:col>
                    <xdr:colOff>28440</xdr:colOff>
                    <xdr:row>110</xdr:row>
                    <xdr:rowOff>209520</xdr:rowOff>
                  </to>
                </anchor>
              </controlPr>
            </control>
          </mc:Choice>
        </mc:AlternateContent>
        <mc:AlternateContent xmlns:mc="http://schemas.openxmlformats.org/markup-compatibility/2006">
          <mc:Choice Requires="x14">
            <control shapeId="1021" r:id="rId24" name="">
              <controlPr defaultSize="0" locked="1" autoFill="0" autoLine="0" autoPict="0" print="true" altText="Check Box 572">
                <anchor moveWithCells="true" sizeWithCells="false">
                  <from>
                    <xdr:col>6</xdr:col>
                    <xdr:colOff>6840</xdr:colOff>
                    <xdr:row>119</xdr:row>
                    <xdr:rowOff>9360</xdr:rowOff>
                  </from>
                  <to>
                    <xdr:col>7</xdr:col>
                    <xdr:colOff>0</xdr:colOff>
                    <xdr:row>120</xdr:row>
                    <xdr:rowOff>-19080</xdr:rowOff>
                  </to>
                </anchor>
              </controlPr>
            </control>
          </mc:Choice>
        </mc:AlternateContent>
        <mc:AlternateContent xmlns:mc="http://schemas.openxmlformats.org/markup-compatibility/2006">
          <mc:Choice Requires="x14">
            <control shapeId="1022" r:id="rId25" name="">
              <controlPr defaultSize="0" locked="1" autoFill="0" autoLine="0" autoPict="0" print="true" altText="Check Box 573">
                <anchor moveWithCells="true" sizeWithCells="false">
                  <from>
                    <xdr:col>6</xdr:col>
                    <xdr:colOff>6840</xdr:colOff>
                    <xdr:row>120</xdr:row>
                    <xdr:rowOff>114120</xdr:rowOff>
                  </from>
                  <to>
                    <xdr:col>7</xdr:col>
                    <xdr:colOff>0</xdr:colOff>
                    <xdr:row>121</xdr:row>
                    <xdr:rowOff>-95760</xdr:rowOff>
                  </to>
                </anchor>
              </controlPr>
            </control>
          </mc:Choice>
        </mc:AlternateContent>
        <mc:AlternateContent xmlns:mc="http://schemas.openxmlformats.org/markup-compatibility/2006">
          <mc:Choice Requires="x14">
            <control shapeId="1023" r:id="rId26" name="">
              <controlPr defaultSize="0" locked="1" autoFill="0" autoLine="0" autoPict="0" print="true" altText="Check Box 574">
                <anchor moveWithCells="true" sizeWithCells="false">
                  <from>
                    <xdr:col>6</xdr:col>
                    <xdr:colOff>6840</xdr:colOff>
                    <xdr:row>121</xdr:row>
                    <xdr:rowOff>142920</xdr:rowOff>
                  </from>
                  <to>
                    <xdr:col>7</xdr:col>
                    <xdr:colOff>0</xdr:colOff>
                    <xdr:row>122</xdr:row>
                    <xdr:rowOff>-142920</xdr:rowOff>
                  </to>
                </anchor>
              </controlPr>
            </control>
          </mc:Choice>
        </mc:AlternateContent>
        <mc:AlternateContent xmlns:mc="http://schemas.openxmlformats.org/markup-compatibility/2006">
          <mc:Choice Requires="x14">
            <control shapeId="1024" r:id="rId27" name="">
              <controlPr defaultSize="0" locked="1" autoFill="0" autoLine="0" autoPict="0" print="true" altText="Check Box 605">
                <anchor moveWithCells="true" sizeWithCells="false">
                  <from>
                    <xdr:col>5</xdr:col>
                    <xdr:colOff>16920</xdr:colOff>
                    <xdr:row>180</xdr:row>
                    <xdr:rowOff>47520</xdr:rowOff>
                  </from>
                  <to>
                    <xdr:col>6</xdr:col>
                    <xdr:colOff>9720</xdr:colOff>
                    <xdr:row>181</xdr:row>
                    <xdr:rowOff>-57240</xdr:rowOff>
                  </to>
                </anchor>
              </controlPr>
            </control>
          </mc:Choice>
        </mc:AlternateContent>
        <mc:AlternateContent xmlns:mc="http://schemas.openxmlformats.org/markup-compatibility/2006">
          <mc:Choice Requires="x14">
            <control shapeId="1025" r:id="rId28" name="">
              <controlPr defaultSize="0" locked="1" autoFill="0" autoLine="0" autoPict="0" print="true" altText="Check Box 606">
                <anchor moveWithCells="true" sizeWithCells="false">
                  <from>
                    <xdr:col>5</xdr:col>
                    <xdr:colOff>16920</xdr:colOff>
                    <xdr:row>181</xdr:row>
                    <xdr:rowOff>9360</xdr:rowOff>
                  </from>
                  <to>
                    <xdr:col>6</xdr:col>
                    <xdr:colOff>19080</xdr:colOff>
                    <xdr:row>182</xdr:row>
                    <xdr:rowOff>-10080</xdr:rowOff>
                  </to>
                </anchor>
              </controlPr>
            </control>
          </mc:Choice>
        </mc:AlternateContent>
        <mc:AlternateContent xmlns:mc="http://schemas.openxmlformats.org/markup-compatibility/2006">
          <mc:Choice Requires="x14">
            <control shapeId="1026" r:id="rId29" name="">
              <controlPr defaultSize="0" locked="1" autoFill="0" autoLine="0" autoPict="0" print="true" altText="Check Box 607">
                <anchor moveWithCells="true" sizeWithCells="false">
                  <from>
                    <xdr:col>1</xdr:col>
                    <xdr:colOff>9360</xdr:colOff>
                    <xdr:row>186</xdr:row>
                    <xdr:rowOff>47520</xdr:rowOff>
                  </from>
                  <to>
                    <xdr:col>2</xdr:col>
                    <xdr:colOff>360</xdr:colOff>
                    <xdr:row>187</xdr:row>
                    <xdr:rowOff>-76320</xdr:rowOff>
                  </to>
                </anchor>
              </controlPr>
            </control>
          </mc:Choice>
        </mc:AlternateContent>
        <mc:AlternateContent xmlns:mc="http://schemas.openxmlformats.org/markup-compatibility/2006">
          <mc:Choice Requires="x14">
            <control shapeId="1027" r:id="rId30" name="">
              <controlPr defaultSize="0" locked="1" autoFill="0" autoLine="0" autoPict="0" print="true" altText="Check Box 608">
                <anchor moveWithCells="true" sizeWithCells="false">
                  <from>
                    <xdr:col>1</xdr:col>
                    <xdr:colOff>9360</xdr:colOff>
                    <xdr:row>187</xdr:row>
                    <xdr:rowOff>114120</xdr:rowOff>
                  </from>
                  <to>
                    <xdr:col>2</xdr:col>
                    <xdr:colOff>-9000</xdr:colOff>
                    <xdr:row>188</xdr:row>
                    <xdr:rowOff>-105120</xdr:rowOff>
                  </to>
                </anchor>
              </controlPr>
            </control>
          </mc:Choice>
        </mc:AlternateContent>
        <mc:AlternateContent xmlns:mc="http://schemas.openxmlformats.org/markup-compatibility/2006">
          <mc:Choice Requires="x14">
            <control shapeId="1028" r:id="rId31" name="">
              <controlPr defaultSize="0" locked="1" autoFill="0" autoLine="0" autoPict="0" print="true" altText="Check Box 609">
                <anchor moveWithCells="true" sizeWithCells="false">
                  <from>
                    <xdr:col>1</xdr:col>
                    <xdr:colOff>9360</xdr:colOff>
                    <xdr:row>188</xdr:row>
                    <xdr:rowOff>104760</xdr:rowOff>
                  </from>
                  <to>
                    <xdr:col>2</xdr:col>
                    <xdr:colOff>360</xdr:colOff>
                    <xdr:row>189</xdr:row>
                    <xdr:rowOff>-142920</xdr:rowOff>
                  </to>
                </anchor>
              </controlPr>
            </control>
          </mc:Choice>
        </mc:AlternateContent>
        <mc:AlternateContent xmlns:mc="http://schemas.openxmlformats.org/markup-compatibility/2006">
          <mc:Choice Requires="x14">
            <control shapeId="1029" r:id="rId32" name="">
              <controlPr defaultSize="0" locked="1" autoFill="0" autoLine="0" autoPict="0" print="true" altText="Check Box 610">
                <anchor moveWithCells="true" sizeWithCells="false">
                  <from>
                    <xdr:col>1</xdr:col>
                    <xdr:colOff>9360</xdr:colOff>
                    <xdr:row>189</xdr:row>
                    <xdr:rowOff>19080</xdr:rowOff>
                  </from>
                  <to>
                    <xdr:col>2</xdr:col>
                    <xdr:colOff>360</xdr:colOff>
                    <xdr:row>190</xdr:row>
                    <xdr:rowOff>-47520</xdr:rowOff>
                  </to>
                </anchor>
              </controlPr>
            </control>
          </mc:Choice>
        </mc:AlternateContent>
        <mc:AlternateContent xmlns:mc="http://schemas.openxmlformats.org/markup-compatibility/2006">
          <mc:Choice Requires="x14">
            <control shapeId="1030" r:id="rId33" name="">
              <controlPr defaultSize="0" locked="1" autoFill="0" autoLine="0" autoPict="0" print="true" altText="Check Box 611">
                <anchor moveWithCells="true" sizeWithCells="false">
                  <from>
                    <xdr:col>1</xdr:col>
                    <xdr:colOff>9360</xdr:colOff>
                    <xdr:row>190</xdr:row>
                    <xdr:rowOff>19080</xdr:rowOff>
                  </from>
                  <to>
                    <xdr:col>2</xdr:col>
                    <xdr:colOff>360</xdr:colOff>
                    <xdr:row>191</xdr:row>
                    <xdr:rowOff>-47520</xdr:rowOff>
                  </to>
                </anchor>
              </controlPr>
            </control>
          </mc:Choice>
        </mc:AlternateContent>
        <mc:AlternateContent xmlns:mc="http://schemas.openxmlformats.org/markup-compatibility/2006">
          <mc:Choice Requires="x14">
            <control shapeId="1031" r:id="rId34" name="">
              <controlPr defaultSize="0" locked="1" autoFill="0" autoLine="0" autoPict="0" print="true" altText="Check Box 612">
                <anchor moveWithCells="true" sizeWithCells="false">
                  <from>
                    <xdr:col>1</xdr:col>
                    <xdr:colOff>9360</xdr:colOff>
                    <xdr:row>190</xdr:row>
                    <xdr:rowOff>266760</xdr:rowOff>
                  </from>
                  <to>
                    <xdr:col>2</xdr:col>
                    <xdr:colOff>360</xdr:colOff>
                    <xdr:row>192</xdr:row>
                    <xdr:rowOff>28800</xdr:rowOff>
                  </to>
                </anchor>
              </controlPr>
            </control>
          </mc:Choice>
        </mc:AlternateContent>
        <mc:AlternateContent xmlns:mc="http://schemas.openxmlformats.org/markup-compatibility/2006">
          <mc:Choice Requires="x14">
            <control shapeId="1032" r:id="rId35" name="">
              <controlPr defaultSize="0" locked="1" autoFill="0" autoLine="0" autoPict="0" print="true" altText="Check Box 613">
                <anchor moveWithCells="true" sizeWithCells="false">
                  <from>
                    <xdr:col>2</xdr:col>
                    <xdr:colOff>85680</xdr:colOff>
                    <xdr:row>74</xdr:row>
                    <xdr:rowOff>28440</xdr:rowOff>
                  </from>
                  <to>
                    <xdr:col>3</xdr:col>
                    <xdr:colOff>104760</xdr:colOff>
                    <xdr:row>75</xdr:row>
                    <xdr:rowOff>-19440</xdr:rowOff>
                  </to>
                </anchor>
              </controlPr>
            </control>
          </mc:Choice>
        </mc:AlternateContent>
        <mc:AlternateContent xmlns:mc="http://schemas.openxmlformats.org/markup-compatibility/2006">
          <mc:Choice Requires="x14">
            <control shapeId="1033" r:id="rId36" name="">
              <controlPr defaultSize="0" locked="1" autoFill="0" autoLine="0" autoPict="0" print="true" altText="Check Box 614">
                <anchor moveWithCells="true" sizeWithCells="false">
                  <from>
                    <xdr:col>2</xdr:col>
                    <xdr:colOff>360</xdr:colOff>
                    <xdr:row>133</xdr:row>
                    <xdr:rowOff>142920</xdr:rowOff>
                  </from>
                  <to>
                    <xdr:col>3</xdr:col>
                    <xdr:colOff>6840</xdr:colOff>
                    <xdr:row>135</xdr:row>
                    <xdr:rowOff>38160</xdr:rowOff>
                  </to>
                </anchor>
              </controlPr>
            </control>
          </mc:Choice>
        </mc:AlternateContent>
        <mc:AlternateContent xmlns:mc="http://schemas.openxmlformats.org/markup-compatibility/2006">
          <mc:Choice Requires="x14">
            <control shapeId="1034" r:id="rId37" name="">
              <controlPr defaultSize="0" locked="1" autoFill="0" autoLine="0" autoPict="0" print="true" altText="Check Box 615">
                <anchor moveWithCells="true" sizeWithCells="false">
                  <from>
                    <xdr:col>2</xdr:col>
                    <xdr:colOff>360</xdr:colOff>
                    <xdr:row>134</xdr:row>
                    <xdr:rowOff>162000</xdr:rowOff>
                  </from>
                  <to>
                    <xdr:col>3</xdr:col>
                    <xdr:colOff>-12240</xdr:colOff>
                    <xdr:row>136</xdr:row>
                    <xdr:rowOff>38160</xdr:rowOff>
                  </to>
                </anchor>
              </controlPr>
            </control>
          </mc:Choice>
        </mc:AlternateContent>
        <mc:AlternateContent xmlns:mc="http://schemas.openxmlformats.org/markup-compatibility/2006">
          <mc:Choice Requires="x14">
            <control shapeId="1035" r:id="rId38" name="">
              <controlPr defaultSize="0" locked="1" autoFill="0" autoLine="0" autoPict="0" print="true" altText="Check Box 616">
                <anchor moveWithCells="true" sizeWithCells="false">
                  <from>
                    <xdr:col>2</xdr:col>
                    <xdr:colOff>360</xdr:colOff>
                    <xdr:row>136</xdr:row>
                    <xdr:rowOff>28440</xdr:rowOff>
                  </from>
                  <to>
                    <xdr:col>3</xdr:col>
                    <xdr:colOff>-12240</xdr:colOff>
                    <xdr:row>137</xdr:row>
                    <xdr:rowOff>-9360</xdr:rowOff>
                  </to>
                </anchor>
              </controlPr>
            </control>
          </mc:Choice>
        </mc:AlternateContent>
        <mc:AlternateContent xmlns:mc="http://schemas.openxmlformats.org/markup-compatibility/2006">
          <mc:Choice Requires="x14">
            <control shapeId="1036" r:id="rId39" name="">
              <controlPr defaultSize="0" locked="1" autoFill="0" autoLine="0" autoPict="0" print="true" altText="Check Box 617">
                <anchor moveWithCells="true" sizeWithCells="false">
                  <from>
                    <xdr:col>2</xdr:col>
                    <xdr:colOff>360</xdr:colOff>
                    <xdr:row>136</xdr:row>
                    <xdr:rowOff>295200</xdr:rowOff>
                  </from>
                  <to>
                    <xdr:col>3</xdr:col>
                    <xdr:colOff>-12240</xdr:colOff>
                    <xdr:row>138</xdr:row>
                    <xdr:rowOff>38160</xdr:rowOff>
                  </to>
                </anchor>
              </controlPr>
            </control>
          </mc:Choice>
        </mc:AlternateContent>
        <mc:AlternateContent xmlns:mc="http://schemas.openxmlformats.org/markup-compatibility/2006">
          <mc:Choice Requires="x14">
            <control shapeId="1037" r:id="rId40" name="">
              <controlPr defaultSize="0" locked="1" autoFill="0" autoLine="0" autoPict="0" print="true" altText="Check Box 577">
                <anchor moveWithCells="true" sizeWithCells="false">
                  <from>
                    <xdr:col>5</xdr:col>
                    <xdr:colOff>7200</xdr:colOff>
                    <xdr:row>152</xdr:row>
                    <xdr:rowOff>152280</xdr:rowOff>
                  </from>
                  <to>
                    <xdr:col>6</xdr:col>
                    <xdr:colOff>0</xdr:colOff>
                    <xdr:row>154</xdr:row>
                    <xdr:rowOff>19080</xdr:rowOff>
                  </to>
                </anchor>
              </controlPr>
            </control>
          </mc:Choice>
        </mc:AlternateContent>
        <mc:AlternateContent xmlns:mc="http://schemas.openxmlformats.org/markup-compatibility/2006">
          <mc:Choice Requires="x14">
            <control shapeId="1038" r:id="rId41" name="">
              <controlPr defaultSize="0" locked="1" autoFill="0" autoLine="0" autoPict="0" print="true" altText="Check Box 578">
                <anchor moveWithCells="true" sizeWithCells="false">
                  <from>
                    <xdr:col>5</xdr:col>
                    <xdr:colOff>7200</xdr:colOff>
                    <xdr:row>153</xdr:row>
                    <xdr:rowOff>162000</xdr:rowOff>
                  </from>
                  <to>
                    <xdr:col>6</xdr:col>
                    <xdr:colOff>0</xdr:colOff>
                    <xdr:row>155</xdr:row>
                    <xdr:rowOff>28800</xdr:rowOff>
                  </to>
                </anchor>
              </controlPr>
            </control>
          </mc:Choice>
        </mc:AlternateContent>
        <mc:AlternateContent xmlns:mc="http://schemas.openxmlformats.org/markup-compatibility/2006">
          <mc:Choice Requires="x14">
            <control shapeId="1039" r:id="rId42" name="">
              <controlPr defaultSize="0" locked="1" autoFill="0" autoLine="0" autoPict="0" print="true" altText="Check Box 579">
                <anchor moveWithCells="true" sizeWithCells="false">
                  <from>
                    <xdr:col>5</xdr:col>
                    <xdr:colOff>7200</xdr:colOff>
                    <xdr:row>154</xdr:row>
                    <xdr:rowOff>152280</xdr:rowOff>
                  </from>
                  <to>
                    <xdr:col>6</xdr:col>
                    <xdr:colOff>0</xdr:colOff>
                    <xdr:row>156</xdr:row>
                    <xdr:rowOff>28440</xdr:rowOff>
                  </to>
                </anchor>
              </controlPr>
            </control>
          </mc:Choice>
        </mc:AlternateContent>
        <mc:AlternateContent xmlns:mc="http://schemas.openxmlformats.org/markup-compatibility/2006">
          <mc:Choice Requires="x14">
            <control shapeId="1040" r:id="rId43" name="">
              <controlPr defaultSize="0" locked="1" autoFill="0" autoLine="0" autoPict="0" print="true" altText="Check Box 580">
                <anchor moveWithCells="true" sizeWithCells="false">
                  <from>
                    <xdr:col>5</xdr:col>
                    <xdr:colOff>7200</xdr:colOff>
                    <xdr:row>155</xdr:row>
                    <xdr:rowOff>152280</xdr:rowOff>
                  </from>
                  <to>
                    <xdr:col>6</xdr:col>
                    <xdr:colOff>0</xdr:colOff>
                    <xdr:row>157</xdr:row>
                    <xdr:rowOff>28440</xdr:rowOff>
                  </to>
                </anchor>
              </controlPr>
            </control>
          </mc:Choice>
        </mc:AlternateContent>
        <mc:AlternateContent xmlns:mc="http://schemas.openxmlformats.org/markup-compatibility/2006">
          <mc:Choice Requires="x14">
            <control shapeId="1041" r:id="rId44" name="">
              <controlPr defaultSize="0" locked="1" autoFill="0" autoLine="0" autoPict="0" print="true" altText="Check Box 581">
                <anchor moveWithCells="true" sizeWithCells="false">
                  <from>
                    <xdr:col>5</xdr:col>
                    <xdr:colOff>7200</xdr:colOff>
                    <xdr:row>157</xdr:row>
                    <xdr:rowOff>38160</xdr:rowOff>
                  </from>
                  <to>
                    <xdr:col>6</xdr:col>
                    <xdr:colOff>0</xdr:colOff>
                    <xdr:row>158</xdr:row>
                    <xdr:rowOff>-57240</xdr:rowOff>
                  </to>
                </anchor>
              </controlPr>
            </control>
          </mc:Choice>
        </mc:AlternateContent>
        <mc:AlternateContent xmlns:mc="http://schemas.openxmlformats.org/markup-compatibility/2006">
          <mc:Choice Requires="x14">
            <control shapeId="1042" r:id="rId45" name="">
              <controlPr defaultSize="0" locked="1" autoFill="0" autoLine="0" autoPict="0" print="true" altText="Check Box 582">
                <anchor moveWithCells="true" sizeWithCells="false">
                  <from>
                    <xdr:col>5</xdr:col>
                    <xdr:colOff>7200</xdr:colOff>
                    <xdr:row>157</xdr:row>
                    <xdr:rowOff>295200</xdr:rowOff>
                  </from>
                  <to>
                    <xdr:col>6</xdr:col>
                    <xdr:colOff>0</xdr:colOff>
                    <xdr:row>159</xdr:row>
                    <xdr:rowOff>28440</xdr:rowOff>
                  </to>
                </anchor>
              </controlPr>
            </control>
          </mc:Choice>
        </mc:AlternateContent>
        <mc:AlternateContent xmlns:mc="http://schemas.openxmlformats.org/markup-compatibility/2006">
          <mc:Choice Requires="x14">
            <control shapeId="1043" r:id="rId46" name="">
              <controlPr defaultSize="0" locked="1" autoFill="0" autoLine="0" autoPict="0" print="true" altText="Check Box 583">
                <anchor moveWithCells="true" sizeWithCells="false">
                  <from>
                    <xdr:col>5</xdr:col>
                    <xdr:colOff>7200</xdr:colOff>
                    <xdr:row>158</xdr:row>
                    <xdr:rowOff>142920</xdr:rowOff>
                  </from>
                  <to>
                    <xdr:col>6</xdr:col>
                    <xdr:colOff>0</xdr:colOff>
                    <xdr:row>160</xdr:row>
                    <xdr:rowOff>28800</xdr:rowOff>
                  </to>
                </anchor>
              </controlPr>
            </control>
          </mc:Choice>
        </mc:AlternateContent>
        <mc:AlternateContent xmlns:mc="http://schemas.openxmlformats.org/markup-compatibility/2006">
          <mc:Choice Requires="x14">
            <control shapeId="1044" r:id="rId47" name="">
              <controlPr defaultSize="0" locked="1" autoFill="0" autoLine="0" autoPict="0" print="true" altText="Check Box 584">
                <anchor moveWithCells="true" sizeWithCells="false">
                  <from>
                    <xdr:col>5</xdr:col>
                    <xdr:colOff>7200</xdr:colOff>
                    <xdr:row>159</xdr:row>
                    <xdr:rowOff>142920</xdr:rowOff>
                  </from>
                  <to>
                    <xdr:col>6</xdr:col>
                    <xdr:colOff>0</xdr:colOff>
                    <xdr:row>161</xdr:row>
                    <xdr:rowOff>28800</xdr:rowOff>
                  </to>
                </anchor>
              </controlPr>
            </control>
          </mc:Choice>
        </mc:AlternateContent>
        <mc:AlternateContent xmlns:mc="http://schemas.openxmlformats.org/markup-compatibility/2006">
          <mc:Choice Requires="x14">
            <control shapeId="1045" r:id="rId48" name="">
              <controlPr defaultSize="0" locked="1" autoFill="0" autoLine="0" autoPict="0" print="true" altText="Check Box 585">
                <anchor moveWithCells="true" sizeWithCells="false">
                  <from>
                    <xdr:col>5</xdr:col>
                    <xdr:colOff>7200</xdr:colOff>
                    <xdr:row>160</xdr:row>
                    <xdr:rowOff>142920</xdr:rowOff>
                  </from>
                  <to>
                    <xdr:col>6</xdr:col>
                    <xdr:colOff>0</xdr:colOff>
                    <xdr:row>162</xdr:row>
                    <xdr:rowOff>28800</xdr:rowOff>
                  </to>
                </anchor>
              </controlPr>
            </control>
          </mc:Choice>
        </mc:AlternateContent>
        <mc:AlternateContent xmlns:mc="http://schemas.openxmlformats.org/markup-compatibility/2006">
          <mc:Choice Requires="x14">
            <control shapeId="1046" r:id="rId49" name="">
              <controlPr defaultSize="0" locked="1" autoFill="0" autoLine="0" autoPict="0" print="true" altText="Check Box 586">
                <anchor moveWithCells="true" sizeWithCells="false">
                  <from>
                    <xdr:col>5</xdr:col>
                    <xdr:colOff>7200</xdr:colOff>
                    <xdr:row>162</xdr:row>
                    <xdr:rowOff>28440</xdr:rowOff>
                  </from>
                  <to>
                    <xdr:col>6</xdr:col>
                    <xdr:colOff>0</xdr:colOff>
                    <xdr:row>163</xdr:row>
                    <xdr:rowOff>-38520</xdr:rowOff>
                  </to>
                </anchor>
              </controlPr>
            </control>
          </mc:Choice>
        </mc:AlternateContent>
        <mc:AlternateContent xmlns:mc="http://schemas.openxmlformats.org/markup-compatibility/2006">
          <mc:Choice Requires="x14">
            <control shapeId="1047" r:id="rId50" name="">
              <controlPr defaultSize="0" locked="1" autoFill="0" autoLine="0" autoPict="0" print="true" altText="Check Box 587">
                <anchor moveWithCells="true" sizeWithCells="false">
                  <from>
                    <xdr:col>5</xdr:col>
                    <xdr:colOff>7200</xdr:colOff>
                    <xdr:row>162</xdr:row>
                    <xdr:rowOff>266760</xdr:rowOff>
                  </from>
                  <to>
                    <xdr:col>6</xdr:col>
                    <xdr:colOff>0</xdr:colOff>
                    <xdr:row>164</xdr:row>
                    <xdr:rowOff>28800</xdr:rowOff>
                  </to>
                </anchor>
              </controlPr>
            </control>
          </mc:Choice>
        </mc:AlternateContent>
        <mc:AlternateContent xmlns:mc="http://schemas.openxmlformats.org/markup-compatibility/2006">
          <mc:Choice Requires="x14">
            <control shapeId="1048" r:id="rId51" name="">
              <controlPr defaultSize="0" locked="1" autoFill="0" autoLine="0" autoPict="0" print="true" altText="Check Box 588">
                <anchor moveWithCells="true" sizeWithCells="false">
                  <from>
                    <xdr:col>5</xdr:col>
                    <xdr:colOff>7200</xdr:colOff>
                    <xdr:row>163</xdr:row>
                    <xdr:rowOff>142920</xdr:rowOff>
                  </from>
                  <to>
                    <xdr:col>6</xdr:col>
                    <xdr:colOff>0</xdr:colOff>
                    <xdr:row>165</xdr:row>
                    <xdr:rowOff>28800</xdr:rowOff>
                  </to>
                </anchor>
              </controlPr>
            </control>
          </mc:Choice>
        </mc:AlternateContent>
        <mc:AlternateContent xmlns:mc="http://schemas.openxmlformats.org/markup-compatibility/2006">
          <mc:Choice Requires="x14">
            <control shapeId="1049" r:id="rId52" name="">
              <controlPr defaultSize="0" locked="1" autoFill="0" autoLine="0" autoPict="0" print="true" altText="Check Box 589">
                <anchor moveWithCells="true" sizeWithCells="false">
                  <from>
                    <xdr:col>5</xdr:col>
                    <xdr:colOff>7200</xdr:colOff>
                    <xdr:row>165</xdr:row>
                    <xdr:rowOff>28440</xdr:rowOff>
                  </from>
                  <to>
                    <xdr:col>6</xdr:col>
                    <xdr:colOff>0</xdr:colOff>
                    <xdr:row>166</xdr:row>
                    <xdr:rowOff>-19440</xdr:rowOff>
                  </to>
                </anchor>
              </controlPr>
            </control>
          </mc:Choice>
        </mc:AlternateContent>
        <mc:AlternateContent xmlns:mc="http://schemas.openxmlformats.org/markup-compatibility/2006">
          <mc:Choice Requires="x14">
            <control shapeId="1050" r:id="rId53" name="">
              <controlPr defaultSize="0" locked="1" autoFill="0" autoLine="0" autoPict="0" print="true" altText="Check Box 591">
                <anchor moveWithCells="true" sizeWithCells="false">
                  <from>
                    <xdr:col>5</xdr:col>
                    <xdr:colOff>7200</xdr:colOff>
                    <xdr:row>165</xdr:row>
                    <xdr:rowOff>257040</xdr:rowOff>
                  </from>
                  <to>
                    <xdr:col>6</xdr:col>
                    <xdr:colOff>0</xdr:colOff>
                    <xdr:row>167</xdr:row>
                    <xdr:rowOff>28440</xdr:rowOff>
                  </to>
                </anchor>
              </controlPr>
            </control>
          </mc:Choice>
        </mc:AlternateContent>
        <mc:AlternateContent xmlns:mc="http://schemas.openxmlformats.org/markup-compatibility/2006">
          <mc:Choice Requires="x14">
            <control shapeId="1051" r:id="rId54" name="">
              <controlPr defaultSize="0" locked="1" autoFill="0" autoLine="0" autoPict="0" print="true" altText="Check Box 592">
                <anchor moveWithCells="true" sizeWithCells="false">
                  <from>
                    <xdr:col>5</xdr:col>
                    <xdr:colOff>7200</xdr:colOff>
                    <xdr:row>166</xdr:row>
                    <xdr:rowOff>142920</xdr:rowOff>
                  </from>
                  <to>
                    <xdr:col>6</xdr:col>
                    <xdr:colOff>0</xdr:colOff>
                    <xdr:row>168</xdr:row>
                    <xdr:rowOff>28800</xdr:rowOff>
                  </to>
                </anchor>
              </controlPr>
            </control>
          </mc:Choice>
        </mc:AlternateContent>
        <mc:AlternateContent xmlns:mc="http://schemas.openxmlformats.org/markup-compatibility/2006">
          <mc:Choice Requires="x14">
            <control shapeId="1052" r:id="rId55" name="">
              <controlPr defaultSize="0" locked="1" autoFill="0" autoLine="0" autoPict="0" print="true" altText="Check Box 593">
                <anchor moveWithCells="true" sizeWithCells="false">
                  <from>
                    <xdr:col>5</xdr:col>
                    <xdr:colOff>7200</xdr:colOff>
                    <xdr:row>167</xdr:row>
                    <xdr:rowOff>142920</xdr:rowOff>
                  </from>
                  <to>
                    <xdr:col>6</xdr:col>
                    <xdr:colOff>0</xdr:colOff>
                    <xdr:row>169</xdr:row>
                    <xdr:rowOff>28800</xdr:rowOff>
                  </to>
                </anchor>
              </controlPr>
            </control>
          </mc:Choice>
        </mc:AlternateContent>
        <mc:AlternateContent xmlns:mc="http://schemas.openxmlformats.org/markup-compatibility/2006">
          <mc:Choice Requires="x14">
            <control shapeId="1053" r:id="rId56" name="">
              <controlPr defaultSize="0" locked="1" autoFill="0" autoLine="0" autoPict="0" print="true" altText="Check Box 594">
                <anchor moveWithCells="true" sizeWithCells="false">
                  <from>
                    <xdr:col>5</xdr:col>
                    <xdr:colOff>7200</xdr:colOff>
                    <xdr:row>168</xdr:row>
                    <xdr:rowOff>142920</xdr:rowOff>
                  </from>
                  <to>
                    <xdr:col>6</xdr:col>
                    <xdr:colOff>0</xdr:colOff>
                    <xdr:row>170</xdr:row>
                    <xdr:rowOff>28800</xdr:rowOff>
                  </to>
                </anchor>
              </controlPr>
            </control>
          </mc:Choice>
        </mc:AlternateContent>
        <mc:AlternateContent xmlns:mc="http://schemas.openxmlformats.org/markup-compatibility/2006">
          <mc:Choice Requires="x14">
            <control shapeId="1054" r:id="rId57" name="">
              <controlPr defaultSize="0" locked="1" autoFill="0" autoLine="0" autoPict="0" print="true" altText="Check Box 596">
                <anchor moveWithCells="true" sizeWithCells="false">
                  <from>
                    <xdr:col>5</xdr:col>
                    <xdr:colOff>7200</xdr:colOff>
                    <xdr:row>170</xdr:row>
                    <xdr:rowOff>28440</xdr:rowOff>
                  </from>
                  <to>
                    <xdr:col>6</xdr:col>
                    <xdr:colOff>0</xdr:colOff>
                    <xdr:row>171</xdr:row>
                    <xdr:rowOff>-38160</xdr:rowOff>
                  </to>
                </anchor>
              </controlPr>
            </control>
          </mc:Choice>
        </mc:AlternateContent>
        <mc:AlternateContent xmlns:mc="http://schemas.openxmlformats.org/markup-compatibility/2006">
          <mc:Choice Requires="x14">
            <control shapeId="1055" r:id="rId58" name="">
              <controlPr defaultSize="0" locked="1" autoFill="0" autoLine="0" autoPict="0" print="true" altText="Check Box 597">
                <anchor moveWithCells="true" sizeWithCells="false">
                  <from>
                    <xdr:col>5</xdr:col>
                    <xdr:colOff>7200</xdr:colOff>
                    <xdr:row>170</xdr:row>
                    <xdr:rowOff>257040</xdr:rowOff>
                  </from>
                  <to>
                    <xdr:col>6</xdr:col>
                    <xdr:colOff>0</xdr:colOff>
                    <xdr:row>172</xdr:row>
                    <xdr:rowOff>28440</xdr:rowOff>
                  </to>
                </anchor>
              </controlPr>
            </control>
          </mc:Choice>
        </mc:AlternateContent>
        <mc:AlternateContent xmlns:mc="http://schemas.openxmlformats.org/markup-compatibility/2006">
          <mc:Choice Requires="x14">
            <control shapeId="1056" r:id="rId59" name="">
              <controlPr defaultSize="0" locked="1" autoFill="0" autoLine="0" autoPict="0" print="true" altText="Check Box 598">
                <anchor moveWithCells="true" sizeWithCells="false">
                  <from>
                    <xdr:col>5</xdr:col>
                    <xdr:colOff>7200</xdr:colOff>
                    <xdr:row>171</xdr:row>
                    <xdr:rowOff>142920</xdr:rowOff>
                  </from>
                  <to>
                    <xdr:col>6</xdr:col>
                    <xdr:colOff>0</xdr:colOff>
                    <xdr:row>173</xdr:row>
                    <xdr:rowOff>28800</xdr:rowOff>
                  </to>
                </anchor>
              </controlPr>
            </control>
          </mc:Choice>
        </mc:AlternateContent>
        <mc:AlternateContent xmlns:mc="http://schemas.openxmlformats.org/markup-compatibility/2006">
          <mc:Choice Requires="x14">
            <control shapeId="1057" r:id="rId60" name="">
              <controlPr defaultSize="0" locked="1" autoFill="0" autoLine="0" autoPict="0" print="true" altText="Check Box 599">
                <anchor moveWithCells="true" sizeWithCells="false">
                  <from>
                    <xdr:col>5</xdr:col>
                    <xdr:colOff>7200</xdr:colOff>
                    <xdr:row>172</xdr:row>
                    <xdr:rowOff>142920</xdr:rowOff>
                  </from>
                  <to>
                    <xdr:col>6</xdr:col>
                    <xdr:colOff>0</xdr:colOff>
                    <xdr:row>174</xdr:row>
                    <xdr:rowOff>28800</xdr:rowOff>
                  </to>
                </anchor>
              </controlPr>
            </control>
          </mc:Choice>
        </mc:AlternateContent>
        <mc:AlternateContent xmlns:mc="http://schemas.openxmlformats.org/markup-compatibility/2006">
          <mc:Choice Requires="x14">
            <control shapeId="1058" r:id="rId61" name="">
              <controlPr defaultSize="0" locked="1" autoFill="0" autoLine="0" autoPict="0" print="true" altText="Check Box 600">
                <anchor moveWithCells="true" sizeWithCells="false">
                  <from>
                    <xdr:col>5</xdr:col>
                    <xdr:colOff>7200</xdr:colOff>
                    <xdr:row>172</xdr:row>
                    <xdr:rowOff>142920</xdr:rowOff>
                  </from>
                  <to>
                    <xdr:col>6</xdr:col>
                    <xdr:colOff>0</xdr:colOff>
                    <xdr:row>174</xdr:row>
                    <xdr:rowOff>28800</xdr:rowOff>
                  </to>
                </anchor>
              </controlPr>
            </control>
          </mc:Choice>
        </mc:AlternateContent>
        <mc:AlternateContent xmlns:mc="http://schemas.openxmlformats.org/markup-compatibility/2006">
          <mc:Choice Requires="x14">
            <control shapeId="1059" r:id="rId62" name="">
              <controlPr defaultSize="0" locked="1" autoFill="0" autoLine="0" autoPict="0" print="true" altText="Check Box 601">
                <anchor moveWithCells="true" sizeWithCells="false">
                  <from>
                    <xdr:col>5</xdr:col>
                    <xdr:colOff>7200</xdr:colOff>
                    <xdr:row>173</xdr:row>
                    <xdr:rowOff>142920</xdr:rowOff>
                  </from>
                  <to>
                    <xdr:col>6</xdr:col>
                    <xdr:colOff>0</xdr:colOff>
                    <xdr:row>175</xdr:row>
                    <xdr:rowOff>28800</xdr:rowOff>
                  </to>
                </anchor>
              </controlPr>
            </control>
          </mc:Choice>
        </mc:AlternateContent>
        <mc:AlternateContent xmlns:mc="http://schemas.openxmlformats.org/markup-compatibility/2006">
          <mc:Choice Requires="x14">
            <control shapeId="1060" r:id="rId63" name="">
              <controlPr defaultSize="0" locked="1" autoFill="0" autoLine="0" autoPict="0" print="true" altText="Check Box 602">
                <anchor moveWithCells="true" sizeWithCells="false">
                  <from>
                    <xdr:col>5</xdr:col>
                    <xdr:colOff>7200</xdr:colOff>
                    <xdr:row>174</xdr:row>
                    <xdr:rowOff>142920</xdr:rowOff>
                  </from>
                  <to>
                    <xdr:col>6</xdr:col>
                    <xdr:colOff>0</xdr:colOff>
                    <xdr:row>176</xdr:row>
                    <xdr:rowOff>28800</xdr:rowOff>
                  </to>
                </anchor>
              </controlPr>
            </control>
          </mc:Choice>
        </mc:AlternateContent>
        <mc:AlternateContent xmlns:mc="http://schemas.openxmlformats.org/markup-compatibility/2006">
          <mc:Choice Requires="x14">
            <control shapeId="1061" r:id="rId64" name="">
              <controlPr defaultSize="0" locked="1" autoFill="0" autoLine="0" autoPict="0" print="true" altText="Check Box 603">
                <anchor moveWithCells="true" sizeWithCells="false">
                  <from>
                    <xdr:col>5</xdr:col>
                    <xdr:colOff>7200</xdr:colOff>
                    <xdr:row>175</xdr:row>
                    <xdr:rowOff>142920</xdr:rowOff>
                  </from>
                  <to>
                    <xdr:col>6</xdr:col>
                    <xdr:colOff>0</xdr:colOff>
                    <xdr:row>177</xdr:row>
                    <xdr:rowOff>28800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60" id="{A8F52A2E-4E25-4994-ACE8-3912E78542CE}">
            <xm:f>'別紙様式2-2（４・５月分）'!$AV$8="継続ベア加算なし"</xm:f>
            <x14:dxf>
              <font>
                <color rgb="FFDDD9C3"/>
              </font>
              <fill>
                <patternFill>
                  <bgColor rgb="FFDDD9C3"/>
                </patternFill>
              </fill>
              <border diagonalUp="false" diagonalDown="false">
                <left/>
                <right/>
                <top/>
                <bottom/>
                <diagonal/>
              </border>
            </x14:dxf>
          </x14:cfRule>
          <xm:sqref>C73:AK76</xm:sqref>
        </x14:conditionalFormatting>
        <x14:conditionalFormatting xmlns:xm="http://schemas.microsoft.com/office/excel/2006/main">
          <x14:cfRule type="expression" priority="61" id="{5DE26320-1464-4F15-A0B4-A9F0BC82503B}">
            <xm:f>'別紙様式2-2（４・５月分）'!$AV$7="新規ベア加算なし"</xm:f>
            <x14:dxf>
              <font>
                <color rgb="FFDDD9C3"/>
              </font>
              <fill>
                <patternFill>
                  <bgColor rgb="FFDDD9C3"/>
                </patternFill>
              </fill>
              <border diagonalUp="false" diagonalDown="false">
                <left/>
                <right/>
                <top/>
                <bottom/>
                <diagonal/>
              </border>
            </x14:dxf>
          </x14:cfRule>
          <xm:sqref>C79:AK90</xm:sqref>
        </x14:conditionalFormatting>
        <x14:conditionalFormatting xmlns:xm="http://schemas.microsoft.com/office/excel/2006/main">
          <x14:cfRule type="expression" priority="62" id="{27E42DCB-E2AD-4A11-90C8-5668E9A2D556}">
            <xm:f>'別紙様式2-3（６月以降分）'!$L$7=0</xm:f>
            <x14:dxf>
              <font>
                <color rgb="FFDDD9C3"/>
              </font>
              <fill>
                <patternFill>
                  <bgColor rgb="FFDDD9C3"/>
                </patternFill>
              </fill>
              <border diagonalUp="false" diagonalDown="false">
                <left/>
                <right/>
                <top/>
                <bottom/>
                <diagonal/>
              </border>
            </x14:dxf>
          </x14:cfRule>
          <xm:sqref>B67:AK70</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HE314"/>
  <sheetViews>
    <sheetView showFormulas="false" showGridLines="true" showRowColHeaders="true" showZeros="true" rightToLeft="false" tabSelected="false" showOutlineSymbols="true" defaultGridColor="true" view="pageBreakPreview" topLeftCell="A1" colorId="64" zoomScale="100" zoomScaleNormal="85" zoomScalePageLayoutView="100" workbookViewId="0">
      <selection pane="topLeft" activeCell="A1" activeCellId="0" sqref="A1"/>
    </sheetView>
  </sheetViews>
  <sheetFormatPr defaultColWidth="2.50390625" defaultRowHeight="17.25" zeroHeight="false" outlineLevelRow="0" outlineLevelCol="0"/>
  <cols>
    <col collapsed="false" customWidth="true" hidden="false" outlineLevel="0" max="1" min="1" style="1" width="6.13"/>
    <col collapsed="false" customWidth="true" hidden="false" outlineLevel="0" max="6" min="2" style="525" width="2.63"/>
    <col collapsed="false" customWidth="true" hidden="false" outlineLevel="0" max="7" min="7" style="1" width="16.62"/>
    <col collapsed="false" customWidth="true" hidden="false" outlineLevel="0" max="8" min="8" style="1" width="11.12"/>
    <col collapsed="false" customWidth="true" hidden="false" outlineLevel="0" max="9" min="9" style="1" width="9.38"/>
    <col collapsed="false" customWidth="true" hidden="false" outlineLevel="0" max="10" min="10" style="1" width="15.88"/>
    <col collapsed="false" customWidth="true" hidden="false" outlineLevel="0" max="11" min="11" style="1" width="15.38"/>
    <col collapsed="false" customWidth="true" hidden="false" outlineLevel="0" max="12" min="12" style="1" width="11.88"/>
    <col collapsed="false" customWidth="true" hidden="false" outlineLevel="0" max="13" min="13" style="1" width="7.62"/>
    <col collapsed="false" customWidth="true" hidden="false" outlineLevel="0" max="14" min="14" style="1" width="20.38"/>
    <col collapsed="false" customWidth="true" hidden="false" outlineLevel="0" max="15" min="15" style="526" width="15.38"/>
    <col collapsed="false" customWidth="true" hidden="false" outlineLevel="0" max="16" min="16" style="527" width="7"/>
    <col collapsed="false" customWidth="true" hidden="false" outlineLevel="0" max="17" min="17" style="526" width="14.88"/>
    <col collapsed="false" customWidth="true" hidden="false" outlineLevel="0" max="18" min="18" style="527" width="7.26"/>
    <col collapsed="false" customWidth="true" hidden="false" outlineLevel="0" max="19" min="19" style="1" width="4.13"/>
    <col collapsed="false" customWidth="true" hidden="false" outlineLevel="0" max="20" min="20" style="1" width="3.63"/>
    <col collapsed="false" customWidth="true" hidden="false" outlineLevel="0" max="21" min="21" style="1" width="3.13"/>
    <col collapsed="false" customWidth="true" hidden="false" outlineLevel="0" max="22" min="22" style="1" width="3.63"/>
    <col collapsed="false" customWidth="true" hidden="false" outlineLevel="0" max="23" min="23" style="1" width="8.26"/>
    <col collapsed="false" customWidth="true" hidden="false" outlineLevel="0" max="24" min="24" style="1" width="3.63"/>
    <col collapsed="false" customWidth="true" hidden="false" outlineLevel="0" max="25" min="25" style="1" width="3.13"/>
    <col collapsed="false" customWidth="true" hidden="false" outlineLevel="0" max="26" min="26" style="1" width="3.63"/>
    <col collapsed="false" customWidth="true" hidden="false" outlineLevel="0" max="27" min="27" style="1" width="3.13"/>
    <col collapsed="false" customWidth="false" hidden="false" outlineLevel="0" max="28" min="28" style="1" width="2.5"/>
    <col collapsed="false" customWidth="true" hidden="false" outlineLevel="0" max="29" min="29" style="1" width="3.5"/>
    <col collapsed="false" customWidth="true" hidden="false" outlineLevel="0" max="30" min="30" style="1" width="5.5"/>
    <col collapsed="false" customWidth="true" hidden="false" outlineLevel="0" max="32" min="31" style="528" width="16.88"/>
    <col collapsed="false" customWidth="true" hidden="false" outlineLevel="0" max="33" min="33" style="528" width="14.12"/>
    <col collapsed="false" customWidth="true" hidden="false" outlineLevel="0" max="34" min="34" style="1" width="9.38"/>
    <col collapsed="false" customWidth="true" hidden="false" outlineLevel="0" max="35" min="35" style="1" width="13.12"/>
    <col collapsed="false" customWidth="true" hidden="false" outlineLevel="0" max="36" min="36" style="1" width="11.62"/>
    <col collapsed="false" customWidth="true" hidden="false" outlineLevel="0" max="37" min="37" style="1" width="13.38"/>
    <col collapsed="false" customWidth="true" hidden="false" outlineLevel="0" max="38" min="38" style="1" width="14.62"/>
    <col collapsed="false" customWidth="true" hidden="false" outlineLevel="0" max="39" min="39" style="288" width="25.51"/>
    <col collapsed="false" customWidth="true" hidden="false" outlineLevel="0" max="40" min="40" style="288" width="77.76"/>
    <col collapsed="false" customWidth="true" hidden="false" outlineLevel="0" max="41" min="41" style="288" width="9.26"/>
    <col collapsed="false" customWidth="true" hidden="true" outlineLevel="0" max="42" min="42" style="529" width="14.12"/>
    <col collapsed="false" customWidth="true" hidden="true" outlineLevel="0" max="43" min="43" style="12" width="25.12"/>
    <col collapsed="false" customWidth="true" hidden="true" outlineLevel="0" max="44" min="44" style="12" width="30.38"/>
    <col collapsed="false" customWidth="true" hidden="true" outlineLevel="0" max="48" min="45" style="12" width="6.63"/>
    <col collapsed="false" customWidth="true" hidden="true" outlineLevel="0" max="49" min="49" style="12" width="9.38"/>
    <col collapsed="false" customWidth="true" hidden="true" outlineLevel="0" max="50" min="50" style="12" width="6.63"/>
    <col collapsed="false" customWidth="true" hidden="false" outlineLevel="0" max="51" min="51" style="1" width="16.38"/>
    <col collapsed="false" customWidth="false" hidden="false" outlineLevel="0" max="1024" min="52" style="1" width="2.5"/>
  </cols>
  <sheetData>
    <row r="1" customFormat="false" ht="27.75" hidden="false" customHeight="true" outlineLevel="0" collapsed="false">
      <c r="A1" s="530" t="s">
        <v>352</v>
      </c>
      <c r="B1" s="531"/>
      <c r="C1" s="531"/>
      <c r="D1" s="531"/>
      <c r="E1" s="531"/>
      <c r="F1" s="531"/>
      <c r="G1" s="79"/>
      <c r="H1" s="79"/>
      <c r="I1" s="79"/>
      <c r="J1" s="79"/>
      <c r="K1" s="79"/>
      <c r="L1" s="79"/>
      <c r="M1" s="79"/>
      <c r="N1" s="79"/>
      <c r="O1" s="532"/>
      <c r="P1" s="78"/>
      <c r="Q1" s="532"/>
      <c r="R1" s="78"/>
      <c r="S1" s="79"/>
      <c r="T1" s="79"/>
      <c r="U1" s="79"/>
      <c r="V1" s="79"/>
      <c r="W1" s="77"/>
      <c r="X1" s="77"/>
      <c r="Y1" s="77"/>
      <c r="Z1" s="77"/>
      <c r="AA1" s="77"/>
      <c r="AB1" s="77"/>
      <c r="AC1" s="77"/>
      <c r="AD1" s="77"/>
      <c r="AE1" s="533"/>
      <c r="AF1" s="533"/>
      <c r="AG1" s="533"/>
      <c r="AH1" s="77"/>
      <c r="AI1" s="77"/>
      <c r="AJ1" s="77"/>
      <c r="AK1" s="534" t="s">
        <v>68</v>
      </c>
      <c r="AL1" s="534"/>
      <c r="AM1" s="535" t="str">
        <f aca="false">IF(基本情報入力シート!C33="","",基本情報入力シート!C33)</f>
        <v>○○市</v>
      </c>
      <c r="AN1" s="536"/>
      <c r="AO1" s="536"/>
    </row>
    <row r="2" s="1" customFormat="true" ht="13.5" hidden="false" customHeight="true" outlineLevel="0" collapsed="false">
      <c r="A2" s="79"/>
      <c r="B2" s="532"/>
      <c r="C2" s="532"/>
      <c r="D2" s="532"/>
      <c r="E2" s="532"/>
      <c r="F2" s="532"/>
      <c r="G2" s="78"/>
      <c r="H2" s="78"/>
      <c r="I2" s="78"/>
      <c r="J2" s="78"/>
      <c r="K2" s="78"/>
      <c r="L2" s="78"/>
      <c r="M2" s="78"/>
      <c r="N2" s="78"/>
      <c r="O2" s="532"/>
      <c r="P2" s="78"/>
      <c r="Q2" s="532"/>
      <c r="R2" s="78"/>
      <c r="S2" s="78"/>
      <c r="T2" s="79"/>
      <c r="U2" s="79"/>
      <c r="V2" s="537"/>
      <c r="W2" s="537"/>
      <c r="X2" s="537"/>
      <c r="Y2" s="538"/>
      <c r="Z2" s="538"/>
      <c r="AA2" s="539"/>
      <c r="AB2" s="539"/>
      <c r="AC2" s="539"/>
      <c r="AD2" s="539"/>
      <c r="AE2" s="540"/>
      <c r="AF2" s="540"/>
      <c r="AG2" s="540"/>
      <c r="AH2" s="539"/>
      <c r="AI2" s="77"/>
      <c r="AJ2" s="77"/>
      <c r="AK2" s="77"/>
      <c r="AL2" s="77"/>
      <c r="AM2" s="285"/>
      <c r="AN2" s="288"/>
      <c r="AO2" s="288"/>
      <c r="AP2" s="529"/>
      <c r="AQ2" s="12"/>
      <c r="AR2" s="12"/>
    </row>
    <row r="3" s="1" customFormat="true" ht="27" hidden="false" customHeight="true" outlineLevel="0" collapsed="false">
      <c r="A3" s="541" t="s">
        <v>12</v>
      </c>
      <c r="B3" s="541"/>
      <c r="C3" s="541"/>
      <c r="D3" s="542" t="str">
        <f aca="false">IF(基本情報入力シート!M38="","",基本情報入力シート!M38)</f>
        <v>○○ケアサービス</v>
      </c>
      <c r="E3" s="542"/>
      <c r="F3" s="542"/>
      <c r="G3" s="542"/>
      <c r="H3" s="542"/>
      <c r="I3" s="542"/>
      <c r="J3" s="542"/>
      <c r="K3" s="410"/>
      <c r="L3" s="543"/>
      <c r="M3" s="543"/>
      <c r="N3" s="543"/>
      <c r="O3" s="532"/>
      <c r="P3" s="78"/>
      <c r="Q3" s="532"/>
      <c r="R3" s="78"/>
      <c r="S3" s="543"/>
      <c r="T3" s="79"/>
      <c r="U3" s="79"/>
      <c r="V3" s="537"/>
      <c r="W3" s="537"/>
      <c r="X3" s="537"/>
      <c r="Y3" s="537"/>
      <c r="Z3" s="537"/>
      <c r="AA3" s="79"/>
      <c r="AB3" s="79"/>
      <c r="AC3" s="79"/>
      <c r="AD3" s="79"/>
      <c r="AE3" s="540"/>
      <c r="AF3" s="540"/>
      <c r="AG3" s="540"/>
      <c r="AH3" s="79"/>
      <c r="AI3" s="77"/>
      <c r="AJ3" s="77"/>
      <c r="AK3" s="77"/>
      <c r="AL3" s="77"/>
      <c r="AM3" s="285"/>
      <c r="AN3" s="288"/>
      <c r="AO3" s="288"/>
      <c r="AP3" s="529"/>
      <c r="AQ3" s="12"/>
      <c r="AR3" s="12"/>
    </row>
    <row r="4" s="1" customFormat="true" ht="12" hidden="false" customHeight="true" outlineLevel="0" collapsed="false">
      <c r="A4" s="544"/>
      <c r="B4" s="545"/>
      <c r="C4" s="545"/>
      <c r="D4" s="546"/>
      <c r="E4" s="546"/>
      <c r="F4" s="546"/>
      <c r="G4" s="547"/>
      <c r="H4" s="547"/>
      <c r="I4" s="547"/>
      <c r="J4" s="547"/>
      <c r="K4" s="547"/>
      <c r="L4" s="543"/>
      <c r="M4" s="543"/>
      <c r="N4" s="77"/>
      <c r="O4" s="532"/>
      <c r="P4" s="78"/>
      <c r="Q4" s="532"/>
      <c r="R4" s="78"/>
      <c r="S4" s="543"/>
      <c r="T4" s="79"/>
      <c r="U4" s="79"/>
      <c r="V4" s="79"/>
      <c r="W4" s="79"/>
      <c r="X4" s="79"/>
      <c r="Y4" s="79"/>
      <c r="Z4" s="79"/>
      <c r="AA4" s="79"/>
      <c r="AB4" s="79"/>
      <c r="AC4" s="79"/>
      <c r="AD4" s="79"/>
      <c r="AE4" s="540"/>
      <c r="AF4" s="540"/>
      <c r="AG4" s="533"/>
      <c r="AH4" s="79"/>
      <c r="AI4" s="77"/>
      <c r="AJ4" s="77"/>
      <c r="AK4" s="77"/>
      <c r="AL4" s="77"/>
      <c r="AM4" s="285"/>
      <c r="AN4" s="288"/>
      <c r="AO4" s="288"/>
      <c r="AP4" s="529"/>
      <c r="AQ4" s="12"/>
      <c r="AR4" s="12"/>
    </row>
    <row r="5" s="1" customFormat="true" ht="28.5" hidden="false" customHeight="true" outlineLevel="0" collapsed="false">
      <c r="A5" s="548" t="s">
        <v>353</v>
      </c>
      <c r="B5" s="548"/>
      <c r="C5" s="548"/>
      <c r="D5" s="548"/>
      <c r="E5" s="548"/>
      <c r="F5" s="548"/>
      <c r="G5" s="548"/>
      <c r="H5" s="548"/>
      <c r="I5" s="548"/>
      <c r="J5" s="548"/>
      <c r="K5" s="549" t="n">
        <f aca="false">IFERROR(SUMIF(N:N, "処遇改善加算", AE:AE),"")</f>
        <v>4561659</v>
      </c>
      <c r="L5" s="550" t="s">
        <v>78</v>
      </c>
      <c r="M5" s="543"/>
      <c r="N5" s="543"/>
      <c r="O5" s="551"/>
      <c r="P5" s="552"/>
      <c r="Q5" s="551"/>
      <c r="R5" s="552"/>
      <c r="S5" s="543"/>
      <c r="T5" s="543"/>
      <c r="U5" s="543"/>
      <c r="V5" s="543"/>
      <c r="W5" s="543"/>
      <c r="X5" s="543"/>
      <c r="Y5" s="543"/>
      <c r="Z5" s="543"/>
      <c r="AA5" s="543"/>
      <c r="AB5" s="543"/>
      <c r="AC5" s="543"/>
      <c r="AD5" s="543"/>
      <c r="AE5" s="553"/>
      <c r="AF5" s="553"/>
      <c r="AG5" s="533"/>
      <c r="AH5" s="77"/>
      <c r="AI5" s="77"/>
      <c r="AJ5" s="77"/>
      <c r="AK5" s="77"/>
      <c r="AL5" s="77"/>
      <c r="AM5" s="285"/>
      <c r="AN5" s="288"/>
      <c r="AO5" s="288"/>
      <c r="AP5" s="12"/>
      <c r="AQ5" s="12"/>
      <c r="AR5" s="12"/>
    </row>
    <row r="6" customFormat="false" ht="28.5" hidden="false" customHeight="true" outlineLevel="0" collapsed="false">
      <c r="A6" s="548" t="s">
        <v>354</v>
      </c>
      <c r="B6" s="548"/>
      <c r="C6" s="548"/>
      <c r="D6" s="548"/>
      <c r="E6" s="548"/>
      <c r="F6" s="548"/>
      <c r="G6" s="548"/>
      <c r="H6" s="548"/>
      <c r="I6" s="548"/>
      <c r="J6" s="548"/>
      <c r="K6" s="554" t="n">
        <f aca="false">IFERROR(SUMIF(N:N, "特定加算", AE:AE),"")</f>
        <v>1413908</v>
      </c>
      <c r="L6" s="550" t="s">
        <v>78</v>
      </c>
      <c r="M6" s="543"/>
      <c r="N6" s="543"/>
      <c r="O6" s="551"/>
      <c r="P6" s="552"/>
      <c r="Q6" s="551"/>
      <c r="R6" s="552"/>
      <c r="S6" s="543"/>
      <c r="T6" s="543"/>
      <c r="U6" s="543"/>
      <c r="V6" s="543"/>
      <c r="W6" s="543"/>
      <c r="X6" s="543"/>
      <c r="Y6" s="543"/>
      <c r="Z6" s="543"/>
      <c r="AA6" s="543"/>
      <c r="AB6" s="543"/>
      <c r="AC6" s="543"/>
      <c r="AD6" s="543"/>
      <c r="AE6" s="553"/>
      <c r="AF6" s="553"/>
      <c r="AG6" s="555" t="s">
        <v>355</v>
      </c>
      <c r="AH6" s="77"/>
      <c r="AI6" s="77"/>
      <c r="AJ6" s="77"/>
      <c r="AK6" s="77"/>
      <c r="AL6" s="77"/>
      <c r="AM6" s="285"/>
      <c r="AP6" s="556"/>
      <c r="AR6" s="529"/>
    </row>
    <row r="7" customFormat="false" ht="32.25" hidden="false" customHeight="true" outlineLevel="0" collapsed="false">
      <c r="A7" s="557" t="s">
        <v>356</v>
      </c>
      <c r="B7" s="557"/>
      <c r="C7" s="557"/>
      <c r="D7" s="557"/>
      <c r="E7" s="557"/>
      <c r="F7" s="557"/>
      <c r="G7" s="557"/>
      <c r="H7" s="557"/>
      <c r="I7" s="557"/>
      <c r="J7" s="557"/>
      <c r="K7" s="558" t="n">
        <f aca="false">IFERROR(SUMIF(N:N, "ベースアップ等加算", AE:AE),"")</f>
        <v>219786</v>
      </c>
      <c r="L7" s="550" t="s">
        <v>78</v>
      </c>
      <c r="M7" s="543"/>
      <c r="N7" s="559"/>
      <c r="O7" s="560"/>
      <c r="P7" s="561"/>
      <c r="Q7" s="560"/>
      <c r="R7" s="561"/>
      <c r="S7" s="562"/>
      <c r="T7" s="562"/>
      <c r="U7" s="562"/>
      <c r="V7" s="562"/>
      <c r="W7" s="562"/>
      <c r="X7" s="562"/>
      <c r="Y7" s="562"/>
      <c r="Z7" s="562"/>
      <c r="AA7" s="562"/>
      <c r="AB7" s="562"/>
      <c r="AC7" s="77"/>
      <c r="AD7" s="77"/>
      <c r="AE7" s="533"/>
      <c r="AF7" s="533"/>
      <c r="AG7" s="563" t="s">
        <v>357</v>
      </c>
      <c r="AH7" s="563"/>
      <c r="AI7" s="563"/>
      <c r="AJ7" s="563"/>
      <c r="AK7" s="563"/>
      <c r="AL7" s="564" t="n">
        <f aca="false">SUMIF(N:N,"特定加算",AL:AL)</f>
        <v>1</v>
      </c>
      <c r="AM7" s="285"/>
      <c r="AQ7" s="565" t="s">
        <v>358</v>
      </c>
      <c r="AR7" s="566" t="str">
        <f aca="false">IF(COUNTIF(Q:Q,"処遇加算Ⅰ")&gt;=1,"処遇加算Ⅰあり","処遇加算Ⅰなし")</f>
        <v>処遇加算Ⅰあり</v>
      </c>
      <c r="AS7" s="566" t="str">
        <f aca="false">IF((COUNTIF(Q:Q,"特定加算Ⅰ")+COUNTIF(Q:Q,"特定加算Ⅱ"))&gt;=1,"特定加算あり","特定加算なし")</f>
        <v>特定加算あり</v>
      </c>
      <c r="AT7" s="566"/>
      <c r="AU7" s="566"/>
      <c r="AV7" s="566" t="str">
        <f aca="false">IF(COUNTIFS(O:O,"ベア加算なし",Q:Q,"ベア加算")&gt;=1,"新規ベア加算あり","新規ベア加算なし")</f>
        <v>新規ベア加算あり</v>
      </c>
      <c r="AW7" s="566"/>
      <c r="AX7" s="566"/>
    </row>
    <row r="8" customFormat="false" ht="38.25" hidden="false" customHeight="true" outlineLevel="0" collapsed="false">
      <c r="A8" s="567"/>
      <c r="B8" s="568"/>
      <c r="C8" s="569" t="s">
        <v>359</v>
      </c>
      <c r="D8" s="569"/>
      <c r="E8" s="569"/>
      <c r="F8" s="569"/>
      <c r="G8" s="569"/>
      <c r="H8" s="569"/>
      <c r="I8" s="569"/>
      <c r="J8" s="569"/>
      <c r="K8" s="558" t="n">
        <f aca="false">IFERROR(SUMIF(N:N, "ベースアップ等加算",AG:AG),"")</f>
        <v>146648</v>
      </c>
      <c r="L8" s="550" t="s">
        <v>78</v>
      </c>
      <c r="M8" s="543"/>
      <c r="N8" s="562"/>
      <c r="O8" s="560"/>
      <c r="P8" s="561"/>
      <c r="Q8" s="560"/>
      <c r="R8" s="561"/>
      <c r="S8" s="562"/>
      <c r="T8" s="562"/>
      <c r="U8" s="562"/>
      <c r="V8" s="562"/>
      <c r="W8" s="562"/>
      <c r="X8" s="562"/>
      <c r="Y8" s="562"/>
      <c r="Z8" s="562"/>
      <c r="AA8" s="562"/>
      <c r="AB8" s="562"/>
      <c r="AC8" s="77"/>
      <c r="AD8" s="77"/>
      <c r="AE8" s="533"/>
      <c r="AF8" s="533"/>
      <c r="AG8" s="563" t="s">
        <v>360</v>
      </c>
      <c r="AH8" s="563"/>
      <c r="AI8" s="563"/>
      <c r="AJ8" s="563"/>
      <c r="AK8" s="563"/>
      <c r="AL8" s="564" t="n">
        <f aca="false">SUM(AW:AW)</f>
        <v>2</v>
      </c>
      <c r="AM8" s="285"/>
      <c r="AQ8" s="565" t="s">
        <v>361</v>
      </c>
      <c r="AR8" s="566" t="str">
        <f aca="false">IF((COUNTIF(Q:Q,"処遇加算Ⅰ")+COUNTIF(Q:Q,"処遇加算Ⅱ"))&gt;=1,"処遇加算Ⅰ・Ⅱあり","処遇加算Ⅰ・Ⅱなし")</f>
        <v>処遇加算Ⅰ・Ⅱあり</v>
      </c>
      <c r="AS8" s="566" t="str">
        <f aca="false">IF(COUNTIF(Q:Q,"特定加算Ⅰ")&gt;=1,"特定加算Ⅰあり","特定加算Ⅰなし")</f>
        <v>特定加算Ⅰあり</v>
      </c>
      <c r="AT8" s="566"/>
      <c r="AU8" s="566"/>
      <c r="AV8" s="566" t="str">
        <f aca="false">IF(COUNTIFS(O:O,"ベア加算",Q:Q,"ベア加算")&gt;=1,"継続ベア加算あり","継続ベア加算なし")</f>
        <v>継続ベア加算あり</v>
      </c>
      <c r="AW8" s="566"/>
      <c r="AX8" s="566"/>
    </row>
    <row r="9" customFormat="false" ht="36" hidden="false" customHeight="true" outlineLevel="0" collapsed="false">
      <c r="A9" s="570" t="s">
        <v>362</v>
      </c>
      <c r="B9" s="570"/>
      <c r="C9" s="570"/>
      <c r="D9" s="570"/>
      <c r="E9" s="570"/>
      <c r="F9" s="570"/>
      <c r="G9" s="570"/>
      <c r="H9" s="570"/>
      <c r="I9" s="570"/>
      <c r="J9" s="570"/>
      <c r="K9" s="558" t="n">
        <f aca="false">SUM(AF:AF)</f>
        <v>1054691</v>
      </c>
      <c r="L9" s="550" t="s">
        <v>78</v>
      </c>
      <c r="M9" s="543"/>
      <c r="N9" s="562"/>
      <c r="O9" s="560"/>
      <c r="P9" s="561"/>
      <c r="Q9" s="560"/>
      <c r="R9" s="561"/>
      <c r="S9" s="562"/>
      <c r="T9" s="562"/>
      <c r="U9" s="562"/>
      <c r="V9" s="562"/>
      <c r="W9" s="562"/>
      <c r="X9" s="562"/>
      <c r="Y9" s="562"/>
      <c r="Z9" s="562"/>
      <c r="AA9" s="562"/>
      <c r="AB9" s="562"/>
      <c r="AC9" s="77"/>
      <c r="AD9" s="77"/>
      <c r="AE9" s="533"/>
      <c r="AF9" s="533"/>
      <c r="AG9" s="571"/>
      <c r="AH9" s="572"/>
      <c r="AI9" s="572"/>
      <c r="AJ9" s="572"/>
      <c r="AK9" s="572"/>
      <c r="AL9" s="573"/>
      <c r="AM9" s="285"/>
      <c r="AQ9" s="556"/>
      <c r="AR9" s="574"/>
      <c r="AS9" s="574"/>
      <c r="AT9" s="574"/>
      <c r="AU9" s="574"/>
      <c r="AV9" s="574"/>
      <c r="AW9" s="574"/>
      <c r="AX9" s="574"/>
    </row>
    <row r="10" customFormat="false" ht="30" hidden="false" customHeight="true" outlineLevel="0" collapsed="false">
      <c r="A10" s="575" t="s">
        <v>363</v>
      </c>
      <c r="B10" s="575"/>
      <c r="C10" s="575"/>
      <c r="D10" s="575"/>
      <c r="E10" s="575"/>
      <c r="F10" s="575"/>
      <c r="G10" s="575"/>
      <c r="H10" s="575"/>
      <c r="I10" s="575"/>
      <c r="J10" s="575"/>
      <c r="K10" s="575"/>
      <c r="L10" s="575"/>
      <c r="M10" s="543"/>
      <c r="N10" s="572"/>
      <c r="O10" s="576"/>
      <c r="P10" s="577"/>
      <c r="Q10" s="576"/>
      <c r="R10" s="577"/>
      <c r="S10" s="572"/>
      <c r="T10" s="572"/>
      <c r="U10" s="572"/>
      <c r="V10" s="572"/>
      <c r="W10" s="572"/>
      <c r="X10" s="572"/>
      <c r="Y10" s="572"/>
      <c r="Z10" s="572"/>
      <c r="AA10" s="578"/>
      <c r="AB10" s="578"/>
      <c r="AC10" s="578"/>
      <c r="AD10" s="578"/>
      <c r="AE10" s="533"/>
      <c r="AF10" s="533"/>
      <c r="AG10" s="533"/>
      <c r="AH10" s="77"/>
      <c r="AI10" s="77"/>
      <c r="AJ10" s="77"/>
      <c r="AK10" s="77"/>
      <c r="AL10" s="579"/>
      <c r="AM10" s="285"/>
    </row>
    <row r="11" customFormat="false" ht="23.25" hidden="false" customHeight="true" outlineLevel="0" collapsed="false">
      <c r="A11" s="575"/>
      <c r="B11" s="575"/>
      <c r="C11" s="575"/>
      <c r="D11" s="575"/>
      <c r="E11" s="575"/>
      <c r="F11" s="575"/>
      <c r="G11" s="575"/>
      <c r="H11" s="575"/>
      <c r="I11" s="575"/>
      <c r="J11" s="575"/>
      <c r="K11" s="575"/>
      <c r="L11" s="575"/>
      <c r="M11" s="79"/>
      <c r="N11" s="79"/>
      <c r="O11" s="532"/>
      <c r="P11" s="78"/>
      <c r="Q11" s="532"/>
      <c r="R11" s="78"/>
      <c r="S11" s="79"/>
      <c r="T11" s="79"/>
      <c r="U11" s="79"/>
      <c r="V11" s="79"/>
      <c r="W11" s="79"/>
      <c r="X11" s="79"/>
      <c r="Y11" s="79"/>
      <c r="Z11" s="79"/>
      <c r="AA11" s="79"/>
      <c r="AB11" s="79"/>
      <c r="AC11" s="79"/>
      <c r="AD11" s="79"/>
      <c r="AE11" s="580"/>
      <c r="AF11" s="580"/>
      <c r="AG11" s="581" t="str">
        <f aca="false">IFERROR(IF(COUNTIF(AS:AS,"未入力")=0,"○","未入力あり"),"")</f>
        <v>○</v>
      </c>
      <c r="AH11" s="581"/>
      <c r="AI11" s="582" t="str">
        <f aca="false">IFERROR(IF(COUNTIF(AT:AT,"未入力")=0,"○","未入力あり"),"")</f>
        <v>○</v>
      </c>
      <c r="AJ11" s="582" t="str">
        <f aca="false">IFERROR(IF(COUNTIF(AU:AU,"未入力")=0,"○","未入力あり"),"")</f>
        <v>○</v>
      </c>
      <c r="AK11" s="582" t="str">
        <f aca="false">IFERROR(IF(COUNTIF(AV:AV,"未入力")=0,"○","未入力あり"),"")</f>
        <v>○</v>
      </c>
      <c r="AL11" s="583" t="str">
        <f aca="false">IF(AS7="特定加算なし","",(IF(AL7&gt;=AL8,"○","×")))</f>
        <v>×</v>
      </c>
      <c r="AM11" s="581" t="str">
        <f aca="false">IF(AS8="特定加算Ⅰなし","",IF(COUNTIF(AX:AX,"未入力")=0,"○","未入力あり"))</f>
        <v>○</v>
      </c>
      <c r="AN11" s="584" t="s">
        <v>364</v>
      </c>
      <c r="AO11" s="529"/>
      <c r="AQ11" s="529"/>
      <c r="AR11" s="529"/>
      <c r="AS11" s="529"/>
      <c r="AT11" s="529"/>
      <c r="AU11" s="529"/>
      <c r="AV11" s="529"/>
      <c r="AW11" s="529"/>
      <c r="AX11" s="529"/>
      <c r="AY11" s="529"/>
      <c r="AZ11" s="529"/>
      <c r="BA11" s="529"/>
      <c r="BB11" s="529"/>
      <c r="BC11" s="529"/>
      <c r="BD11" s="529"/>
      <c r="BE11" s="529"/>
      <c r="BF11" s="529"/>
      <c r="BG11" s="529"/>
      <c r="BH11" s="529"/>
      <c r="BI11" s="529"/>
      <c r="BJ11" s="529"/>
      <c r="BK11" s="529"/>
      <c r="BL11" s="529"/>
      <c r="BM11" s="529"/>
      <c r="BN11" s="529"/>
      <c r="BO11" s="529"/>
      <c r="BP11" s="529"/>
      <c r="BQ11" s="529"/>
      <c r="BR11" s="529"/>
      <c r="BS11" s="529"/>
      <c r="BT11" s="529"/>
      <c r="BU11" s="529"/>
      <c r="BV11" s="529"/>
      <c r="BW11" s="529"/>
      <c r="BX11" s="529"/>
      <c r="BY11" s="529"/>
      <c r="BZ11" s="529"/>
      <c r="CA11" s="529"/>
      <c r="CB11" s="529"/>
      <c r="CC11" s="529"/>
      <c r="CD11" s="529"/>
      <c r="CE11" s="529"/>
      <c r="CF11" s="529"/>
      <c r="CG11" s="529"/>
      <c r="CH11" s="529"/>
      <c r="CI11" s="529"/>
      <c r="CJ11" s="529"/>
      <c r="CK11" s="529"/>
      <c r="CL11" s="529"/>
      <c r="CM11" s="529"/>
      <c r="CN11" s="529"/>
      <c r="CO11" s="529"/>
      <c r="CP11" s="529"/>
      <c r="CQ11" s="529"/>
      <c r="CR11" s="529"/>
      <c r="CS11" s="529"/>
      <c r="CT11" s="529"/>
      <c r="CU11" s="529"/>
      <c r="CV11" s="529"/>
      <c r="CW11" s="529"/>
      <c r="CX11" s="529"/>
      <c r="CY11" s="529"/>
      <c r="CZ11" s="529"/>
      <c r="DA11" s="529"/>
      <c r="DB11" s="529"/>
      <c r="DC11" s="529"/>
      <c r="DD11" s="529"/>
      <c r="DE11" s="529"/>
      <c r="DF11" s="529"/>
      <c r="DG11" s="529"/>
      <c r="DH11" s="529"/>
      <c r="DI11" s="529"/>
      <c r="DJ11" s="529"/>
      <c r="DK11" s="529"/>
      <c r="DL11" s="529"/>
      <c r="DM11" s="529"/>
      <c r="DN11" s="529"/>
      <c r="DO11" s="529"/>
      <c r="DP11" s="529"/>
      <c r="DQ11" s="529"/>
      <c r="DR11" s="529"/>
      <c r="DS11" s="529"/>
      <c r="DT11" s="529"/>
      <c r="DU11" s="529"/>
      <c r="DV11" s="529"/>
      <c r="DW11" s="529"/>
      <c r="DX11" s="529"/>
      <c r="DY11" s="529"/>
      <c r="DZ11" s="529"/>
      <c r="EA11" s="529"/>
      <c r="EB11" s="529"/>
      <c r="EC11" s="529"/>
      <c r="ED11" s="529"/>
      <c r="EE11" s="529"/>
      <c r="EF11" s="529"/>
      <c r="EG11" s="529"/>
      <c r="EH11" s="529"/>
      <c r="EI11" s="529"/>
      <c r="EJ11" s="529"/>
      <c r="EK11" s="529"/>
      <c r="EL11" s="529"/>
      <c r="EM11" s="529"/>
      <c r="EN11" s="529"/>
      <c r="EO11" s="529"/>
      <c r="EP11" s="529"/>
      <c r="EQ11" s="529"/>
      <c r="ER11" s="529"/>
      <c r="ES11" s="529"/>
      <c r="ET11" s="529"/>
      <c r="EU11" s="529"/>
      <c r="EV11" s="529"/>
      <c r="EW11" s="529"/>
      <c r="EX11" s="529"/>
      <c r="EY11" s="529"/>
      <c r="EZ11" s="529"/>
      <c r="FA11" s="529"/>
      <c r="FB11" s="529"/>
      <c r="FC11" s="529"/>
      <c r="FD11" s="529"/>
      <c r="FE11" s="529"/>
      <c r="FF11" s="529"/>
      <c r="FG11" s="529"/>
      <c r="FH11" s="529"/>
      <c r="FI11" s="529"/>
      <c r="FJ11" s="529"/>
      <c r="FK11" s="529"/>
      <c r="FL11" s="529"/>
      <c r="FM11" s="529"/>
      <c r="FN11" s="529"/>
      <c r="FO11" s="529"/>
      <c r="FP11" s="529"/>
      <c r="FQ11" s="529"/>
      <c r="FR11" s="529"/>
      <c r="FS11" s="529"/>
      <c r="FT11" s="529"/>
      <c r="FU11" s="529"/>
      <c r="FV11" s="529"/>
      <c r="FW11" s="529"/>
      <c r="FX11" s="529"/>
      <c r="FY11" s="529"/>
      <c r="FZ11" s="529"/>
      <c r="GA11" s="529"/>
      <c r="GB11" s="529"/>
      <c r="GC11" s="529"/>
      <c r="GD11" s="529"/>
      <c r="GE11" s="529"/>
      <c r="GF11" s="529"/>
      <c r="GG11" s="529"/>
      <c r="GH11" s="529"/>
      <c r="GI11" s="529"/>
      <c r="GJ11" s="529"/>
      <c r="GK11" s="529"/>
      <c r="GL11" s="529"/>
      <c r="GM11" s="529"/>
      <c r="GN11" s="529"/>
      <c r="GO11" s="529"/>
      <c r="GP11" s="529"/>
      <c r="GQ11" s="529"/>
      <c r="GR11" s="529"/>
      <c r="GS11" s="529"/>
      <c r="GT11" s="529"/>
      <c r="GU11" s="529"/>
      <c r="GV11" s="529"/>
      <c r="GW11" s="529"/>
      <c r="GX11" s="529"/>
      <c r="GY11" s="529"/>
      <c r="GZ11" s="529"/>
      <c r="HA11" s="529"/>
      <c r="HB11" s="529"/>
      <c r="HC11" s="529"/>
      <c r="HD11" s="529"/>
      <c r="HE11" s="529"/>
    </row>
    <row r="12" customFormat="false" ht="48.75" hidden="false" customHeight="true" outlineLevel="0" collapsed="false">
      <c r="A12" s="585"/>
      <c r="B12" s="586" t="s">
        <v>365</v>
      </c>
      <c r="C12" s="586"/>
      <c r="D12" s="586"/>
      <c r="E12" s="586"/>
      <c r="F12" s="586"/>
      <c r="G12" s="586" t="s">
        <v>41</v>
      </c>
      <c r="H12" s="587" t="s">
        <v>42</v>
      </c>
      <c r="I12" s="587"/>
      <c r="J12" s="588" t="s">
        <v>43</v>
      </c>
      <c r="K12" s="589" t="s">
        <v>44</v>
      </c>
      <c r="L12" s="590" t="s">
        <v>366</v>
      </c>
      <c r="M12" s="591" t="s">
        <v>367</v>
      </c>
      <c r="N12" s="592" t="s">
        <v>368</v>
      </c>
      <c r="O12" s="593" t="s">
        <v>369</v>
      </c>
      <c r="P12" s="593"/>
      <c r="Q12" s="594" t="s">
        <v>370</v>
      </c>
      <c r="R12" s="594"/>
      <c r="S12" s="594"/>
      <c r="T12" s="594"/>
      <c r="U12" s="594"/>
      <c r="V12" s="594"/>
      <c r="W12" s="594"/>
      <c r="X12" s="594"/>
      <c r="Y12" s="594"/>
      <c r="Z12" s="594"/>
      <c r="AA12" s="594"/>
      <c r="AB12" s="594"/>
      <c r="AC12" s="594"/>
      <c r="AD12" s="594"/>
      <c r="AE12" s="594"/>
      <c r="AF12" s="595" t="s">
        <v>371</v>
      </c>
      <c r="AG12" s="596" t="s">
        <v>372</v>
      </c>
      <c r="AH12" s="596"/>
      <c r="AI12" s="597" t="s">
        <v>373</v>
      </c>
      <c r="AJ12" s="597"/>
      <c r="AK12" s="598" t="s">
        <v>374</v>
      </c>
      <c r="AL12" s="598" t="s">
        <v>375</v>
      </c>
      <c r="AM12" s="599" t="s">
        <v>376</v>
      </c>
      <c r="AN12" s="600" t="s">
        <v>377</v>
      </c>
      <c r="AY12" s="601" t="s">
        <v>378</v>
      </c>
    </row>
    <row r="13" customFormat="false" ht="127.5" hidden="false" customHeight="true" outlineLevel="0" collapsed="false">
      <c r="A13" s="585"/>
      <c r="B13" s="586"/>
      <c r="C13" s="586"/>
      <c r="D13" s="586"/>
      <c r="E13" s="586"/>
      <c r="F13" s="586"/>
      <c r="G13" s="586"/>
      <c r="H13" s="602" t="s">
        <v>379</v>
      </c>
      <c r="I13" s="602" t="s">
        <v>380</v>
      </c>
      <c r="J13" s="588"/>
      <c r="K13" s="589"/>
      <c r="L13" s="590"/>
      <c r="M13" s="591"/>
      <c r="N13" s="592"/>
      <c r="O13" s="603" t="s">
        <v>381</v>
      </c>
      <c r="P13" s="604" t="s">
        <v>382</v>
      </c>
      <c r="Q13" s="603" t="s">
        <v>383</v>
      </c>
      <c r="R13" s="604" t="s">
        <v>384</v>
      </c>
      <c r="S13" s="605" t="s">
        <v>385</v>
      </c>
      <c r="T13" s="605"/>
      <c r="U13" s="605"/>
      <c r="V13" s="605"/>
      <c r="W13" s="605"/>
      <c r="X13" s="605"/>
      <c r="Y13" s="605"/>
      <c r="Z13" s="605"/>
      <c r="AA13" s="605"/>
      <c r="AB13" s="605"/>
      <c r="AC13" s="605"/>
      <c r="AD13" s="605"/>
      <c r="AE13" s="606" t="s">
        <v>386</v>
      </c>
      <c r="AF13" s="595"/>
      <c r="AG13" s="607" t="s">
        <v>387</v>
      </c>
      <c r="AH13" s="608" t="s">
        <v>388</v>
      </c>
      <c r="AI13" s="609" t="s">
        <v>389</v>
      </c>
      <c r="AJ13" s="608" t="s">
        <v>390</v>
      </c>
      <c r="AK13" s="610" t="s">
        <v>391</v>
      </c>
      <c r="AL13" s="610" t="s">
        <v>392</v>
      </c>
      <c r="AM13" s="611" t="s">
        <v>393</v>
      </c>
      <c r="AN13" s="600"/>
      <c r="AO13" s="612"/>
      <c r="AP13" s="613" t="s">
        <v>394</v>
      </c>
      <c r="AQ13" s="613" t="s">
        <v>395</v>
      </c>
      <c r="AR13" s="613" t="s">
        <v>396</v>
      </c>
      <c r="AS13" s="613" t="s">
        <v>397</v>
      </c>
      <c r="AT13" s="614" t="s">
        <v>398</v>
      </c>
      <c r="AU13" s="615" t="s">
        <v>399</v>
      </c>
      <c r="AV13" s="613" t="s">
        <v>400</v>
      </c>
      <c r="AW13" s="616" t="s">
        <v>401</v>
      </c>
      <c r="AX13" s="613" t="s">
        <v>402</v>
      </c>
      <c r="AY13" s="601"/>
    </row>
    <row r="14" customFormat="false" ht="32.1" hidden="false" customHeight="true" outlineLevel="0" collapsed="false">
      <c r="A14" s="617" t="n">
        <v>1</v>
      </c>
      <c r="B14" s="618" t="n">
        <f aca="false">IF(基本情報入力シート!C54="","",基本情報入力シート!C54)</f>
        <v>1334567890</v>
      </c>
      <c r="C14" s="618"/>
      <c r="D14" s="618"/>
      <c r="E14" s="618"/>
      <c r="F14" s="618"/>
      <c r="G14" s="619" t="str">
        <f aca="false">IF(基本情報入力シート!M54="","",基本情報入力シート!M54)</f>
        <v>東京都</v>
      </c>
      <c r="H14" s="619" t="str">
        <f aca="false">IF(基本情報入力シート!R54="","",基本情報入力シート!R54)</f>
        <v>東京都</v>
      </c>
      <c r="I14" s="619" t="str">
        <f aca="false">IF(基本情報入力シート!W54="","",基本情報入力シート!W54)</f>
        <v>千代田区</v>
      </c>
      <c r="J14" s="619" t="str">
        <f aca="false">IF(基本情報入力シート!X54="","",基本情報入力シート!X54)</f>
        <v>○○ケアセンター</v>
      </c>
      <c r="K14" s="620" t="str">
        <f aca="false">IF(基本情報入力シート!Y54="","",基本情報入力シート!Y54)</f>
        <v>訪問介護</v>
      </c>
      <c r="L14" s="621" t="n">
        <f aca="false">IF(基本情報入力シート!AB54="","",基本情報入力シート!AB54)</f>
        <v>185000</v>
      </c>
      <c r="M14" s="622" t="n">
        <f aca="false">IF(基本情報入力シート!AC54="","",基本情報入力シート!AC54)</f>
        <v>11.4</v>
      </c>
      <c r="N14" s="623" t="s">
        <v>403</v>
      </c>
      <c r="O14" s="624" t="s">
        <v>404</v>
      </c>
      <c r="P14" s="625" t="e">
        <f aca="false">IFERROR(VLOOKUP(K14,【参考】数式用!$A$5:$J$27,MATCH(O14,【参考】数式用!$B$4:$J$4,0)+1,0),"")))</f>
        <v>#N/A</v>
      </c>
      <c r="Q14" s="624" t="s">
        <v>405</v>
      </c>
      <c r="R14" s="625" t="e">
        <f aca="false">IFERROR(VLOOKUP(K14,【参考】数式用!$A$5:$J$27,MATCH(Q14,【参考】数式用!$B$4:$J$4,0)+1,0),"")))</f>
        <v>#N/A</v>
      </c>
      <c r="S14" s="626" t="s">
        <v>114</v>
      </c>
      <c r="T14" s="627" t="n">
        <v>6</v>
      </c>
      <c r="U14" s="156" t="s">
        <v>115</v>
      </c>
      <c r="V14" s="628" t="n">
        <v>4</v>
      </c>
      <c r="W14" s="156" t="s">
        <v>406</v>
      </c>
      <c r="X14" s="627" t="n">
        <v>6</v>
      </c>
      <c r="Y14" s="156" t="s">
        <v>115</v>
      </c>
      <c r="Z14" s="628" t="n">
        <v>5</v>
      </c>
      <c r="AA14" s="156" t="s">
        <v>116</v>
      </c>
      <c r="AB14" s="629" t="s">
        <v>127</v>
      </c>
      <c r="AC14" s="630" t="n">
        <f aca="false">IF(V14&gt;=1,(X14*12+Z14)-(T14*12+V14)+1,"")</f>
        <v>2</v>
      </c>
      <c r="AD14" s="156" t="s">
        <v>407</v>
      </c>
      <c r="AE14" s="631" t="n">
        <f aca="false">IFERROR(ROUNDDOWN(ROUND(L14*R14,0)*M14,0)*AC14,"")</f>
        <v>577866</v>
      </c>
      <c r="AF14" s="632" t="n">
        <f aca="false">IFERROR(ROUNDDOWN(ROUND(L14*(R14-P14),0)*M14,0)*AC14,"")</f>
        <v>156066</v>
      </c>
      <c r="AG14" s="633"/>
      <c r="AH14" s="634"/>
      <c r="AI14" s="635" t="s">
        <v>312</v>
      </c>
      <c r="AJ14" s="636"/>
      <c r="AK14" s="637" t="s">
        <v>408</v>
      </c>
      <c r="AL14" s="638"/>
      <c r="AM14" s="639"/>
      <c r="AN14" s="640" t="e">
        <f aca="false">IF(AP14="","",IF(OR(R14&lt;P14,R15&lt;P15,R16&lt;P16),"！加算の要件上は問題ありませんが、令和６年３月と比較して４・５月に加算率が下がる計画になっています。",""))</f>
        <v>#N/A</v>
      </c>
      <c r="AP14" s="641" t="str">
        <f aca="false">IF(K14&lt;&gt;"","P列・R列に色付け","")</f>
        <v>P列・R列に色付け</v>
      </c>
      <c r="AQ14" s="642" t="e">
        <f aca="false">IFERROR(VLOOKUP(K14,【参考】数式用!$AJ$2:$AK$24,2,FALSE),"")))</f>
        <v>#N/A</v>
      </c>
      <c r="AR14" s="643" t="str">
        <f aca="false">Q14&amp;Q15&amp;Q16</f>
        <v>処遇加算Ⅰ特定加算Ⅰベア加算</v>
      </c>
      <c r="AS14" s="642" t="str">
        <f aca="false">IF(AG16&lt;&gt;0,IF(AH16="○","入力済","未入力"),"")</f>
        <v>入力済</v>
      </c>
      <c r="AT14" s="643" t="str">
        <f aca="false">IF(OR(Q14="処遇加算Ⅰ",Q14="処遇加算Ⅱ"),IF(OR(AI14="○",AI14="令和６年度中に満たす"),"入力済","未入力"),"")</f>
        <v>入力済</v>
      </c>
      <c r="AU14" s="644" t="str">
        <f aca="false">IF(Q14="処遇加算Ⅲ",IF(AJ14="○","入力済","未入力"),"")</f>
        <v/>
      </c>
      <c r="AV14" s="642" t="str">
        <f aca="false">IF(Q14="処遇加算Ⅰ",IF(OR(AK14="○",AK14="令和６年度中に満たす"),"入力済","未入力"),"")</f>
        <v>入力済</v>
      </c>
      <c r="AW14" s="642" t="n">
        <f aca="false">IF(OR(Q15="特定加算Ⅰ",Q15="特定加算Ⅱ"),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（病院等（老健以外）)",K14&lt;&gt;"（介護予防）短期入所療養介護（医療院）"),AL15&lt;&gt;""),1,""),"")</f>
        <v>1</v>
      </c>
      <c r="AX14" s="645" t="str">
        <f aca="false">IF(Q15="特定加算Ⅰ",IF(AM15="","未入力","入力済"),"")</f>
        <v>入力済</v>
      </c>
      <c r="AY14" s="645" t="str">
        <f aca="false">G14</f>
        <v>東京都</v>
      </c>
    </row>
    <row r="15" customFormat="false" ht="32.1" hidden="false" customHeight="true" outlineLevel="0" collapsed="false">
      <c r="A15" s="617"/>
      <c r="B15" s="618"/>
      <c r="C15" s="618"/>
      <c r="D15" s="618"/>
      <c r="E15" s="618"/>
      <c r="F15" s="618"/>
      <c r="G15" s="619"/>
      <c r="H15" s="619"/>
      <c r="I15" s="619"/>
      <c r="J15" s="619"/>
      <c r="K15" s="620"/>
      <c r="L15" s="621"/>
      <c r="M15" s="622"/>
      <c r="N15" s="646" t="s">
        <v>409</v>
      </c>
      <c r="O15" s="647" t="s">
        <v>410</v>
      </c>
      <c r="P15" s="648" t="e">
        <f aca="false">IFERROR(VLOOKUP(K14,【参考】数式用!$A$5:$J$27,MATCH(O15,【参考】数式用!$B$4:$J$4,0)+1,0),"")))</f>
        <v>#N/A</v>
      </c>
      <c r="Q15" s="647" t="s">
        <v>411</v>
      </c>
      <c r="R15" s="648" t="e">
        <f aca="false">IFERROR(VLOOKUP(K14,【参考】数式用!$A$5:$J$27,MATCH(Q15,【参考】数式用!$B$4:$J$4,0)+1,0),"")))</f>
        <v>#N/A</v>
      </c>
      <c r="S15" s="98" t="s">
        <v>114</v>
      </c>
      <c r="T15" s="649" t="n">
        <v>6</v>
      </c>
      <c r="U15" s="99" t="s">
        <v>115</v>
      </c>
      <c r="V15" s="650" t="n">
        <v>4</v>
      </c>
      <c r="W15" s="99" t="s">
        <v>406</v>
      </c>
      <c r="X15" s="649" t="n">
        <v>6</v>
      </c>
      <c r="Y15" s="99" t="s">
        <v>115</v>
      </c>
      <c r="Z15" s="650" t="n">
        <v>5</v>
      </c>
      <c r="AA15" s="99" t="s">
        <v>116</v>
      </c>
      <c r="AB15" s="651" t="s">
        <v>127</v>
      </c>
      <c r="AC15" s="652" t="n">
        <f aca="false">IF(V15&gt;=1,(X15*12+Z15)-(T15*12+V15)+1,"")</f>
        <v>2</v>
      </c>
      <c r="AD15" s="99" t="s">
        <v>407</v>
      </c>
      <c r="AE15" s="653" t="n">
        <f aca="false">IFERROR(ROUNDDOWN(ROUND(L14*R15,0)*M14,0)*AC15,"")</f>
        <v>265734</v>
      </c>
      <c r="AF15" s="654" t="n">
        <f aca="false">IFERROR(ROUNDDOWN(ROUND(L14*(R15-P15),0)*M14,0)*AC15,"")</f>
        <v>88578</v>
      </c>
      <c r="AG15" s="655"/>
      <c r="AH15" s="656"/>
      <c r="AI15" s="657"/>
      <c r="AJ15" s="658"/>
      <c r="AK15" s="659"/>
      <c r="AL15" s="660" t="n">
        <v>1</v>
      </c>
      <c r="AM15" s="661" t="s">
        <v>412</v>
      </c>
      <c r="AN15" s="662" t="str">
        <f aca="false">IF(AP14="","",IF(OR(Z14=4,Z15=4,Z16=4),"！算定期間の終わりが令和６年４月になっています。５月に区分を変更する場合は、「基本情報入力シート」で同じ事業所を２行に分けて記入してください。",""))</f>
        <v/>
      </c>
      <c r="AO15" s="663"/>
      <c r="AP15" s="641" t="str">
        <f aca="false">IF(K14&lt;&gt;"","P列・R列に色付け","")</f>
        <v>P列・R列に色付け</v>
      </c>
      <c r="AY15" s="645" t="str">
        <f aca="false">G14</f>
        <v>東京都</v>
      </c>
    </row>
    <row r="16" customFormat="false" ht="32.1" hidden="false" customHeight="true" outlineLevel="0" collapsed="false">
      <c r="A16" s="617"/>
      <c r="B16" s="618"/>
      <c r="C16" s="618"/>
      <c r="D16" s="618"/>
      <c r="E16" s="618"/>
      <c r="F16" s="618"/>
      <c r="G16" s="619"/>
      <c r="H16" s="619"/>
      <c r="I16" s="619"/>
      <c r="J16" s="619"/>
      <c r="K16" s="620"/>
      <c r="L16" s="621"/>
      <c r="M16" s="622"/>
      <c r="N16" s="664" t="s">
        <v>413</v>
      </c>
      <c r="O16" s="665" t="s">
        <v>414</v>
      </c>
      <c r="P16" s="666" t="e">
        <f aca="false">IFERROR(VLOOKUP(K14,【参考】数式用!$A$5:$J$27,MATCH(O16,【参考】数式用!$B$4:$J$4,0)+1,0),"")))</f>
        <v>#N/A</v>
      </c>
      <c r="Q16" s="665" t="s">
        <v>415</v>
      </c>
      <c r="R16" s="666" t="e">
        <f aca="false">IFERROR(VLOOKUP(K14,【参考】数式用!$A$5:$J$27,MATCH(Q16,【参考】数式用!$B$4:$J$4,0)+1,0),"")))</f>
        <v>#N/A</v>
      </c>
      <c r="S16" s="667" t="s">
        <v>114</v>
      </c>
      <c r="T16" s="668" t="n">
        <v>6</v>
      </c>
      <c r="U16" s="669" t="s">
        <v>115</v>
      </c>
      <c r="V16" s="670" t="n">
        <v>4</v>
      </c>
      <c r="W16" s="669" t="s">
        <v>406</v>
      </c>
      <c r="X16" s="668" t="n">
        <v>6</v>
      </c>
      <c r="Y16" s="669" t="s">
        <v>115</v>
      </c>
      <c r="Z16" s="670" t="n">
        <v>5</v>
      </c>
      <c r="AA16" s="669" t="s">
        <v>116</v>
      </c>
      <c r="AB16" s="671" t="s">
        <v>127</v>
      </c>
      <c r="AC16" s="672" t="n">
        <f aca="false">IF(V16&gt;=1,(X16*12+Z16)-(T16*12+V16)+1,"")</f>
        <v>2</v>
      </c>
      <c r="AD16" s="669" t="s">
        <v>407</v>
      </c>
      <c r="AE16" s="673" t="n">
        <f aca="false">IFERROR(ROUNDDOWN(ROUND(L14*R16,0)*M14,0)*AC16,"")</f>
        <v>101232</v>
      </c>
      <c r="AF16" s="674" t="n">
        <f aca="false">IFERROR(ROUNDDOWN(ROUND(L14*(R16-P16),0)*M14,0)*AC16,"")</f>
        <v>101232</v>
      </c>
      <c r="AG16" s="675" t="n">
        <f aca="false">IF(AND(O16="ベア加算なし",Q16="ベア加算"),AE16,0)</f>
        <v>101232</v>
      </c>
      <c r="AH16" s="676" t="s">
        <v>312</v>
      </c>
      <c r="AI16" s="677"/>
      <c r="AJ16" s="678"/>
      <c r="AK16" s="679"/>
      <c r="AL16" s="680"/>
      <c r="AM16" s="681"/>
      <c r="AN16" s="682" t="str">
        <f aca="false">IF(AP14="","",IF(OR(O14="",AND(O16="ベア加算なし",Q16="ベア加算",AH16=""),AND(OR(Q14="処遇加算Ⅰ",Q14="処遇加算Ⅱ"),AI14=""),AND(Q14="処遇加算Ⅲ",AJ14=""),AND(Q14="処遇加算Ⅰ",AK14=""),AND(OR(Q15="特定加算Ⅰ",Q15="特定加算Ⅱ"),AL15=""),AND(Q15="特定加算Ⅰ",AM15="")),"！記入が必要な欄（緑色、水色、黄色のセル）に空欄があります。空欄を埋めてください。",""))</f>
        <v/>
      </c>
      <c r="AP16" s="683" t="str">
        <f aca="false">IF(K14&lt;&gt;"","P列・R列に色付け","")</f>
        <v>P列・R列に色付け</v>
      </c>
      <c r="AQ16" s="684"/>
      <c r="AR16" s="684"/>
      <c r="AX16" s="685"/>
      <c r="AY16" s="645" t="str">
        <f aca="false">G14</f>
        <v>東京都</v>
      </c>
    </row>
    <row r="17" customFormat="false" ht="32.1" hidden="false" customHeight="true" outlineLevel="0" collapsed="false">
      <c r="A17" s="617" t="n">
        <v>2</v>
      </c>
      <c r="B17" s="686" t="n">
        <f aca="false">IF(基本情報入力シート!C55="","",基本情報入力シート!C55)</f>
        <v>1334567890</v>
      </c>
      <c r="C17" s="686"/>
      <c r="D17" s="686"/>
      <c r="E17" s="686"/>
      <c r="F17" s="686"/>
      <c r="G17" s="619" t="str">
        <f aca="false">IF(基本情報入力シート!M55="","",基本情報入力シート!M55)</f>
        <v>千代田区・中央区・港区</v>
      </c>
      <c r="H17" s="619" t="str">
        <f aca="false">IF(基本情報入力シート!R55="","",基本情報入力シート!R55)</f>
        <v>東京都</v>
      </c>
      <c r="I17" s="619" t="str">
        <f aca="false">IF(基本情報入力シート!W55="","",基本情報入力シート!W55)</f>
        <v>千代田区</v>
      </c>
      <c r="J17" s="619" t="str">
        <f aca="false">IF(基本情報入力シート!X55="","",基本情報入力シート!X55)</f>
        <v>○○ケアセンター</v>
      </c>
      <c r="K17" s="620" t="str">
        <f aca="false">IF(基本情報入力シート!Y55="","",基本情報入力シート!Y55)</f>
        <v>訪問型サービス（総合事業）</v>
      </c>
      <c r="L17" s="621" t="n">
        <f aca="false">IF(基本情報入力シート!AB55="","",基本情報入力シート!AB55)</f>
        <v>83000</v>
      </c>
      <c r="M17" s="622" t="n">
        <f aca="false">IF(基本情報入力シート!AC55="","",基本情報入力シート!AC55)</f>
        <v>11.4</v>
      </c>
      <c r="N17" s="687" t="s">
        <v>403</v>
      </c>
      <c r="O17" s="624" t="s">
        <v>404</v>
      </c>
      <c r="P17" s="648" t="e">
        <f aca="false">IFERROR(VLOOKUP(K17,【参考】数式用!$A$5:$J$27,MATCH(O17,【参考】数式用!$B$4:$J$4,0)+1,0),"")))</f>
        <v>#N/A</v>
      </c>
      <c r="Q17" s="688" t="s">
        <v>405</v>
      </c>
      <c r="R17" s="648" t="e">
        <f aca="false">IFERROR(VLOOKUP(K17,【参考】数式用!$A$5:$J$27,MATCH(Q17,【参考】数式用!$B$4:$J$4,0)+1,0),"")))</f>
        <v>#N/A</v>
      </c>
      <c r="S17" s="689" t="s">
        <v>114</v>
      </c>
      <c r="T17" s="690" t="n">
        <v>6</v>
      </c>
      <c r="U17" s="168" t="s">
        <v>115</v>
      </c>
      <c r="V17" s="691" t="n">
        <v>4</v>
      </c>
      <c r="W17" s="168" t="s">
        <v>406</v>
      </c>
      <c r="X17" s="690" t="n">
        <v>6</v>
      </c>
      <c r="Y17" s="168" t="s">
        <v>115</v>
      </c>
      <c r="Z17" s="691" t="n">
        <v>5</v>
      </c>
      <c r="AA17" s="168" t="s">
        <v>116</v>
      </c>
      <c r="AB17" s="692" t="s">
        <v>127</v>
      </c>
      <c r="AC17" s="693" t="n">
        <f aca="false">IF(V17&gt;=1,(X17*12+Z17)-(T17*12+V17)+1,"")</f>
        <v>2</v>
      </c>
      <c r="AD17" s="168" t="s">
        <v>407</v>
      </c>
      <c r="AE17" s="653" t="n">
        <f aca="false">IFERROR(ROUNDDOWN(ROUND(L17*R17,0)*M17,0)*AC17,"")</f>
        <v>259258</v>
      </c>
      <c r="AF17" s="632" t="n">
        <f aca="false">IFERROR(ROUNDDOWN(ROUND(L17*(R17-P17),0)*M17,0)*AC17,"")</f>
        <v>70018</v>
      </c>
      <c r="AG17" s="633"/>
      <c r="AH17" s="694"/>
      <c r="AI17" s="695" t="s">
        <v>312</v>
      </c>
      <c r="AJ17" s="696"/>
      <c r="AK17" s="697" t="s">
        <v>408</v>
      </c>
      <c r="AL17" s="638"/>
      <c r="AM17" s="698"/>
      <c r="AN17" s="640" t="e">
        <f aca="false">IF(AP17="","",IF(R17&lt;P17,"！加算の要件上は問題ありませんが、令和６年３月と比較して４・５月に加算率が下がる計画になっています。",""))</f>
        <v>#N/A</v>
      </c>
      <c r="AP17" s="641" t="str">
        <f aca="false">IF(K17&lt;&gt;"","P列・R列に色付け","")</f>
        <v>P列・R列に色付け</v>
      </c>
      <c r="AQ17" s="642" t="e">
        <f aca="false">IFERROR(VLOOKUP(K17,【参考】数式用!$AJ$2:$AK$24,2,FALSE),"")))</f>
        <v>#N/A</v>
      </c>
      <c r="AR17" s="644" t="str">
        <f aca="false">Q17&amp;Q18&amp;Q19</f>
        <v>処遇加算Ⅰ特定加算Ⅱベア加算</v>
      </c>
      <c r="AS17" s="642" t="str">
        <f aca="false">IF(AG19&lt;&gt;0,IF(AH19="○","入力済","未入力"),"")</f>
        <v>入力済</v>
      </c>
      <c r="AT17" s="643" t="str">
        <f aca="false">IF(OR(Q17="処遇加算Ⅰ",Q17="処遇加算Ⅱ"),IF(OR(AI17="○",AI17="令和６年度中に満たす"),"入力済","未入力"),"")</f>
        <v>入力済</v>
      </c>
      <c r="AU17" s="644" t="str">
        <f aca="false">IF(Q17="処遇加算Ⅲ",IF(AJ17="○","入力済","未入力"),"")</f>
        <v/>
      </c>
      <c r="AV17" s="642" t="str">
        <f aca="false">IF(Q17="処遇加算Ⅰ",IF(OR(AK17="○",AK17="令和６年度中に満たす"),"入力済","未入力"),"")</f>
        <v>入力済</v>
      </c>
      <c r="AW17" s="642" t="str">
        <f aca="false">IF(OR(Q18="特定加算Ⅰ",Q18="特定加算Ⅱ"),IF(OR(AND(K17&lt;&gt;"訪問型サービス（総合事業）",K17&lt;&gt;"通所型サービス（総合事業）",K17&lt;&gt;"（介護予防）短期入所生活介護",K17&lt;&gt;"（介護予防）短期入所療養介護（老健）",K17&lt;&gt;"（介護予防）短期入所療養介護 （病院等（老健以外）)",K17&lt;&gt;"（介護予防）短期入所療養介護（医療院）"),AL18&lt;&gt;""),1,""),"")</f>
        <v/>
      </c>
      <c r="AX17" s="645" t="str">
        <f aca="false">IF(Q18="特定加算Ⅰ",IF(AM18="","未入力","入力済"),"")</f>
        <v/>
      </c>
      <c r="AY17" s="645" t="str">
        <f aca="false">G17</f>
        <v>千代田区・中央区・港区</v>
      </c>
    </row>
    <row r="18" customFormat="false" ht="32.1" hidden="false" customHeight="true" outlineLevel="0" collapsed="false">
      <c r="A18" s="617"/>
      <c r="B18" s="686"/>
      <c r="C18" s="686"/>
      <c r="D18" s="686"/>
      <c r="E18" s="686"/>
      <c r="F18" s="686"/>
      <c r="G18" s="619"/>
      <c r="H18" s="619"/>
      <c r="I18" s="619"/>
      <c r="J18" s="619"/>
      <c r="K18" s="620"/>
      <c r="L18" s="621"/>
      <c r="M18" s="622"/>
      <c r="N18" s="646" t="s">
        <v>409</v>
      </c>
      <c r="O18" s="647" t="s">
        <v>410</v>
      </c>
      <c r="P18" s="648" t="e">
        <f aca="false">IFERROR(VLOOKUP(K17,【参考】数式用!$A$5:$J$27,MATCH(O18,【参考】数式用!$B$4:$J$4,0)+1,0),"")))</f>
        <v>#N/A</v>
      </c>
      <c r="Q18" s="647" t="s">
        <v>410</v>
      </c>
      <c r="R18" s="648" t="e">
        <f aca="false">IFERROR(VLOOKUP(K17,【参考】数式用!$A$5:$J$27,MATCH(Q18,【参考】数式用!$B$4:$J$4,0)+1,0),"")))</f>
        <v>#N/A</v>
      </c>
      <c r="S18" s="98" t="s">
        <v>114</v>
      </c>
      <c r="T18" s="649" t="n">
        <v>6</v>
      </c>
      <c r="U18" s="99" t="s">
        <v>115</v>
      </c>
      <c r="V18" s="650" t="n">
        <v>4</v>
      </c>
      <c r="W18" s="99" t="s">
        <v>406</v>
      </c>
      <c r="X18" s="649" t="n">
        <v>6</v>
      </c>
      <c r="Y18" s="99" t="s">
        <v>115</v>
      </c>
      <c r="Z18" s="650" t="n">
        <v>5</v>
      </c>
      <c r="AA18" s="99" t="s">
        <v>116</v>
      </c>
      <c r="AB18" s="651" t="s">
        <v>127</v>
      </c>
      <c r="AC18" s="652" t="n">
        <f aca="false">IF(V18&gt;=1,(X18*12+Z18)-(T18*12+V18)+1,"")</f>
        <v>2</v>
      </c>
      <c r="AD18" s="99" t="s">
        <v>407</v>
      </c>
      <c r="AE18" s="653" t="n">
        <f aca="false">IFERROR(ROUNDDOWN(ROUND(L17*R18,0)*M17,0)*AC18,"")</f>
        <v>79480</v>
      </c>
      <c r="AF18" s="654" t="n">
        <f aca="false">IFERROR(ROUNDDOWN(ROUND(L17*(R18-P18),0)*M17,0)*AC18,"")</f>
        <v>0</v>
      </c>
      <c r="AG18" s="655"/>
      <c r="AH18" s="656"/>
      <c r="AI18" s="657"/>
      <c r="AJ18" s="658"/>
      <c r="AK18" s="659"/>
      <c r="AL18" s="660"/>
      <c r="AM18" s="661"/>
      <c r="AN18" s="662" t="str">
        <f aca="false">IF(AP17="","",IF(OR(Z17=4,Z18=4,Z19=4),"！加算の要件上は問題ありませんが、算定期間の終わりが令和６年５月になっていません。区分変更の場合は、「基本情報入力シート」で同じ事業所を２行に分けて記入してください。",""))</f>
        <v/>
      </c>
      <c r="AO18" s="663"/>
      <c r="AP18" s="641" t="str">
        <f aca="false">IF(K17&lt;&gt;"","P列・R列に色付け","")</f>
        <v>P列・R列に色付け</v>
      </c>
      <c r="AY18" s="645" t="str">
        <f aca="false">G17</f>
        <v>千代田区・中央区・港区</v>
      </c>
    </row>
    <row r="19" customFormat="false" ht="32.1" hidden="false" customHeight="true" outlineLevel="0" collapsed="false">
      <c r="A19" s="617"/>
      <c r="B19" s="686"/>
      <c r="C19" s="686"/>
      <c r="D19" s="686"/>
      <c r="E19" s="686"/>
      <c r="F19" s="686"/>
      <c r="G19" s="619"/>
      <c r="H19" s="619"/>
      <c r="I19" s="619"/>
      <c r="J19" s="619"/>
      <c r="K19" s="620"/>
      <c r="L19" s="621"/>
      <c r="M19" s="622"/>
      <c r="N19" s="664" t="s">
        <v>413</v>
      </c>
      <c r="O19" s="665" t="s">
        <v>414</v>
      </c>
      <c r="P19" s="666" t="e">
        <f aca="false">IFERROR(VLOOKUP(K17,【参考】数式用!$A$5:$J$27,MATCH(O19,【参考】数式用!$B$4:$J$4,0)+1,0),"")))</f>
        <v>#N/A</v>
      </c>
      <c r="Q19" s="665" t="s">
        <v>415</v>
      </c>
      <c r="R19" s="666" t="e">
        <f aca="false">IFERROR(VLOOKUP(K17,【参考】数式用!$A$5:$J$27,MATCH(Q19,【参考】数式用!$B$4:$J$4,0)+1,0),"")))</f>
        <v>#N/A</v>
      </c>
      <c r="S19" s="667" t="s">
        <v>114</v>
      </c>
      <c r="T19" s="668" t="n">
        <v>6</v>
      </c>
      <c r="U19" s="669" t="s">
        <v>115</v>
      </c>
      <c r="V19" s="670" t="n">
        <v>4</v>
      </c>
      <c r="W19" s="669" t="s">
        <v>406</v>
      </c>
      <c r="X19" s="668" t="n">
        <v>6</v>
      </c>
      <c r="Y19" s="669" t="s">
        <v>115</v>
      </c>
      <c r="Z19" s="670" t="n">
        <v>5</v>
      </c>
      <c r="AA19" s="669" t="s">
        <v>116</v>
      </c>
      <c r="AB19" s="671" t="s">
        <v>127</v>
      </c>
      <c r="AC19" s="672" t="n">
        <f aca="false">IF(V19&gt;=1,(X19*12+Z19)-(T19*12+V19)+1,"")</f>
        <v>2</v>
      </c>
      <c r="AD19" s="669" t="s">
        <v>407</v>
      </c>
      <c r="AE19" s="673" t="n">
        <f aca="false">IFERROR(ROUNDDOWN(ROUND(L17*R19,0)*M17,0)*AC19,"")</f>
        <v>45416</v>
      </c>
      <c r="AF19" s="674" t="n">
        <f aca="false">IFERROR(ROUNDDOWN(ROUND(L17*(R19-P19),0)*M17,0)*AC19,"")</f>
        <v>45416</v>
      </c>
      <c r="AG19" s="675" t="n">
        <f aca="false">IF(AND(O19="ベア加算なし",Q19="ベア加算"),AE19,0)</f>
        <v>45416</v>
      </c>
      <c r="AH19" s="676" t="s">
        <v>312</v>
      </c>
      <c r="AI19" s="677"/>
      <c r="AJ19" s="678"/>
      <c r="AK19" s="679"/>
      <c r="AL19" s="680"/>
      <c r="AM19" s="681"/>
      <c r="AN19" s="682" t="str">
        <f aca="false">IF(AP17="","",IF(OR(O17="",AND(O19="ベア加算なし",Q19="ベア加算",AH19=""),AND(OR(Q17="処遇加算Ⅰ",Q17="処遇加算Ⅱ"),AI17=""),AND(Q17="処遇加算Ⅲ",AJ17=""),AND(Q17="処遇加算Ⅰ",AK17=""),AND(OR(Q18="特定加算Ⅰ",Q18="特定加算Ⅱ"),AL18=""),AND(Q18="特定加算Ⅰ",AM18="")),"！記入が必要な欄（緑色、水色、黄色のセル）に空欄があります。空欄を埋めてください。",""))</f>
        <v>！記入が必要な欄（緑色、水色、黄色のセル）に空欄があります。空欄を埋めてください。</v>
      </c>
      <c r="AP19" s="683" t="str">
        <f aca="false">IF(K17&lt;&gt;"","P列・R列に色付け","")</f>
        <v>P列・R列に色付け</v>
      </c>
      <c r="AQ19" s="684"/>
      <c r="AR19" s="684"/>
      <c r="AX19" s="685"/>
      <c r="AY19" s="645" t="str">
        <f aca="false">G17</f>
        <v>千代田区・中央区・港区</v>
      </c>
    </row>
    <row r="20" customFormat="false" ht="32.1" hidden="false" customHeight="true" outlineLevel="0" collapsed="false">
      <c r="A20" s="699" t="n">
        <v>3</v>
      </c>
      <c r="B20" s="700" t="n">
        <f aca="false">IF(基本情報入力シート!C56="","",基本情報入力シート!C56)</f>
        <v>1334567891</v>
      </c>
      <c r="C20" s="700"/>
      <c r="D20" s="700"/>
      <c r="E20" s="700"/>
      <c r="F20" s="700"/>
      <c r="G20" s="701" t="str">
        <f aca="false">IF(基本情報入力シート!M56="","",基本情報入力シート!M56)</f>
        <v>東京都</v>
      </c>
      <c r="H20" s="701" t="str">
        <f aca="false">IF(基本情報入力シート!R56="","",基本情報入力シート!R56)</f>
        <v>東京都</v>
      </c>
      <c r="I20" s="701" t="str">
        <f aca="false">IF(基本情報入力シート!W56="","",基本情報入力シート!W56)</f>
        <v>千代田区</v>
      </c>
      <c r="J20" s="701" t="str">
        <f aca="false">IF(基本情報入力シート!X56="","",基本情報入力シート!X56)</f>
        <v>デイサービス△△</v>
      </c>
      <c r="K20" s="701" t="str">
        <f aca="false">IF(基本情報入力シート!Y56="","",基本情報入力シート!Y56)</f>
        <v>通所介護</v>
      </c>
      <c r="L20" s="702" t="n">
        <f aca="false">IF(基本情報入力シート!AB56="","",基本情報入力シート!AB56)</f>
        <v>305000</v>
      </c>
      <c r="M20" s="703" t="n">
        <f aca="false">IF(基本情報入力シート!AC56="","",基本情報入力シート!AC56)</f>
        <v>10.9</v>
      </c>
      <c r="N20" s="623" t="s">
        <v>403</v>
      </c>
      <c r="O20" s="624" t="s">
        <v>404</v>
      </c>
      <c r="P20" s="625" t="e">
        <f aca="false">IFERROR(VLOOKUP(K20,【参考】数式用!$A$5:$J$27,MATCH(O20,【参考】数式用!$B$4:$J$4,0)+1,0),"")))</f>
        <v>#N/A</v>
      </c>
      <c r="Q20" s="624" t="s">
        <v>404</v>
      </c>
      <c r="R20" s="625" t="e">
        <f aca="false">IFERROR(VLOOKUP(K20,【参考】数式用!$A$5:$J$27,MATCH(Q20,【参考】数式用!$B$4:$J$4,0)+1,0),"")))</f>
        <v>#N/A</v>
      </c>
      <c r="S20" s="626" t="s">
        <v>114</v>
      </c>
      <c r="T20" s="627" t="n">
        <v>6</v>
      </c>
      <c r="U20" s="156" t="s">
        <v>115</v>
      </c>
      <c r="V20" s="628" t="n">
        <v>4</v>
      </c>
      <c r="W20" s="156" t="s">
        <v>406</v>
      </c>
      <c r="X20" s="627" t="n">
        <v>6</v>
      </c>
      <c r="Y20" s="156" t="s">
        <v>115</v>
      </c>
      <c r="Z20" s="628" t="n">
        <v>5</v>
      </c>
      <c r="AA20" s="156" t="s">
        <v>116</v>
      </c>
      <c r="AB20" s="629" t="s">
        <v>127</v>
      </c>
      <c r="AC20" s="630" t="n">
        <f aca="false">IF(V20&gt;=1,(X20*12+Z20)-(T20*12+V20)+1,"")</f>
        <v>2</v>
      </c>
      <c r="AD20" s="156" t="s">
        <v>407</v>
      </c>
      <c r="AE20" s="631" t="n">
        <f aca="false">IFERROR(ROUNDDOWN(ROUND(L20*R20,0)*M20,0)*AC20,"")</f>
        <v>285906</v>
      </c>
      <c r="AF20" s="632" t="n">
        <f aca="false">IFERROR(ROUNDDOWN(ROUND(L20*(R20-P20),0)*M20,0)*AC20,"")</f>
        <v>0</v>
      </c>
      <c r="AG20" s="633"/>
      <c r="AH20" s="694"/>
      <c r="AI20" s="695" t="s">
        <v>312</v>
      </c>
      <c r="AJ20" s="704"/>
      <c r="AK20" s="705"/>
      <c r="AL20" s="638"/>
      <c r="AM20" s="639"/>
      <c r="AN20" s="640" t="e">
        <f aca="false">IF(AP20="","",IF(R20&lt;P20,"！加算の要件上は問題ありませんが、令和６年３月と比較して４・５月に加算率が下がる計画になっています。",""))</f>
        <v>#N/A</v>
      </c>
      <c r="AP20" s="641" t="str">
        <f aca="false">IF(K20&lt;&gt;"","P列・R列に色付け","")</f>
        <v>P列・R列に色付け</v>
      </c>
      <c r="AQ20" s="642" t="e">
        <f aca="false">IFERROR(VLOOKUP(K20,【参考】数式用!$AJ$2:$AK$24,2,FALSE),"")))</f>
        <v>#N/A</v>
      </c>
      <c r="AR20" s="644" t="str">
        <f aca="false">Q20&amp;Q21&amp;Q22</f>
        <v>処遇加算Ⅱ特定加算なしベア加算</v>
      </c>
      <c r="AS20" s="642" t="str">
        <f aca="false">IF(AG22&lt;&gt;0,IF(AH22="○","入力済","未入力"),"")</f>
        <v/>
      </c>
      <c r="AT20" s="643" t="str">
        <f aca="false">IF(OR(Q20="処遇加算Ⅰ",Q20="処遇加算Ⅱ"),IF(OR(AI20="○",AI20="令和６年度中に満たす"),"入力済","未入力"),"")</f>
        <v>入力済</v>
      </c>
      <c r="AU20" s="644" t="str">
        <f aca="false">IF(Q20="処遇加算Ⅲ",IF(AJ20="○","入力済","未入力"),"")</f>
        <v/>
      </c>
      <c r="AV20" s="642" t="str">
        <f aca="false">IF(Q20="処遇加算Ⅰ",IF(OR(AK20="○",AK20="令和６年度中に満たす"),"入力済","未入力"),"")</f>
        <v/>
      </c>
      <c r="AW20" s="642" t="str">
        <f aca="false">IF(OR(Q21="特定加算Ⅰ",Q21="特定加算Ⅱ"),IF(OR(AND(K20&lt;&gt;"訪問型サービス（総合事業）",K20&lt;&gt;"通所型サービス（総合事業）",K20&lt;&gt;"（介護予防）短期入所生活介護",K20&lt;&gt;"（介護予防）短期入所療養介護（老健）",K20&lt;&gt;"（介護予防）短期入所療養介護 （病院等（老健以外）)",K20&lt;&gt;"（介護予防）短期入所療養介護（医療院）"),AL21&lt;&gt;""),1,""),"")</f>
        <v/>
      </c>
      <c r="AX20" s="645" t="str">
        <f aca="false">IF(Q21="特定加算Ⅰ",IF(AM21="","未入力","入力済"),"")</f>
        <v/>
      </c>
      <c r="AY20" s="645" t="str">
        <f aca="false">G20</f>
        <v>東京都</v>
      </c>
    </row>
    <row r="21" customFormat="false" ht="32.1" hidden="false" customHeight="true" outlineLevel="0" collapsed="false">
      <c r="A21" s="699"/>
      <c r="B21" s="700"/>
      <c r="C21" s="700"/>
      <c r="D21" s="700"/>
      <c r="E21" s="700"/>
      <c r="F21" s="700"/>
      <c r="G21" s="701"/>
      <c r="H21" s="701"/>
      <c r="I21" s="701"/>
      <c r="J21" s="701"/>
      <c r="K21" s="701"/>
      <c r="L21" s="702"/>
      <c r="M21" s="703"/>
      <c r="N21" s="646" t="s">
        <v>409</v>
      </c>
      <c r="O21" s="647" t="s">
        <v>416</v>
      </c>
      <c r="P21" s="648" t="e">
        <f aca="false">IFERROR(VLOOKUP(K20,【参考】数式用!$A$5:$J$27,MATCH(O21,【参考】数式用!$B$4:$J$4,0)+1,0),"")))</f>
        <v>#N/A</v>
      </c>
      <c r="Q21" s="647" t="s">
        <v>416</v>
      </c>
      <c r="R21" s="648" t="e">
        <f aca="false">IFERROR(VLOOKUP(K20,【参考】数式用!$A$5:$J$27,MATCH(Q21,【参考】数式用!$B$4:$J$4,0)+1,0),"")))</f>
        <v>#N/A</v>
      </c>
      <c r="S21" s="98" t="s">
        <v>114</v>
      </c>
      <c r="T21" s="649" t="n">
        <v>6</v>
      </c>
      <c r="U21" s="99" t="s">
        <v>115</v>
      </c>
      <c r="V21" s="650" t="n">
        <v>4</v>
      </c>
      <c r="W21" s="99" t="s">
        <v>406</v>
      </c>
      <c r="X21" s="649" t="n">
        <v>6</v>
      </c>
      <c r="Y21" s="99" t="s">
        <v>115</v>
      </c>
      <c r="Z21" s="650" t="n">
        <v>5</v>
      </c>
      <c r="AA21" s="99" t="s">
        <v>116</v>
      </c>
      <c r="AB21" s="651" t="s">
        <v>127</v>
      </c>
      <c r="AC21" s="652" t="n">
        <f aca="false">IF(V21&gt;=1,(X21*12+Z21)-(T21*12+V21)+1,"")</f>
        <v>2</v>
      </c>
      <c r="AD21" s="99" t="s">
        <v>407</v>
      </c>
      <c r="AE21" s="653" t="n">
        <f aca="false">IFERROR(ROUNDDOWN(ROUND(L20*R21,0)*M20,0)*AC21,"")</f>
        <v>0</v>
      </c>
      <c r="AF21" s="654" t="n">
        <f aca="false">IFERROR(ROUNDDOWN(ROUND(L20*(R21-P21),0)*M20,0)*AC21,"")</f>
        <v>0</v>
      </c>
      <c r="AG21" s="655"/>
      <c r="AH21" s="656"/>
      <c r="AI21" s="657"/>
      <c r="AJ21" s="658"/>
      <c r="AK21" s="659"/>
      <c r="AL21" s="660"/>
      <c r="AM21" s="661"/>
      <c r="AN21" s="662" t="str">
        <f aca="false">IF(AP20="","",IF(OR(Z20=4,Z21=4,Z22=4),"！加算の要件上は問題ありませんが、算定期間の終わりが令和６年５月になっていません。区分変更の場合は、「基本情報入力シート」で同じ事業所を２行に分けて記入してください。",""))</f>
        <v/>
      </c>
      <c r="AO21" s="663"/>
      <c r="AP21" s="641" t="str">
        <f aca="false">IF(K20&lt;&gt;"","P列・R列に色付け","")</f>
        <v>P列・R列に色付け</v>
      </c>
      <c r="AY21" s="645" t="str">
        <f aca="false">G20</f>
        <v>東京都</v>
      </c>
    </row>
    <row r="22" customFormat="false" ht="32.1" hidden="false" customHeight="true" outlineLevel="0" collapsed="false">
      <c r="A22" s="699"/>
      <c r="B22" s="700"/>
      <c r="C22" s="700"/>
      <c r="D22" s="700"/>
      <c r="E22" s="700"/>
      <c r="F22" s="700"/>
      <c r="G22" s="701"/>
      <c r="H22" s="701"/>
      <c r="I22" s="701"/>
      <c r="J22" s="701"/>
      <c r="K22" s="701"/>
      <c r="L22" s="702"/>
      <c r="M22" s="703"/>
      <c r="N22" s="664" t="s">
        <v>413</v>
      </c>
      <c r="O22" s="665" t="s">
        <v>415</v>
      </c>
      <c r="P22" s="666" t="e">
        <f aca="false">IFERROR(VLOOKUP(K20,【参考】数式用!$A$5:$J$27,MATCH(O22,【参考】数式用!$B$4:$J$4,0)+1,0),"")))</f>
        <v>#N/A</v>
      </c>
      <c r="Q22" s="665" t="s">
        <v>415</v>
      </c>
      <c r="R22" s="666" t="e">
        <f aca="false">IFERROR(VLOOKUP(K20,【参考】数式用!$A$5:$J$27,MATCH(Q22,【参考】数式用!$B$4:$J$4,0)+1,0),"")))</f>
        <v>#N/A</v>
      </c>
      <c r="S22" s="667" t="s">
        <v>114</v>
      </c>
      <c r="T22" s="668" t="n">
        <v>6</v>
      </c>
      <c r="U22" s="669" t="s">
        <v>115</v>
      </c>
      <c r="V22" s="670" t="n">
        <v>4</v>
      </c>
      <c r="W22" s="669" t="s">
        <v>406</v>
      </c>
      <c r="X22" s="668" t="n">
        <v>6</v>
      </c>
      <c r="Y22" s="669" t="s">
        <v>115</v>
      </c>
      <c r="Z22" s="670" t="n">
        <v>5</v>
      </c>
      <c r="AA22" s="669" t="s">
        <v>116</v>
      </c>
      <c r="AB22" s="671" t="s">
        <v>127</v>
      </c>
      <c r="AC22" s="672" t="n">
        <f aca="false">IF(V22&gt;=1,(X22*12+Z22)-(T22*12+V22)+1,"")</f>
        <v>2</v>
      </c>
      <c r="AD22" s="669" t="s">
        <v>407</v>
      </c>
      <c r="AE22" s="673" t="n">
        <f aca="false">IFERROR(ROUNDDOWN(ROUND(L20*R22,0)*M20,0)*AC22,"")</f>
        <v>73138</v>
      </c>
      <c r="AF22" s="674" t="n">
        <f aca="false">IFERROR(ROUNDDOWN(ROUND(L20*(R22-P22),0)*M20,0)*AC22,"")</f>
        <v>0</v>
      </c>
      <c r="AG22" s="675" t="n">
        <f aca="false">IF(AND(O22="ベア加算なし",Q22="ベア加算"),AE22,0)</f>
        <v>0</v>
      </c>
      <c r="AH22" s="706"/>
      <c r="AI22" s="677"/>
      <c r="AJ22" s="678"/>
      <c r="AK22" s="679"/>
      <c r="AL22" s="680"/>
      <c r="AM22" s="681"/>
      <c r="AN22" s="682" t="str">
        <f aca="false">IF(AP20="","",IF(OR(O20="",AND(O22="ベア加算なし",Q22="ベア加算",AH22=""),AND(OR(Q20="処遇加算Ⅰ",Q20="処遇加算Ⅱ"),AI20=""),AND(Q20="処遇加算Ⅲ",AJ20=""),AND(Q20="処遇加算Ⅰ",AK20=""),AND(OR(Q21="特定加算Ⅰ",Q21="特定加算Ⅱ"),AL21=""),AND(Q21="特定加算Ⅰ",AM21="")),"！記入が必要な欄（緑色、水色、黄色のセル）に空欄があります。空欄を埋めてください。",""))</f>
        <v/>
      </c>
      <c r="AP22" s="683" t="str">
        <f aca="false">IF(K20&lt;&gt;"","P列・R列に色付け","")</f>
        <v>P列・R列に色付け</v>
      </c>
      <c r="AQ22" s="684"/>
      <c r="AR22" s="684"/>
      <c r="AX22" s="685"/>
      <c r="AY22" s="645" t="str">
        <f aca="false">G20</f>
        <v>東京都</v>
      </c>
    </row>
    <row r="23" customFormat="false" ht="32.1" hidden="false" customHeight="true" outlineLevel="0" collapsed="false">
      <c r="A23" s="617" t="n">
        <v>4</v>
      </c>
      <c r="B23" s="618" t="n">
        <f aca="false">IF(基本情報入力シート!C57="","",基本情報入力シート!C57)</f>
        <v>1334567892</v>
      </c>
      <c r="C23" s="618"/>
      <c r="D23" s="618"/>
      <c r="E23" s="618"/>
      <c r="F23" s="618"/>
      <c r="G23" s="619" t="str">
        <f aca="false">IF(基本情報入力シート!M57="","",基本情報入力シート!M57)</f>
        <v>中央区</v>
      </c>
      <c r="H23" s="619" t="str">
        <f aca="false">IF(基本情報入力シート!R57="","",基本情報入力シート!R57)</f>
        <v>東京都</v>
      </c>
      <c r="I23" s="619" t="str">
        <f aca="false">IF(基本情報入力シート!W57="","",基本情報入力シート!W57)</f>
        <v>中央区</v>
      </c>
      <c r="J23" s="619" t="str">
        <f aca="false">IF(基本情報入力シート!X57="","",基本情報入力シート!X57)</f>
        <v>○○の家</v>
      </c>
      <c r="K23" s="619" t="str">
        <f aca="false">IF(基本情報入力シート!Y57="","",基本情報入力シート!Y57)</f>
        <v>（介護予防）小規模多機能型居宅介護</v>
      </c>
      <c r="L23" s="707" t="n">
        <f aca="false">IF(基本情報入力シート!AB57="","",基本情報入力シート!AB57)</f>
        <v>345000</v>
      </c>
      <c r="M23" s="708" t="n">
        <f aca="false">IF(基本情報入力シート!AC57="","",基本情報入力シート!AC57)</f>
        <v>11.1</v>
      </c>
      <c r="N23" s="623" t="s">
        <v>403</v>
      </c>
      <c r="O23" s="624" t="s">
        <v>417</v>
      </c>
      <c r="P23" s="625" t="e">
        <f aca="false">IFERROR(VLOOKUP(K23,【参考】数式用!$A$5:$J$27,MATCH(O23,【参考】数式用!$B$4:$J$4,0)+1,0),"")))</f>
        <v>#N/A</v>
      </c>
      <c r="Q23" s="624" t="s">
        <v>417</v>
      </c>
      <c r="R23" s="625" t="e">
        <f aca="false">IFERROR(VLOOKUP(K23,【参考】数式用!$A$5:$J$27,MATCH(Q23,【参考】数式用!$B$4:$J$4,0)+1,0),"")))</f>
        <v>#N/A</v>
      </c>
      <c r="S23" s="626" t="s">
        <v>114</v>
      </c>
      <c r="T23" s="627" t="n">
        <v>6</v>
      </c>
      <c r="U23" s="156" t="s">
        <v>115</v>
      </c>
      <c r="V23" s="628" t="n">
        <v>4</v>
      </c>
      <c r="W23" s="156" t="s">
        <v>406</v>
      </c>
      <c r="X23" s="627" t="n">
        <v>6</v>
      </c>
      <c r="Y23" s="156" t="s">
        <v>115</v>
      </c>
      <c r="Z23" s="628" t="n">
        <v>5</v>
      </c>
      <c r="AA23" s="156" t="s">
        <v>116</v>
      </c>
      <c r="AB23" s="629" t="s">
        <v>127</v>
      </c>
      <c r="AC23" s="630" t="n">
        <f aca="false">IF(V23&gt;=1,(X23*12+Z23)-(T23*12+V23)+1,"")</f>
        <v>2</v>
      </c>
      <c r="AD23" s="156" t="s">
        <v>407</v>
      </c>
      <c r="AE23" s="631" t="n">
        <f aca="false">IFERROR(ROUNDDOWN(ROUND(L23*R23,0)*M23,0)*AC23,"")</f>
        <v>314018</v>
      </c>
      <c r="AF23" s="632" t="n">
        <f aca="false">IFERROR(ROUNDDOWN(ROUND(L23*(R23-P23),0)*M23,0)*AC23,"")</f>
        <v>0</v>
      </c>
      <c r="AG23" s="633"/>
      <c r="AH23" s="694"/>
      <c r="AI23" s="695"/>
      <c r="AJ23" s="704" t="s">
        <v>312</v>
      </c>
      <c r="AK23" s="705"/>
      <c r="AL23" s="638"/>
      <c r="AM23" s="639"/>
      <c r="AN23" s="640" t="e">
        <f aca="false">IF(AP23="","",IF(R23&lt;P23,"！加算の要件上は問題ありませんが、令和６年３月と比較して４・５月に加算率が下がる計画になっています。",""))</f>
        <v>#N/A</v>
      </c>
      <c r="AP23" s="641" t="str">
        <f aca="false">IF(K23&lt;&gt;"","P列・R列に色付け","")</f>
        <v>P列・R列に色付け</v>
      </c>
      <c r="AQ23" s="642" t="e">
        <f aca="false">IFERROR(VLOOKUP(K23,【参考】数式用!$AJ$2:$AK$24,2,FALSE),"")))</f>
        <v>#N/A</v>
      </c>
      <c r="AR23" s="644" t="str">
        <f aca="false">Q23&amp;Q24&amp;Q25</f>
        <v>処遇加算Ⅲ特定加算なしベア加算なし</v>
      </c>
      <c r="AS23" s="642" t="str">
        <f aca="false">IF(AG25&lt;&gt;0,IF(AH25="○","入力済","未入力"),"")</f>
        <v/>
      </c>
      <c r="AT23" s="643" t="str">
        <f aca="false">IF(OR(Q23="処遇加算Ⅰ",Q23="処遇加算Ⅱ"),IF(OR(AI23="○",AI23="令和６年度中に満たす"),"入力済","未入力"),"")</f>
        <v/>
      </c>
      <c r="AU23" s="644" t="str">
        <f aca="false">IF(Q23="処遇加算Ⅲ",IF(AJ23="○","入力済","未入力"),"")</f>
        <v>入力済</v>
      </c>
      <c r="AV23" s="642" t="str">
        <f aca="false">IF(Q23="処遇加算Ⅰ",IF(OR(AK23="○",AK23="令和６年度中に満たす"),"入力済","未入力"),"")</f>
        <v/>
      </c>
      <c r="AW23" s="642" t="str">
        <f aca="false">IF(OR(Q24="特定加算Ⅰ",Q24="特定加算Ⅱ"),IF(OR(AND(K23&lt;&gt;"訪問型サービス（総合事業）",K23&lt;&gt;"通所型サービス（総合事業）",K23&lt;&gt;"（介護予防）短期入所生活介護",K23&lt;&gt;"（介護予防）短期入所療養介護（老健）",K23&lt;&gt;"（介護予防）短期入所療養介護 （病院等（老健以外）)",K23&lt;&gt;"（介護予防）短期入所療養介護（医療院）"),AL24&lt;&gt;""),1,""),"")</f>
        <v/>
      </c>
      <c r="AX23" s="645" t="str">
        <f aca="false">IF(Q24="特定加算Ⅰ",IF(AM24="","未入力","入力済"),"")</f>
        <v/>
      </c>
      <c r="AY23" s="645" t="str">
        <f aca="false">G23</f>
        <v>中央区</v>
      </c>
    </row>
    <row r="24" customFormat="false" ht="32.1" hidden="false" customHeight="true" outlineLevel="0" collapsed="false">
      <c r="A24" s="617"/>
      <c r="B24" s="618"/>
      <c r="C24" s="618"/>
      <c r="D24" s="618"/>
      <c r="E24" s="618"/>
      <c r="F24" s="618"/>
      <c r="G24" s="619"/>
      <c r="H24" s="619"/>
      <c r="I24" s="619"/>
      <c r="J24" s="619"/>
      <c r="K24" s="619"/>
      <c r="L24" s="707"/>
      <c r="M24" s="708"/>
      <c r="N24" s="646" t="s">
        <v>409</v>
      </c>
      <c r="O24" s="647" t="s">
        <v>416</v>
      </c>
      <c r="P24" s="648" t="e">
        <f aca="false">IFERROR(VLOOKUP(K23,【参考】数式用!$A$5:$J$27,MATCH(O24,【参考】数式用!$B$4:$J$4,0)+1,0),"")))</f>
        <v>#N/A</v>
      </c>
      <c r="Q24" s="647" t="s">
        <v>416</v>
      </c>
      <c r="R24" s="648" t="e">
        <f aca="false">IFERROR(VLOOKUP(K23,【参考】数式用!$A$5:$J$27,MATCH(Q24,【参考】数式用!$B$4:$J$4,0)+1,0),"")))</f>
        <v>#N/A</v>
      </c>
      <c r="S24" s="98" t="s">
        <v>114</v>
      </c>
      <c r="T24" s="649" t="n">
        <v>6</v>
      </c>
      <c r="U24" s="99" t="s">
        <v>115</v>
      </c>
      <c r="V24" s="650" t="n">
        <v>4</v>
      </c>
      <c r="W24" s="99" t="s">
        <v>406</v>
      </c>
      <c r="X24" s="649" t="n">
        <v>6</v>
      </c>
      <c r="Y24" s="99" t="s">
        <v>115</v>
      </c>
      <c r="Z24" s="650" t="n">
        <v>5</v>
      </c>
      <c r="AA24" s="99" t="s">
        <v>116</v>
      </c>
      <c r="AB24" s="651" t="s">
        <v>127</v>
      </c>
      <c r="AC24" s="652" t="n">
        <f aca="false">IF(V24&gt;=1,(X24*12+Z24)-(T24*12+V24)+1,"")</f>
        <v>2</v>
      </c>
      <c r="AD24" s="99" t="s">
        <v>407</v>
      </c>
      <c r="AE24" s="653" t="n">
        <f aca="false">IFERROR(ROUNDDOWN(ROUND(L23*R24,0)*M23,0)*AC24,"")</f>
        <v>0</v>
      </c>
      <c r="AF24" s="654" t="n">
        <f aca="false">IFERROR(ROUNDDOWN(ROUND(L23*(R24-P24),0)*M23,0)*AC24,"")</f>
        <v>0</v>
      </c>
      <c r="AG24" s="655"/>
      <c r="AH24" s="656"/>
      <c r="AI24" s="657"/>
      <c r="AJ24" s="658"/>
      <c r="AK24" s="659"/>
      <c r="AL24" s="660"/>
      <c r="AM24" s="661"/>
      <c r="AN24" s="662" t="str">
        <f aca="false">IF(AP23="","",IF(OR(Z23=4,Z24=4,Z25=4),"！加算の要件上は問題ありませんが、算定期間の終わりが令和６年５月になっていません。区分変更の場合は、「基本情報入力シート」で同じ事業所を２行に分けて記入してください。",""))</f>
        <v/>
      </c>
      <c r="AO24" s="663"/>
      <c r="AP24" s="641" t="str">
        <f aca="false">IF(K23&lt;&gt;"","P列・R列に色付け","")</f>
        <v>P列・R列に色付け</v>
      </c>
      <c r="AY24" s="645" t="str">
        <f aca="false">G23</f>
        <v>中央区</v>
      </c>
    </row>
    <row r="25" customFormat="false" ht="32.1" hidden="false" customHeight="true" outlineLevel="0" collapsed="false">
      <c r="A25" s="617"/>
      <c r="B25" s="618"/>
      <c r="C25" s="618"/>
      <c r="D25" s="618"/>
      <c r="E25" s="618"/>
      <c r="F25" s="618"/>
      <c r="G25" s="619"/>
      <c r="H25" s="619"/>
      <c r="I25" s="619"/>
      <c r="J25" s="619"/>
      <c r="K25" s="619"/>
      <c r="L25" s="707"/>
      <c r="M25" s="708"/>
      <c r="N25" s="664" t="s">
        <v>413</v>
      </c>
      <c r="O25" s="665" t="s">
        <v>414</v>
      </c>
      <c r="P25" s="666" t="e">
        <f aca="false">IFERROR(VLOOKUP(K23,【参考】数式用!$A$5:$J$27,MATCH(O25,【参考】数式用!$B$4:$J$4,0)+1,0),"")))</f>
        <v>#N/A</v>
      </c>
      <c r="Q25" s="665" t="s">
        <v>414</v>
      </c>
      <c r="R25" s="666" t="e">
        <f aca="false">IFERROR(VLOOKUP(K23,【参考】数式用!$A$5:$J$27,MATCH(Q25,【参考】数式用!$B$4:$J$4,0)+1,0),"")))</f>
        <v>#N/A</v>
      </c>
      <c r="S25" s="667" t="s">
        <v>114</v>
      </c>
      <c r="T25" s="668" t="n">
        <v>6</v>
      </c>
      <c r="U25" s="669" t="s">
        <v>115</v>
      </c>
      <c r="V25" s="670" t="n">
        <v>4</v>
      </c>
      <c r="W25" s="669" t="s">
        <v>406</v>
      </c>
      <c r="X25" s="668" t="n">
        <v>6</v>
      </c>
      <c r="Y25" s="669" t="s">
        <v>115</v>
      </c>
      <c r="Z25" s="670" t="n">
        <v>5</v>
      </c>
      <c r="AA25" s="669" t="s">
        <v>116</v>
      </c>
      <c r="AB25" s="671" t="s">
        <v>127</v>
      </c>
      <c r="AC25" s="672" t="n">
        <f aca="false">IF(V25&gt;=1,(X25*12+Z25)-(T25*12+V25)+1,"")</f>
        <v>2</v>
      </c>
      <c r="AD25" s="669" t="s">
        <v>407</v>
      </c>
      <c r="AE25" s="673" t="n">
        <f aca="false">IFERROR(ROUNDDOWN(ROUND(L23*R25,0)*M23,0)*AC25,"")</f>
        <v>0</v>
      </c>
      <c r="AF25" s="674" t="n">
        <f aca="false">IFERROR(ROUNDDOWN(ROUND(L23*(R25-P25),0)*M23,0)*AC25,"")</f>
        <v>0</v>
      </c>
      <c r="AG25" s="675" t="n">
        <f aca="false">IF(AND(O25="ベア加算なし",Q25="ベア加算"),AE25,0)</f>
        <v>0</v>
      </c>
      <c r="AH25" s="706"/>
      <c r="AI25" s="677"/>
      <c r="AJ25" s="678"/>
      <c r="AK25" s="679"/>
      <c r="AL25" s="680"/>
      <c r="AM25" s="681"/>
      <c r="AN25" s="682" t="str">
        <f aca="false">IF(AP23="","",IF(OR(O23="",AND(O25="ベア加算なし",Q25="ベア加算",AH25=""),AND(OR(Q23="処遇加算Ⅰ",Q23="処遇加算Ⅱ"),AI23=""),AND(Q23="処遇加算Ⅲ",AJ23=""),AND(Q23="処遇加算Ⅰ",AK23=""),AND(OR(Q24="特定加算Ⅰ",Q24="特定加算Ⅱ"),AL24=""),AND(Q24="特定加算Ⅰ",AM24="")),"！記入が必要な欄（緑色、水色、黄色のセル）に空欄があります。空欄を埋めてください。",""))</f>
        <v/>
      </c>
      <c r="AP25" s="683" t="str">
        <f aca="false">IF(K23&lt;&gt;"","P列・R列に色付け","")</f>
        <v>P列・R列に色付け</v>
      </c>
      <c r="AQ25" s="684"/>
      <c r="AR25" s="684"/>
      <c r="AX25" s="685"/>
      <c r="AY25" s="645" t="str">
        <f aca="false">G23</f>
        <v>中央区</v>
      </c>
    </row>
    <row r="26" customFormat="false" ht="32.1" hidden="false" customHeight="true" outlineLevel="0" collapsed="false">
      <c r="A26" s="699" t="n">
        <v>5</v>
      </c>
      <c r="B26" s="700" t="n">
        <f aca="false">IF(基本情報入力シート!C58="","",基本情報入力シート!C58)</f>
        <v>1334567893</v>
      </c>
      <c r="C26" s="700"/>
      <c r="D26" s="700"/>
      <c r="E26" s="700"/>
      <c r="F26" s="700"/>
      <c r="G26" s="701" t="str">
        <f aca="false">IF(基本情報入力シート!M58="","",基本情報入力シート!M58)</f>
        <v>千葉県</v>
      </c>
      <c r="H26" s="701" t="str">
        <f aca="false">IF(基本情報入力シート!R58="","",基本情報入力シート!R58)</f>
        <v>千葉県</v>
      </c>
      <c r="I26" s="701" t="str">
        <f aca="false">IF(基本情報入力シート!W58="","",基本情報入力シート!W58)</f>
        <v>千葉市</v>
      </c>
      <c r="J26" s="701" t="str">
        <f aca="false">IF(基本情報入力シート!X58="","",基本情報入力シート!X58)</f>
        <v>介護老人福祉施設○○園</v>
      </c>
      <c r="K26" s="701" t="str">
        <f aca="false">IF(基本情報入力シート!Y58="","",基本情報入力シート!Y58)</f>
        <v>介護老人福祉施設</v>
      </c>
      <c r="L26" s="702" t="n">
        <f aca="false">IF(基本情報入力シート!AB58="","",基本情報入力シート!AB58)</f>
        <v>1935000</v>
      </c>
      <c r="M26" s="703" t="n">
        <f aca="false">IF(基本情報入力シート!AC58="","",基本情報入力シート!AC58)</f>
        <v>10.68</v>
      </c>
      <c r="N26" s="623" t="s">
        <v>403</v>
      </c>
      <c r="O26" s="624" t="s">
        <v>404</v>
      </c>
      <c r="P26" s="625" t="e">
        <f aca="false">IFERROR(VLOOKUP(K26,【参考】数式用!$A$5:$J$27,MATCH(O26,【参考】数式用!$B$4:$J$4,0)+1,0),"")))</f>
        <v>#N/A</v>
      </c>
      <c r="Q26" s="624" t="s">
        <v>404</v>
      </c>
      <c r="R26" s="625" t="e">
        <f aca="false">IFERROR(VLOOKUP(K26,【参考】数式用!$A$5:$J$27,MATCH(Q26,【参考】数式用!$B$4:$J$4,0)+1,0),"")))</f>
        <v>#N/A</v>
      </c>
      <c r="S26" s="626" t="s">
        <v>114</v>
      </c>
      <c r="T26" s="627" t="n">
        <v>6</v>
      </c>
      <c r="U26" s="156" t="s">
        <v>115</v>
      </c>
      <c r="V26" s="628" t="n">
        <v>4</v>
      </c>
      <c r="W26" s="156" t="s">
        <v>406</v>
      </c>
      <c r="X26" s="627" t="n">
        <v>6</v>
      </c>
      <c r="Y26" s="156" t="s">
        <v>115</v>
      </c>
      <c r="Z26" s="628" t="n">
        <v>4</v>
      </c>
      <c r="AA26" s="156" t="s">
        <v>116</v>
      </c>
      <c r="AB26" s="629" t="s">
        <v>127</v>
      </c>
      <c r="AC26" s="630" t="n">
        <f aca="false">IF(V26&gt;=1,(X26*12+Z26)-(T26*12+V26)+1,"")</f>
        <v>1</v>
      </c>
      <c r="AD26" s="156" t="s">
        <v>407</v>
      </c>
      <c r="AE26" s="631" t="n">
        <f aca="false">IFERROR(ROUNDDOWN(ROUND(L26*R26,0)*M26,0)*AC26,"")</f>
        <v>1239948</v>
      </c>
      <c r="AF26" s="632" t="n">
        <f aca="false">IFERROR(ROUNDDOWN(ROUND(L26*(R26-P26),0)*M26,0)*AC26,"")</f>
        <v>0</v>
      </c>
      <c r="AG26" s="633"/>
      <c r="AH26" s="694"/>
      <c r="AI26" s="709" t="s">
        <v>312</v>
      </c>
      <c r="AJ26" s="710"/>
      <c r="AK26" s="705"/>
      <c r="AL26" s="638"/>
      <c r="AM26" s="639"/>
      <c r="AN26" s="640" t="e">
        <f aca="false">IF(AP26="","",IF(R26&lt;P26,"！加算の要件上は問題ありませんが、令和６年３月と比較して４・５月に加算率が下がる計画になっています。",""))</f>
        <v>#N/A</v>
      </c>
      <c r="AP26" s="641" t="str">
        <f aca="false">IF(K26&lt;&gt;"","P列・R列に色付け","")</f>
        <v>P列・R列に色付け</v>
      </c>
      <c r="AQ26" s="642" t="e">
        <f aca="false">IFERROR(VLOOKUP(K26,【参考】数式用!$AJ$2:$AK$24,2,FALSE),"")))</f>
        <v>#N/A</v>
      </c>
      <c r="AR26" s="644" t="str">
        <f aca="false">Q26&amp;Q27&amp;Q28</f>
        <v>処遇加算Ⅱ</v>
      </c>
      <c r="AS26" s="642" t="str">
        <f aca="false">IF(AG28&lt;&gt;0,IF(AH28="○","入力済","未入力"),"")</f>
        <v/>
      </c>
      <c r="AT26" s="643" t="str">
        <f aca="false">IF(OR(Q26="処遇加算Ⅰ",Q26="処遇加算Ⅱ"),IF(OR(AI26="○",AI26="令和６年度中に満たす"),"入力済","未入力"),"")</f>
        <v>入力済</v>
      </c>
      <c r="AU26" s="644" t="str">
        <f aca="false">IF(Q26="処遇加算Ⅲ",IF(AJ26="○","入力済","未入力"),"")</f>
        <v/>
      </c>
      <c r="AV26" s="642" t="str">
        <f aca="false">IF(Q26="処遇加算Ⅰ",IF(OR(AK26="○",AK26="令和６年度中に満たす"),"入力済","未入力"),"")</f>
        <v/>
      </c>
      <c r="AW26" s="642" t="str">
        <f aca="false">IF(OR(Q27="特定加算Ⅰ",Q27="特定加算Ⅱ"),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（病院等（老健以外）)",K26&lt;&gt;"（介護予防）短期入所療養介護（医療院）"),AL27&lt;&gt;""),1,""),"")</f>
        <v/>
      </c>
      <c r="AX26" s="645" t="str">
        <f aca="false">IF(Q27="特定加算Ⅰ",IF(AM27="","未入力","入力済"),"")</f>
        <v/>
      </c>
      <c r="AY26" s="645" t="str">
        <f aca="false">G26</f>
        <v>千葉県</v>
      </c>
    </row>
    <row r="27" customFormat="false" ht="32.1" hidden="false" customHeight="true" outlineLevel="0" collapsed="false">
      <c r="A27" s="699"/>
      <c r="B27" s="700"/>
      <c r="C27" s="700"/>
      <c r="D27" s="700"/>
      <c r="E27" s="700"/>
      <c r="F27" s="700"/>
      <c r="G27" s="701"/>
      <c r="H27" s="701"/>
      <c r="I27" s="701"/>
      <c r="J27" s="701"/>
      <c r="K27" s="701"/>
      <c r="L27" s="702"/>
      <c r="M27" s="703"/>
      <c r="N27" s="646" t="s">
        <v>409</v>
      </c>
      <c r="O27" s="647"/>
      <c r="P27" s="648" t="e">
        <f aca="false">IFERROR(VLOOKUP(K26,【参考】数式用!$A$5:$J$27,MATCH(O27,【参考】数式用!$B$4:$J$4,0)+1,0),"")))</f>
        <v>#N/A</v>
      </c>
      <c r="Q27" s="647"/>
      <c r="R27" s="648" t="e">
        <f aca="false">IFERROR(VLOOKUP(K26,【参考】数式用!$A$5:$J$27,MATCH(Q27,【参考】数式用!$B$4:$J$4,0)+1,0),"")))</f>
        <v>#N/A</v>
      </c>
      <c r="S27" s="98" t="s">
        <v>114</v>
      </c>
      <c r="T27" s="649" t="n">
        <v>6</v>
      </c>
      <c r="U27" s="99" t="s">
        <v>115</v>
      </c>
      <c r="V27" s="650" t="n">
        <v>4</v>
      </c>
      <c r="W27" s="99" t="s">
        <v>406</v>
      </c>
      <c r="X27" s="649" t="n">
        <v>6</v>
      </c>
      <c r="Y27" s="99" t="s">
        <v>115</v>
      </c>
      <c r="Z27" s="650" t="n">
        <v>5</v>
      </c>
      <c r="AA27" s="99" t="s">
        <v>116</v>
      </c>
      <c r="AB27" s="651" t="s">
        <v>127</v>
      </c>
      <c r="AC27" s="652" t="n">
        <f aca="false">IF(V27&gt;=1,(X27*12+Z27)-(T27*12+V27)+1,"")</f>
        <v>2</v>
      </c>
      <c r="AD27" s="99" t="s">
        <v>407</v>
      </c>
      <c r="AE27" s="653" t="str">
        <f aca="false">IFERROR(ROUNDDOWN(ROUND(L26*R27,0)*M26,0)*AC27,"")</f>
        <v/>
      </c>
      <c r="AF27" s="654" t="str">
        <f aca="false">IFERROR(ROUNDDOWN(ROUND(L26*(R27-P27),0)*M26,0)*AC27,"")</f>
        <v/>
      </c>
      <c r="AG27" s="655"/>
      <c r="AH27" s="656"/>
      <c r="AI27" s="657"/>
      <c r="AJ27" s="658"/>
      <c r="AK27" s="659"/>
      <c r="AL27" s="660"/>
      <c r="AM27" s="661"/>
      <c r="AN27" s="662" t="str">
        <f aca="false">IF(AP26="","",IF(OR(Z26=4,Z27=4,Z28=4),"！加算の要件上は問題ありませんが、算定期間の終わりが令和６年５月になっていません。区分変更の場合は、「基本情報入力シート」で同じ事業所を２行に分けて記入してください。",""))</f>
        <v>！加算の要件上は問題ありませんが、算定期間の終わりが令和６年５月になっていません。区分変更の場合は、「基本情報入力シート」で同じ事業所を２行に分けて記入してください。</v>
      </c>
      <c r="AO27" s="663"/>
      <c r="AP27" s="641" t="str">
        <f aca="false">IF(K26&lt;&gt;"","P列・R列に色付け","")</f>
        <v>P列・R列に色付け</v>
      </c>
      <c r="AY27" s="645" t="str">
        <f aca="false">G26</f>
        <v>千葉県</v>
      </c>
    </row>
    <row r="28" customFormat="false" ht="32.1" hidden="false" customHeight="true" outlineLevel="0" collapsed="false">
      <c r="A28" s="699"/>
      <c r="B28" s="700"/>
      <c r="C28" s="700"/>
      <c r="D28" s="700"/>
      <c r="E28" s="700"/>
      <c r="F28" s="700"/>
      <c r="G28" s="701"/>
      <c r="H28" s="701"/>
      <c r="I28" s="701"/>
      <c r="J28" s="701"/>
      <c r="K28" s="701"/>
      <c r="L28" s="702"/>
      <c r="M28" s="703"/>
      <c r="N28" s="664" t="s">
        <v>413</v>
      </c>
      <c r="O28" s="665"/>
      <c r="P28" s="666" t="e">
        <f aca="false">IFERROR(VLOOKUP(K26,【参考】数式用!$A$5:$J$27,MATCH(O28,【参考】数式用!$B$4:$J$4,0)+1,0),"")))</f>
        <v>#N/A</v>
      </c>
      <c r="Q28" s="665"/>
      <c r="R28" s="666" t="e">
        <f aca="false">IFERROR(VLOOKUP(K26,【参考】数式用!$A$5:$J$27,MATCH(Q28,【参考】数式用!$B$4:$J$4,0)+1,0),"")))</f>
        <v>#N/A</v>
      </c>
      <c r="S28" s="667" t="s">
        <v>114</v>
      </c>
      <c r="T28" s="668" t="n">
        <v>6</v>
      </c>
      <c r="U28" s="669" t="s">
        <v>115</v>
      </c>
      <c r="V28" s="670" t="n">
        <v>4</v>
      </c>
      <c r="W28" s="669" t="s">
        <v>406</v>
      </c>
      <c r="X28" s="668" t="n">
        <v>6</v>
      </c>
      <c r="Y28" s="669" t="s">
        <v>115</v>
      </c>
      <c r="Z28" s="670" t="n">
        <v>5</v>
      </c>
      <c r="AA28" s="669" t="s">
        <v>116</v>
      </c>
      <c r="AB28" s="671" t="s">
        <v>127</v>
      </c>
      <c r="AC28" s="672" t="n">
        <f aca="false">IF(V28&gt;=1,(X28*12+Z28)-(T28*12+V28)+1,"")</f>
        <v>2</v>
      </c>
      <c r="AD28" s="669" t="s">
        <v>407</v>
      </c>
      <c r="AE28" s="673" t="str">
        <f aca="false">IFERROR(ROUNDDOWN(ROUND(L26*R28,0)*M26,0)*AC28,"")</f>
        <v/>
      </c>
      <c r="AF28" s="674" t="str">
        <f aca="false">IFERROR(ROUNDDOWN(ROUND(L26*(R28-P28),0)*M26,0)*AC28,"")</f>
        <v/>
      </c>
      <c r="AG28" s="675" t="n">
        <f aca="false">IF(AND(O28="ベア加算なし",Q28="ベア加算"),AE28,0)</f>
        <v>0</v>
      </c>
      <c r="AH28" s="676"/>
      <c r="AI28" s="677"/>
      <c r="AJ28" s="678"/>
      <c r="AK28" s="679"/>
      <c r="AL28" s="680"/>
      <c r="AM28" s="681"/>
      <c r="AN28" s="682" t="str">
        <f aca="false">IF(AP26="","",IF(OR(O26="",AND(O28="ベア加算なし",Q28="ベア加算",AH28=""),AND(OR(Q26="処遇加算Ⅰ",Q26="処遇加算Ⅱ"),AI26=""),AND(Q26="処遇加算Ⅲ",AJ26=""),AND(Q26="処遇加算Ⅰ",AK26=""),AND(OR(Q27="特定加算Ⅰ",Q27="特定加算Ⅱ"),AL27=""),AND(Q27="特定加算Ⅰ",AM27="")),"！記入が必要な欄（緑色、水色、黄色のセル）に空欄があります。空欄を埋めてください。",""))</f>
        <v/>
      </c>
      <c r="AP28" s="683" t="str">
        <f aca="false">IF(K26&lt;&gt;"","P列・R列に色付け","")</f>
        <v>P列・R列に色付け</v>
      </c>
      <c r="AQ28" s="684"/>
      <c r="AR28" s="684"/>
      <c r="AX28" s="685"/>
      <c r="AY28" s="645" t="str">
        <f aca="false">G26</f>
        <v>千葉県</v>
      </c>
    </row>
    <row r="29" customFormat="false" ht="32.1" hidden="false" customHeight="true" outlineLevel="0" collapsed="false">
      <c r="A29" s="617" t="n">
        <v>6</v>
      </c>
      <c r="B29" s="618" t="n">
        <f aca="false">IF(基本情報入力シート!C59="","",基本情報入力シート!C59)</f>
        <v>1334567893</v>
      </c>
      <c r="C29" s="618"/>
      <c r="D29" s="618"/>
      <c r="E29" s="618"/>
      <c r="F29" s="618"/>
      <c r="G29" s="619" t="str">
        <f aca="false">IF(基本情報入力シート!M59="","",基本情報入力シート!M59)</f>
        <v>千葉県</v>
      </c>
      <c r="H29" s="619" t="str">
        <f aca="false">IF(基本情報入力シート!R59="","",基本情報入力シート!R59)</f>
        <v>千葉県</v>
      </c>
      <c r="I29" s="619" t="str">
        <f aca="false">IF(基本情報入力シート!W59="","",基本情報入力シート!W59)</f>
        <v>千葉市</v>
      </c>
      <c r="J29" s="619" t="str">
        <f aca="false">IF(基本情報入力シート!X59="","",基本情報入力シート!X59)</f>
        <v>介護老人福祉施設○○園</v>
      </c>
      <c r="K29" s="619" t="str">
        <f aca="false">IF(基本情報入力シート!Y59="","",基本情報入力シート!Y59)</f>
        <v>介護老人福祉施設</v>
      </c>
      <c r="L29" s="707" t="n">
        <f aca="false">IF(基本情報入力シート!AB59="","",基本情報入力シート!AB59)</f>
        <v>1935000</v>
      </c>
      <c r="M29" s="708" t="n">
        <f aca="false">IF(基本情報入力シート!AC59="","",基本情報入力シート!AC59)</f>
        <v>10.68</v>
      </c>
      <c r="N29" s="623" t="s">
        <v>403</v>
      </c>
      <c r="O29" s="624" t="s">
        <v>404</v>
      </c>
      <c r="P29" s="625" t="e">
        <f aca="false">IFERROR(VLOOKUP(K29,【参考】数式用!$A$5:$J$27,MATCH(O29,【参考】数式用!$B$4:$J$4,0)+1,0),"")))</f>
        <v>#N/A</v>
      </c>
      <c r="Q29" s="624" t="s">
        <v>405</v>
      </c>
      <c r="R29" s="625" t="e">
        <f aca="false">IFERROR(VLOOKUP(K29,【参考】数式用!$A$5:$J$27,MATCH(Q29,【参考】数式用!$B$4:$J$4,0)+1,0),"")))</f>
        <v>#N/A</v>
      </c>
      <c r="S29" s="626" t="s">
        <v>114</v>
      </c>
      <c r="T29" s="627" t="n">
        <v>6</v>
      </c>
      <c r="U29" s="156" t="s">
        <v>115</v>
      </c>
      <c r="V29" s="628" t="n">
        <v>5</v>
      </c>
      <c r="W29" s="156" t="s">
        <v>406</v>
      </c>
      <c r="X29" s="627" t="n">
        <v>6</v>
      </c>
      <c r="Y29" s="156" t="s">
        <v>115</v>
      </c>
      <c r="Z29" s="628" t="n">
        <v>5</v>
      </c>
      <c r="AA29" s="156" t="s">
        <v>116</v>
      </c>
      <c r="AB29" s="629" t="s">
        <v>127</v>
      </c>
      <c r="AC29" s="630" t="n">
        <f aca="false">IF(V29&gt;=1,(X29*12+Z29)-(T29*12+V29)+1,"")</f>
        <v>1</v>
      </c>
      <c r="AD29" s="156" t="s">
        <v>407</v>
      </c>
      <c r="AE29" s="631" t="n">
        <f aca="false">IFERROR(ROUNDDOWN(ROUND(L29*R29,0)*M29,0)*AC29,"")</f>
        <v>1715261</v>
      </c>
      <c r="AF29" s="632" t="n">
        <f aca="false">IFERROR(ROUNDDOWN(ROUND(L29*(R29-P29),0)*M29,0)*AC29,"")</f>
        <v>475313</v>
      </c>
      <c r="AG29" s="633"/>
      <c r="AH29" s="694"/>
      <c r="AI29" s="709" t="s">
        <v>312</v>
      </c>
      <c r="AJ29" s="704"/>
      <c r="AK29" s="705" t="s">
        <v>408</v>
      </c>
      <c r="AL29" s="638"/>
      <c r="AM29" s="639"/>
      <c r="AN29" s="640" t="e">
        <f aca="false">IF(AP29="","",IF(R29&lt;P29,"！加算の要件上は問題ありませんが、令和６年３月と比較して４・５月に加算率が下がる計画になっています。",""))</f>
        <v>#N/A</v>
      </c>
      <c r="AP29" s="641" t="str">
        <f aca="false">IF(K29&lt;&gt;"","P列・R列に色付け","")</f>
        <v>P列・R列に色付け</v>
      </c>
      <c r="AQ29" s="642" t="e">
        <f aca="false">IFERROR(VLOOKUP(K29,【参考】数式用!$AJ$2:$AK$24,2,FALSE),"")))</f>
        <v>#N/A</v>
      </c>
      <c r="AR29" s="644" t="str">
        <f aca="false">Q29&amp;Q30&amp;Q31</f>
        <v>処遇加算Ⅰ特定加算Ⅱベア加算なし</v>
      </c>
      <c r="AS29" s="642" t="str">
        <f aca="false">IF(AG31&lt;&gt;0,IF(AH31="○","入力済","未入力"),"")</f>
        <v/>
      </c>
      <c r="AT29" s="643" t="str">
        <f aca="false">IF(OR(Q29="処遇加算Ⅰ",Q29="処遇加算Ⅱ"),IF(OR(AI29="○",AI29="令和６年度中に満たす"),"入力済","未入力"),"")</f>
        <v>入力済</v>
      </c>
      <c r="AU29" s="644" t="str">
        <f aca="false">IF(Q29="処遇加算Ⅲ",IF(AJ29="○","入力済","未入力"),"")</f>
        <v/>
      </c>
      <c r="AV29" s="642" t="str">
        <f aca="false">IF(Q29="処遇加算Ⅰ",IF(OR(AK29="○",AK29="令和６年度中に満たす"),"入力済","未入力"),"")</f>
        <v>入力済</v>
      </c>
      <c r="AW29" s="642" t="n">
        <f aca="false">IF(OR(Q30="特定加算Ⅰ",Q30="特定加算Ⅱ"),IF(OR(AND(K29&lt;&gt;"訪問型サービス（総合事業）",K29&lt;&gt;"通所型サービス（総合事業）",K29&lt;&gt;"（介護予防）短期入所生活介護",K29&lt;&gt;"（介護予防）短期入所療養介護（老健）",K29&lt;&gt;"（介護予防）短期入所療養介護 （病院等（老健以外）)",K29&lt;&gt;"（介護予防）短期入所療養介護（医療院）"),AL30&lt;&gt;""),1,""),"")</f>
        <v>1</v>
      </c>
      <c r="AX29" s="645" t="str">
        <f aca="false">IF(Q30="特定加算Ⅰ",IF(AM30="","未入力","入力済"),"")</f>
        <v/>
      </c>
      <c r="AY29" s="645" t="str">
        <f aca="false">G29</f>
        <v>千葉県</v>
      </c>
    </row>
    <row r="30" customFormat="false" ht="32.1" hidden="false" customHeight="true" outlineLevel="0" collapsed="false">
      <c r="A30" s="617"/>
      <c r="B30" s="618"/>
      <c r="C30" s="618"/>
      <c r="D30" s="618"/>
      <c r="E30" s="618"/>
      <c r="F30" s="618"/>
      <c r="G30" s="619"/>
      <c r="H30" s="619"/>
      <c r="I30" s="619"/>
      <c r="J30" s="619"/>
      <c r="K30" s="619"/>
      <c r="L30" s="707"/>
      <c r="M30" s="708"/>
      <c r="N30" s="646" t="s">
        <v>409</v>
      </c>
      <c r="O30" s="647" t="s">
        <v>410</v>
      </c>
      <c r="P30" s="648" t="e">
        <f aca="false">IFERROR(VLOOKUP(K29,【参考】数式用!$A$5:$J$27,MATCH(O30,【参考】数式用!$B$4:$J$4,0)+1,0),"")))</f>
        <v>#N/A</v>
      </c>
      <c r="Q30" s="647" t="s">
        <v>410</v>
      </c>
      <c r="R30" s="648" t="e">
        <f aca="false">IFERROR(VLOOKUP(K29,【参考】数式用!$A$5:$J$27,MATCH(Q30,【参考】数式用!$B$4:$J$4,0)+1,0),"")))</f>
        <v>#N/A</v>
      </c>
      <c r="S30" s="98" t="s">
        <v>114</v>
      </c>
      <c r="T30" s="649" t="n">
        <v>6</v>
      </c>
      <c r="U30" s="99" t="s">
        <v>115</v>
      </c>
      <c r="V30" s="650" t="n">
        <v>4</v>
      </c>
      <c r="W30" s="99" t="s">
        <v>406</v>
      </c>
      <c r="X30" s="649" t="n">
        <v>6</v>
      </c>
      <c r="Y30" s="99" t="s">
        <v>115</v>
      </c>
      <c r="Z30" s="650" t="n">
        <v>5</v>
      </c>
      <c r="AA30" s="99" t="s">
        <v>116</v>
      </c>
      <c r="AB30" s="651" t="s">
        <v>127</v>
      </c>
      <c r="AC30" s="652" t="n">
        <f aca="false">IF(V30&gt;=1,(X30*12+Z30)-(T30*12+V30)+1,"")</f>
        <v>2</v>
      </c>
      <c r="AD30" s="99" t="s">
        <v>407</v>
      </c>
      <c r="AE30" s="653" t="n">
        <f aca="false">IFERROR(ROUNDDOWN(ROUND(L29*R30,0)*M29,0)*AC30,"")</f>
        <v>950626</v>
      </c>
      <c r="AF30" s="654" t="n">
        <f aca="false">IFERROR(ROUNDDOWN(ROUND(L29*(R30-P30),0)*M29,0)*AC30,"")</f>
        <v>0</v>
      </c>
      <c r="AG30" s="655"/>
      <c r="AH30" s="656"/>
      <c r="AI30" s="657"/>
      <c r="AJ30" s="658"/>
      <c r="AK30" s="659"/>
      <c r="AL30" s="660" t="n">
        <v>0</v>
      </c>
      <c r="AM30" s="661"/>
      <c r="AN30" s="662" t="str">
        <f aca="false">IF(AP29="","",IF(OR(Z29=4,Z30=4,Z31=4),"！加算の要件上は問題ありませんが、算定期間の終わりが令和６年５月になっていません。区分変更の場合は、「基本情報入力シート」で同じ事業所を２行に分けて記入してください。",""))</f>
        <v/>
      </c>
      <c r="AO30" s="663"/>
      <c r="AP30" s="641" t="str">
        <f aca="false">IF(K29&lt;&gt;"","P列・R列に色付け","")</f>
        <v>P列・R列に色付け</v>
      </c>
      <c r="AY30" s="645" t="str">
        <f aca="false">G29</f>
        <v>千葉県</v>
      </c>
    </row>
    <row r="31" customFormat="false" ht="32.1" hidden="false" customHeight="true" outlineLevel="0" collapsed="false">
      <c r="A31" s="617"/>
      <c r="B31" s="618"/>
      <c r="C31" s="618"/>
      <c r="D31" s="618"/>
      <c r="E31" s="618"/>
      <c r="F31" s="618"/>
      <c r="G31" s="619"/>
      <c r="H31" s="619"/>
      <c r="I31" s="619"/>
      <c r="J31" s="619"/>
      <c r="K31" s="619"/>
      <c r="L31" s="707"/>
      <c r="M31" s="708"/>
      <c r="N31" s="687" t="s">
        <v>413</v>
      </c>
      <c r="O31" s="711" t="s">
        <v>414</v>
      </c>
      <c r="P31" s="666" t="e">
        <f aca="false">IFERROR(VLOOKUP(K29,【参考】数式用!$A$5:$J$27,MATCH(O31,【参考】数式用!$B$4:$J$4,0)+1,0),"")))</f>
        <v>#N/A</v>
      </c>
      <c r="Q31" s="711" t="s">
        <v>414</v>
      </c>
      <c r="R31" s="712" t="e">
        <f aca="false">IFERROR(VLOOKUP(K29,【参考】数式用!$A$5:$J$27,MATCH(Q31,【参考】数式用!$B$4:$J$4,0)+1,0),"")))</f>
        <v>#N/A</v>
      </c>
      <c r="S31" s="713" t="s">
        <v>114</v>
      </c>
      <c r="T31" s="714" t="n">
        <v>6</v>
      </c>
      <c r="U31" s="174" t="s">
        <v>115</v>
      </c>
      <c r="V31" s="715" t="n">
        <v>4</v>
      </c>
      <c r="W31" s="174" t="s">
        <v>406</v>
      </c>
      <c r="X31" s="714" t="n">
        <v>6</v>
      </c>
      <c r="Y31" s="174" t="s">
        <v>115</v>
      </c>
      <c r="Z31" s="715" t="n">
        <v>5</v>
      </c>
      <c r="AA31" s="174" t="s">
        <v>116</v>
      </c>
      <c r="AB31" s="716" t="s">
        <v>127</v>
      </c>
      <c r="AC31" s="717" t="n">
        <f aca="false">IF(V31&gt;=1,(X31*12+Z31)-(T31*12+V31)+1,"")</f>
        <v>2</v>
      </c>
      <c r="AD31" s="174" t="s">
        <v>407</v>
      </c>
      <c r="AE31" s="718" t="n">
        <f aca="false">IFERROR(ROUNDDOWN(ROUND(L29*R31,0)*M29,0)*AC31,"")</f>
        <v>0</v>
      </c>
      <c r="AF31" s="674" t="n">
        <f aca="false">IFERROR(ROUNDDOWN(ROUND(L29*(R31-P31),0)*M29,0)*AC31,"")</f>
        <v>0</v>
      </c>
      <c r="AG31" s="675" t="n">
        <f aca="false">IF(AND(O31="ベア加算なし",Q31="ベア加算"),AE31,0)</f>
        <v>0</v>
      </c>
      <c r="AH31" s="676"/>
      <c r="AI31" s="677"/>
      <c r="AJ31" s="678"/>
      <c r="AK31" s="679"/>
      <c r="AL31" s="680"/>
      <c r="AM31" s="681"/>
      <c r="AN31" s="682" t="str">
        <f aca="false">IF(AP29="","",IF(OR(O29="",AND(O31="ベア加算なし",Q31="ベア加算",AH31=""),AND(OR(Q29="処遇加算Ⅰ",Q29="処遇加算Ⅱ"),AI29=""),AND(Q29="処遇加算Ⅲ",AJ29=""),AND(Q29="処遇加算Ⅰ",AK29=""),AND(OR(Q30="特定加算Ⅰ",Q30="特定加算Ⅱ"),AL30=""),AND(Q30="特定加算Ⅰ",AM30="")),"！記入が必要な欄（緑色、水色、黄色のセル）に空欄があります。空欄を埋めてください。",""))</f>
        <v/>
      </c>
      <c r="AP31" s="683" t="str">
        <f aca="false">IF(K29&lt;&gt;"","P列・R列に色付け","")</f>
        <v>P列・R列に色付け</v>
      </c>
      <c r="AQ31" s="684"/>
      <c r="AR31" s="684"/>
      <c r="AX31" s="685"/>
      <c r="AY31" s="645" t="str">
        <f aca="false">G29</f>
        <v>千葉県</v>
      </c>
    </row>
    <row r="32" customFormat="false" ht="32.1" hidden="false" customHeight="true" outlineLevel="0" collapsed="false">
      <c r="A32" s="617" t="n">
        <v>7</v>
      </c>
      <c r="B32" s="618" t="n">
        <f aca="false">IF(基本情報入力シート!C60="","",基本情報入力シート!C60)</f>
        <v>1334567894</v>
      </c>
      <c r="C32" s="618"/>
      <c r="D32" s="618"/>
      <c r="E32" s="618"/>
      <c r="F32" s="618"/>
      <c r="G32" s="619" t="str">
        <f aca="false">IF(基本情報入力シート!M60="","",基本情報入力シート!M60)</f>
        <v>千葉県</v>
      </c>
      <c r="H32" s="619" t="str">
        <f aca="false">IF(基本情報入力シート!R60="","",基本情報入力シート!R60)</f>
        <v>千葉県</v>
      </c>
      <c r="I32" s="619" t="str">
        <f aca="false">IF(基本情報入力シート!W60="","",基本情報入力シート!W60)</f>
        <v>千葉市</v>
      </c>
      <c r="J32" s="619" t="str">
        <f aca="false">IF(基本情報入力シート!X60="","",基本情報入力シート!X60)</f>
        <v>介護老人福祉施設○○園</v>
      </c>
      <c r="K32" s="619" t="str">
        <f aca="false">IF(基本情報入力シート!Y60="","",基本情報入力シート!Y60)</f>
        <v>（介護予防）短期入所生活介護</v>
      </c>
      <c r="L32" s="707" t="n">
        <f aca="false">IF(基本情報入力シート!AB60="","",基本情報入力シート!AB60)</f>
        <v>237000</v>
      </c>
      <c r="M32" s="708" t="n">
        <f aca="false">IF(基本情報入力シート!AC60="","",基本情報入力シート!AC60)</f>
        <v>10.83</v>
      </c>
      <c r="N32" s="623" t="s">
        <v>403</v>
      </c>
      <c r="O32" s="624" t="s">
        <v>417</v>
      </c>
      <c r="P32" s="625" t="e">
        <f aca="false">IFERROR(VLOOKUP(K32,【参考】数式用!$A$5:$J$27,MATCH(O32,【参考】数式用!$B$4:$J$4,0)+1,0),"")))</f>
        <v>#N/A</v>
      </c>
      <c r="Q32" s="624" t="s">
        <v>417</v>
      </c>
      <c r="R32" s="625" t="e">
        <f aca="false">IFERROR(VLOOKUP(K32,【参考】数式用!$A$5:$J$27,MATCH(Q32,【参考】数式用!$B$4:$J$4,0)+1,0),"")))</f>
        <v>#N/A</v>
      </c>
      <c r="S32" s="626" t="s">
        <v>114</v>
      </c>
      <c r="T32" s="627" t="n">
        <v>6</v>
      </c>
      <c r="U32" s="156" t="s">
        <v>115</v>
      </c>
      <c r="V32" s="628" t="n">
        <v>4</v>
      </c>
      <c r="W32" s="156" t="s">
        <v>406</v>
      </c>
      <c r="X32" s="627" t="n">
        <v>6</v>
      </c>
      <c r="Y32" s="156" t="s">
        <v>115</v>
      </c>
      <c r="Z32" s="628" t="n">
        <v>5</v>
      </c>
      <c r="AA32" s="156" t="s">
        <v>116</v>
      </c>
      <c r="AB32" s="629" t="s">
        <v>127</v>
      </c>
      <c r="AC32" s="630" t="n">
        <f aca="false">IF(V32&gt;=1,(X32*12+Z32)-(T32*12+V32)+1,"")</f>
        <v>2</v>
      </c>
      <c r="AD32" s="156" t="s">
        <v>407</v>
      </c>
      <c r="AE32" s="631" t="n">
        <f aca="false">IFERROR(ROUNDDOWN(ROUND(L32*R32,0)*M32,0)*AC32,"")</f>
        <v>169402</v>
      </c>
      <c r="AF32" s="632" t="n">
        <f aca="false">IFERROR(ROUNDDOWN(ROUND(L32*(R32-P32),0)*M32,0)*AC32,"")</f>
        <v>0</v>
      </c>
      <c r="AG32" s="633"/>
      <c r="AH32" s="694"/>
      <c r="AI32" s="709"/>
      <c r="AJ32" s="704" t="s">
        <v>312</v>
      </c>
      <c r="AK32" s="705"/>
      <c r="AL32" s="638"/>
      <c r="AM32" s="639"/>
      <c r="AN32" s="640" t="e">
        <f aca="false">IF(AP32="","",IF(R32&lt;P32,"！加算の要件上は問題ありませんが、令和６年３月と比較して４・５月に加算率が下がる計画になっています。",""))</f>
        <v>#N/A</v>
      </c>
      <c r="AP32" s="641" t="str">
        <f aca="false">IF(K32&lt;&gt;"","P列・R列に色付け","")</f>
        <v>P列・R列に色付け</v>
      </c>
      <c r="AQ32" s="642" t="e">
        <f aca="false">IFERROR(VLOOKUP(K32,【参考】数式用!$AJ$2:$AK$24,2,FALSE),"")))</f>
        <v>#N/A</v>
      </c>
      <c r="AR32" s="644" t="str">
        <f aca="false">Q32&amp;Q33&amp;Q34</f>
        <v>処遇加算Ⅲ特定加算Ⅱベア加算なし</v>
      </c>
      <c r="AS32" s="642" t="str">
        <f aca="false">IF(AG34&lt;&gt;0,IF(AH34="○","入力済","未入力"),"")</f>
        <v/>
      </c>
      <c r="AT32" s="643" t="str">
        <f aca="false">IF(OR(Q32="処遇加算Ⅰ",Q32="処遇加算Ⅱ"),IF(OR(AI32="○",AI32="令和６年度中に満たす"),"入力済","未入力"),"")</f>
        <v/>
      </c>
      <c r="AU32" s="644" t="str">
        <f aca="false">IF(Q32="処遇加算Ⅲ",IF(AJ32="○","入力済","未入力"),"")</f>
        <v>入力済</v>
      </c>
      <c r="AV32" s="642" t="str">
        <f aca="false">IF(Q32="処遇加算Ⅰ",IF(OR(AK32="○",AK32="令和６年度中に満たす"),"入力済","未入力"),"")</f>
        <v/>
      </c>
      <c r="AW32" s="642" t="str">
        <f aca="false">IF(OR(Q33="特定加算Ⅰ",Q33="特定加算Ⅱ"),IF(OR(AND(K32&lt;&gt;"訪問型サービス（総合事業）",K32&lt;&gt;"通所型サービス（総合事業）",K32&lt;&gt;"（介護予防）短期入所生活介護",K32&lt;&gt;"（介護予防）短期入所療養介護（老健）",K32&lt;&gt;"（介護予防）短期入所療養介護 （病院等（老健以外）)",K32&lt;&gt;"（介護予防）短期入所療養介護（医療院）"),AL33&lt;&gt;""),1,""),"")</f>
        <v/>
      </c>
      <c r="AX32" s="645" t="str">
        <f aca="false">IF(Q33="特定加算Ⅰ",IF(AM33="","未入力","入力済"),"")</f>
        <v/>
      </c>
      <c r="AY32" s="645" t="str">
        <f aca="false">G32</f>
        <v>千葉県</v>
      </c>
    </row>
    <row r="33" customFormat="false" ht="32.1" hidden="false" customHeight="true" outlineLevel="0" collapsed="false">
      <c r="A33" s="617"/>
      <c r="B33" s="618"/>
      <c r="C33" s="618"/>
      <c r="D33" s="618"/>
      <c r="E33" s="618"/>
      <c r="F33" s="618"/>
      <c r="G33" s="619"/>
      <c r="H33" s="619"/>
      <c r="I33" s="619"/>
      <c r="J33" s="619"/>
      <c r="K33" s="619"/>
      <c r="L33" s="707"/>
      <c r="M33" s="708"/>
      <c r="N33" s="646" t="s">
        <v>409</v>
      </c>
      <c r="O33" s="647" t="s">
        <v>416</v>
      </c>
      <c r="P33" s="648" t="e">
        <f aca="false">IFERROR(VLOOKUP(K32,【参考】数式用!$A$5:$J$27,MATCH(O33,【参考】数式用!$B$4:$J$4,0)+1,0),"")))</f>
        <v>#N/A</v>
      </c>
      <c r="Q33" s="647" t="s">
        <v>410</v>
      </c>
      <c r="R33" s="648" t="e">
        <f aca="false">IFERROR(VLOOKUP(K32,【参考】数式用!$A$5:$J$27,MATCH(Q33,【参考】数式用!$B$4:$J$4,0)+1,0),"")))</f>
        <v>#N/A</v>
      </c>
      <c r="S33" s="98" t="s">
        <v>114</v>
      </c>
      <c r="T33" s="649" t="n">
        <v>6</v>
      </c>
      <c r="U33" s="99" t="s">
        <v>115</v>
      </c>
      <c r="V33" s="650" t="n">
        <v>4</v>
      </c>
      <c r="W33" s="99" t="s">
        <v>406</v>
      </c>
      <c r="X33" s="649" t="n">
        <v>6</v>
      </c>
      <c r="Y33" s="99" t="s">
        <v>115</v>
      </c>
      <c r="Z33" s="650" t="n">
        <v>5</v>
      </c>
      <c r="AA33" s="99" t="s">
        <v>116</v>
      </c>
      <c r="AB33" s="651" t="s">
        <v>127</v>
      </c>
      <c r="AC33" s="652" t="n">
        <f aca="false">IF(V33&gt;=1,(X33*12+Z33)-(T33*12+V33)+1,"")</f>
        <v>2</v>
      </c>
      <c r="AD33" s="99" t="s">
        <v>407</v>
      </c>
      <c r="AE33" s="653" t="n">
        <f aca="false">IFERROR(ROUNDDOWN(ROUND(L32*R33,0)*M32,0)*AC33,"")</f>
        <v>118068</v>
      </c>
      <c r="AF33" s="654" t="n">
        <f aca="false">IFERROR(ROUNDDOWN(ROUND(L32*(R33-P33),0)*M32,0)*AC33,"")</f>
        <v>118068</v>
      </c>
      <c r="AG33" s="655"/>
      <c r="AH33" s="656"/>
      <c r="AI33" s="657"/>
      <c r="AJ33" s="658"/>
      <c r="AK33" s="659"/>
      <c r="AL33" s="660"/>
      <c r="AM33" s="661"/>
      <c r="AN33" s="662" t="str">
        <f aca="false">IF(AP32="","",IF(OR(Z32=4,Z33=4,Z34=4),"！加算の要件上は問題ありませんが、算定期間の終わりが令和６年５月になっていません。区分変更の場合は、「基本情報入力シート」で同じ事業所を２行に分けて記入してください。",""))</f>
        <v/>
      </c>
      <c r="AO33" s="663"/>
      <c r="AP33" s="641" t="str">
        <f aca="false">IF(K32&lt;&gt;"","P列・R列に色付け","")</f>
        <v>P列・R列に色付け</v>
      </c>
      <c r="AY33" s="645" t="str">
        <f aca="false">G32</f>
        <v>千葉県</v>
      </c>
    </row>
    <row r="34" customFormat="false" ht="32.1" hidden="false" customHeight="true" outlineLevel="0" collapsed="false">
      <c r="A34" s="617"/>
      <c r="B34" s="618"/>
      <c r="C34" s="618"/>
      <c r="D34" s="618"/>
      <c r="E34" s="618"/>
      <c r="F34" s="618"/>
      <c r="G34" s="619"/>
      <c r="H34" s="619"/>
      <c r="I34" s="619"/>
      <c r="J34" s="619"/>
      <c r="K34" s="619"/>
      <c r="L34" s="707"/>
      <c r="M34" s="708"/>
      <c r="N34" s="664" t="s">
        <v>413</v>
      </c>
      <c r="O34" s="711" t="s">
        <v>414</v>
      </c>
      <c r="P34" s="712" t="e">
        <f aca="false">IFERROR(VLOOKUP(K32,【参考】数式用!$A$5:$J$27,MATCH(O34,【参考】数式用!$B$4:$J$4,0)+1,0),"")))</f>
        <v>#N/A</v>
      </c>
      <c r="Q34" s="665" t="s">
        <v>414</v>
      </c>
      <c r="R34" s="666" t="e">
        <f aca="false">IFERROR(VLOOKUP(K32,【参考】数式用!$A$5:$J$27,MATCH(Q34,【参考】数式用!$B$4:$J$4,0)+1,0),"")))</f>
        <v>#N/A</v>
      </c>
      <c r="S34" s="667" t="s">
        <v>114</v>
      </c>
      <c r="T34" s="668" t="n">
        <v>6</v>
      </c>
      <c r="U34" s="669" t="s">
        <v>115</v>
      </c>
      <c r="V34" s="670" t="n">
        <v>4</v>
      </c>
      <c r="W34" s="669" t="s">
        <v>406</v>
      </c>
      <c r="X34" s="668" t="n">
        <v>6</v>
      </c>
      <c r="Y34" s="669" t="s">
        <v>115</v>
      </c>
      <c r="Z34" s="670" t="n">
        <v>5</v>
      </c>
      <c r="AA34" s="669" t="s">
        <v>116</v>
      </c>
      <c r="AB34" s="671" t="s">
        <v>127</v>
      </c>
      <c r="AC34" s="672" t="n">
        <f aca="false">IF(V34&gt;=1,(X34*12+Z34)-(T34*12+V34)+1,"")</f>
        <v>2</v>
      </c>
      <c r="AD34" s="669" t="s">
        <v>407</v>
      </c>
      <c r="AE34" s="673" t="n">
        <f aca="false">IFERROR(ROUNDDOWN(ROUND(L32*R34,0)*M32,0)*AC34,"")</f>
        <v>0</v>
      </c>
      <c r="AF34" s="674" t="n">
        <f aca="false">IFERROR(ROUNDDOWN(ROUND(L32*(R34-P34),0)*M32,0)*AC34,"")</f>
        <v>0</v>
      </c>
      <c r="AG34" s="675" t="n">
        <f aca="false">IF(AND(O34="ベア加算なし",Q34="ベア加算"),AE34,0)</f>
        <v>0</v>
      </c>
      <c r="AH34" s="676"/>
      <c r="AI34" s="677"/>
      <c r="AJ34" s="678"/>
      <c r="AK34" s="679"/>
      <c r="AL34" s="680"/>
      <c r="AM34" s="681"/>
      <c r="AN34" s="682" t="str">
        <f aca="false">IF(AP32="","",IF(OR(O32="",AND(O34="ベア加算なし",Q34="ベア加算",AH34=""),AND(OR(Q32="処遇加算Ⅰ",Q32="処遇加算Ⅱ"),AI32=""),AND(Q32="処遇加算Ⅲ",AJ32=""),AND(Q32="処遇加算Ⅰ",AK32=""),AND(OR(Q33="特定加算Ⅰ",Q33="特定加算Ⅱ"),AL33=""),AND(Q33="特定加算Ⅰ",AM33="")),"！記入が必要な欄（緑色、水色、黄色のセル）に空欄があります。空欄を埋めてください。",""))</f>
        <v>！記入が必要な欄（緑色、水色、黄色のセル）に空欄があります。空欄を埋めてください。</v>
      </c>
      <c r="AP34" s="683" t="str">
        <f aca="false">IF(K32&lt;&gt;"","P列・R列に色付け","")</f>
        <v>P列・R列に色付け</v>
      </c>
      <c r="AQ34" s="684"/>
      <c r="AR34" s="684"/>
      <c r="AX34" s="685"/>
      <c r="AY34" s="645" t="str">
        <f aca="false">G32</f>
        <v>千葉県</v>
      </c>
    </row>
    <row r="35" customFormat="false" ht="32.1" hidden="false" customHeight="true" outlineLevel="0" collapsed="false">
      <c r="A35" s="617" t="n">
        <v>8</v>
      </c>
      <c r="B35" s="618" t="str">
        <f aca="false">IF(基本情報入力シート!C61="","",基本情報入力シート!C61)</f>
        <v/>
      </c>
      <c r="C35" s="618"/>
      <c r="D35" s="618"/>
      <c r="E35" s="618"/>
      <c r="F35" s="618"/>
      <c r="G35" s="619" t="str">
        <f aca="false">IF(基本情報入力シート!M61="","",基本情報入力シート!M61)</f>
        <v/>
      </c>
      <c r="H35" s="619" t="str">
        <f aca="false">IF(基本情報入力シート!R61="","",基本情報入力シート!R61)</f>
        <v/>
      </c>
      <c r="I35" s="619" t="str">
        <f aca="false">IF(基本情報入力シート!W61="","",基本情報入力シート!W61)</f>
        <v/>
      </c>
      <c r="J35" s="619" t="str">
        <f aca="false">IF(基本情報入力シート!X61="","",基本情報入力シート!X61)</f>
        <v/>
      </c>
      <c r="K35" s="619" t="str">
        <f aca="false">IF(基本情報入力シート!Y61="","",基本情報入力シート!Y61)</f>
        <v/>
      </c>
      <c r="L35" s="707" t="str">
        <f aca="false">IF(基本情報入力シート!AB61="","",基本情報入力シート!AB61)</f>
        <v/>
      </c>
      <c r="M35" s="708" t="e">
        <f aca="false">IF(基本情報入力シート!AC61="","",基本情報入力シート!AC61)</f>
        <v>#N/A</v>
      </c>
      <c r="N35" s="623" t="s">
        <v>403</v>
      </c>
      <c r="O35" s="624"/>
      <c r="P35" s="625" t="e">
        <f aca="false">IFERROR(VLOOKUP(K35,【参考】数式用!$A$5:$J$27,MATCH(O35,【参考】数式用!$B$4:$J$4,0)+1,0),"")))</f>
        <v>#N/A</v>
      </c>
      <c r="Q35" s="624"/>
      <c r="R35" s="625" t="e">
        <f aca="false">IFERROR(VLOOKUP(K35,【参考】数式用!$A$5:$J$27,MATCH(Q35,【参考】数式用!$B$4:$J$4,0)+1,0),"")))</f>
        <v>#N/A</v>
      </c>
      <c r="S35" s="626" t="s">
        <v>114</v>
      </c>
      <c r="T35" s="627" t="n">
        <v>6</v>
      </c>
      <c r="U35" s="156" t="s">
        <v>115</v>
      </c>
      <c r="V35" s="628" t="n">
        <v>4</v>
      </c>
      <c r="W35" s="156" t="s">
        <v>406</v>
      </c>
      <c r="X35" s="627" t="n">
        <v>6</v>
      </c>
      <c r="Y35" s="156" t="s">
        <v>115</v>
      </c>
      <c r="Z35" s="628" t="n">
        <v>5</v>
      </c>
      <c r="AA35" s="156" t="s">
        <v>116</v>
      </c>
      <c r="AB35" s="629" t="s">
        <v>127</v>
      </c>
      <c r="AC35" s="630" t="n">
        <f aca="false">IF(V35&gt;=1,(X35*12+Z35)-(T35*12+V35)+1,"")</f>
        <v>2</v>
      </c>
      <c r="AD35" s="156" t="s">
        <v>407</v>
      </c>
      <c r="AE35" s="631" t="str">
        <f aca="false">IFERROR(ROUNDDOWN(ROUND(L35*R35,0)*M35,0)*AC35,"")</f>
        <v/>
      </c>
      <c r="AF35" s="632" t="str">
        <f aca="false">IFERROR(ROUNDDOWN(ROUND(L35*(R35-P35),0)*M35,0)*AC35,"")</f>
        <v/>
      </c>
      <c r="AG35" s="633"/>
      <c r="AH35" s="694"/>
      <c r="AI35" s="709"/>
      <c r="AJ35" s="704"/>
      <c r="AK35" s="705"/>
      <c r="AL35" s="638"/>
      <c r="AM35" s="639"/>
      <c r="AN35" s="640" t="str">
        <f aca="false">IF(AP35="","",IF(R35&lt;P35,"！加算の要件上は問題ありませんが、令和６年３月と比較して４・５月に加算率が下がる計画になっています。",""))</f>
        <v/>
      </c>
      <c r="AP35" s="641" t="str">
        <f aca="false">IF(K35&lt;&gt;"","P列・R列に色付け","")</f>
        <v/>
      </c>
      <c r="AQ35" s="642" t="e">
        <f aca="false">IFERROR(VLOOKUP(K35,【参考】数式用!$AJ$2:$AK$24,2,FALSE),"")))</f>
        <v>#N/A</v>
      </c>
      <c r="AR35" s="644" t="str">
        <f aca="false">Q35&amp;Q36&amp;Q37</f>
        <v/>
      </c>
      <c r="AS35" s="642" t="str">
        <f aca="false">IF(AG37&lt;&gt;0,IF(AH37="○","入力済","未入力"),"")</f>
        <v/>
      </c>
      <c r="AT35" s="643" t="str">
        <f aca="false">IF(OR(Q35="処遇加算Ⅰ",Q35="処遇加算Ⅱ"),IF(OR(AI35="○",AI35="令和６年度中に満たす"),"入力済","未入力"),"")</f>
        <v/>
      </c>
      <c r="AU35" s="644" t="str">
        <f aca="false">IF(Q35="処遇加算Ⅲ",IF(AJ35="○","入力済","未入力"),"")</f>
        <v/>
      </c>
      <c r="AV35" s="642" t="str">
        <f aca="false">IF(Q35="処遇加算Ⅰ",IF(OR(AK35="○",AK35="令和６年度中に満たす"),"入力済","未入力"),"")</f>
        <v/>
      </c>
      <c r="AW35" s="642" t="str">
        <f aca="false">IF(OR(Q36="特定加算Ⅰ",Q36="特定加算Ⅱ"),IF(OR(AND(K35&lt;&gt;"訪問型サービス（総合事業）",K35&lt;&gt;"通所型サービス（総合事業）",K35&lt;&gt;"（介護予防）短期入所生活介護",K35&lt;&gt;"（介護予防）短期入所療養介護（老健）",K35&lt;&gt;"（介護予防）短期入所療養介護 （病院等（老健以外）)",K35&lt;&gt;"（介護予防）短期入所療養介護（医療院）"),AL36&lt;&gt;""),1,""),"")</f>
        <v/>
      </c>
      <c r="AX35" s="645" t="str">
        <f aca="false">IF(Q36="特定加算Ⅰ",IF(AM36="","未入力","入力済"),"")</f>
        <v/>
      </c>
      <c r="AY35" s="645" t="str">
        <f aca="false">G35</f>
        <v/>
      </c>
    </row>
    <row r="36" customFormat="false" ht="32.1" hidden="false" customHeight="true" outlineLevel="0" collapsed="false">
      <c r="A36" s="617"/>
      <c r="B36" s="618"/>
      <c r="C36" s="618"/>
      <c r="D36" s="618"/>
      <c r="E36" s="618"/>
      <c r="F36" s="618"/>
      <c r="G36" s="619"/>
      <c r="H36" s="619"/>
      <c r="I36" s="619"/>
      <c r="J36" s="619"/>
      <c r="K36" s="619"/>
      <c r="L36" s="707"/>
      <c r="M36" s="708"/>
      <c r="N36" s="646" t="s">
        <v>409</v>
      </c>
      <c r="O36" s="647"/>
      <c r="P36" s="648" t="e">
        <f aca="false">IFERROR(VLOOKUP(K35,【参考】数式用!$A$5:$J$27,MATCH(O36,【参考】数式用!$B$4:$J$4,0)+1,0),"")))</f>
        <v>#N/A</v>
      </c>
      <c r="Q36" s="647"/>
      <c r="R36" s="648" t="e">
        <f aca="false">IFERROR(VLOOKUP(K35,【参考】数式用!$A$5:$J$27,MATCH(Q36,【参考】数式用!$B$4:$J$4,0)+1,0),"")))</f>
        <v>#N/A</v>
      </c>
      <c r="S36" s="98" t="s">
        <v>114</v>
      </c>
      <c r="T36" s="649" t="n">
        <v>6</v>
      </c>
      <c r="U36" s="99" t="s">
        <v>115</v>
      </c>
      <c r="V36" s="650" t="n">
        <v>4</v>
      </c>
      <c r="W36" s="99" t="s">
        <v>406</v>
      </c>
      <c r="X36" s="649" t="n">
        <v>6</v>
      </c>
      <c r="Y36" s="99" t="s">
        <v>115</v>
      </c>
      <c r="Z36" s="650" t="n">
        <v>5</v>
      </c>
      <c r="AA36" s="99" t="s">
        <v>116</v>
      </c>
      <c r="AB36" s="651" t="s">
        <v>127</v>
      </c>
      <c r="AC36" s="652" t="n">
        <f aca="false">IF(V36&gt;=1,(X36*12+Z36)-(T36*12+V36)+1,"")</f>
        <v>2</v>
      </c>
      <c r="AD36" s="99" t="s">
        <v>407</v>
      </c>
      <c r="AE36" s="653" t="str">
        <f aca="false">IFERROR(ROUNDDOWN(ROUND(L35*R36,0)*M35,0)*AC36,"")</f>
        <v/>
      </c>
      <c r="AF36" s="654" t="str">
        <f aca="false">IFERROR(ROUNDDOWN(ROUND(L35*(R36-P36),0)*M35,0)*AC36,"")</f>
        <v/>
      </c>
      <c r="AG36" s="655"/>
      <c r="AH36" s="656"/>
      <c r="AI36" s="657"/>
      <c r="AJ36" s="658"/>
      <c r="AK36" s="659"/>
      <c r="AL36" s="660"/>
      <c r="AM36" s="661"/>
      <c r="AN36" s="662" t="str">
        <f aca="false">IF(AP35="","",IF(OR(Z35=4,Z36=4,Z37=4),"！加算の要件上は問題ありませんが、算定期間の終わりが令和６年５月になっていません。区分変更の場合は、「基本情報入力シート」で同じ事業所を２行に分けて記入してください。",""))</f>
        <v/>
      </c>
      <c r="AO36" s="663"/>
      <c r="AP36" s="641" t="str">
        <f aca="false">IF(K35&lt;&gt;"","P列・R列に色付け","")</f>
        <v/>
      </c>
      <c r="AY36" s="645" t="str">
        <f aca="false">G35</f>
        <v/>
      </c>
    </row>
    <row r="37" customFormat="false" ht="32.1" hidden="false" customHeight="true" outlineLevel="0" collapsed="false">
      <c r="A37" s="617"/>
      <c r="B37" s="618"/>
      <c r="C37" s="618"/>
      <c r="D37" s="618"/>
      <c r="E37" s="618"/>
      <c r="F37" s="618"/>
      <c r="G37" s="619"/>
      <c r="H37" s="619"/>
      <c r="I37" s="619"/>
      <c r="J37" s="619"/>
      <c r="K37" s="619"/>
      <c r="L37" s="707"/>
      <c r="M37" s="708"/>
      <c r="N37" s="664" t="s">
        <v>413</v>
      </c>
      <c r="O37" s="711"/>
      <c r="P37" s="712" t="e">
        <f aca="false">IFERROR(VLOOKUP(K35,【参考】数式用!$A$5:$J$27,MATCH(O37,【参考】数式用!$B$4:$J$4,0)+1,0),"")))</f>
        <v>#N/A</v>
      </c>
      <c r="Q37" s="665"/>
      <c r="R37" s="666" t="e">
        <f aca="false">IFERROR(VLOOKUP(K35,【参考】数式用!$A$5:$J$27,MATCH(Q37,【参考】数式用!$B$4:$J$4,0)+1,0),"")))</f>
        <v>#N/A</v>
      </c>
      <c r="S37" s="667" t="s">
        <v>114</v>
      </c>
      <c r="T37" s="668" t="n">
        <v>6</v>
      </c>
      <c r="U37" s="669" t="s">
        <v>115</v>
      </c>
      <c r="V37" s="670" t="n">
        <v>4</v>
      </c>
      <c r="W37" s="669" t="s">
        <v>406</v>
      </c>
      <c r="X37" s="668" t="n">
        <v>6</v>
      </c>
      <c r="Y37" s="669" t="s">
        <v>115</v>
      </c>
      <c r="Z37" s="670" t="n">
        <v>5</v>
      </c>
      <c r="AA37" s="669" t="s">
        <v>116</v>
      </c>
      <c r="AB37" s="671" t="s">
        <v>127</v>
      </c>
      <c r="AC37" s="672" t="n">
        <f aca="false">IF(V37&gt;=1,(X37*12+Z37)-(T37*12+V37)+1,"")</f>
        <v>2</v>
      </c>
      <c r="AD37" s="669" t="s">
        <v>407</v>
      </c>
      <c r="AE37" s="673" t="str">
        <f aca="false">IFERROR(ROUNDDOWN(ROUND(L35*R37,0)*M35,0)*AC37,"")</f>
        <v/>
      </c>
      <c r="AF37" s="674" t="str">
        <f aca="false">IFERROR(ROUNDDOWN(ROUND(L35*(R37-P37),0)*M35,0)*AC37,"")</f>
        <v/>
      </c>
      <c r="AG37" s="675" t="n">
        <f aca="false">IF(AND(O37="ベア加算なし",Q37="ベア加算"),AE37,0)</f>
        <v>0</v>
      </c>
      <c r="AH37" s="676"/>
      <c r="AI37" s="677"/>
      <c r="AJ37" s="678"/>
      <c r="AK37" s="679"/>
      <c r="AL37" s="680"/>
      <c r="AM37" s="681"/>
      <c r="AN37" s="682" t="str">
        <f aca="false">IF(AP35="","",IF(OR(O35="",AND(O37="ベア加算なし",Q37="ベア加算",AH37=""),AND(OR(Q35="処遇加算Ⅰ",Q35="処遇加算Ⅱ"),AI35=""),AND(Q35="処遇加算Ⅲ",AJ35=""),AND(Q35="処遇加算Ⅰ",AK35=""),AND(OR(Q36="特定加算Ⅰ",Q36="特定加算Ⅱ"),AL36=""),AND(Q36="特定加算Ⅰ",AM36="")),"！記入が必要な欄（緑色、水色、黄色のセル）に空欄があります。空欄を埋めてください。",""))</f>
        <v/>
      </c>
      <c r="AP37" s="683" t="str">
        <f aca="false">IF(K35&lt;&gt;"","P列・R列に色付け","")</f>
        <v/>
      </c>
      <c r="AQ37" s="684"/>
      <c r="AR37" s="684"/>
      <c r="AX37" s="685"/>
      <c r="AY37" s="645" t="str">
        <f aca="false">G35</f>
        <v/>
      </c>
    </row>
    <row r="38" customFormat="false" ht="32.1" hidden="false" customHeight="true" outlineLevel="0" collapsed="false">
      <c r="A38" s="719" t="n">
        <v>9</v>
      </c>
      <c r="B38" s="720" t="str">
        <f aca="false">IF(基本情報入力シート!C62="","",基本情報入力シート!C62)</f>
        <v/>
      </c>
      <c r="C38" s="720"/>
      <c r="D38" s="720"/>
      <c r="E38" s="720"/>
      <c r="F38" s="720"/>
      <c r="G38" s="721" t="str">
        <f aca="false">IF(基本情報入力シート!M62="","",基本情報入力シート!M62)</f>
        <v/>
      </c>
      <c r="H38" s="721" t="str">
        <f aca="false">IF(基本情報入力シート!R62="","",基本情報入力シート!R62)</f>
        <v/>
      </c>
      <c r="I38" s="721" t="str">
        <f aca="false">IF(基本情報入力シート!W62="","",基本情報入力シート!W62)</f>
        <v/>
      </c>
      <c r="J38" s="721" t="str">
        <f aca="false">IF(基本情報入力シート!X62="","",基本情報入力シート!X62)</f>
        <v/>
      </c>
      <c r="K38" s="721" t="str">
        <f aca="false">IF(基本情報入力シート!Y62="","",基本情報入力シート!Y62)</f>
        <v/>
      </c>
      <c r="L38" s="722" t="str">
        <f aca="false">IF(基本情報入力シート!AB62="","",基本情報入力シート!AB62)</f>
        <v/>
      </c>
      <c r="M38" s="723" t="e">
        <f aca="false">IF(基本情報入力シート!AC62="","",基本情報入力シート!AC62)</f>
        <v>#N/A</v>
      </c>
      <c r="N38" s="623" t="s">
        <v>403</v>
      </c>
      <c r="O38" s="624"/>
      <c r="P38" s="625" t="e">
        <f aca="false">IFERROR(VLOOKUP(K38,【参考】数式用!$A$5:$J$27,MATCH(O38,【参考】数式用!$B$4:$J$4,0)+1,0),"")))</f>
        <v>#N/A</v>
      </c>
      <c r="Q38" s="624"/>
      <c r="R38" s="625" t="e">
        <f aca="false">IFERROR(VLOOKUP(K38,【参考】数式用!$A$5:$J$27,MATCH(Q38,【参考】数式用!$B$4:$J$4,0)+1,0),"")))</f>
        <v>#N/A</v>
      </c>
      <c r="S38" s="626" t="s">
        <v>114</v>
      </c>
      <c r="T38" s="627" t="n">
        <v>6</v>
      </c>
      <c r="U38" s="156" t="s">
        <v>115</v>
      </c>
      <c r="V38" s="628" t="n">
        <v>4</v>
      </c>
      <c r="W38" s="156" t="s">
        <v>406</v>
      </c>
      <c r="X38" s="627" t="n">
        <v>6</v>
      </c>
      <c r="Y38" s="156" t="s">
        <v>115</v>
      </c>
      <c r="Z38" s="628" t="n">
        <v>5</v>
      </c>
      <c r="AA38" s="156" t="s">
        <v>116</v>
      </c>
      <c r="AB38" s="629" t="s">
        <v>127</v>
      </c>
      <c r="AC38" s="630" t="n">
        <f aca="false">IF(V38&gt;=1,(X38*12+Z38)-(T38*12+V38)+1,"")</f>
        <v>2</v>
      </c>
      <c r="AD38" s="156" t="s">
        <v>407</v>
      </c>
      <c r="AE38" s="631" t="str">
        <f aca="false">IFERROR(ROUNDDOWN(ROUND(L38*R38,0)*M38,0)*AC38,"")</f>
        <v/>
      </c>
      <c r="AF38" s="632" t="str">
        <f aca="false">IFERROR(ROUNDDOWN(ROUND(L38*(R38-P38),0)*M38,0)*AC38,"")</f>
        <v/>
      </c>
      <c r="AG38" s="633"/>
      <c r="AH38" s="694"/>
      <c r="AI38" s="709"/>
      <c r="AJ38" s="704"/>
      <c r="AK38" s="705"/>
      <c r="AL38" s="638"/>
      <c r="AM38" s="639"/>
      <c r="AN38" s="640" t="str">
        <f aca="false">IF(AP38="","",IF(R38&lt;P38,"！加算の要件上は問題ありませんが、令和６年３月と比較して４・５月に加算率が下がる計画になっています。",""))</f>
        <v/>
      </c>
      <c r="AP38" s="641" t="str">
        <f aca="false">IF(K38&lt;&gt;"","P列・R列に色付け","")</f>
        <v/>
      </c>
      <c r="AQ38" s="642" t="e">
        <f aca="false">IFERROR(VLOOKUP(K38,【参考】数式用!$AJ$2:$AK$24,2,FALSE),"")))</f>
        <v>#N/A</v>
      </c>
      <c r="AR38" s="644" t="str">
        <f aca="false">Q38&amp;Q39&amp;Q40</f>
        <v/>
      </c>
      <c r="AS38" s="642" t="str">
        <f aca="false">IF(AG40&lt;&gt;0,IF(AH40="○","入力済","未入力"),"")</f>
        <v/>
      </c>
      <c r="AT38" s="643" t="str">
        <f aca="false">IF(OR(Q38="処遇加算Ⅰ",Q38="処遇加算Ⅱ"),IF(OR(AI38="○",AI38="令和６年度中に満たす"),"入力済","未入力"),"")</f>
        <v/>
      </c>
      <c r="AU38" s="644" t="str">
        <f aca="false">IF(Q38="処遇加算Ⅲ",IF(AJ38="○","入力済","未入力"),"")</f>
        <v/>
      </c>
      <c r="AV38" s="642" t="str">
        <f aca="false">IF(Q38="処遇加算Ⅰ",IF(OR(AK38="○",AK38="令和６年度中に満たす"),"入力済","未入力"),"")</f>
        <v/>
      </c>
      <c r="AW38" s="642" t="str">
        <f aca="false">IF(OR(Q39="特定加算Ⅰ",Q39="特定加算Ⅱ"),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（病院等（老健以外）)",K38&lt;&gt;"（介護予防）短期入所療養介護（医療院）"),AL39&lt;&gt;""),1,""),"")</f>
        <v/>
      </c>
      <c r="AX38" s="645" t="str">
        <f aca="false">IF(Q39="特定加算Ⅰ",IF(AM39="","未入力","入力済"),"")</f>
        <v/>
      </c>
      <c r="AY38" s="645" t="str">
        <f aca="false">G38</f>
        <v/>
      </c>
    </row>
    <row r="39" customFormat="false" ht="32.1" hidden="false" customHeight="true" outlineLevel="0" collapsed="false">
      <c r="A39" s="719"/>
      <c r="B39" s="720"/>
      <c r="C39" s="720"/>
      <c r="D39" s="720"/>
      <c r="E39" s="720"/>
      <c r="F39" s="720"/>
      <c r="G39" s="721"/>
      <c r="H39" s="721"/>
      <c r="I39" s="721"/>
      <c r="J39" s="721"/>
      <c r="K39" s="721"/>
      <c r="L39" s="722"/>
      <c r="M39" s="723"/>
      <c r="N39" s="646" t="s">
        <v>409</v>
      </c>
      <c r="O39" s="647"/>
      <c r="P39" s="648" t="e">
        <f aca="false">IFERROR(VLOOKUP(K38,【参考】数式用!$A$5:$J$27,MATCH(O39,【参考】数式用!$B$4:$J$4,0)+1,0),"")))</f>
        <v>#N/A</v>
      </c>
      <c r="Q39" s="647"/>
      <c r="R39" s="648" t="e">
        <f aca="false">IFERROR(VLOOKUP(K38,【参考】数式用!$A$5:$J$27,MATCH(Q39,【参考】数式用!$B$4:$J$4,0)+1,0),"")))</f>
        <v>#N/A</v>
      </c>
      <c r="S39" s="98" t="s">
        <v>114</v>
      </c>
      <c r="T39" s="649" t="n">
        <v>6</v>
      </c>
      <c r="U39" s="99" t="s">
        <v>115</v>
      </c>
      <c r="V39" s="650" t="n">
        <v>4</v>
      </c>
      <c r="W39" s="99" t="s">
        <v>406</v>
      </c>
      <c r="X39" s="649" t="n">
        <v>6</v>
      </c>
      <c r="Y39" s="99" t="s">
        <v>115</v>
      </c>
      <c r="Z39" s="650" t="n">
        <v>5</v>
      </c>
      <c r="AA39" s="99" t="s">
        <v>116</v>
      </c>
      <c r="AB39" s="651" t="s">
        <v>127</v>
      </c>
      <c r="AC39" s="652" t="n">
        <f aca="false">IF(V39&gt;=1,(X39*12+Z39)-(T39*12+V39)+1,"")</f>
        <v>2</v>
      </c>
      <c r="AD39" s="99" t="s">
        <v>407</v>
      </c>
      <c r="AE39" s="653" t="str">
        <f aca="false">IFERROR(ROUNDDOWN(ROUND(L38*R39,0)*M38,0)*AC39,"")</f>
        <v/>
      </c>
      <c r="AF39" s="654" t="str">
        <f aca="false">IFERROR(ROUNDDOWN(ROUND(L38*(R39-P39),0)*M38,0)*AC39,"")</f>
        <v/>
      </c>
      <c r="AG39" s="655"/>
      <c r="AH39" s="656"/>
      <c r="AI39" s="657"/>
      <c r="AJ39" s="658"/>
      <c r="AK39" s="659"/>
      <c r="AL39" s="660"/>
      <c r="AM39" s="661"/>
      <c r="AN39" s="662" t="str">
        <f aca="false">IF(AP38="","",IF(OR(Z38=4,Z39=4,Z40=4),"！加算の要件上は問題ありませんが、算定期間の終わりが令和６年５月になっていません。区分変更の場合は、「基本情報入力シート」で同じ事業所を２行に分けて記入してください。",""))</f>
        <v/>
      </c>
      <c r="AO39" s="663"/>
      <c r="AP39" s="641" t="str">
        <f aca="false">IF(K38&lt;&gt;"","P列・R列に色付け","")</f>
        <v/>
      </c>
      <c r="AY39" s="645" t="str">
        <f aca="false">G38</f>
        <v/>
      </c>
    </row>
    <row r="40" customFormat="false" ht="32.1" hidden="false" customHeight="true" outlineLevel="0" collapsed="false">
      <c r="A40" s="719"/>
      <c r="B40" s="720"/>
      <c r="C40" s="720"/>
      <c r="D40" s="720"/>
      <c r="E40" s="720"/>
      <c r="F40" s="720"/>
      <c r="G40" s="721"/>
      <c r="H40" s="721"/>
      <c r="I40" s="721"/>
      <c r="J40" s="721"/>
      <c r="K40" s="721"/>
      <c r="L40" s="722"/>
      <c r="M40" s="723"/>
      <c r="N40" s="687" t="s">
        <v>413</v>
      </c>
      <c r="O40" s="711"/>
      <c r="P40" s="712" t="e">
        <f aca="false">IFERROR(VLOOKUP(K38,【参考】数式用!$A$5:$J$27,MATCH(O40,【参考】数式用!$B$4:$J$4,0)+1,0),"")))</f>
        <v>#N/A</v>
      </c>
      <c r="Q40" s="711"/>
      <c r="R40" s="712" t="e">
        <f aca="false">IFERROR(VLOOKUP(K38,【参考】数式用!$A$5:$J$27,MATCH(Q40,【参考】数式用!$B$4:$J$4,0)+1,0),"")))</f>
        <v>#N/A</v>
      </c>
      <c r="S40" s="713" t="s">
        <v>114</v>
      </c>
      <c r="T40" s="714" t="n">
        <v>6</v>
      </c>
      <c r="U40" s="174" t="s">
        <v>115</v>
      </c>
      <c r="V40" s="715" t="n">
        <v>4</v>
      </c>
      <c r="W40" s="174" t="s">
        <v>406</v>
      </c>
      <c r="X40" s="714" t="n">
        <v>6</v>
      </c>
      <c r="Y40" s="174" t="s">
        <v>115</v>
      </c>
      <c r="Z40" s="715" t="n">
        <v>5</v>
      </c>
      <c r="AA40" s="174" t="s">
        <v>116</v>
      </c>
      <c r="AB40" s="716" t="s">
        <v>127</v>
      </c>
      <c r="AC40" s="717" t="n">
        <f aca="false">IF(V40&gt;=1,(X40*12+Z40)-(T40*12+V40)+1,"")</f>
        <v>2</v>
      </c>
      <c r="AD40" s="174" t="s">
        <v>407</v>
      </c>
      <c r="AE40" s="718" t="str">
        <f aca="false">IFERROR(ROUNDDOWN(ROUND(L38*R40,0)*M38,0)*AC40,"")</f>
        <v/>
      </c>
      <c r="AF40" s="724" t="str">
        <f aca="false">IFERROR(ROUNDDOWN(ROUND(L38*(R40-P40),0)*M38,0)*AC40,"")</f>
        <v/>
      </c>
      <c r="AG40" s="675" t="n">
        <f aca="false">IF(AND(O40="ベア加算なし",Q40="ベア加算"),AE40,0)</f>
        <v>0</v>
      </c>
      <c r="AH40" s="725"/>
      <c r="AI40" s="726"/>
      <c r="AJ40" s="727"/>
      <c r="AK40" s="728"/>
      <c r="AL40" s="729"/>
      <c r="AM40" s="730"/>
      <c r="AN40" s="682" t="str">
        <f aca="false">IF(AP38="","",IF(OR(O38="",AND(O40="ベア加算なし",Q40="ベア加算",AH40=""),AND(OR(Q38="処遇加算Ⅰ",Q38="処遇加算Ⅱ"),AI38=""),AND(Q38="処遇加算Ⅲ",AJ38=""),AND(Q38="処遇加算Ⅰ",AK38=""),AND(OR(Q39="特定加算Ⅰ",Q39="特定加算Ⅱ"),AL39=""),AND(Q39="特定加算Ⅰ",AM39="")),"！記入が必要な欄（緑色、水色、黄色のセル）に空欄があります。空欄を埋めてください。",""))</f>
        <v/>
      </c>
      <c r="AP40" s="683" t="str">
        <f aca="false">IF(K38&lt;&gt;"","P列・R列に色付け","")</f>
        <v/>
      </c>
      <c r="AQ40" s="684"/>
      <c r="AR40" s="684"/>
      <c r="AX40" s="685"/>
      <c r="AY40" s="645" t="str">
        <f aca="false">G38</f>
        <v/>
      </c>
    </row>
    <row r="41" customFormat="false" ht="32.1" hidden="false" customHeight="true" outlineLevel="0" collapsed="false">
      <c r="A41" s="617" t="n">
        <v>10</v>
      </c>
      <c r="B41" s="618" t="str">
        <f aca="false">IF(基本情報入力シート!C63="","",基本情報入力シート!C63)</f>
        <v/>
      </c>
      <c r="C41" s="618"/>
      <c r="D41" s="618"/>
      <c r="E41" s="618"/>
      <c r="F41" s="618"/>
      <c r="G41" s="619" t="str">
        <f aca="false">IF(基本情報入力シート!M63="","",基本情報入力シート!M63)</f>
        <v/>
      </c>
      <c r="H41" s="619" t="str">
        <f aca="false">IF(基本情報入力シート!R63="","",基本情報入力シート!R63)</f>
        <v/>
      </c>
      <c r="I41" s="619" t="str">
        <f aca="false">IF(基本情報入力シート!W63="","",基本情報入力シート!W63)</f>
        <v/>
      </c>
      <c r="J41" s="619" t="str">
        <f aca="false">IF(基本情報入力シート!X63="","",基本情報入力シート!X63)</f>
        <v/>
      </c>
      <c r="K41" s="619" t="str">
        <f aca="false">IF(基本情報入力シート!Y63="","",基本情報入力シート!Y63)</f>
        <v/>
      </c>
      <c r="L41" s="707" t="str">
        <f aca="false">IF(基本情報入力シート!AB63="","",基本情報入力シート!AB63)</f>
        <v/>
      </c>
      <c r="M41" s="708" t="e">
        <f aca="false">IF(基本情報入力シート!AC63="","",基本情報入力シート!AC63)</f>
        <v>#N/A</v>
      </c>
      <c r="N41" s="623" t="s">
        <v>403</v>
      </c>
      <c r="O41" s="624"/>
      <c r="P41" s="625" t="e">
        <f aca="false">IFERROR(VLOOKUP(K41,【参考】数式用!$A$5:$J$27,MATCH(O41,【参考】数式用!$B$4:$J$4,0)+1,0),"")))</f>
        <v>#N/A</v>
      </c>
      <c r="Q41" s="624"/>
      <c r="R41" s="625" t="e">
        <f aca="false">IFERROR(VLOOKUP(K41,【参考】数式用!$A$5:$J$27,MATCH(Q41,【参考】数式用!$B$4:$J$4,0)+1,0),"")))</f>
        <v>#N/A</v>
      </c>
      <c r="S41" s="626" t="s">
        <v>114</v>
      </c>
      <c r="T41" s="627" t="n">
        <v>6</v>
      </c>
      <c r="U41" s="156" t="s">
        <v>115</v>
      </c>
      <c r="V41" s="628" t="n">
        <v>4</v>
      </c>
      <c r="W41" s="156" t="s">
        <v>406</v>
      </c>
      <c r="X41" s="627" t="n">
        <v>6</v>
      </c>
      <c r="Y41" s="156" t="s">
        <v>115</v>
      </c>
      <c r="Z41" s="628" t="n">
        <v>5</v>
      </c>
      <c r="AA41" s="156" t="s">
        <v>116</v>
      </c>
      <c r="AB41" s="629" t="s">
        <v>127</v>
      </c>
      <c r="AC41" s="630" t="n">
        <f aca="false">IF(V41&gt;=1,(X41*12+Z41)-(T41*12+V41)+1,"")</f>
        <v>2</v>
      </c>
      <c r="AD41" s="156" t="s">
        <v>407</v>
      </c>
      <c r="AE41" s="631" t="str">
        <f aca="false">IFERROR(ROUNDDOWN(ROUND(L41*R41,0)*M41,0)*AC41,"")</f>
        <v/>
      </c>
      <c r="AF41" s="632" t="str">
        <f aca="false">IFERROR(ROUNDDOWN(ROUND(L41*(R41-P41),0)*M41,0)*AC41,"")</f>
        <v/>
      </c>
      <c r="AG41" s="633"/>
      <c r="AH41" s="694"/>
      <c r="AI41" s="709"/>
      <c r="AJ41" s="704"/>
      <c r="AK41" s="705"/>
      <c r="AL41" s="638"/>
      <c r="AM41" s="639"/>
      <c r="AN41" s="640" t="str">
        <f aca="false">IF(AP41="","",IF(R41&lt;P41,"！加算の要件上は問題ありませんが、令和６年３月と比較して４・５月に加算率が下がる計画になっています。",""))</f>
        <v/>
      </c>
      <c r="AP41" s="641" t="str">
        <f aca="false">IF(K41&lt;&gt;"","P列・R列に色付け","")</f>
        <v/>
      </c>
      <c r="AQ41" s="642" t="e">
        <f aca="false">IFERROR(VLOOKUP(K41,【参考】数式用!$AJ$2:$AK$24,2,FALSE),"")))</f>
        <v>#N/A</v>
      </c>
      <c r="AR41" s="644" t="str">
        <f aca="false">Q41&amp;Q42&amp;Q43</f>
        <v/>
      </c>
      <c r="AS41" s="642" t="str">
        <f aca="false">IF(AG43&lt;&gt;0,IF(AH43="○","入力済","未入力"),"")</f>
        <v/>
      </c>
      <c r="AT41" s="643" t="str">
        <f aca="false">IF(OR(Q41="処遇加算Ⅰ",Q41="処遇加算Ⅱ"),IF(OR(AI41="○",AI41="令和６年度中に満たす"),"入力済","未入力"),"")</f>
        <v/>
      </c>
      <c r="AU41" s="644" t="str">
        <f aca="false">IF(Q41="処遇加算Ⅲ",IF(AJ41="○","入力済","未入力"),"")</f>
        <v/>
      </c>
      <c r="AV41" s="642" t="str">
        <f aca="false">IF(Q41="処遇加算Ⅰ",IF(OR(AK41="○",AK41="令和６年度中に満たす"),"入力済","未入力"),"")</f>
        <v/>
      </c>
      <c r="AW41" s="642" t="str">
        <f aca="false">IF(OR(Q42="特定加算Ⅰ",Q42="特定加算Ⅱ"),IF(OR(AND(K41&lt;&gt;"訪問型サービス（総合事業）",K41&lt;&gt;"通所型サービス（総合事業）",K41&lt;&gt;"（介護予防）短期入所生活介護",K41&lt;&gt;"（介護予防）短期入所療養介護（老健）",K41&lt;&gt;"（介護予防）短期入所療養介護 （病院等（老健以外）)",K41&lt;&gt;"（介護予防）短期入所療養介護（医療院）"),AL42&lt;&gt;""),1,""),"")</f>
        <v/>
      </c>
      <c r="AX41" s="645" t="str">
        <f aca="false">IF(Q42="特定加算Ⅰ",IF(AM42="","未入力","入力済"),"")</f>
        <v/>
      </c>
      <c r="AY41" s="645" t="str">
        <f aca="false">G41</f>
        <v/>
      </c>
    </row>
    <row r="42" customFormat="false" ht="32.1" hidden="false" customHeight="true" outlineLevel="0" collapsed="false">
      <c r="A42" s="617"/>
      <c r="B42" s="618"/>
      <c r="C42" s="618"/>
      <c r="D42" s="618"/>
      <c r="E42" s="618"/>
      <c r="F42" s="618"/>
      <c r="G42" s="619"/>
      <c r="H42" s="619"/>
      <c r="I42" s="619"/>
      <c r="J42" s="619"/>
      <c r="K42" s="619"/>
      <c r="L42" s="707"/>
      <c r="M42" s="708"/>
      <c r="N42" s="646" t="s">
        <v>409</v>
      </c>
      <c r="O42" s="647"/>
      <c r="P42" s="648" t="e">
        <f aca="false">IFERROR(VLOOKUP(K41,【参考】数式用!$A$5:$J$27,MATCH(O42,【参考】数式用!$B$4:$J$4,0)+1,0),"")))</f>
        <v>#N/A</v>
      </c>
      <c r="Q42" s="647"/>
      <c r="R42" s="648" t="e">
        <f aca="false">IFERROR(VLOOKUP(K41,【参考】数式用!$A$5:$J$27,MATCH(Q42,【参考】数式用!$B$4:$J$4,0)+1,0),"")))</f>
        <v>#N/A</v>
      </c>
      <c r="S42" s="98" t="s">
        <v>114</v>
      </c>
      <c r="T42" s="649" t="n">
        <v>6</v>
      </c>
      <c r="U42" s="99" t="s">
        <v>115</v>
      </c>
      <c r="V42" s="650" t="n">
        <v>4</v>
      </c>
      <c r="W42" s="99" t="s">
        <v>406</v>
      </c>
      <c r="X42" s="649" t="n">
        <v>6</v>
      </c>
      <c r="Y42" s="99" t="s">
        <v>115</v>
      </c>
      <c r="Z42" s="650" t="n">
        <v>5</v>
      </c>
      <c r="AA42" s="99" t="s">
        <v>116</v>
      </c>
      <c r="AB42" s="651" t="s">
        <v>127</v>
      </c>
      <c r="AC42" s="652" t="n">
        <f aca="false">IF(V42&gt;=1,(X42*12+Z42)-(T42*12+V42)+1,"")</f>
        <v>2</v>
      </c>
      <c r="AD42" s="99" t="s">
        <v>407</v>
      </c>
      <c r="AE42" s="653" t="str">
        <f aca="false">IFERROR(ROUNDDOWN(ROUND(L41*R42,0)*M41,0)*AC42,"")</f>
        <v/>
      </c>
      <c r="AF42" s="654" t="str">
        <f aca="false">IFERROR(ROUNDDOWN(ROUND(L41*(R42-P42),0)*M41,0)*AC42,"")</f>
        <v/>
      </c>
      <c r="AG42" s="655"/>
      <c r="AH42" s="656"/>
      <c r="AI42" s="657"/>
      <c r="AJ42" s="658"/>
      <c r="AK42" s="659"/>
      <c r="AL42" s="660"/>
      <c r="AM42" s="661"/>
      <c r="AN42" s="662" t="str">
        <f aca="false">IF(AP41="","",IF(OR(Z41=4,Z42=4,Z43=4),"！加算の要件上は問題ありませんが、算定期間の終わりが令和６年５月になっていません。区分変更の場合は、「基本情報入力シート」で同じ事業所を２行に分けて記入してください。",""))</f>
        <v/>
      </c>
      <c r="AO42" s="663"/>
      <c r="AP42" s="641" t="str">
        <f aca="false">IF(K41&lt;&gt;"","P列・R列に色付け","")</f>
        <v/>
      </c>
      <c r="AY42" s="645" t="str">
        <f aca="false">G41</f>
        <v/>
      </c>
    </row>
    <row r="43" customFormat="false" ht="32.1" hidden="false" customHeight="true" outlineLevel="0" collapsed="false">
      <c r="A43" s="617"/>
      <c r="B43" s="618"/>
      <c r="C43" s="618"/>
      <c r="D43" s="618"/>
      <c r="E43" s="618"/>
      <c r="F43" s="618"/>
      <c r="G43" s="619"/>
      <c r="H43" s="619"/>
      <c r="I43" s="619"/>
      <c r="J43" s="619"/>
      <c r="K43" s="619"/>
      <c r="L43" s="707"/>
      <c r="M43" s="708"/>
      <c r="N43" s="664" t="s">
        <v>413</v>
      </c>
      <c r="O43" s="665"/>
      <c r="P43" s="666" t="e">
        <f aca="false">IFERROR(VLOOKUP(K41,【参考】数式用!$A$5:$J$27,MATCH(O43,【参考】数式用!$B$4:$J$4,0)+1,0),"")))</f>
        <v>#N/A</v>
      </c>
      <c r="Q43" s="665"/>
      <c r="R43" s="666" t="e">
        <f aca="false">IFERROR(VLOOKUP(K41,【参考】数式用!$A$5:$J$27,MATCH(Q43,【参考】数式用!$B$4:$J$4,0)+1,0),"")))</f>
        <v>#N/A</v>
      </c>
      <c r="S43" s="667" t="s">
        <v>114</v>
      </c>
      <c r="T43" s="668" t="n">
        <v>6</v>
      </c>
      <c r="U43" s="669" t="s">
        <v>115</v>
      </c>
      <c r="V43" s="670" t="n">
        <v>4</v>
      </c>
      <c r="W43" s="669" t="s">
        <v>406</v>
      </c>
      <c r="X43" s="668" t="n">
        <v>6</v>
      </c>
      <c r="Y43" s="669" t="s">
        <v>115</v>
      </c>
      <c r="Z43" s="670" t="n">
        <v>5</v>
      </c>
      <c r="AA43" s="669" t="s">
        <v>116</v>
      </c>
      <c r="AB43" s="671" t="s">
        <v>127</v>
      </c>
      <c r="AC43" s="672" t="n">
        <f aca="false">IF(V43&gt;=1,(X43*12+Z43)-(T43*12+V43)+1,"")</f>
        <v>2</v>
      </c>
      <c r="AD43" s="669" t="s">
        <v>407</v>
      </c>
      <c r="AE43" s="673" t="str">
        <f aca="false">IFERROR(ROUNDDOWN(ROUND(L41*R43,0)*M41,0)*AC43,"")</f>
        <v/>
      </c>
      <c r="AF43" s="674" t="str">
        <f aca="false">IFERROR(ROUNDDOWN(ROUND(L41*(R43-P43),0)*M41,0)*AC43,"")</f>
        <v/>
      </c>
      <c r="AG43" s="675" t="n">
        <f aca="false">IF(AND(O43="ベア加算なし",Q43="ベア加算"),AE43,0)</f>
        <v>0</v>
      </c>
      <c r="AH43" s="676"/>
      <c r="AI43" s="677"/>
      <c r="AJ43" s="678"/>
      <c r="AK43" s="679"/>
      <c r="AL43" s="680"/>
      <c r="AM43" s="681"/>
      <c r="AN43" s="682" t="str">
        <f aca="false">IF(AP41="","",IF(OR(O41="",AND(O43="ベア加算なし",Q43="ベア加算",AH43=""),AND(OR(Q41="処遇加算Ⅰ",Q41="処遇加算Ⅱ"),AI41=""),AND(Q41="処遇加算Ⅲ",AJ41=""),AND(Q41="処遇加算Ⅰ",AK41=""),AND(OR(Q42="特定加算Ⅰ",Q42="特定加算Ⅱ"),AL42=""),AND(Q42="特定加算Ⅰ",AM42="")),"！記入が必要な欄（緑色、水色、黄色のセル）に空欄があります。空欄を埋めてください。",""))</f>
        <v/>
      </c>
      <c r="AP43" s="683" t="str">
        <f aca="false">IF(K41&lt;&gt;"","P列・R列に色付け","")</f>
        <v/>
      </c>
      <c r="AQ43" s="684"/>
      <c r="AR43" s="684"/>
      <c r="AX43" s="685"/>
      <c r="AY43" s="645" t="str">
        <f aca="false">G41</f>
        <v/>
      </c>
    </row>
    <row r="44" customFormat="false" ht="32.1" hidden="false" customHeight="true" outlineLevel="0" collapsed="false">
      <c r="A44" s="731" t="n">
        <v>11</v>
      </c>
      <c r="B44" s="732" t="str">
        <f aca="false">IF(基本情報入力シート!C64="","",基本情報入力シート!C64)</f>
        <v/>
      </c>
      <c r="C44" s="732"/>
      <c r="D44" s="732"/>
      <c r="E44" s="732"/>
      <c r="F44" s="732"/>
      <c r="G44" s="733" t="str">
        <f aca="false">IF(基本情報入力シート!M64="","",基本情報入力シート!M64)</f>
        <v/>
      </c>
      <c r="H44" s="733" t="str">
        <f aca="false">IF(基本情報入力シート!R64="","",基本情報入力シート!R64)</f>
        <v/>
      </c>
      <c r="I44" s="733" t="str">
        <f aca="false">IF(基本情報入力シート!W64="","",基本情報入力シート!W64)</f>
        <v/>
      </c>
      <c r="J44" s="733" t="str">
        <f aca="false">IF(基本情報入力シート!X64="","",基本情報入力シート!X64)</f>
        <v/>
      </c>
      <c r="K44" s="733" t="str">
        <f aca="false">IF(基本情報入力シート!Y64="","",基本情報入力シート!Y64)</f>
        <v/>
      </c>
      <c r="L44" s="734" t="str">
        <f aca="false">IF(基本情報入力シート!AB64="","",基本情報入力シート!AB64)</f>
        <v/>
      </c>
      <c r="M44" s="735" t="e">
        <f aca="false">IF(基本情報入力シート!AC64="","",基本情報入力シート!AC64)</f>
        <v>#N/A</v>
      </c>
      <c r="N44" s="687" t="s">
        <v>403</v>
      </c>
      <c r="O44" s="688"/>
      <c r="P44" s="648" t="e">
        <f aca="false">IFERROR(VLOOKUP(K44,【参考】数式用!$A$5:$J$27,MATCH(O44,【参考】数式用!$B$4:$J$4,0)+1,0),"")))</f>
        <v>#N/A</v>
      </c>
      <c r="Q44" s="688"/>
      <c r="R44" s="648" t="e">
        <f aca="false">IFERROR(VLOOKUP(K44,【参考】数式用!$A$5:$J$27,MATCH(Q44,【参考】数式用!$B$4:$J$4,0)+1,0),"")))</f>
        <v>#N/A</v>
      </c>
      <c r="S44" s="689" t="s">
        <v>114</v>
      </c>
      <c r="T44" s="690" t="n">
        <v>6</v>
      </c>
      <c r="U44" s="168" t="s">
        <v>115</v>
      </c>
      <c r="V44" s="691" t="n">
        <v>4</v>
      </c>
      <c r="W44" s="168" t="s">
        <v>406</v>
      </c>
      <c r="X44" s="690" t="n">
        <v>6</v>
      </c>
      <c r="Y44" s="168" t="s">
        <v>115</v>
      </c>
      <c r="Z44" s="691" t="n">
        <v>5</v>
      </c>
      <c r="AA44" s="168" t="s">
        <v>116</v>
      </c>
      <c r="AB44" s="692" t="s">
        <v>127</v>
      </c>
      <c r="AC44" s="693" t="n">
        <f aca="false">IF(V44&gt;=1,(X44*12+Z44)-(T44*12+V44)+1,"")</f>
        <v>2</v>
      </c>
      <c r="AD44" s="168" t="s">
        <v>407</v>
      </c>
      <c r="AE44" s="653" t="str">
        <f aca="false">IFERROR(ROUNDDOWN(ROUND(L44*R44,0)*M44,0)*AC44,"")</f>
        <v/>
      </c>
      <c r="AF44" s="654" t="str">
        <f aca="false">IFERROR(ROUNDDOWN(ROUND(L44*(R44-P44),0)*M44,0)*AC44,"")</f>
        <v/>
      </c>
      <c r="AG44" s="633"/>
      <c r="AH44" s="736"/>
      <c r="AI44" s="737"/>
      <c r="AJ44" s="696"/>
      <c r="AK44" s="738"/>
      <c r="AL44" s="739"/>
      <c r="AM44" s="698"/>
      <c r="AN44" s="640" t="str">
        <f aca="false">IF(AP44="","",IF(R44&lt;P44,"！加算の要件上は問題ありませんが、令和６年３月と比較して４・５月に加算率が下がる計画になっています。",""))</f>
        <v/>
      </c>
      <c r="AP44" s="641" t="str">
        <f aca="false">IF(K44&lt;&gt;"","P列・R列に色付け","")</f>
        <v/>
      </c>
      <c r="AQ44" s="642" t="e">
        <f aca="false">IFERROR(VLOOKUP(K44,【参考】数式用!$AJ$2:$AK$24,2,FALSE),"")))</f>
        <v>#N/A</v>
      </c>
      <c r="AR44" s="644" t="str">
        <f aca="false">Q44&amp;Q45&amp;Q46</f>
        <v/>
      </c>
      <c r="AS44" s="642" t="str">
        <f aca="false">IF(AG46&lt;&gt;0,IF(AH46="○","入力済","未入力"),"")</f>
        <v/>
      </c>
      <c r="AT44" s="643" t="str">
        <f aca="false">IF(OR(Q44="処遇加算Ⅰ",Q44="処遇加算Ⅱ"),IF(OR(AI44="○",AI44="令和６年度中に満たす"),"入力済","未入力"),"")</f>
        <v/>
      </c>
      <c r="AU44" s="644" t="str">
        <f aca="false">IF(Q44="処遇加算Ⅲ",IF(AJ44="○","入力済","未入力"),"")</f>
        <v/>
      </c>
      <c r="AV44" s="642" t="str">
        <f aca="false">IF(Q44="処遇加算Ⅰ",IF(OR(AK44="○",AK44="令和６年度中に満たす"),"入力済","未入力"),"")</f>
        <v/>
      </c>
      <c r="AW44" s="642" t="str">
        <f aca="false">IF(OR(Q45="特定加算Ⅰ",Q45="特定加算Ⅱ"),IF(OR(AND(K44&lt;&gt;"訪問型サービス（総合事業）",K44&lt;&gt;"通所型サービス（総合事業）",K44&lt;&gt;"（介護予防）短期入所生活介護",K44&lt;&gt;"（介護予防）短期入所療養介護（老健）",K44&lt;&gt;"（介護予防）短期入所療養介護 （病院等（老健以外）)",K44&lt;&gt;"（介護予防）短期入所療養介護（医療院）"),AL45&lt;&gt;""),1,""),"")</f>
        <v/>
      </c>
      <c r="AX44" s="645" t="str">
        <f aca="false">IF(Q45="特定加算Ⅰ",IF(AM45="","未入力","入力済"),"")</f>
        <v/>
      </c>
      <c r="AY44" s="645" t="str">
        <f aca="false">G44</f>
        <v/>
      </c>
    </row>
    <row r="45" customFormat="false" ht="32.1" hidden="false" customHeight="true" outlineLevel="0" collapsed="false">
      <c r="A45" s="731"/>
      <c r="B45" s="732"/>
      <c r="C45" s="732"/>
      <c r="D45" s="732"/>
      <c r="E45" s="732"/>
      <c r="F45" s="732"/>
      <c r="G45" s="733"/>
      <c r="H45" s="733"/>
      <c r="I45" s="733"/>
      <c r="J45" s="733"/>
      <c r="K45" s="733"/>
      <c r="L45" s="734"/>
      <c r="M45" s="735"/>
      <c r="N45" s="646" t="s">
        <v>409</v>
      </c>
      <c r="O45" s="647"/>
      <c r="P45" s="648" t="e">
        <f aca="false">IFERROR(VLOOKUP(K44,【参考】数式用!$A$5:$J$27,MATCH(O45,【参考】数式用!$B$4:$J$4,0)+1,0),"")))</f>
        <v>#N/A</v>
      </c>
      <c r="Q45" s="647"/>
      <c r="R45" s="648" t="e">
        <f aca="false">IFERROR(VLOOKUP(K44,【参考】数式用!$A$5:$J$27,MATCH(Q45,【参考】数式用!$B$4:$J$4,0)+1,0),"")))</f>
        <v>#N/A</v>
      </c>
      <c r="S45" s="98" t="s">
        <v>114</v>
      </c>
      <c r="T45" s="649" t="n">
        <v>6</v>
      </c>
      <c r="U45" s="99" t="s">
        <v>115</v>
      </c>
      <c r="V45" s="650" t="n">
        <v>4</v>
      </c>
      <c r="W45" s="99" t="s">
        <v>406</v>
      </c>
      <c r="X45" s="649" t="n">
        <v>6</v>
      </c>
      <c r="Y45" s="99" t="s">
        <v>115</v>
      </c>
      <c r="Z45" s="650" t="n">
        <v>5</v>
      </c>
      <c r="AA45" s="99" t="s">
        <v>116</v>
      </c>
      <c r="AB45" s="651" t="s">
        <v>127</v>
      </c>
      <c r="AC45" s="652" t="n">
        <f aca="false">IF(V45&gt;=1,(X45*12+Z45)-(T45*12+V45)+1,"")</f>
        <v>2</v>
      </c>
      <c r="AD45" s="99" t="s">
        <v>407</v>
      </c>
      <c r="AE45" s="653" t="str">
        <f aca="false">IFERROR(ROUNDDOWN(ROUND(L44*R45,0)*M44,0)*AC45,"")</f>
        <v/>
      </c>
      <c r="AF45" s="654" t="str">
        <f aca="false">IFERROR(ROUNDDOWN(ROUND(L44*(R45-P45),0)*M44,0)*AC45,"")</f>
        <v/>
      </c>
      <c r="AG45" s="655"/>
      <c r="AH45" s="656"/>
      <c r="AI45" s="657"/>
      <c r="AJ45" s="658"/>
      <c r="AK45" s="659"/>
      <c r="AL45" s="660"/>
      <c r="AM45" s="661"/>
      <c r="AN45" s="662" t="str">
        <f aca="false">IF(AP44="","",IF(OR(Z44=4,Z45=4,Z46=4),"！加算の要件上は問題ありませんが、算定期間の終わりが令和６年５月になっていません。区分変更の場合は、「基本情報入力シート」で同じ事業所を２行に分けて記入してください。",""))</f>
        <v/>
      </c>
      <c r="AO45" s="663"/>
      <c r="AP45" s="641" t="str">
        <f aca="false">IF(K44&lt;&gt;"","P列・R列に色付け","")</f>
        <v/>
      </c>
      <c r="AY45" s="645" t="str">
        <f aca="false">G44</f>
        <v/>
      </c>
    </row>
    <row r="46" customFormat="false" ht="32.1" hidden="false" customHeight="true" outlineLevel="0" collapsed="false">
      <c r="A46" s="731"/>
      <c r="B46" s="732"/>
      <c r="C46" s="732"/>
      <c r="D46" s="732"/>
      <c r="E46" s="732"/>
      <c r="F46" s="732"/>
      <c r="G46" s="733"/>
      <c r="H46" s="733"/>
      <c r="I46" s="733"/>
      <c r="J46" s="733"/>
      <c r="K46" s="733"/>
      <c r="L46" s="734"/>
      <c r="M46" s="735"/>
      <c r="N46" s="664" t="s">
        <v>413</v>
      </c>
      <c r="O46" s="711"/>
      <c r="P46" s="712" t="e">
        <f aca="false">IFERROR(VLOOKUP(K44,【参考】数式用!$A$5:$J$27,MATCH(O46,【参考】数式用!$B$4:$J$4,0)+1,0),"")))</f>
        <v>#N/A</v>
      </c>
      <c r="Q46" s="665"/>
      <c r="R46" s="666" t="e">
        <f aca="false">IFERROR(VLOOKUP(K44,【参考】数式用!$A$5:$J$27,MATCH(Q46,【参考】数式用!$B$4:$J$4,0)+1,0),"")))</f>
        <v>#N/A</v>
      </c>
      <c r="S46" s="667" t="s">
        <v>114</v>
      </c>
      <c r="T46" s="668" t="n">
        <v>6</v>
      </c>
      <c r="U46" s="669" t="s">
        <v>115</v>
      </c>
      <c r="V46" s="670" t="n">
        <v>4</v>
      </c>
      <c r="W46" s="669" t="s">
        <v>406</v>
      </c>
      <c r="X46" s="668" t="n">
        <v>6</v>
      </c>
      <c r="Y46" s="669" t="s">
        <v>115</v>
      </c>
      <c r="Z46" s="670" t="n">
        <v>5</v>
      </c>
      <c r="AA46" s="669" t="s">
        <v>116</v>
      </c>
      <c r="AB46" s="671" t="s">
        <v>127</v>
      </c>
      <c r="AC46" s="672" t="n">
        <f aca="false">IF(V46&gt;=1,(X46*12+Z46)-(T46*12+V46)+1,"")</f>
        <v>2</v>
      </c>
      <c r="AD46" s="669" t="s">
        <v>407</v>
      </c>
      <c r="AE46" s="673" t="str">
        <f aca="false">IFERROR(ROUNDDOWN(ROUND(L44*R46,0)*M44,0)*AC46,"")</f>
        <v/>
      </c>
      <c r="AF46" s="674" t="str">
        <f aca="false">IFERROR(ROUNDDOWN(ROUND(L44*(R46-P46),0)*M44,0)*AC46,"")</f>
        <v/>
      </c>
      <c r="AG46" s="675" t="n">
        <f aca="false">IF(AND(O46="ベア加算なし",Q46="ベア加算"),AE46,0)</f>
        <v>0</v>
      </c>
      <c r="AH46" s="676"/>
      <c r="AI46" s="677"/>
      <c r="AJ46" s="678"/>
      <c r="AK46" s="679"/>
      <c r="AL46" s="680"/>
      <c r="AM46" s="681"/>
      <c r="AN46" s="682" t="str">
        <f aca="false">IF(AP44="","",IF(OR(O44="",AND(O46="ベア加算なし",Q46="ベア加算",AH46=""),AND(OR(Q44="処遇加算Ⅰ",Q44="処遇加算Ⅱ"),AI44=""),AND(Q44="処遇加算Ⅲ",AJ44=""),AND(Q44="処遇加算Ⅰ",AK44=""),AND(OR(Q45="特定加算Ⅰ",Q45="特定加算Ⅱ"),AL45=""),AND(Q45="特定加算Ⅰ",AM45="")),"！記入が必要な欄（緑色、水色、黄色のセル）に空欄があります。空欄を埋めてください。",""))</f>
        <v/>
      </c>
      <c r="AP46" s="683" t="str">
        <f aca="false">IF(K44&lt;&gt;"","P列・R列に色付け","")</f>
        <v/>
      </c>
      <c r="AQ46" s="684"/>
      <c r="AR46" s="684"/>
      <c r="AX46" s="685"/>
      <c r="AY46" s="645" t="str">
        <f aca="false">G44</f>
        <v/>
      </c>
    </row>
    <row r="47" customFormat="false" ht="32.1" hidden="false" customHeight="true" outlineLevel="0" collapsed="false">
      <c r="A47" s="617" t="n">
        <v>12</v>
      </c>
      <c r="B47" s="618" t="str">
        <f aca="false">IF(基本情報入力シート!C65="","",基本情報入力シート!C65)</f>
        <v/>
      </c>
      <c r="C47" s="618"/>
      <c r="D47" s="618"/>
      <c r="E47" s="618"/>
      <c r="F47" s="618"/>
      <c r="G47" s="619" t="str">
        <f aca="false">IF(基本情報入力シート!M65="","",基本情報入力シート!M65)</f>
        <v/>
      </c>
      <c r="H47" s="619" t="str">
        <f aca="false">IF(基本情報入力シート!R65="","",基本情報入力シート!R65)</f>
        <v/>
      </c>
      <c r="I47" s="619" t="str">
        <f aca="false">IF(基本情報入力シート!W65="","",基本情報入力シート!W65)</f>
        <v/>
      </c>
      <c r="J47" s="619" t="str">
        <f aca="false">IF(基本情報入力シート!X65="","",基本情報入力シート!X65)</f>
        <v/>
      </c>
      <c r="K47" s="619" t="str">
        <f aca="false">IF(基本情報入力シート!Y65="","",基本情報入力シート!Y65)</f>
        <v/>
      </c>
      <c r="L47" s="707" t="str">
        <f aca="false">IF(基本情報入力シート!AB65="","",基本情報入力シート!AB65)</f>
        <v/>
      </c>
      <c r="M47" s="708" t="e">
        <f aca="false">IF(基本情報入力シート!AC65="","",基本情報入力シート!AC65)</f>
        <v>#N/A</v>
      </c>
      <c r="N47" s="623" t="s">
        <v>403</v>
      </c>
      <c r="O47" s="624"/>
      <c r="P47" s="625" t="e">
        <f aca="false">IFERROR(VLOOKUP(K47,【参考】数式用!$A$5:$J$27,MATCH(O47,【参考】数式用!$B$4:$J$4,0)+1,0),"")))</f>
        <v>#N/A</v>
      </c>
      <c r="Q47" s="624"/>
      <c r="R47" s="625" t="e">
        <f aca="false">IFERROR(VLOOKUP(K47,【参考】数式用!$A$5:$J$27,MATCH(Q47,【参考】数式用!$B$4:$J$4,0)+1,0),"")))</f>
        <v>#N/A</v>
      </c>
      <c r="S47" s="626" t="s">
        <v>114</v>
      </c>
      <c r="T47" s="627" t="n">
        <v>6</v>
      </c>
      <c r="U47" s="156" t="s">
        <v>115</v>
      </c>
      <c r="V47" s="628" t="n">
        <v>4</v>
      </c>
      <c r="W47" s="156" t="s">
        <v>406</v>
      </c>
      <c r="X47" s="627" t="n">
        <v>6</v>
      </c>
      <c r="Y47" s="156" t="s">
        <v>115</v>
      </c>
      <c r="Z47" s="628" t="n">
        <v>5</v>
      </c>
      <c r="AA47" s="156" t="s">
        <v>116</v>
      </c>
      <c r="AB47" s="629" t="s">
        <v>127</v>
      </c>
      <c r="AC47" s="630" t="n">
        <f aca="false">IF(V47&gt;=1,(X47*12+Z47)-(T47*12+V47)+1,"")</f>
        <v>2</v>
      </c>
      <c r="AD47" s="156" t="s">
        <v>407</v>
      </c>
      <c r="AE47" s="631" t="str">
        <f aca="false">IFERROR(ROUNDDOWN(ROUND(L47*R47,0)*M47,0)*AC47,"")</f>
        <v/>
      </c>
      <c r="AF47" s="632" t="str">
        <f aca="false">IFERROR(ROUNDDOWN(ROUND(L47*(R47-P47),0)*M47,0)*AC47,"")</f>
        <v/>
      </c>
      <c r="AG47" s="633"/>
      <c r="AH47" s="694"/>
      <c r="AI47" s="709"/>
      <c r="AJ47" s="704"/>
      <c r="AK47" s="705"/>
      <c r="AL47" s="638"/>
      <c r="AM47" s="639"/>
      <c r="AN47" s="640" t="str">
        <f aca="false">IF(AP47="","",IF(R47&lt;P47,"！加算の要件上は問題ありませんが、令和６年３月と比較して４・５月に加算率が下がる計画になっています。",""))</f>
        <v/>
      </c>
      <c r="AP47" s="641" t="str">
        <f aca="false">IF(K47&lt;&gt;"","P列・R列に色付け","")</f>
        <v/>
      </c>
      <c r="AQ47" s="642" t="e">
        <f aca="false">IFERROR(VLOOKUP(K47,【参考】数式用!$AJ$2:$AK$24,2,FALSE),"")))</f>
        <v>#N/A</v>
      </c>
      <c r="AR47" s="644" t="str">
        <f aca="false">Q47&amp;Q48&amp;Q49</f>
        <v/>
      </c>
      <c r="AS47" s="642" t="str">
        <f aca="false">IF(AG49&lt;&gt;0,IF(AH49="○","入力済","未入力"),"")</f>
        <v/>
      </c>
      <c r="AT47" s="643" t="str">
        <f aca="false">IF(OR(Q47="処遇加算Ⅰ",Q47="処遇加算Ⅱ"),IF(OR(AI47="○",AI47="令和６年度中に満たす"),"入力済","未入力"),"")</f>
        <v/>
      </c>
      <c r="AU47" s="644" t="str">
        <f aca="false">IF(Q47="処遇加算Ⅲ",IF(AJ47="○","入力済","未入力"),"")</f>
        <v/>
      </c>
      <c r="AV47" s="642" t="str">
        <f aca="false">IF(Q47="処遇加算Ⅰ",IF(OR(AK47="○",AK47="令和６年度中に満たす"),"入力済","未入力"),"")</f>
        <v/>
      </c>
      <c r="AW47" s="642" t="str">
        <f aca="false">IF(OR(Q48="特定加算Ⅰ",Q48="特定加算Ⅱ"),IF(OR(AND(K47&lt;&gt;"訪問型サービス（総合事業）",K47&lt;&gt;"通所型サービス（総合事業）",K47&lt;&gt;"（介護予防）短期入所生活介護",K47&lt;&gt;"（介護予防）短期入所療養介護（老健）",K47&lt;&gt;"（介護予防）短期入所療養介護 （病院等（老健以外）)",K47&lt;&gt;"（介護予防）短期入所療養介護（医療院）"),AL48&lt;&gt;""),1,""),"")</f>
        <v/>
      </c>
      <c r="AX47" s="645" t="str">
        <f aca="false">IF(Q48="特定加算Ⅰ",IF(AM48="","未入力","入力済"),"")</f>
        <v/>
      </c>
      <c r="AY47" s="645" t="str">
        <f aca="false">G47</f>
        <v/>
      </c>
    </row>
    <row r="48" customFormat="false" ht="32.1" hidden="false" customHeight="true" outlineLevel="0" collapsed="false">
      <c r="A48" s="617"/>
      <c r="B48" s="618"/>
      <c r="C48" s="618"/>
      <c r="D48" s="618"/>
      <c r="E48" s="618"/>
      <c r="F48" s="618"/>
      <c r="G48" s="619"/>
      <c r="H48" s="619"/>
      <c r="I48" s="619"/>
      <c r="J48" s="619"/>
      <c r="K48" s="619"/>
      <c r="L48" s="707"/>
      <c r="M48" s="708"/>
      <c r="N48" s="646" t="s">
        <v>409</v>
      </c>
      <c r="O48" s="647"/>
      <c r="P48" s="648" t="e">
        <f aca="false">IFERROR(VLOOKUP(K47,【参考】数式用!$A$5:$J$27,MATCH(O48,【参考】数式用!$B$4:$J$4,0)+1,0),"")))</f>
        <v>#N/A</v>
      </c>
      <c r="Q48" s="647"/>
      <c r="R48" s="648" t="e">
        <f aca="false">IFERROR(VLOOKUP(K47,【参考】数式用!$A$5:$J$27,MATCH(Q48,【参考】数式用!$B$4:$J$4,0)+1,0),"")))</f>
        <v>#N/A</v>
      </c>
      <c r="S48" s="98" t="s">
        <v>114</v>
      </c>
      <c r="T48" s="649" t="n">
        <v>6</v>
      </c>
      <c r="U48" s="99" t="s">
        <v>115</v>
      </c>
      <c r="V48" s="650" t="n">
        <v>4</v>
      </c>
      <c r="W48" s="99" t="s">
        <v>406</v>
      </c>
      <c r="X48" s="649" t="n">
        <v>6</v>
      </c>
      <c r="Y48" s="99" t="s">
        <v>115</v>
      </c>
      <c r="Z48" s="650" t="n">
        <v>5</v>
      </c>
      <c r="AA48" s="99" t="s">
        <v>116</v>
      </c>
      <c r="AB48" s="651" t="s">
        <v>127</v>
      </c>
      <c r="AC48" s="652" t="n">
        <f aca="false">IF(V48&gt;=1,(X48*12+Z48)-(T48*12+V48)+1,"")</f>
        <v>2</v>
      </c>
      <c r="AD48" s="99" t="s">
        <v>407</v>
      </c>
      <c r="AE48" s="653" t="str">
        <f aca="false">IFERROR(ROUNDDOWN(ROUND(L47*R48,0)*M47,0)*AC48,"")</f>
        <v/>
      </c>
      <c r="AF48" s="654" t="str">
        <f aca="false">IFERROR(ROUNDDOWN(ROUND(L47*(R48-P48),0)*M47,0)*AC48,"")</f>
        <v/>
      </c>
      <c r="AG48" s="655"/>
      <c r="AH48" s="656"/>
      <c r="AI48" s="657"/>
      <c r="AJ48" s="658"/>
      <c r="AK48" s="659"/>
      <c r="AL48" s="660"/>
      <c r="AM48" s="661"/>
      <c r="AN48" s="662" t="str">
        <f aca="false">IF(AP47="","",IF(OR(Z47=4,Z48=4,Z49=4),"！加算の要件上は問題ありませんが、算定期間の終わりが令和６年５月になっていません。区分変更の場合は、「基本情報入力シート」で同じ事業所を２行に分けて記入してください。",""))</f>
        <v/>
      </c>
      <c r="AO48" s="663"/>
      <c r="AP48" s="641" t="str">
        <f aca="false">IF(K47&lt;&gt;"","P列・R列に色付け","")</f>
        <v/>
      </c>
      <c r="AY48" s="645" t="str">
        <f aca="false">G47</f>
        <v/>
      </c>
    </row>
    <row r="49" customFormat="false" ht="32.1" hidden="false" customHeight="true" outlineLevel="0" collapsed="false">
      <c r="A49" s="617"/>
      <c r="B49" s="618"/>
      <c r="C49" s="618"/>
      <c r="D49" s="618"/>
      <c r="E49" s="618"/>
      <c r="F49" s="618"/>
      <c r="G49" s="619"/>
      <c r="H49" s="619"/>
      <c r="I49" s="619"/>
      <c r="J49" s="619"/>
      <c r="K49" s="619"/>
      <c r="L49" s="707"/>
      <c r="M49" s="708"/>
      <c r="N49" s="664" t="s">
        <v>413</v>
      </c>
      <c r="O49" s="711"/>
      <c r="P49" s="712" t="e">
        <f aca="false">IFERROR(VLOOKUP(K47,【参考】数式用!$A$5:$J$27,MATCH(O49,【参考】数式用!$B$4:$J$4,0)+1,0),"")))</f>
        <v>#N/A</v>
      </c>
      <c r="Q49" s="665"/>
      <c r="R49" s="666" t="e">
        <f aca="false">IFERROR(VLOOKUP(K47,【参考】数式用!$A$5:$J$27,MATCH(Q49,【参考】数式用!$B$4:$J$4,0)+1,0),"")))</f>
        <v>#N/A</v>
      </c>
      <c r="S49" s="667" t="s">
        <v>114</v>
      </c>
      <c r="T49" s="668" t="n">
        <v>6</v>
      </c>
      <c r="U49" s="669" t="s">
        <v>115</v>
      </c>
      <c r="V49" s="670" t="n">
        <v>4</v>
      </c>
      <c r="W49" s="669" t="s">
        <v>406</v>
      </c>
      <c r="X49" s="668" t="n">
        <v>6</v>
      </c>
      <c r="Y49" s="669" t="s">
        <v>115</v>
      </c>
      <c r="Z49" s="670" t="n">
        <v>5</v>
      </c>
      <c r="AA49" s="669" t="s">
        <v>116</v>
      </c>
      <c r="AB49" s="671" t="s">
        <v>127</v>
      </c>
      <c r="AC49" s="672" t="n">
        <f aca="false">IF(V49&gt;=1,(X49*12+Z49)-(T49*12+V49)+1,"")</f>
        <v>2</v>
      </c>
      <c r="AD49" s="669" t="s">
        <v>407</v>
      </c>
      <c r="AE49" s="673" t="str">
        <f aca="false">IFERROR(ROUNDDOWN(ROUND(L47*R49,0)*M47,0)*AC49,"")</f>
        <v/>
      </c>
      <c r="AF49" s="674" t="str">
        <f aca="false">IFERROR(ROUNDDOWN(ROUND(L47*(R49-P49),0)*M47,0)*AC49,"")</f>
        <v/>
      </c>
      <c r="AG49" s="675" t="n">
        <f aca="false">IF(AND(O49="ベア加算なし",Q49="ベア加算"),AE49,0)</f>
        <v>0</v>
      </c>
      <c r="AH49" s="676"/>
      <c r="AI49" s="677"/>
      <c r="AJ49" s="678"/>
      <c r="AK49" s="679"/>
      <c r="AL49" s="680"/>
      <c r="AM49" s="681"/>
      <c r="AN49" s="682" t="str">
        <f aca="false">IF(AP47="","",IF(OR(O47="",AND(O49="ベア加算なし",Q49="ベア加算",AH49=""),AND(OR(Q47="処遇加算Ⅰ",Q47="処遇加算Ⅱ"),AI47=""),AND(Q47="処遇加算Ⅲ",AJ47=""),AND(Q47="処遇加算Ⅰ",AK47=""),AND(OR(Q48="特定加算Ⅰ",Q48="特定加算Ⅱ"),AL48=""),AND(Q48="特定加算Ⅰ",AM48="")),"！記入が必要な欄（緑色、水色、黄色のセル）に空欄があります。空欄を埋めてください。",""))</f>
        <v/>
      </c>
      <c r="AP49" s="683" t="str">
        <f aca="false">IF(K47&lt;&gt;"","P列・R列に色付け","")</f>
        <v/>
      </c>
      <c r="AQ49" s="684"/>
      <c r="AR49" s="684"/>
      <c r="AX49" s="685"/>
      <c r="AY49" s="645" t="str">
        <f aca="false">G47</f>
        <v/>
      </c>
    </row>
    <row r="50" customFormat="false" ht="32.1" hidden="false" customHeight="true" outlineLevel="0" collapsed="false">
      <c r="A50" s="617" t="n">
        <v>13</v>
      </c>
      <c r="B50" s="618" t="str">
        <f aca="false">IF(基本情報入力シート!C66="","",基本情報入力シート!C66)</f>
        <v/>
      </c>
      <c r="C50" s="618"/>
      <c r="D50" s="618"/>
      <c r="E50" s="618"/>
      <c r="F50" s="618"/>
      <c r="G50" s="619" t="str">
        <f aca="false">IF(基本情報入力シート!M66="","",基本情報入力シート!M66)</f>
        <v/>
      </c>
      <c r="H50" s="619" t="str">
        <f aca="false">IF(基本情報入力シート!R66="","",基本情報入力シート!R66)</f>
        <v/>
      </c>
      <c r="I50" s="619" t="str">
        <f aca="false">IF(基本情報入力シート!W66="","",基本情報入力シート!W66)</f>
        <v/>
      </c>
      <c r="J50" s="619" t="str">
        <f aca="false">IF(基本情報入力シート!X66="","",基本情報入力シート!X66)</f>
        <v/>
      </c>
      <c r="K50" s="619" t="str">
        <f aca="false">IF(基本情報入力シート!Y66="","",基本情報入力シート!Y66)</f>
        <v/>
      </c>
      <c r="L50" s="707" t="str">
        <f aca="false">IF(基本情報入力シート!AB66="","",基本情報入力シート!AB66)</f>
        <v/>
      </c>
      <c r="M50" s="708" t="e">
        <f aca="false">IF(基本情報入力シート!AC66="","",基本情報入力シート!AC66)</f>
        <v>#N/A</v>
      </c>
      <c r="N50" s="623" t="s">
        <v>403</v>
      </c>
      <c r="O50" s="624"/>
      <c r="P50" s="625" t="e">
        <f aca="false">IFERROR(VLOOKUP(K50,【参考】数式用!$A$5:$J$27,MATCH(O50,【参考】数式用!$B$4:$J$4,0)+1,0),"")))</f>
        <v>#N/A</v>
      </c>
      <c r="Q50" s="624"/>
      <c r="R50" s="625" t="e">
        <f aca="false">IFERROR(VLOOKUP(K50,【参考】数式用!$A$5:$J$27,MATCH(Q50,【参考】数式用!$B$4:$J$4,0)+1,0),"")))</f>
        <v>#N/A</v>
      </c>
      <c r="S50" s="626" t="s">
        <v>114</v>
      </c>
      <c r="T50" s="627" t="n">
        <v>6</v>
      </c>
      <c r="U50" s="156" t="s">
        <v>115</v>
      </c>
      <c r="V50" s="628" t="n">
        <v>4</v>
      </c>
      <c r="W50" s="156" t="s">
        <v>406</v>
      </c>
      <c r="X50" s="627" t="n">
        <v>6</v>
      </c>
      <c r="Y50" s="156" t="s">
        <v>115</v>
      </c>
      <c r="Z50" s="628" t="n">
        <v>5</v>
      </c>
      <c r="AA50" s="156" t="s">
        <v>116</v>
      </c>
      <c r="AB50" s="629" t="s">
        <v>127</v>
      </c>
      <c r="AC50" s="630" t="n">
        <f aca="false">IF(V50&gt;=1,(X50*12+Z50)-(T50*12+V50)+1,"")</f>
        <v>2</v>
      </c>
      <c r="AD50" s="156" t="s">
        <v>407</v>
      </c>
      <c r="AE50" s="631" t="str">
        <f aca="false">IFERROR(ROUNDDOWN(ROUND(L50*R50,0)*M50,0)*AC50,"")</f>
        <v/>
      </c>
      <c r="AF50" s="632" t="str">
        <f aca="false">IFERROR(ROUNDDOWN(ROUND(L50*(R50-P50),0)*M50,0)*AC50,"")</f>
        <v/>
      </c>
      <c r="AG50" s="633"/>
      <c r="AH50" s="694"/>
      <c r="AI50" s="709"/>
      <c r="AJ50" s="704"/>
      <c r="AK50" s="705"/>
      <c r="AL50" s="638"/>
      <c r="AM50" s="639"/>
      <c r="AN50" s="640" t="str">
        <f aca="false">IF(AP50="","",IF(R50&lt;P50,"！加算の要件上は問題ありませんが、令和６年３月と比較して４・５月に加算率が下がる計画になっています。",""))</f>
        <v/>
      </c>
      <c r="AP50" s="641" t="str">
        <f aca="false">IF(K50&lt;&gt;"","P列・R列に色付け","")</f>
        <v/>
      </c>
      <c r="AQ50" s="642" t="e">
        <f aca="false">IFERROR(VLOOKUP(K50,【参考】数式用!$AJ$2:$AK$24,2,FALSE),"")))</f>
        <v>#N/A</v>
      </c>
      <c r="AR50" s="644" t="str">
        <f aca="false">Q50&amp;Q51&amp;Q52</f>
        <v/>
      </c>
      <c r="AS50" s="642" t="str">
        <f aca="false">IF(AG52&lt;&gt;0,IF(AH52="○","入力済","未入力"),"")</f>
        <v/>
      </c>
      <c r="AT50" s="643" t="str">
        <f aca="false">IF(OR(Q50="処遇加算Ⅰ",Q50="処遇加算Ⅱ"),IF(OR(AI50="○",AI50="令和６年度中に満たす"),"入力済","未入力"),"")</f>
        <v/>
      </c>
      <c r="AU50" s="644" t="str">
        <f aca="false">IF(Q50="処遇加算Ⅲ",IF(AJ50="○","入力済","未入力"),"")</f>
        <v/>
      </c>
      <c r="AV50" s="642" t="str">
        <f aca="false">IF(Q50="処遇加算Ⅰ",IF(OR(AK50="○",AK50="令和６年度中に満たす"),"入力済","未入力"),"")</f>
        <v/>
      </c>
      <c r="AW50" s="642" t="str">
        <f aca="false">IF(OR(Q51="特定加算Ⅰ",Q51="特定加算Ⅱ"),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（病院等（老健以外）)",K50&lt;&gt;"（介護予防）短期入所療養介護（医療院）"),AL51&lt;&gt;""),1,""),"")</f>
        <v/>
      </c>
      <c r="AX50" s="645" t="str">
        <f aca="false">IF(Q51="特定加算Ⅰ",IF(AM51="","未入力","入力済"),"")</f>
        <v/>
      </c>
      <c r="AY50" s="645" t="str">
        <f aca="false">G50</f>
        <v/>
      </c>
    </row>
    <row r="51" customFormat="false" ht="32.1" hidden="false" customHeight="true" outlineLevel="0" collapsed="false">
      <c r="A51" s="617"/>
      <c r="B51" s="618"/>
      <c r="C51" s="618"/>
      <c r="D51" s="618"/>
      <c r="E51" s="618"/>
      <c r="F51" s="618"/>
      <c r="G51" s="619"/>
      <c r="H51" s="619"/>
      <c r="I51" s="619"/>
      <c r="J51" s="619"/>
      <c r="K51" s="619"/>
      <c r="L51" s="707"/>
      <c r="M51" s="708"/>
      <c r="N51" s="646" t="s">
        <v>409</v>
      </c>
      <c r="O51" s="647"/>
      <c r="P51" s="648" t="e">
        <f aca="false">IFERROR(VLOOKUP(K50,【参考】数式用!$A$5:$J$27,MATCH(O51,【参考】数式用!$B$4:$J$4,0)+1,0),"")))</f>
        <v>#N/A</v>
      </c>
      <c r="Q51" s="647"/>
      <c r="R51" s="648" t="e">
        <f aca="false">IFERROR(VLOOKUP(K50,【参考】数式用!$A$5:$J$27,MATCH(Q51,【参考】数式用!$B$4:$J$4,0)+1,0),"")))</f>
        <v>#N/A</v>
      </c>
      <c r="S51" s="98" t="s">
        <v>114</v>
      </c>
      <c r="T51" s="649" t="n">
        <v>6</v>
      </c>
      <c r="U51" s="99" t="s">
        <v>115</v>
      </c>
      <c r="V51" s="650" t="n">
        <v>4</v>
      </c>
      <c r="W51" s="99" t="s">
        <v>406</v>
      </c>
      <c r="X51" s="649" t="n">
        <v>6</v>
      </c>
      <c r="Y51" s="99" t="s">
        <v>115</v>
      </c>
      <c r="Z51" s="650" t="n">
        <v>5</v>
      </c>
      <c r="AA51" s="99" t="s">
        <v>116</v>
      </c>
      <c r="AB51" s="651" t="s">
        <v>127</v>
      </c>
      <c r="AC51" s="652" t="n">
        <f aca="false">IF(V51&gt;=1,(X51*12+Z51)-(T51*12+V51)+1,"")</f>
        <v>2</v>
      </c>
      <c r="AD51" s="99" t="s">
        <v>407</v>
      </c>
      <c r="AE51" s="653" t="str">
        <f aca="false">IFERROR(ROUNDDOWN(ROUND(L50*R51,0)*M50,0)*AC51,"")</f>
        <v/>
      </c>
      <c r="AF51" s="654" t="str">
        <f aca="false">IFERROR(ROUNDDOWN(ROUND(L50*(R51-P51),0)*M50,0)*AC51,"")</f>
        <v/>
      </c>
      <c r="AG51" s="655"/>
      <c r="AH51" s="656"/>
      <c r="AI51" s="657"/>
      <c r="AJ51" s="658"/>
      <c r="AK51" s="659"/>
      <c r="AL51" s="660"/>
      <c r="AM51" s="661"/>
      <c r="AN51" s="662" t="str">
        <f aca="false">IF(AP50="","",IF(OR(Z50=4,Z51=4,Z52=4),"！加算の要件上は問題ありませんが、算定期間の終わりが令和６年５月になっていません。区分変更の場合は、「基本情報入力シート」で同じ事業所を２行に分けて記入してください。",""))</f>
        <v/>
      </c>
      <c r="AO51" s="663"/>
      <c r="AP51" s="641" t="str">
        <f aca="false">IF(K50&lt;&gt;"","P列・R列に色付け","")</f>
        <v/>
      </c>
      <c r="AY51" s="645" t="str">
        <f aca="false">G50</f>
        <v/>
      </c>
    </row>
    <row r="52" customFormat="false" ht="32.1" hidden="false" customHeight="true" outlineLevel="0" collapsed="false">
      <c r="A52" s="617"/>
      <c r="B52" s="618"/>
      <c r="C52" s="618"/>
      <c r="D52" s="618"/>
      <c r="E52" s="618"/>
      <c r="F52" s="618"/>
      <c r="G52" s="619"/>
      <c r="H52" s="619"/>
      <c r="I52" s="619"/>
      <c r="J52" s="619"/>
      <c r="K52" s="619"/>
      <c r="L52" s="707"/>
      <c r="M52" s="708"/>
      <c r="N52" s="664" t="s">
        <v>413</v>
      </c>
      <c r="O52" s="711"/>
      <c r="P52" s="712" t="e">
        <f aca="false">IFERROR(VLOOKUP(K50,【参考】数式用!$A$5:$J$27,MATCH(O52,【参考】数式用!$B$4:$J$4,0)+1,0),"")))</f>
        <v>#N/A</v>
      </c>
      <c r="Q52" s="665"/>
      <c r="R52" s="666" t="e">
        <f aca="false">IFERROR(VLOOKUP(K50,【参考】数式用!$A$5:$J$27,MATCH(Q52,【参考】数式用!$B$4:$J$4,0)+1,0),"")))</f>
        <v>#N/A</v>
      </c>
      <c r="S52" s="667" t="s">
        <v>114</v>
      </c>
      <c r="T52" s="668" t="n">
        <v>6</v>
      </c>
      <c r="U52" s="669" t="s">
        <v>115</v>
      </c>
      <c r="V52" s="670" t="n">
        <v>4</v>
      </c>
      <c r="W52" s="669" t="s">
        <v>406</v>
      </c>
      <c r="X52" s="668" t="n">
        <v>6</v>
      </c>
      <c r="Y52" s="669" t="s">
        <v>115</v>
      </c>
      <c r="Z52" s="670" t="n">
        <v>5</v>
      </c>
      <c r="AA52" s="669" t="s">
        <v>116</v>
      </c>
      <c r="AB52" s="671" t="s">
        <v>127</v>
      </c>
      <c r="AC52" s="672" t="n">
        <f aca="false">IF(V52&gt;=1,(X52*12+Z52)-(T52*12+V52)+1,"")</f>
        <v>2</v>
      </c>
      <c r="AD52" s="669" t="s">
        <v>407</v>
      </c>
      <c r="AE52" s="673" t="str">
        <f aca="false">IFERROR(ROUNDDOWN(ROUND(L50*R52,0)*M50,0)*AC52,"")</f>
        <v/>
      </c>
      <c r="AF52" s="674" t="str">
        <f aca="false">IFERROR(ROUNDDOWN(ROUND(L50*(R52-P52),0)*M50,0)*AC52,"")</f>
        <v/>
      </c>
      <c r="AG52" s="675" t="n">
        <f aca="false">IF(AND(O52="ベア加算なし",Q52="ベア加算"),AE52,0)</f>
        <v>0</v>
      </c>
      <c r="AH52" s="676"/>
      <c r="AI52" s="677"/>
      <c r="AJ52" s="678"/>
      <c r="AK52" s="679"/>
      <c r="AL52" s="680"/>
      <c r="AM52" s="681"/>
      <c r="AN52" s="682" t="str">
        <f aca="false">IF(AP50="","",IF(OR(O50="",AND(O52="ベア加算なし",Q52="ベア加算",AH52=""),AND(OR(Q50="処遇加算Ⅰ",Q50="処遇加算Ⅱ"),AI50=""),AND(Q50="処遇加算Ⅲ",AJ50=""),AND(Q50="処遇加算Ⅰ",AK50=""),AND(OR(Q51="特定加算Ⅰ",Q51="特定加算Ⅱ"),AL51=""),AND(Q51="特定加算Ⅰ",AM51="")),"！記入が必要な欄（緑色、水色、黄色のセル）に空欄があります。空欄を埋めてください。",""))</f>
        <v/>
      </c>
      <c r="AP52" s="683" t="str">
        <f aca="false">IF(K50&lt;&gt;"","P列・R列に色付け","")</f>
        <v/>
      </c>
      <c r="AQ52" s="684"/>
      <c r="AR52" s="684"/>
      <c r="AX52" s="685"/>
      <c r="AY52" s="645" t="str">
        <f aca="false">G50</f>
        <v/>
      </c>
    </row>
    <row r="53" customFormat="false" ht="32.1" hidden="false" customHeight="true" outlineLevel="0" collapsed="false">
      <c r="A53" s="617" t="n">
        <v>14</v>
      </c>
      <c r="B53" s="618" t="str">
        <f aca="false">IF(基本情報入力シート!C67="","",基本情報入力シート!C67)</f>
        <v/>
      </c>
      <c r="C53" s="618"/>
      <c r="D53" s="618"/>
      <c r="E53" s="618"/>
      <c r="F53" s="618"/>
      <c r="G53" s="619" t="str">
        <f aca="false">IF(基本情報入力シート!M67="","",基本情報入力シート!M67)</f>
        <v/>
      </c>
      <c r="H53" s="619" t="str">
        <f aca="false">IF(基本情報入力シート!R67="","",基本情報入力シート!R67)</f>
        <v/>
      </c>
      <c r="I53" s="619" t="str">
        <f aca="false">IF(基本情報入力シート!W67="","",基本情報入力シート!W67)</f>
        <v/>
      </c>
      <c r="J53" s="619" t="str">
        <f aca="false">IF(基本情報入力シート!X67="","",基本情報入力シート!X67)</f>
        <v/>
      </c>
      <c r="K53" s="619" t="str">
        <f aca="false">IF(基本情報入力シート!Y67="","",基本情報入力シート!Y67)</f>
        <v/>
      </c>
      <c r="L53" s="707" t="str">
        <f aca="false">IF(基本情報入力シート!AB67="","",基本情報入力シート!AB67)</f>
        <v/>
      </c>
      <c r="M53" s="708" t="e">
        <f aca="false">IF(基本情報入力シート!AC67="","",基本情報入力シート!AC67)</f>
        <v>#N/A</v>
      </c>
      <c r="N53" s="623" t="s">
        <v>403</v>
      </c>
      <c r="O53" s="624"/>
      <c r="P53" s="625" t="e">
        <f aca="false">IFERROR(VLOOKUP(K53,【参考】数式用!$A$5:$J$27,MATCH(O53,【参考】数式用!$B$4:$J$4,0)+1,0),"")))</f>
        <v>#N/A</v>
      </c>
      <c r="Q53" s="624"/>
      <c r="R53" s="625" t="e">
        <f aca="false">IFERROR(VLOOKUP(K53,【参考】数式用!$A$5:$J$27,MATCH(Q53,【参考】数式用!$B$4:$J$4,0)+1,0),"")))</f>
        <v>#N/A</v>
      </c>
      <c r="S53" s="626" t="s">
        <v>114</v>
      </c>
      <c r="T53" s="627" t="n">
        <v>6</v>
      </c>
      <c r="U53" s="156" t="s">
        <v>115</v>
      </c>
      <c r="V53" s="628" t="n">
        <v>4</v>
      </c>
      <c r="W53" s="156" t="s">
        <v>406</v>
      </c>
      <c r="X53" s="627" t="n">
        <v>6</v>
      </c>
      <c r="Y53" s="156" t="s">
        <v>115</v>
      </c>
      <c r="Z53" s="628" t="n">
        <v>5</v>
      </c>
      <c r="AA53" s="156" t="s">
        <v>116</v>
      </c>
      <c r="AB53" s="629" t="s">
        <v>127</v>
      </c>
      <c r="AC53" s="630" t="n">
        <f aca="false">IF(V53&gt;=1,(X53*12+Z53)-(T53*12+V53)+1,"")</f>
        <v>2</v>
      </c>
      <c r="AD53" s="156" t="s">
        <v>407</v>
      </c>
      <c r="AE53" s="631" t="str">
        <f aca="false">IFERROR(ROUNDDOWN(ROUND(L53*R53,0)*M53,0)*AC53,"")</f>
        <v/>
      </c>
      <c r="AF53" s="632" t="str">
        <f aca="false">IFERROR(ROUNDDOWN(ROUND(L53*(R53-P53),0)*M53,0)*AC53,"")</f>
        <v/>
      </c>
      <c r="AG53" s="633"/>
      <c r="AH53" s="694"/>
      <c r="AI53" s="709"/>
      <c r="AJ53" s="704"/>
      <c r="AK53" s="705"/>
      <c r="AL53" s="638"/>
      <c r="AM53" s="639"/>
      <c r="AN53" s="640" t="str">
        <f aca="false">IF(AP53="","",IF(R53&lt;P53,"！加算の要件上は問題ありませんが、令和６年３月と比較して４・５月に加算率が下がる計画になっています。",""))</f>
        <v/>
      </c>
      <c r="AP53" s="641" t="str">
        <f aca="false">IF(K53&lt;&gt;"","P列・R列に色付け","")</f>
        <v/>
      </c>
      <c r="AQ53" s="642" t="e">
        <f aca="false">IFERROR(VLOOKUP(K53,【参考】数式用!$AJ$2:$AK$24,2,FALSE),"")))</f>
        <v>#N/A</v>
      </c>
      <c r="AR53" s="644" t="str">
        <f aca="false">Q53&amp;Q54&amp;Q55</f>
        <v/>
      </c>
      <c r="AS53" s="642" t="str">
        <f aca="false">IF(AG55&lt;&gt;0,IF(AH55="○","入力済","未入力"),"")</f>
        <v/>
      </c>
      <c r="AT53" s="643" t="str">
        <f aca="false">IF(OR(Q53="処遇加算Ⅰ",Q53="処遇加算Ⅱ"),IF(OR(AI53="○",AI53="令和６年度中に満たす"),"入力済","未入力"),"")</f>
        <v/>
      </c>
      <c r="AU53" s="644" t="str">
        <f aca="false">IF(Q53="処遇加算Ⅲ",IF(AJ53="○","入力済","未入力"),"")</f>
        <v/>
      </c>
      <c r="AV53" s="642" t="str">
        <f aca="false">IF(Q53="処遇加算Ⅰ",IF(OR(AK53="○",AK53="令和６年度中に満たす"),"入力済","未入力"),"")</f>
        <v/>
      </c>
      <c r="AW53" s="642" t="str">
        <f aca="false">IF(OR(Q54="特定加算Ⅰ",Q54="特定加算Ⅱ"),IF(OR(AND(K53&lt;&gt;"訪問型サービス（総合事業）",K53&lt;&gt;"通所型サービス（総合事業）",K53&lt;&gt;"（介護予防）短期入所生活介護",K53&lt;&gt;"（介護予防）短期入所療養介護（老健）",K53&lt;&gt;"（介護予防）短期入所療養介護 （病院等（老健以外）)",K53&lt;&gt;"（介護予防）短期入所療養介護（医療院）"),AL54&lt;&gt;""),1,""),"")</f>
        <v/>
      </c>
      <c r="AX53" s="645" t="str">
        <f aca="false">IF(Q54="特定加算Ⅰ",IF(AM54="","未入力","入力済"),"")</f>
        <v/>
      </c>
      <c r="AY53" s="645" t="str">
        <f aca="false">G53</f>
        <v/>
      </c>
    </row>
    <row r="54" customFormat="false" ht="32.1" hidden="false" customHeight="true" outlineLevel="0" collapsed="false">
      <c r="A54" s="617"/>
      <c r="B54" s="618"/>
      <c r="C54" s="618"/>
      <c r="D54" s="618"/>
      <c r="E54" s="618"/>
      <c r="F54" s="618"/>
      <c r="G54" s="619"/>
      <c r="H54" s="619"/>
      <c r="I54" s="619"/>
      <c r="J54" s="619"/>
      <c r="K54" s="619"/>
      <c r="L54" s="707"/>
      <c r="M54" s="708"/>
      <c r="N54" s="646" t="s">
        <v>409</v>
      </c>
      <c r="O54" s="647"/>
      <c r="P54" s="648" t="e">
        <f aca="false">IFERROR(VLOOKUP(K53,【参考】数式用!$A$5:$J$27,MATCH(O54,【参考】数式用!$B$4:$J$4,0)+1,0),"")))</f>
        <v>#N/A</v>
      </c>
      <c r="Q54" s="647"/>
      <c r="R54" s="648" t="e">
        <f aca="false">IFERROR(VLOOKUP(K53,【参考】数式用!$A$5:$J$27,MATCH(Q54,【参考】数式用!$B$4:$J$4,0)+1,0),"")))</f>
        <v>#N/A</v>
      </c>
      <c r="S54" s="98" t="s">
        <v>114</v>
      </c>
      <c r="T54" s="649" t="n">
        <v>6</v>
      </c>
      <c r="U54" s="99" t="s">
        <v>115</v>
      </c>
      <c r="V54" s="650" t="n">
        <v>4</v>
      </c>
      <c r="W54" s="99" t="s">
        <v>406</v>
      </c>
      <c r="X54" s="649" t="n">
        <v>6</v>
      </c>
      <c r="Y54" s="99" t="s">
        <v>115</v>
      </c>
      <c r="Z54" s="650" t="n">
        <v>5</v>
      </c>
      <c r="AA54" s="99" t="s">
        <v>116</v>
      </c>
      <c r="AB54" s="651" t="s">
        <v>127</v>
      </c>
      <c r="AC54" s="652" t="n">
        <f aca="false">IF(V54&gt;=1,(X54*12+Z54)-(T54*12+V54)+1,"")</f>
        <v>2</v>
      </c>
      <c r="AD54" s="99" t="s">
        <v>407</v>
      </c>
      <c r="AE54" s="653" t="str">
        <f aca="false">IFERROR(ROUNDDOWN(ROUND(L53*R54,0)*M53,0)*AC54,"")</f>
        <v/>
      </c>
      <c r="AF54" s="654" t="str">
        <f aca="false">IFERROR(ROUNDDOWN(ROUND(L53*(R54-P54),0)*M53,0)*AC54,"")</f>
        <v/>
      </c>
      <c r="AG54" s="655"/>
      <c r="AH54" s="656"/>
      <c r="AI54" s="657"/>
      <c r="AJ54" s="658"/>
      <c r="AK54" s="659"/>
      <c r="AL54" s="660"/>
      <c r="AM54" s="661"/>
      <c r="AN54" s="662" t="str">
        <f aca="false">IF(AP53="","",IF(OR(Z53=4,Z54=4,Z55=4),"！加算の要件上は問題ありませんが、算定期間の終わりが令和６年５月になっていません。区分変更の場合は、「基本情報入力シート」で同じ事業所を２行に分けて記入してください。",""))</f>
        <v/>
      </c>
      <c r="AO54" s="663"/>
      <c r="AP54" s="641" t="str">
        <f aca="false">IF(K53&lt;&gt;"","P列・R列に色付け","")</f>
        <v/>
      </c>
      <c r="AY54" s="645" t="str">
        <f aca="false">G53</f>
        <v/>
      </c>
    </row>
    <row r="55" customFormat="false" ht="32.1" hidden="false" customHeight="true" outlineLevel="0" collapsed="false">
      <c r="A55" s="617"/>
      <c r="B55" s="618"/>
      <c r="C55" s="618"/>
      <c r="D55" s="618"/>
      <c r="E55" s="618"/>
      <c r="F55" s="618"/>
      <c r="G55" s="619"/>
      <c r="H55" s="619"/>
      <c r="I55" s="619"/>
      <c r="J55" s="619"/>
      <c r="K55" s="619"/>
      <c r="L55" s="707"/>
      <c r="M55" s="708"/>
      <c r="N55" s="664" t="s">
        <v>413</v>
      </c>
      <c r="O55" s="711"/>
      <c r="P55" s="712" t="e">
        <f aca="false">IFERROR(VLOOKUP(K53,【参考】数式用!$A$5:$J$27,MATCH(O55,【参考】数式用!$B$4:$J$4,0)+1,0),"")))</f>
        <v>#N/A</v>
      </c>
      <c r="Q55" s="665"/>
      <c r="R55" s="666" t="e">
        <f aca="false">IFERROR(VLOOKUP(K53,【参考】数式用!$A$5:$J$27,MATCH(Q55,【参考】数式用!$B$4:$J$4,0)+1,0),"")))</f>
        <v>#N/A</v>
      </c>
      <c r="S55" s="667" t="s">
        <v>114</v>
      </c>
      <c r="T55" s="668" t="n">
        <v>6</v>
      </c>
      <c r="U55" s="669" t="s">
        <v>115</v>
      </c>
      <c r="V55" s="670" t="n">
        <v>4</v>
      </c>
      <c r="W55" s="669" t="s">
        <v>406</v>
      </c>
      <c r="X55" s="668" t="n">
        <v>6</v>
      </c>
      <c r="Y55" s="669" t="s">
        <v>115</v>
      </c>
      <c r="Z55" s="670" t="n">
        <v>5</v>
      </c>
      <c r="AA55" s="669" t="s">
        <v>116</v>
      </c>
      <c r="AB55" s="671" t="s">
        <v>127</v>
      </c>
      <c r="AC55" s="672" t="n">
        <f aca="false">IF(V55&gt;=1,(X55*12+Z55)-(T55*12+V55)+1,"")</f>
        <v>2</v>
      </c>
      <c r="AD55" s="669" t="s">
        <v>407</v>
      </c>
      <c r="AE55" s="673" t="str">
        <f aca="false">IFERROR(ROUNDDOWN(ROUND(L53*R55,0)*M53,0)*AC55,"")</f>
        <v/>
      </c>
      <c r="AF55" s="674" t="str">
        <f aca="false">IFERROR(ROUNDDOWN(ROUND(L53*(R55-P55),0)*M53,0)*AC55,"")</f>
        <v/>
      </c>
      <c r="AG55" s="675" t="n">
        <f aca="false">IF(AND(O55="ベア加算なし",Q55="ベア加算"),AE55,0)</f>
        <v>0</v>
      </c>
      <c r="AH55" s="676"/>
      <c r="AI55" s="677"/>
      <c r="AJ55" s="678"/>
      <c r="AK55" s="679"/>
      <c r="AL55" s="680"/>
      <c r="AM55" s="681"/>
      <c r="AN55" s="682" t="str">
        <f aca="false">IF(AP53="","",IF(OR(O53="",AND(O55="ベア加算なし",Q55="ベア加算",AH55=""),AND(OR(Q53="処遇加算Ⅰ",Q53="処遇加算Ⅱ"),AI53=""),AND(Q53="処遇加算Ⅲ",AJ53=""),AND(Q53="処遇加算Ⅰ",AK53=""),AND(OR(Q54="特定加算Ⅰ",Q54="特定加算Ⅱ"),AL54=""),AND(Q54="特定加算Ⅰ",AM54="")),"！記入が必要な欄（緑色、水色、黄色のセル）に空欄があります。空欄を埋めてください。",""))</f>
        <v/>
      </c>
      <c r="AP55" s="683" t="str">
        <f aca="false">IF(K53&lt;&gt;"","P列・R列に色付け","")</f>
        <v/>
      </c>
      <c r="AQ55" s="684"/>
      <c r="AR55" s="684"/>
      <c r="AX55" s="685"/>
      <c r="AY55" s="645" t="str">
        <f aca="false">G53</f>
        <v/>
      </c>
    </row>
    <row r="56" customFormat="false" ht="32.1" hidden="false" customHeight="true" outlineLevel="0" collapsed="false">
      <c r="A56" s="617" t="n">
        <v>15</v>
      </c>
      <c r="B56" s="618" t="str">
        <f aca="false">IF(基本情報入力シート!C68="","",基本情報入力シート!C68)</f>
        <v/>
      </c>
      <c r="C56" s="618"/>
      <c r="D56" s="618"/>
      <c r="E56" s="618"/>
      <c r="F56" s="618"/>
      <c r="G56" s="619" t="str">
        <f aca="false">IF(基本情報入力シート!M68="","",基本情報入力シート!M68)</f>
        <v/>
      </c>
      <c r="H56" s="619" t="str">
        <f aca="false">IF(基本情報入力シート!R68="","",基本情報入力シート!R68)</f>
        <v/>
      </c>
      <c r="I56" s="619" t="str">
        <f aca="false">IF(基本情報入力シート!W68="","",基本情報入力シート!W68)</f>
        <v/>
      </c>
      <c r="J56" s="619" t="str">
        <f aca="false">IF(基本情報入力シート!X68="","",基本情報入力シート!X68)</f>
        <v/>
      </c>
      <c r="K56" s="619" t="str">
        <f aca="false">IF(基本情報入力シート!Y68="","",基本情報入力シート!Y68)</f>
        <v/>
      </c>
      <c r="L56" s="707" t="str">
        <f aca="false">IF(基本情報入力シート!AB68="","",基本情報入力シート!AB68)</f>
        <v/>
      </c>
      <c r="M56" s="708" t="e">
        <f aca="false">IF(基本情報入力シート!AC68="","",基本情報入力シート!AC68)</f>
        <v>#N/A</v>
      </c>
      <c r="N56" s="623" t="s">
        <v>403</v>
      </c>
      <c r="O56" s="624"/>
      <c r="P56" s="625" t="e">
        <f aca="false">IFERROR(VLOOKUP(K56,【参考】数式用!$A$5:$J$27,MATCH(O56,【参考】数式用!$B$4:$J$4,0)+1,0),"")))</f>
        <v>#N/A</v>
      </c>
      <c r="Q56" s="624"/>
      <c r="R56" s="625" t="e">
        <f aca="false">IFERROR(VLOOKUP(K56,【参考】数式用!$A$5:$J$27,MATCH(Q56,【参考】数式用!$B$4:$J$4,0)+1,0),"")))</f>
        <v>#N/A</v>
      </c>
      <c r="S56" s="626" t="s">
        <v>114</v>
      </c>
      <c r="T56" s="627" t="n">
        <v>6</v>
      </c>
      <c r="U56" s="156" t="s">
        <v>115</v>
      </c>
      <c r="V56" s="628" t="n">
        <v>4</v>
      </c>
      <c r="W56" s="156" t="s">
        <v>406</v>
      </c>
      <c r="X56" s="627" t="n">
        <v>6</v>
      </c>
      <c r="Y56" s="156" t="s">
        <v>115</v>
      </c>
      <c r="Z56" s="628" t="n">
        <v>5</v>
      </c>
      <c r="AA56" s="156" t="s">
        <v>116</v>
      </c>
      <c r="AB56" s="629" t="s">
        <v>127</v>
      </c>
      <c r="AC56" s="630" t="n">
        <f aca="false">IF(V56&gt;=1,(X56*12+Z56)-(T56*12+V56)+1,"")</f>
        <v>2</v>
      </c>
      <c r="AD56" s="156" t="s">
        <v>407</v>
      </c>
      <c r="AE56" s="631" t="str">
        <f aca="false">IFERROR(ROUNDDOWN(ROUND(L56*R56,0)*M56,0)*AC56,"")</f>
        <v/>
      </c>
      <c r="AF56" s="632" t="str">
        <f aca="false">IFERROR(ROUNDDOWN(ROUND(L56*(R56-P56),0)*M56,0)*AC56,"")</f>
        <v/>
      </c>
      <c r="AG56" s="633"/>
      <c r="AH56" s="694"/>
      <c r="AI56" s="709"/>
      <c r="AJ56" s="704"/>
      <c r="AK56" s="705"/>
      <c r="AL56" s="638"/>
      <c r="AM56" s="639"/>
      <c r="AN56" s="640" t="str">
        <f aca="false">IF(AP56="","",IF(R56&lt;P56,"！加算の要件上は問題ありませんが、令和６年３月と比較して４・５月に加算率が下がる計画になっています。",""))</f>
        <v/>
      </c>
      <c r="AP56" s="641" t="str">
        <f aca="false">IF(K56&lt;&gt;"","P列・R列に色付け","")</f>
        <v/>
      </c>
      <c r="AQ56" s="642" t="e">
        <f aca="false">IFERROR(VLOOKUP(K56,【参考】数式用!$AJ$2:$AK$24,2,FALSE),"")))</f>
        <v>#N/A</v>
      </c>
      <c r="AR56" s="644" t="str">
        <f aca="false">Q56&amp;Q57&amp;Q58</f>
        <v/>
      </c>
      <c r="AS56" s="642" t="str">
        <f aca="false">IF(AG58&lt;&gt;0,IF(AH58="○","入力済","未入力"),"")</f>
        <v/>
      </c>
      <c r="AT56" s="643" t="str">
        <f aca="false">IF(OR(Q56="処遇加算Ⅰ",Q56="処遇加算Ⅱ"),IF(OR(AI56="○",AI56="令和６年度中に満たす"),"入力済","未入力"),"")</f>
        <v/>
      </c>
      <c r="AU56" s="644" t="str">
        <f aca="false">IF(Q56="処遇加算Ⅲ",IF(AJ56="○","入力済","未入力"),"")</f>
        <v/>
      </c>
      <c r="AV56" s="642" t="str">
        <f aca="false">IF(Q56="処遇加算Ⅰ",IF(OR(AK56="○",AK56="令和６年度中に満たす"),"入力済","未入力"),"")</f>
        <v/>
      </c>
      <c r="AW56" s="642" t="str">
        <f aca="false">IF(OR(Q57="特定加算Ⅰ",Q57="特定加算Ⅱ"),IF(OR(AND(K56&lt;&gt;"訪問型サービス（総合事業）",K56&lt;&gt;"通所型サービス（総合事業）",K56&lt;&gt;"（介護予防）短期入所生活介護",K56&lt;&gt;"（介護予防）短期入所療養介護（老健）",K56&lt;&gt;"（介護予防）短期入所療養介護 （病院等（老健以外）)",K56&lt;&gt;"（介護予防）短期入所療養介護（医療院）"),AL57&lt;&gt;""),1,""),"")</f>
        <v/>
      </c>
      <c r="AX56" s="645" t="str">
        <f aca="false">IF(Q57="特定加算Ⅰ",IF(AM57="","未入力","入力済"),"")</f>
        <v/>
      </c>
      <c r="AY56" s="645" t="str">
        <f aca="false">G56</f>
        <v/>
      </c>
    </row>
    <row r="57" customFormat="false" ht="32.1" hidden="false" customHeight="true" outlineLevel="0" collapsed="false">
      <c r="A57" s="617"/>
      <c r="B57" s="618"/>
      <c r="C57" s="618"/>
      <c r="D57" s="618"/>
      <c r="E57" s="618"/>
      <c r="F57" s="618"/>
      <c r="G57" s="619"/>
      <c r="H57" s="619"/>
      <c r="I57" s="619"/>
      <c r="J57" s="619"/>
      <c r="K57" s="619"/>
      <c r="L57" s="707"/>
      <c r="M57" s="708"/>
      <c r="N57" s="646" t="s">
        <v>409</v>
      </c>
      <c r="O57" s="647"/>
      <c r="P57" s="648" t="e">
        <f aca="false">IFERROR(VLOOKUP(K56,【参考】数式用!$A$5:$J$27,MATCH(O57,【参考】数式用!$B$4:$J$4,0)+1,0),"")))</f>
        <v>#N/A</v>
      </c>
      <c r="Q57" s="647"/>
      <c r="R57" s="648" t="e">
        <f aca="false">IFERROR(VLOOKUP(K56,【参考】数式用!$A$5:$J$27,MATCH(Q57,【参考】数式用!$B$4:$J$4,0)+1,0),"")))</f>
        <v>#N/A</v>
      </c>
      <c r="S57" s="98" t="s">
        <v>114</v>
      </c>
      <c r="T57" s="649" t="n">
        <v>6</v>
      </c>
      <c r="U57" s="99" t="s">
        <v>115</v>
      </c>
      <c r="V57" s="650" t="n">
        <v>4</v>
      </c>
      <c r="W57" s="99" t="s">
        <v>406</v>
      </c>
      <c r="X57" s="649" t="n">
        <v>6</v>
      </c>
      <c r="Y57" s="99" t="s">
        <v>115</v>
      </c>
      <c r="Z57" s="650" t="n">
        <v>5</v>
      </c>
      <c r="AA57" s="99" t="s">
        <v>116</v>
      </c>
      <c r="AB57" s="651" t="s">
        <v>127</v>
      </c>
      <c r="AC57" s="652" t="n">
        <f aca="false">IF(V57&gt;=1,(X57*12+Z57)-(T57*12+V57)+1,"")</f>
        <v>2</v>
      </c>
      <c r="AD57" s="99" t="s">
        <v>407</v>
      </c>
      <c r="AE57" s="653" t="str">
        <f aca="false">IFERROR(ROUNDDOWN(ROUND(L56*R57,0)*M56,0)*AC57,"")</f>
        <v/>
      </c>
      <c r="AF57" s="654" t="str">
        <f aca="false">IFERROR(ROUNDDOWN(ROUND(L56*(R57-P57),0)*M56,0)*AC57,"")</f>
        <v/>
      </c>
      <c r="AG57" s="655"/>
      <c r="AH57" s="656"/>
      <c r="AI57" s="657"/>
      <c r="AJ57" s="658"/>
      <c r="AK57" s="659"/>
      <c r="AL57" s="660"/>
      <c r="AM57" s="661"/>
      <c r="AN57" s="662" t="str">
        <f aca="false">IF(AP56="","",IF(OR(Z56=4,Z57=4,Z58=4),"！加算の要件上は問題ありませんが、算定期間の終わりが令和６年５月になっていません。区分変更の場合は、「基本情報入力シート」で同じ事業所を２行に分けて記入してください。",""))</f>
        <v/>
      </c>
      <c r="AO57" s="663"/>
      <c r="AP57" s="641" t="str">
        <f aca="false">IF(K56&lt;&gt;"","P列・R列に色付け","")</f>
        <v/>
      </c>
      <c r="AY57" s="645" t="str">
        <f aca="false">G56</f>
        <v/>
      </c>
    </row>
    <row r="58" customFormat="false" ht="32.1" hidden="false" customHeight="true" outlineLevel="0" collapsed="false">
      <c r="A58" s="617"/>
      <c r="B58" s="618"/>
      <c r="C58" s="618"/>
      <c r="D58" s="618"/>
      <c r="E58" s="618"/>
      <c r="F58" s="618"/>
      <c r="G58" s="619"/>
      <c r="H58" s="619"/>
      <c r="I58" s="619"/>
      <c r="J58" s="619"/>
      <c r="K58" s="619"/>
      <c r="L58" s="707"/>
      <c r="M58" s="708"/>
      <c r="N58" s="664" t="s">
        <v>413</v>
      </c>
      <c r="O58" s="711"/>
      <c r="P58" s="712" t="e">
        <f aca="false">IFERROR(VLOOKUP(K56,【参考】数式用!$A$5:$J$27,MATCH(O58,【参考】数式用!$B$4:$J$4,0)+1,0),"")))</f>
        <v>#N/A</v>
      </c>
      <c r="Q58" s="665"/>
      <c r="R58" s="666" t="e">
        <f aca="false">IFERROR(VLOOKUP(K56,【参考】数式用!$A$5:$J$27,MATCH(Q58,【参考】数式用!$B$4:$J$4,0)+1,0),"")))</f>
        <v>#N/A</v>
      </c>
      <c r="S58" s="667" t="s">
        <v>114</v>
      </c>
      <c r="T58" s="668" t="n">
        <v>6</v>
      </c>
      <c r="U58" s="669" t="s">
        <v>115</v>
      </c>
      <c r="V58" s="670" t="n">
        <v>4</v>
      </c>
      <c r="W58" s="669" t="s">
        <v>406</v>
      </c>
      <c r="X58" s="668" t="n">
        <v>6</v>
      </c>
      <c r="Y58" s="669" t="s">
        <v>115</v>
      </c>
      <c r="Z58" s="670" t="n">
        <v>5</v>
      </c>
      <c r="AA58" s="669" t="s">
        <v>116</v>
      </c>
      <c r="AB58" s="671" t="s">
        <v>127</v>
      </c>
      <c r="AC58" s="672" t="n">
        <f aca="false">IF(V58&gt;=1,(X58*12+Z58)-(T58*12+V58)+1,"")</f>
        <v>2</v>
      </c>
      <c r="AD58" s="669" t="s">
        <v>407</v>
      </c>
      <c r="AE58" s="673" t="str">
        <f aca="false">IFERROR(ROUNDDOWN(ROUND(L56*R58,0)*M56,0)*AC58,"")</f>
        <v/>
      </c>
      <c r="AF58" s="674" t="str">
        <f aca="false">IFERROR(ROUNDDOWN(ROUND(L56*(R58-P58),0)*M56,0)*AC58,"")</f>
        <v/>
      </c>
      <c r="AG58" s="675" t="n">
        <f aca="false">IF(AND(O58="ベア加算なし",Q58="ベア加算"),AE58,0)</f>
        <v>0</v>
      </c>
      <c r="AH58" s="676"/>
      <c r="AI58" s="677"/>
      <c r="AJ58" s="678"/>
      <c r="AK58" s="679"/>
      <c r="AL58" s="680"/>
      <c r="AM58" s="681"/>
      <c r="AN58" s="682" t="str">
        <f aca="false">IF(AP56="","",IF(OR(O56="",AND(O58="ベア加算なし",Q58="ベア加算",AH58=""),AND(OR(Q56="処遇加算Ⅰ",Q56="処遇加算Ⅱ"),AI56=""),AND(Q56="処遇加算Ⅲ",AJ56=""),AND(Q56="処遇加算Ⅰ",AK56=""),AND(OR(Q57="特定加算Ⅰ",Q57="特定加算Ⅱ"),AL57=""),AND(Q57="特定加算Ⅰ",AM57="")),"！記入が必要な欄（緑色、水色、黄色のセル）に空欄があります。空欄を埋めてください。",""))</f>
        <v/>
      </c>
      <c r="AP58" s="683" t="str">
        <f aca="false">IF(K56&lt;&gt;"","P列・R列に色付け","")</f>
        <v/>
      </c>
      <c r="AQ58" s="684"/>
      <c r="AR58" s="684"/>
      <c r="AX58" s="685"/>
      <c r="AY58" s="645" t="str">
        <f aca="false">G56</f>
        <v/>
      </c>
    </row>
    <row r="59" customFormat="false" ht="32.1" hidden="false" customHeight="true" outlineLevel="0" collapsed="false">
      <c r="A59" s="617" t="n">
        <v>16</v>
      </c>
      <c r="B59" s="618" t="str">
        <f aca="false">IF(基本情報入力シート!C69="","",基本情報入力シート!C69)</f>
        <v/>
      </c>
      <c r="C59" s="618"/>
      <c r="D59" s="618"/>
      <c r="E59" s="618"/>
      <c r="F59" s="618"/>
      <c r="G59" s="619" t="str">
        <f aca="false">IF(基本情報入力シート!M69="","",基本情報入力シート!M69)</f>
        <v/>
      </c>
      <c r="H59" s="619" t="str">
        <f aca="false">IF(基本情報入力シート!R69="","",基本情報入力シート!R69)</f>
        <v/>
      </c>
      <c r="I59" s="619" t="str">
        <f aca="false">IF(基本情報入力シート!W69="","",基本情報入力シート!W69)</f>
        <v/>
      </c>
      <c r="J59" s="619" t="str">
        <f aca="false">IF(基本情報入力シート!X69="","",基本情報入力シート!X69)</f>
        <v/>
      </c>
      <c r="K59" s="619" t="str">
        <f aca="false">IF(基本情報入力シート!Y69="","",基本情報入力シート!Y69)</f>
        <v/>
      </c>
      <c r="L59" s="707" t="str">
        <f aca="false">IF(基本情報入力シート!AB69="","",基本情報入力シート!AB69)</f>
        <v/>
      </c>
      <c r="M59" s="708" t="e">
        <f aca="false">IF(基本情報入力シート!AC69="","",基本情報入力シート!AC69)</f>
        <v>#N/A</v>
      </c>
      <c r="N59" s="623" t="s">
        <v>403</v>
      </c>
      <c r="O59" s="624"/>
      <c r="P59" s="625" t="e">
        <f aca="false">IFERROR(VLOOKUP(K59,【参考】数式用!$A$5:$J$27,MATCH(O59,【参考】数式用!$B$4:$J$4,0)+1,0),"")))</f>
        <v>#N/A</v>
      </c>
      <c r="Q59" s="624"/>
      <c r="R59" s="625" t="e">
        <f aca="false">IFERROR(VLOOKUP(K59,【参考】数式用!$A$5:$J$27,MATCH(Q59,【参考】数式用!$B$4:$J$4,0)+1,0),"")))</f>
        <v>#N/A</v>
      </c>
      <c r="S59" s="626" t="s">
        <v>114</v>
      </c>
      <c r="T59" s="627" t="n">
        <v>6</v>
      </c>
      <c r="U59" s="156" t="s">
        <v>115</v>
      </c>
      <c r="V59" s="628" t="n">
        <v>4</v>
      </c>
      <c r="W59" s="156" t="s">
        <v>406</v>
      </c>
      <c r="X59" s="627" t="n">
        <v>6</v>
      </c>
      <c r="Y59" s="156" t="s">
        <v>115</v>
      </c>
      <c r="Z59" s="628" t="n">
        <v>5</v>
      </c>
      <c r="AA59" s="156" t="s">
        <v>116</v>
      </c>
      <c r="AB59" s="629" t="s">
        <v>127</v>
      </c>
      <c r="AC59" s="630" t="n">
        <f aca="false">IF(V59&gt;=1,(X59*12+Z59)-(T59*12+V59)+1,"")</f>
        <v>2</v>
      </c>
      <c r="AD59" s="156" t="s">
        <v>407</v>
      </c>
      <c r="AE59" s="631" t="str">
        <f aca="false">IFERROR(ROUNDDOWN(ROUND(L59*R59,0)*M59,0)*AC59,"")</f>
        <v/>
      </c>
      <c r="AF59" s="632" t="str">
        <f aca="false">IFERROR(ROUNDDOWN(ROUND(L59*(R59-P59),0)*M59,0)*AC59,"")</f>
        <v/>
      </c>
      <c r="AG59" s="633"/>
      <c r="AH59" s="694"/>
      <c r="AI59" s="709"/>
      <c r="AJ59" s="704"/>
      <c r="AK59" s="705"/>
      <c r="AL59" s="638"/>
      <c r="AM59" s="639"/>
      <c r="AN59" s="640" t="str">
        <f aca="false">IF(AP59="","",IF(R59&lt;P59,"！加算の要件上は問題ありませんが、令和６年３月と比較して４・５月に加算率が下がる計画になっています。",""))</f>
        <v/>
      </c>
      <c r="AP59" s="641" t="str">
        <f aca="false">IF(K59&lt;&gt;"","P列・R列に色付け","")</f>
        <v/>
      </c>
      <c r="AQ59" s="642" t="e">
        <f aca="false">IFERROR(VLOOKUP(K59,【参考】数式用!$AJ$2:$AK$24,2,FALSE),"")))</f>
        <v>#N/A</v>
      </c>
      <c r="AR59" s="644" t="str">
        <f aca="false">Q59&amp;Q60&amp;Q61</f>
        <v/>
      </c>
      <c r="AS59" s="642" t="str">
        <f aca="false">IF(AG61&lt;&gt;0,IF(AH61="○","入力済","未入力"),"")</f>
        <v/>
      </c>
      <c r="AT59" s="643" t="str">
        <f aca="false">IF(OR(Q59="処遇加算Ⅰ",Q59="処遇加算Ⅱ"),IF(OR(AI59="○",AI59="令和６年度中に満たす"),"入力済","未入力"),"")</f>
        <v/>
      </c>
      <c r="AU59" s="644" t="str">
        <f aca="false">IF(Q59="処遇加算Ⅲ",IF(AJ59="○","入力済","未入力"),"")</f>
        <v/>
      </c>
      <c r="AV59" s="642" t="str">
        <f aca="false">IF(Q59="処遇加算Ⅰ",IF(OR(AK59="○",AK59="令和６年度中に満たす"),"入力済","未入力"),"")</f>
        <v/>
      </c>
      <c r="AW59" s="642" t="str">
        <f aca="false">IF(OR(Q60="特定加算Ⅰ",Q60="特定加算Ⅱ"),IF(OR(AND(K59&lt;&gt;"訪問型サービス（総合事業）",K59&lt;&gt;"通所型サービス（総合事業）",K59&lt;&gt;"（介護予防）短期入所生活介護",K59&lt;&gt;"（介護予防）短期入所療養介護（老健）",K59&lt;&gt;"（介護予防）短期入所療養介護 （病院等（老健以外）)",K59&lt;&gt;"（介護予防）短期入所療養介護（医療院）"),AL60&lt;&gt;""),1,""),"")</f>
        <v/>
      </c>
      <c r="AX59" s="645" t="str">
        <f aca="false">IF(Q60="特定加算Ⅰ",IF(AM60="","未入力","入力済"),"")</f>
        <v/>
      </c>
      <c r="AY59" s="645" t="str">
        <f aca="false">G59</f>
        <v/>
      </c>
    </row>
    <row r="60" customFormat="false" ht="32.1" hidden="false" customHeight="true" outlineLevel="0" collapsed="false">
      <c r="A60" s="617"/>
      <c r="B60" s="618"/>
      <c r="C60" s="618"/>
      <c r="D60" s="618"/>
      <c r="E60" s="618"/>
      <c r="F60" s="618"/>
      <c r="G60" s="619"/>
      <c r="H60" s="619"/>
      <c r="I60" s="619"/>
      <c r="J60" s="619"/>
      <c r="K60" s="619"/>
      <c r="L60" s="707"/>
      <c r="M60" s="708"/>
      <c r="N60" s="646" t="s">
        <v>409</v>
      </c>
      <c r="O60" s="647"/>
      <c r="P60" s="648" t="e">
        <f aca="false">IFERROR(VLOOKUP(K59,【参考】数式用!$A$5:$J$27,MATCH(O60,【参考】数式用!$B$4:$J$4,0)+1,0),"")))</f>
        <v>#N/A</v>
      </c>
      <c r="Q60" s="647"/>
      <c r="R60" s="648" t="e">
        <f aca="false">IFERROR(VLOOKUP(K59,【参考】数式用!$A$5:$J$27,MATCH(Q60,【参考】数式用!$B$4:$J$4,0)+1,0),"")))</f>
        <v>#N/A</v>
      </c>
      <c r="S60" s="98" t="s">
        <v>114</v>
      </c>
      <c r="T60" s="649" t="n">
        <v>6</v>
      </c>
      <c r="U60" s="99" t="s">
        <v>115</v>
      </c>
      <c r="V60" s="650" t="n">
        <v>4</v>
      </c>
      <c r="W60" s="99" t="s">
        <v>406</v>
      </c>
      <c r="X60" s="649" t="n">
        <v>6</v>
      </c>
      <c r="Y60" s="99" t="s">
        <v>115</v>
      </c>
      <c r="Z60" s="650" t="n">
        <v>5</v>
      </c>
      <c r="AA60" s="99" t="s">
        <v>116</v>
      </c>
      <c r="AB60" s="651" t="s">
        <v>127</v>
      </c>
      <c r="AC60" s="652" t="n">
        <f aca="false">IF(V60&gt;=1,(X60*12+Z60)-(T60*12+V60)+1,"")</f>
        <v>2</v>
      </c>
      <c r="AD60" s="99" t="s">
        <v>407</v>
      </c>
      <c r="AE60" s="653" t="str">
        <f aca="false">IFERROR(ROUNDDOWN(ROUND(L59*R60,0)*M59,0)*AC60,"")</f>
        <v/>
      </c>
      <c r="AF60" s="654" t="str">
        <f aca="false">IFERROR(ROUNDDOWN(ROUND(L59*(R60-P60),0)*M59,0)*AC60,"")</f>
        <v/>
      </c>
      <c r="AG60" s="655"/>
      <c r="AH60" s="656"/>
      <c r="AI60" s="657"/>
      <c r="AJ60" s="658"/>
      <c r="AK60" s="659"/>
      <c r="AL60" s="660"/>
      <c r="AM60" s="661"/>
      <c r="AN60" s="662" t="str">
        <f aca="false">IF(AP59="","",IF(OR(Z59=4,Z60=4,Z61=4),"！加算の要件上は問題ありませんが、算定期間の終わりが令和６年５月になっていません。区分変更の場合は、「基本情報入力シート」で同じ事業所を２行に分けて記入してください。",""))</f>
        <v/>
      </c>
      <c r="AO60" s="663"/>
      <c r="AP60" s="641" t="str">
        <f aca="false">IF(K59&lt;&gt;"","P列・R列に色付け","")</f>
        <v/>
      </c>
      <c r="AY60" s="645" t="str">
        <f aca="false">G59</f>
        <v/>
      </c>
    </row>
    <row r="61" customFormat="false" ht="32.1" hidden="false" customHeight="true" outlineLevel="0" collapsed="false">
      <c r="A61" s="617"/>
      <c r="B61" s="618"/>
      <c r="C61" s="618"/>
      <c r="D61" s="618"/>
      <c r="E61" s="618"/>
      <c r="F61" s="618"/>
      <c r="G61" s="619"/>
      <c r="H61" s="619"/>
      <c r="I61" s="619"/>
      <c r="J61" s="619"/>
      <c r="K61" s="619"/>
      <c r="L61" s="707"/>
      <c r="M61" s="708"/>
      <c r="N61" s="664" t="s">
        <v>413</v>
      </c>
      <c r="O61" s="711"/>
      <c r="P61" s="712" t="e">
        <f aca="false">IFERROR(VLOOKUP(K59,【参考】数式用!$A$5:$J$27,MATCH(O61,【参考】数式用!$B$4:$J$4,0)+1,0),"")))</f>
        <v>#N/A</v>
      </c>
      <c r="Q61" s="665"/>
      <c r="R61" s="666" t="e">
        <f aca="false">IFERROR(VLOOKUP(K59,【参考】数式用!$A$5:$J$27,MATCH(Q61,【参考】数式用!$B$4:$J$4,0)+1,0),"")))</f>
        <v>#N/A</v>
      </c>
      <c r="S61" s="667" t="s">
        <v>114</v>
      </c>
      <c r="T61" s="668" t="n">
        <v>6</v>
      </c>
      <c r="U61" s="669" t="s">
        <v>115</v>
      </c>
      <c r="V61" s="670" t="n">
        <v>4</v>
      </c>
      <c r="W61" s="669" t="s">
        <v>406</v>
      </c>
      <c r="X61" s="668" t="n">
        <v>6</v>
      </c>
      <c r="Y61" s="669" t="s">
        <v>115</v>
      </c>
      <c r="Z61" s="670" t="n">
        <v>5</v>
      </c>
      <c r="AA61" s="669" t="s">
        <v>116</v>
      </c>
      <c r="AB61" s="671" t="s">
        <v>127</v>
      </c>
      <c r="AC61" s="672" t="n">
        <f aca="false">IF(V61&gt;=1,(X61*12+Z61)-(T61*12+V61)+1,"")</f>
        <v>2</v>
      </c>
      <c r="AD61" s="669" t="s">
        <v>407</v>
      </c>
      <c r="AE61" s="673" t="str">
        <f aca="false">IFERROR(ROUNDDOWN(ROUND(L59*R61,0)*M59,0)*AC61,"")</f>
        <v/>
      </c>
      <c r="AF61" s="674" t="str">
        <f aca="false">IFERROR(ROUNDDOWN(ROUND(L59*(R61-P61),0)*M59,0)*AC61,"")</f>
        <v/>
      </c>
      <c r="AG61" s="675" t="n">
        <f aca="false">IF(AND(O61="ベア加算なし",Q61="ベア加算"),AE61,0)</f>
        <v>0</v>
      </c>
      <c r="AH61" s="676"/>
      <c r="AI61" s="677"/>
      <c r="AJ61" s="678"/>
      <c r="AK61" s="679"/>
      <c r="AL61" s="680"/>
      <c r="AM61" s="681"/>
      <c r="AN61" s="682" t="str">
        <f aca="false">IF(AP59="","",IF(OR(O59="",AND(O61="ベア加算なし",Q61="ベア加算",AH61=""),AND(OR(Q59="処遇加算Ⅰ",Q59="処遇加算Ⅱ"),AI59=""),AND(Q59="処遇加算Ⅲ",AJ59=""),AND(Q59="処遇加算Ⅰ",AK59=""),AND(OR(Q60="特定加算Ⅰ",Q60="特定加算Ⅱ"),AL60=""),AND(Q60="特定加算Ⅰ",AM60="")),"！記入が必要な欄（緑色、水色、黄色のセル）に空欄があります。空欄を埋めてください。",""))</f>
        <v/>
      </c>
      <c r="AP61" s="683" t="str">
        <f aca="false">IF(K59&lt;&gt;"","P列・R列に色付け","")</f>
        <v/>
      </c>
      <c r="AQ61" s="684"/>
      <c r="AR61" s="684"/>
      <c r="AX61" s="685"/>
      <c r="AY61" s="645" t="str">
        <f aca="false">G59</f>
        <v/>
      </c>
    </row>
    <row r="62" customFormat="false" ht="32.1" hidden="false" customHeight="true" outlineLevel="0" collapsed="false">
      <c r="A62" s="617" t="n">
        <v>17</v>
      </c>
      <c r="B62" s="618" t="str">
        <f aca="false">IF(基本情報入力シート!C70="","",基本情報入力シート!C70)</f>
        <v/>
      </c>
      <c r="C62" s="618"/>
      <c r="D62" s="618"/>
      <c r="E62" s="618"/>
      <c r="F62" s="618"/>
      <c r="G62" s="619" t="str">
        <f aca="false">IF(基本情報入力シート!M70="","",基本情報入力シート!M70)</f>
        <v/>
      </c>
      <c r="H62" s="619" t="str">
        <f aca="false">IF(基本情報入力シート!R70="","",基本情報入力シート!R70)</f>
        <v/>
      </c>
      <c r="I62" s="619" t="str">
        <f aca="false">IF(基本情報入力シート!W70="","",基本情報入力シート!W70)</f>
        <v/>
      </c>
      <c r="J62" s="619" t="str">
        <f aca="false">IF(基本情報入力シート!X70="","",基本情報入力シート!X70)</f>
        <v/>
      </c>
      <c r="K62" s="619" t="str">
        <f aca="false">IF(基本情報入力シート!Y70="","",基本情報入力シート!Y70)</f>
        <v/>
      </c>
      <c r="L62" s="707" t="str">
        <f aca="false">IF(基本情報入力シート!AB70="","",基本情報入力シート!AB70)</f>
        <v/>
      </c>
      <c r="M62" s="708" t="e">
        <f aca="false">IF(基本情報入力シート!AC70="","",基本情報入力シート!AC70)</f>
        <v>#N/A</v>
      </c>
      <c r="N62" s="623" t="s">
        <v>403</v>
      </c>
      <c r="O62" s="624"/>
      <c r="P62" s="625" t="e">
        <f aca="false">IFERROR(VLOOKUP(K62,【参考】数式用!$A$5:$J$27,MATCH(O62,【参考】数式用!$B$4:$J$4,0)+1,0),"")))</f>
        <v>#N/A</v>
      </c>
      <c r="Q62" s="624"/>
      <c r="R62" s="625" t="e">
        <f aca="false">IFERROR(VLOOKUP(K62,【参考】数式用!$A$5:$J$27,MATCH(Q62,【参考】数式用!$B$4:$J$4,0)+1,0),"")))</f>
        <v>#N/A</v>
      </c>
      <c r="S62" s="626" t="s">
        <v>114</v>
      </c>
      <c r="T62" s="627" t="n">
        <v>6</v>
      </c>
      <c r="U62" s="156" t="s">
        <v>115</v>
      </c>
      <c r="V62" s="628" t="n">
        <v>4</v>
      </c>
      <c r="W62" s="156" t="s">
        <v>406</v>
      </c>
      <c r="X62" s="627" t="n">
        <v>6</v>
      </c>
      <c r="Y62" s="156" t="s">
        <v>115</v>
      </c>
      <c r="Z62" s="628" t="n">
        <v>5</v>
      </c>
      <c r="AA62" s="156" t="s">
        <v>116</v>
      </c>
      <c r="AB62" s="629" t="s">
        <v>127</v>
      </c>
      <c r="AC62" s="630" t="n">
        <f aca="false">IF(V62&gt;=1,(X62*12+Z62)-(T62*12+V62)+1,"")</f>
        <v>2</v>
      </c>
      <c r="AD62" s="156" t="s">
        <v>407</v>
      </c>
      <c r="AE62" s="631" t="str">
        <f aca="false">IFERROR(ROUNDDOWN(ROUND(L62*R62,0)*M62,0)*AC62,"")</f>
        <v/>
      </c>
      <c r="AF62" s="632" t="str">
        <f aca="false">IFERROR(ROUNDDOWN(ROUND(L62*(R62-P62),0)*M62,0)*AC62,"")</f>
        <v/>
      </c>
      <c r="AG62" s="633"/>
      <c r="AH62" s="694"/>
      <c r="AI62" s="709"/>
      <c r="AJ62" s="704"/>
      <c r="AK62" s="705"/>
      <c r="AL62" s="638"/>
      <c r="AM62" s="639"/>
      <c r="AN62" s="640" t="str">
        <f aca="false">IF(AP62="","",IF(R62&lt;P62,"！加算の要件上は問題ありませんが、令和６年３月と比較して４・５月に加算率が下がる計画になっています。",""))</f>
        <v/>
      </c>
      <c r="AP62" s="641" t="str">
        <f aca="false">IF(K62&lt;&gt;"","P列・R列に色付け","")</f>
        <v/>
      </c>
      <c r="AQ62" s="642" t="e">
        <f aca="false">IFERROR(VLOOKUP(K62,【参考】数式用!$AJ$2:$AK$24,2,FALSE),"")))</f>
        <v>#N/A</v>
      </c>
      <c r="AR62" s="644" t="str">
        <f aca="false">Q62&amp;Q63&amp;Q64</f>
        <v/>
      </c>
      <c r="AS62" s="642" t="str">
        <f aca="false">IF(AG64&lt;&gt;0,IF(AH64="○","入力済","未入力"),"")</f>
        <v/>
      </c>
      <c r="AT62" s="643" t="str">
        <f aca="false">IF(OR(Q62="処遇加算Ⅰ",Q62="処遇加算Ⅱ"),IF(OR(AI62="○",AI62="令和６年度中に満たす"),"入力済","未入力"),"")</f>
        <v/>
      </c>
      <c r="AU62" s="644" t="str">
        <f aca="false">IF(Q62="処遇加算Ⅲ",IF(AJ62="○","入力済","未入力"),"")</f>
        <v/>
      </c>
      <c r="AV62" s="642" t="str">
        <f aca="false">IF(Q62="処遇加算Ⅰ",IF(OR(AK62="○",AK62="令和６年度中に満たす"),"入力済","未入力"),"")</f>
        <v/>
      </c>
      <c r="AW62" s="642" t="str">
        <f aca="false">IF(OR(Q63="特定加算Ⅰ",Q63="特定加算Ⅱ"),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（病院等（老健以外）)",K62&lt;&gt;"（介護予防）短期入所療養介護（医療院）"),AL63&lt;&gt;""),1,""),"")</f>
        <v/>
      </c>
      <c r="AX62" s="645" t="str">
        <f aca="false">IF(Q63="特定加算Ⅰ",IF(AM63="","未入力","入力済"),"")</f>
        <v/>
      </c>
      <c r="AY62" s="645" t="str">
        <f aca="false">G62</f>
        <v/>
      </c>
    </row>
    <row r="63" customFormat="false" ht="32.1" hidden="false" customHeight="true" outlineLevel="0" collapsed="false">
      <c r="A63" s="617"/>
      <c r="B63" s="618"/>
      <c r="C63" s="618"/>
      <c r="D63" s="618"/>
      <c r="E63" s="618"/>
      <c r="F63" s="618"/>
      <c r="G63" s="619"/>
      <c r="H63" s="619"/>
      <c r="I63" s="619"/>
      <c r="J63" s="619"/>
      <c r="K63" s="619"/>
      <c r="L63" s="707"/>
      <c r="M63" s="708"/>
      <c r="N63" s="646" t="s">
        <v>409</v>
      </c>
      <c r="O63" s="647"/>
      <c r="P63" s="648" t="e">
        <f aca="false">IFERROR(VLOOKUP(K62,【参考】数式用!$A$5:$J$27,MATCH(O63,【参考】数式用!$B$4:$J$4,0)+1,0),"")))</f>
        <v>#N/A</v>
      </c>
      <c r="Q63" s="647"/>
      <c r="R63" s="648" t="e">
        <f aca="false">IFERROR(VLOOKUP(K62,【参考】数式用!$A$5:$J$27,MATCH(Q63,【参考】数式用!$B$4:$J$4,0)+1,0),"")))</f>
        <v>#N/A</v>
      </c>
      <c r="S63" s="98" t="s">
        <v>114</v>
      </c>
      <c r="T63" s="649" t="n">
        <v>6</v>
      </c>
      <c r="U63" s="99" t="s">
        <v>115</v>
      </c>
      <c r="V63" s="650" t="n">
        <v>4</v>
      </c>
      <c r="W63" s="99" t="s">
        <v>406</v>
      </c>
      <c r="X63" s="649" t="n">
        <v>6</v>
      </c>
      <c r="Y63" s="99" t="s">
        <v>115</v>
      </c>
      <c r="Z63" s="650" t="n">
        <v>5</v>
      </c>
      <c r="AA63" s="99" t="s">
        <v>116</v>
      </c>
      <c r="AB63" s="651" t="s">
        <v>127</v>
      </c>
      <c r="AC63" s="652" t="n">
        <f aca="false">IF(V63&gt;=1,(X63*12+Z63)-(T63*12+V63)+1,"")</f>
        <v>2</v>
      </c>
      <c r="AD63" s="99" t="s">
        <v>407</v>
      </c>
      <c r="AE63" s="653" t="str">
        <f aca="false">IFERROR(ROUNDDOWN(ROUND(L62*R63,0)*M62,0)*AC63,"")</f>
        <v/>
      </c>
      <c r="AF63" s="654" t="str">
        <f aca="false">IFERROR(ROUNDDOWN(ROUND(L62*(R63-P63),0)*M62,0)*AC63,"")</f>
        <v/>
      </c>
      <c r="AG63" s="655"/>
      <c r="AH63" s="656"/>
      <c r="AI63" s="657"/>
      <c r="AJ63" s="658"/>
      <c r="AK63" s="659"/>
      <c r="AL63" s="660"/>
      <c r="AM63" s="661"/>
      <c r="AN63" s="662" t="str">
        <f aca="false">IF(AP62="","",IF(OR(Z62=4,Z63=4,Z64=4),"！加算の要件上は問題ありませんが、算定期間の終わりが令和６年５月になっていません。区分変更の場合は、「基本情報入力シート」で同じ事業所を２行に分けて記入してください。",""))</f>
        <v/>
      </c>
      <c r="AO63" s="663"/>
      <c r="AP63" s="641" t="str">
        <f aca="false">IF(K62&lt;&gt;"","P列・R列に色付け","")</f>
        <v/>
      </c>
      <c r="AY63" s="645" t="str">
        <f aca="false">G62</f>
        <v/>
      </c>
    </row>
    <row r="64" customFormat="false" ht="32.1" hidden="false" customHeight="true" outlineLevel="0" collapsed="false">
      <c r="A64" s="617"/>
      <c r="B64" s="618"/>
      <c r="C64" s="618"/>
      <c r="D64" s="618"/>
      <c r="E64" s="618"/>
      <c r="F64" s="618"/>
      <c r="G64" s="619"/>
      <c r="H64" s="619"/>
      <c r="I64" s="619"/>
      <c r="J64" s="619"/>
      <c r="K64" s="619"/>
      <c r="L64" s="707"/>
      <c r="M64" s="708"/>
      <c r="N64" s="664" t="s">
        <v>413</v>
      </c>
      <c r="O64" s="711"/>
      <c r="P64" s="712" t="e">
        <f aca="false">IFERROR(VLOOKUP(K62,【参考】数式用!$A$5:$J$27,MATCH(O64,【参考】数式用!$B$4:$J$4,0)+1,0),"")))</f>
        <v>#N/A</v>
      </c>
      <c r="Q64" s="665"/>
      <c r="R64" s="666" t="e">
        <f aca="false">IFERROR(VLOOKUP(K62,【参考】数式用!$A$5:$J$27,MATCH(Q64,【参考】数式用!$B$4:$J$4,0)+1,0),"")))</f>
        <v>#N/A</v>
      </c>
      <c r="S64" s="667" t="s">
        <v>114</v>
      </c>
      <c r="T64" s="668" t="n">
        <v>6</v>
      </c>
      <c r="U64" s="669" t="s">
        <v>115</v>
      </c>
      <c r="V64" s="670" t="n">
        <v>4</v>
      </c>
      <c r="W64" s="669" t="s">
        <v>406</v>
      </c>
      <c r="X64" s="668" t="n">
        <v>6</v>
      </c>
      <c r="Y64" s="669" t="s">
        <v>115</v>
      </c>
      <c r="Z64" s="670" t="n">
        <v>5</v>
      </c>
      <c r="AA64" s="669" t="s">
        <v>116</v>
      </c>
      <c r="AB64" s="671" t="s">
        <v>127</v>
      </c>
      <c r="AC64" s="672" t="n">
        <f aca="false">IF(V64&gt;=1,(X64*12+Z64)-(T64*12+V64)+1,"")</f>
        <v>2</v>
      </c>
      <c r="AD64" s="669" t="s">
        <v>407</v>
      </c>
      <c r="AE64" s="673" t="str">
        <f aca="false">IFERROR(ROUNDDOWN(ROUND(L62*R64,0)*M62,0)*AC64,"")</f>
        <v/>
      </c>
      <c r="AF64" s="674" t="str">
        <f aca="false">IFERROR(ROUNDDOWN(ROUND(L62*(R64-P64),0)*M62,0)*AC64,"")</f>
        <v/>
      </c>
      <c r="AG64" s="675" t="n">
        <f aca="false">IF(AND(O64="ベア加算なし",Q64="ベア加算"),AE64,0)</f>
        <v>0</v>
      </c>
      <c r="AH64" s="676"/>
      <c r="AI64" s="677"/>
      <c r="AJ64" s="678"/>
      <c r="AK64" s="679"/>
      <c r="AL64" s="680"/>
      <c r="AM64" s="681"/>
      <c r="AN64" s="682" t="str">
        <f aca="false">IF(AP62="","",IF(OR(O62="",AND(O64="ベア加算なし",Q64="ベア加算",AH64=""),AND(OR(Q62="処遇加算Ⅰ",Q62="処遇加算Ⅱ"),AI62=""),AND(Q62="処遇加算Ⅲ",AJ62=""),AND(Q62="処遇加算Ⅰ",AK62=""),AND(OR(Q63="特定加算Ⅰ",Q63="特定加算Ⅱ"),AL63=""),AND(Q63="特定加算Ⅰ",AM63="")),"！記入が必要な欄（緑色、水色、黄色のセル）に空欄があります。空欄を埋めてください。",""))</f>
        <v/>
      </c>
      <c r="AP64" s="683" t="str">
        <f aca="false">IF(K62&lt;&gt;"","P列・R列に色付け","")</f>
        <v/>
      </c>
      <c r="AQ64" s="684"/>
      <c r="AR64" s="684"/>
      <c r="AX64" s="685"/>
      <c r="AY64" s="645" t="str">
        <f aca="false">G62</f>
        <v/>
      </c>
    </row>
    <row r="65" customFormat="false" ht="32.1" hidden="false" customHeight="true" outlineLevel="0" collapsed="false">
      <c r="A65" s="617" t="n">
        <v>18</v>
      </c>
      <c r="B65" s="618" t="str">
        <f aca="false">IF(基本情報入力シート!C71="","",基本情報入力シート!C71)</f>
        <v/>
      </c>
      <c r="C65" s="618"/>
      <c r="D65" s="618"/>
      <c r="E65" s="618"/>
      <c r="F65" s="618"/>
      <c r="G65" s="619" t="str">
        <f aca="false">IF(基本情報入力シート!M71="","",基本情報入力シート!M71)</f>
        <v/>
      </c>
      <c r="H65" s="619" t="str">
        <f aca="false">IF(基本情報入力シート!R71="","",基本情報入力シート!R71)</f>
        <v/>
      </c>
      <c r="I65" s="619" t="str">
        <f aca="false">IF(基本情報入力シート!W71="","",基本情報入力シート!W71)</f>
        <v/>
      </c>
      <c r="J65" s="619" t="str">
        <f aca="false">IF(基本情報入力シート!X71="","",基本情報入力シート!X71)</f>
        <v/>
      </c>
      <c r="K65" s="619" t="str">
        <f aca="false">IF(基本情報入力シート!Y71="","",基本情報入力シート!Y71)</f>
        <v/>
      </c>
      <c r="L65" s="707" t="str">
        <f aca="false">IF(基本情報入力シート!AB71="","",基本情報入力シート!AB71)</f>
        <v/>
      </c>
      <c r="M65" s="708" t="e">
        <f aca="false">IF(基本情報入力シート!AC71="","",基本情報入力シート!AC71)</f>
        <v>#N/A</v>
      </c>
      <c r="N65" s="623" t="s">
        <v>403</v>
      </c>
      <c r="O65" s="624"/>
      <c r="P65" s="625" t="e">
        <f aca="false">IFERROR(VLOOKUP(K65,【参考】数式用!$A$5:$J$27,MATCH(O65,【参考】数式用!$B$4:$J$4,0)+1,0),"")))</f>
        <v>#N/A</v>
      </c>
      <c r="Q65" s="624"/>
      <c r="R65" s="625" t="e">
        <f aca="false">IFERROR(VLOOKUP(K65,【参考】数式用!$A$5:$J$27,MATCH(Q65,【参考】数式用!$B$4:$J$4,0)+1,0),"")))</f>
        <v>#N/A</v>
      </c>
      <c r="S65" s="626" t="s">
        <v>114</v>
      </c>
      <c r="T65" s="627" t="n">
        <v>6</v>
      </c>
      <c r="U65" s="156" t="s">
        <v>115</v>
      </c>
      <c r="V65" s="628" t="n">
        <v>4</v>
      </c>
      <c r="W65" s="156" t="s">
        <v>406</v>
      </c>
      <c r="X65" s="627" t="n">
        <v>6</v>
      </c>
      <c r="Y65" s="156" t="s">
        <v>115</v>
      </c>
      <c r="Z65" s="628" t="n">
        <v>5</v>
      </c>
      <c r="AA65" s="156" t="s">
        <v>116</v>
      </c>
      <c r="AB65" s="629" t="s">
        <v>127</v>
      </c>
      <c r="AC65" s="630" t="n">
        <f aca="false">IF(V65&gt;=1,(X65*12+Z65)-(T65*12+V65)+1,"")</f>
        <v>2</v>
      </c>
      <c r="AD65" s="156" t="s">
        <v>407</v>
      </c>
      <c r="AE65" s="631" t="str">
        <f aca="false">IFERROR(ROUNDDOWN(ROUND(L65*R65,0)*M65,0)*AC65,"")</f>
        <v/>
      </c>
      <c r="AF65" s="632" t="str">
        <f aca="false">IFERROR(ROUNDDOWN(ROUND(L65*(R65-P65),0)*M65,0)*AC65,"")</f>
        <v/>
      </c>
      <c r="AG65" s="633"/>
      <c r="AH65" s="694"/>
      <c r="AI65" s="709"/>
      <c r="AJ65" s="704"/>
      <c r="AK65" s="705"/>
      <c r="AL65" s="638"/>
      <c r="AM65" s="639"/>
      <c r="AN65" s="640" t="str">
        <f aca="false">IF(AP65="","",IF(R65&lt;P65,"！加算の要件上は問題ありませんが、令和６年３月と比較して４・５月に加算率が下がる計画になっています。",""))</f>
        <v/>
      </c>
      <c r="AP65" s="641" t="str">
        <f aca="false">IF(K65&lt;&gt;"","P列・R列に色付け","")</f>
        <v/>
      </c>
      <c r="AQ65" s="642" t="e">
        <f aca="false">IFERROR(VLOOKUP(K65,【参考】数式用!$AJ$2:$AK$24,2,FALSE),"")))</f>
        <v>#N/A</v>
      </c>
      <c r="AR65" s="644" t="str">
        <f aca="false">Q65&amp;Q66&amp;Q67</f>
        <v/>
      </c>
      <c r="AS65" s="642" t="str">
        <f aca="false">IF(AG67&lt;&gt;0,IF(AH67="○","入力済","未入力"),"")</f>
        <v/>
      </c>
      <c r="AT65" s="643" t="str">
        <f aca="false">IF(OR(Q65="処遇加算Ⅰ",Q65="処遇加算Ⅱ"),IF(OR(AI65="○",AI65="令和６年度中に満たす"),"入力済","未入力"),"")</f>
        <v/>
      </c>
      <c r="AU65" s="644" t="str">
        <f aca="false">IF(Q65="処遇加算Ⅲ",IF(AJ65="○","入力済","未入力"),"")</f>
        <v/>
      </c>
      <c r="AV65" s="642" t="str">
        <f aca="false">IF(Q65="処遇加算Ⅰ",IF(OR(AK65="○",AK65="令和６年度中に満たす"),"入力済","未入力"),"")</f>
        <v/>
      </c>
      <c r="AW65" s="642" t="str">
        <f aca="false">IF(OR(Q66="特定加算Ⅰ",Q66="特定加算Ⅱ"),IF(OR(AND(K65&lt;&gt;"訪問型サービス（総合事業）",K65&lt;&gt;"通所型サービス（総合事業）",K65&lt;&gt;"（介護予防）短期入所生活介護",K65&lt;&gt;"（介護予防）短期入所療養介護（老健）",K65&lt;&gt;"（介護予防）短期入所療養介護 （病院等（老健以外）)",K65&lt;&gt;"（介護予防）短期入所療養介護（医療院）"),AL66&lt;&gt;""),1,""),"")</f>
        <v/>
      </c>
      <c r="AX65" s="645" t="str">
        <f aca="false">IF(Q66="特定加算Ⅰ",IF(AM66="","未入力","入力済"),"")</f>
        <v/>
      </c>
      <c r="AY65" s="645" t="str">
        <f aca="false">G65</f>
        <v/>
      </c>
    </row>
    <row r="66" customFormat="false" ht="32.1" hidden="false" customHeight="true" outlineLevel="0" collapsed="false">
      <c r="A66" s="617"/>
      <c r="B66" s="618"/>
      <c r="C66" s="618"/>
      <c r="D66" s="618"/>
      <c r="E66" s="618"/>
      <c r="F66" s="618"/>
      <c r="G66" s="619"/>
      <c r="H66" s="619"/>
      <c r="I66" s="619"/>
      <c r="J66" s="619"/>
      <c r="K66" s="619"/>
      <c r="L66" s="707"/>
      <c r="M66" s="708"/>
      <c r="N66" s="646" t="s">
        <v>409</v>
      </c>
      <c r="O66" s="647"/>
      <c r="P66" s="648" t="e">
        <f aca="false">IFERROR(VLOOKUP(K65,【参考】数式用!$A$5:$J$27,MATCH(O66,【参考】数式用!$B$4:$J$4,0)+1,0),"")))</f>
        <v>#N/A</v>
      </c>
      <c r="Q66" s="647"/>
      <c r="R66" s="648" t="e">
        <f aca="false">IFERROR(VLOOKUP(K65,【参考】数式用!$A$5:$J$27,MATCH(Q66,【参考】数式用!$B$4:$J$4,0)+1,0),"")))</f>
        <v>#N/A</v>
      </c>
      <c r="S66" s="98" t="s">
        <v>114</v>
      </c>
      <c r="T66" s="649" t="n">
        <v>6</v>
      </c>
      <c r="U66" s="99" t="s">
        <v>115</v>
      </c>
      <c r="V66" s="650" t="n">
        <v>4</v>
      </c>
      <c r="W66" s="99" t="s">
        <v>406</v>
      </c>
      <c r="X66" s="649" t="n">
        <v>6</v>
      </c>
      <c r="Y66" s="99" t="s">
        <v>115</v>
      </c>
      <c r="Z66" s="650" t="n">
        <v>5</v>
      </c>
      <c r="AA66" s="99" t="s">
        <v>116</v>
      </c>
      <c r="AB66" s="651" t="s">
        <v>127</v>
      </c>
      <c r="AC66" s="652" t="n">
        <f aca="false">IF(V66&gt;=1,(X66*12+Z66)-(T66*12+V66)+1,"")</f>
        <v>2</v>
      </c>
      <c r="AD66" s="99" t="s">
        <v>407</v>
      </c>
      <c r="AE66" s="653" t="str">
        <f aca="false">IFERROR(ROUNDDOWN(ROUND(L65*R66,0)*M65,0)*AC66,"")</f>
        <v/>
      </c>
      <c r="AF66" s="654" t="str">
        <f aca="false">IFERROR(ROUNDDOWN(ROUND(L65*(R66-P66),0)*M65,0)*AC66,"")</f>
        <v/>
      </c>
      <c r="AG66" s="655"/>
      <c r="AH66" s="656"/>
      <c r="AI66" s="657"/>
      <c r="AJ66" s="658"/>
      <c r="AK66" s="659"/>
      <c r="AL66" s="660"/>
      <c r="AM66" s="661"/>
      <c r="AN66" s="662" t="str">
        <f aca="false">IF(AP65="","",IF(OR(Z65=4,Z66=4,Z67=4),"！加算の要件上は問題ありませんが、算定期間の終わりが令和６年５月になっていません。区分変更の場合は、「基本情報入力シート」で同じ事業所を２行に分けて記入してください。",""))</f>
        <v/>
      </c>
      <c r="AO66" s="663"/>
      <c r="AP66" s="641" t="str">
        <f aca="false">IF(K65&lt;&gt;"","P列・R列に色付け","")</f>
        <v/>
      </c>
      <c r="AY66" s="645" t="str">
        <f aca="false">G65</f>
        <v/>
      </c>
    </row>
    <row r="67" customFormat="false" ht="32.1" hidden="false" customHeight="true" outlineLevel="0" collapsed="false">
      <c r="A67" s="617"/>
      <c r="B67" s="618"/>
      <c r="C67" s="618"/>
      <c r="D67" s="618"/>
      <c r="E67" s="618"/>
      <c r="F67" s="618"/>
      <c r="G67" s="619"/>
      <c r="H67" s="619"/>
      <c r="I67" s="619"/>
      <c r="J67" s="619"/>
      <c r="K67" s="619"/>
      <c r="L67" s="707"/>
      <c r="M67" s="708"/>
      <c r="N67" s="664" t="s">
        <v>413</v>
      </c>
      <c r="O67" s="711"/>
      <c r="P67" s="712" t="e">
        <f aca="false">IFERROR(VLOOKUP(K65,【参考】数式用!$A$5:$J$27,MATCH(O67,【参考】数式用!$B$4:$J$4,0)+1,0),"")))</f>
        <v>#N/A</v>
      </c>
      <c r="Q67" s="665"/>
      <c r="R67" s="666" t="e">
        <f aca="false">IFERROR(VLOOKUP(K65,【参考】数式用!$A$5:$J$27,MATCH(Q67,【参考】数式用!$B$4:$J$4,0)+1,0),"")))</f>
        <v>#N/A</v>
      </c>
      <c r="S67" s="667" t="s">
        <v>114</v>
      </c>
      <c r="T67" s="668" t="n">
        <v>6</v>
      </c>
      <c r="U67" s="669" t="s">
        <v>115</v>
      </c>
      <c r="V67" s="670" t="n">
        <v>4</v>
      </c>
      <c r="W67" s="669" t="s">
        <v>406</v>
      </c>
      <c r="X67" s="668" t="n">
        <v>6</v>
      </c>
      <c r="Y67" s="669" t="s">
        <v>115</v>
      </c>
      <c r="Z67" s="670" t="n">
        <v>5</v>
      </c>
      <c r="AA67" s="669" t="s">
        <v>116</v>
      </c>
      <c r="AB67" s="671" t="s">
        <v>127</v>
      </c>
      <c r="AC67" s="672" t="n">
        <f aca="false">IF(V67&gt;=1,(X67*12+Z67)-(T67*12+V67)+1,"")</f>
        <v>2</v>
      </c>
      <c r="AD67" s="669" t="s">
        <v>407</v>
      </c>
      <c r="AE67" s="673" t="str">
        <f aca="false">IFERROR(ROUNDDOWN(ROUND(L65*R67,0)*M65,0)*AC67,"")</f>
        <v/>
      </c>
      <c r="AF67" s="674" t="str">
        <f aca="false">IFERROR(ROUNDDOWN(ROUND(L65*(R67-P67),0)*M65,0)*AC67,"")</f>
        <v/>
      </c>
      <c r="AG67" s="675" t="n">
        <f aca="false">IF(AND(O67="ベア加算なし",Q67="ベア加算"),AE67,0)</f>
        <v>0</v>
      </c>
      <c r="AH67" s="676"/>
      <c r="AI67" s="677"/>
      <c r="AJ67" s="678"/>
      <c r="AK67" s="679"/>
      <c r="AL67" s="680"/>
      <c r="AM67" s="681"/>
      <c r="AN67" s="682" t="str">
        <f aca="false">IF(AP65="","",IF(OR(O65="",AND(O67="ベア加算なし",Q67="ベア加算",AH67=""),AND(OR(Q65="処遇加算Ⅰ",Q65="処遇加算Ⅱ"),AI65=""),AND(Q65="処遇加算Ⅲ",AJ65=""),AND(Q65="処遇加算Ⅰ",AK65=""),AND(OR(Q66="特定加算Ⅰ",Q66="特定加算Ⅱ"),AL66=""),AND(Q66="特定加算Ⅰ",AM66="")),"！記入が必要な欄（緑色、水色、黄色のセル）に空欄があります。空欄を埋めてください。",""))</f>
        <v/>
      </c>
      <c r="AP67" s="683" t="str">
        <f aca="false">IF(K65&lt;&gt;"","P列・R列に色付け","")</f>
        <v/>
      </c>
      <c r="AQ67" s="684"/>
      <c r="AR67" s="684"/>
      <c r="AX67" s="685"/>
      <c r="AY67" s="645" t="str">
        <f aca="false">G65</f>
        <v/>
      </c>
    </row>
    <row r="68" customFormat="false" ht="32.1" hidden="false" customHeight="true" outlineLevel="0" collapsed="false">
      <c r="A68" s="617" t="n">
        <v>19</v>
      </c>
      <c r="B68" s="618" t="str">
        <f aca="false">IF(基本情報入力シート!C72="","",基本情報入力シート!C72)</f>
        <v/>
      </c>
      <c r="C68" s="618"/>
      <c r="D68" s="618"/>
      <c r="E68" s="618"/>
      <c r="F68" s="618"/>
      <c r="G68" s="619" t="str">
        <f aca="false">IF(基本情報入力シート!M72="","",基本情報入力シート!M72)</f>
        <v/>
      </c>
      <c r="H68" s="619" t="str">
        <f aca="false">IF(基本情報入力シート!R72="","",基本情報入力シート!R72)</f>
        <v/>
      </c>
      <c r="I68" s="619" t="str">
        <f aca="false">IF(基本情報入力シート!W72="","",基本情報入力シート!W72)</f>
        <v/>
      </c>
      <c r="J68" s="619" t="str">
        <f aca="false">IF(基本情報入力シート!X72="","",基本情報入力シート!X72)</f>
        <v/>
      </c>
      <c r="K68" s="619" t="str">
        <f aca="false">IF(基本情報入力シート!Y72="","",基本情報入力シート!Y72)</f>
        <v/>
      </c>
      <c r="L68" s="707" t="str">
        <f aca="false">IF(基本情報入力シート!AB72="","",基本情報入力シート!AB72)</f>
        <v/>
      </c>
      <c r="M68" s="708" t="e">
        <f aca="false">IF(基本情報入力シート!AC72="","",基本情報入力シート!AC72)</f>
        <v>#N/A</v>
      </c>
      <c r="N68" s="623" t="s">
        <v>403</v>
      </c>
      <c r="O68" s="624"/>
      <c r="P68" s="625" t="e">
        <f aca="false">IFERROR(VLOOKUP(K68,【参考】数式用!$A$5:$J$27,MATCH(O68,【参考】数式用!$B$4:$J$4,0)+1,0),"")))</f>
        <v>#N/A</v>
      </c>
      <c r="Q68" s="624"/>
      <c r="R68" s="625" t="e">
        <f aca="false">IFERROR(VLOOKUP(K68,【参考】数式用!$A$5:$J$27,MATCH(Q68,【参考】数式用!$B$4:$J$4,0)+1,0),"")))</f>
        <v>#N/A</v>
      </c>
      <c r="S68" s="626" t="s">
        <v>114</v>
      </c>
      <c r="T68" s="627" t="n">
        <v>6</v>
      </c>
      <c r="U68" s="156" t="s">
        <v>115</v>
      </c>
      <c r="V68" s="628" t="n">
        <v>4</v>
      </c>
      <c r="W68" s="156" t="s">
        <v>406</v>
      </c>
      <c r="X68" s="627" t="n">
        <v>6</v>
      </c>
      <c r="Y68" s="156" t="s">
        <v>115</v>
      </c>
      <c r="Z68" s="628" t="n">
        <v>5</v>
      </c>
      <c r="AA68" s="156" t="s">
        <v>116</v>
      </c>
      <c r="AB68" s="629" t="s">
        <v>127</v>
      </c>
      <c r="AC68" s="630" t="n">
        <f aca="false">IF(V68&gt;=1,(X68*12+Z68)-(T68*12+V68)+1,"")</f>
        <v>2</v>
      </c>
      <c r="AD68" s="156" t="s">
        <v>407</v>
      </c>
      <c r="AE68" s="631" t="str">
        <f aca="false">IFERROR(ROUNDDOWN(ROUND(L68*R68,0)*M68,0)*AC68,"")</f>
        <v/>
      </c>
      <c r="AF68" s="632" t="str">
        <f aca="false">IFERROR(ROUNDDOWN(ROUND(L68*(R68-P68),0)*M68,0)*AC68,"")</f>
        <v/>
      </c>
      <c r="AG68" s="633"/>
      <c r="AH68" s="694"/>
      <c r="AI68" s="709"/>
      <c r="AJ68" s="704"/>
      <c r="AK68" s="705"/>
      <c r="AL68" s="638"/>
      <c r="AM68" s="639"/>
      <c r="AN68" s="640" t="str">
        <f aca="false">IF(AP68="","",IF(R68&lt;P68,"！加算の要件上は問題ありませんが、令和６年３月と比較して４・５月に加算率が下がる計画になっています。",""))</f>
        <v/>
      </c>
      <c r="AP68" s="641" t="str">
        <f aca="false">IF(K68&lt;&gt;"","P列・R列に色付け","")</f>
        <v/>
      </c>
      <c r="AQ68" s="642" t="e">
        <f aca="false">IFERROR(VLOOKUP(K68,【参考】数式用!$AJ$2:$AK$24,2,FALSE),"")))</f>
        <v>#N/A</v>
      </c>
      <c r="AR68" s="644" t="str">
        <f aca="false">Q68&amp;Q69&amp;Q70</f>
        <v/>
      </c>
      <c r="AS68" s="642" t="str">
        <f aca="false">IF(AG70&lt;&gt;0,IF(AH70="○","入力済","未入力"),"")</f>
        <v/>
      </c>
      <c r="AT68" s="643" t="str">
        <f aca="false">IF(OR(Q68="処遇加算Ⅰ",Q68="処遇加算Ⅱ"),IF(OR(AI68="○",AI68="令和６年度中に満たす"),"入力済","未入力"),"")</f>
        <v/>
      </c>
      <c r="AU68" s="644" t="str">
        <f aca="false">IF(Q68="処遇加算Ⅲ",IF(AJ68="○","入力済","未入力"),"")</f>
        <v/>
      </c>
      <c r="AV68" s="642" t="str">
        <f aca="false">IF(Q68="処遇加算Ⅰ",IF(OR(AK68="○",AK68="令和６年度中に満たす"),"入力済","未入力"),"")</f>
        <v/>
      </c>
      <c r="AW68" s="642" t="str">
        <f aca="false">IF(OR(Q69="特定加算Ⅰ",Q69="特定加算Ⅱ"),IF(OR(AND(K68&lt;&gt;"訪問型サービス（総合事業）",K68&lt;&gt;"通所型サービス（総合事業）",K68&lt;&gt;"（介護予防）短期入所生活介護",K68&lt;&gt;"（介護予防）短期入所療養介護（老健）",K68&lt;&gt;"（介護予防）短期入所療養介護 （病院等（老健以外）)",K68&lt;&gt;"（介護予防）短期入所療養介護（医療院）"),AL69&lt;&gt;""),1,""),"")</f>
        <v/>
      </c>
      <c r="AX68" s="645" t="str">
        <f aca="false">IF(Q69="特定加算Ⅰ",IF(AM69="","未入力","入力済"),"")</f>
        <v/>
      </c>
      <c r="AY68" s="645" t="str">
        <f aca="false">G68</f>
        <v/>
      </c>
    </row>
    <row r="69" customFormat="false" ht="32.1" hidden="false" customHeight="true" outlineLevel="0" collapsed="false">
      <c r="A69" s="617"/>
      <c r="B69" s="618"/>
      <c r="C69" s="618"/>
      <c r="D69" s="618"/>
      <c r="E69" s="618"/>
      <c r="F69" s="618"/>
      <c r="G69" s="619"/>
      <c r="H69" s="619"/>
      <c r="I69" s="619"/>
      <c r="J69" s="619"/>
      <c r="K69" s="619"/>
      <c r="L69" s="707"/>
      <c r="M69" s="708"/>
      <c r="N69" s="646" t="s">
        <v>409</v>
      </c>
      <c r="O69" s="647"/>
      <c r="P69" s="648" t="e">
        <f aca="false">IFERROR(VLOOKUP(K68,【参考】数式用!$A$5:$J$27,MATCH(O69,【参考】数式用!$B$4:$J$4,0)+1,0),"")))</f>
        <v>#N/A</v>
      </c>
      <c r="Q69" s="647"/>
      <c r="R69" s="648" t="e">
        <f aca="false">IFERROR(VLOOKUP(K68,【参考】数式用!$A$5:$J$27,MATCH(Q69,【参考】数式用!$B$4:$J$4,0)+1,0),"")))</f>
        <v>#N/A</v>
      </c>
      <c r="S69" s="98" t="s">
        <v>114</v>
      </c>
      <c r="T69" s="649" t="n">
        <v>6</v>
      </c>
      <c r="U69" s="99" t="s">
        <v>115</v>
      </c>
      <c r="V69" s="650" t="n">
        <v>4</v>
      </c>
      <c r="W69" s="99" t="s">
        <v>406</v>
      </c>
      <c r="X69" s="649" t="n">
        <v>6</v>
      </c>
      <c r="Y69" s="99" t="s">
        <v>115</v>
      </c>
      <c r="Z69" s="650" t="n">
        <v>5</v>
      </c>
      <c r="AA69" s="99" t="s">
        <v>116</v>
      </c>
      <c r="AB69" s="651" t="s">
        <v>127</v>
      </c>
      <c r="AC69" s="652" t="n">
        <f aca="false">IF(V69&gt;=1,(X69*12+Z69)-(T69*12+V69)+1,"")</f>
        <v>2</v>
      </c>
      <c r="AD69" s="99" t="s">
        <v>407</v>
      </c>
      <c r="AE69" s="653" t="str">
        <f aca="false">IFERROR(ROUNDDOWN(ROUND(L68*R69,0)*M68,0)*AC69,"")</f>
        <v/>
      </c>
      <c r="AF69" s="654" t="str">
        <f aca="false">IFERROR(ROUNDDOWN(ROUND(L68*(R69-P69),0)*M68,0)*AC69,"")</f>
        <v/>
      </c>
      <c r="AG69" s="655"/>
      <c r="AH69" s="656"/>
      <c r="AI69" s="657"/>
      <c r="AJ69" s="658"/>
      <c r="AK69" s="659"/>
      <c r="AL69" s="660"/>
      <c r="AM69" s="661"/>
      <c r="AN69" s="662" t="str">
        <f aca="false">IF(AP68="","",IF(OR(Z68=4,Z69=4,Z70=4),"！加算の要件上は問題ありませんが、算定期間の終わりが令和６年５月になっていません。区分変更の場合は、「基本情報入力シート」で同じ事業所を２行に分けて記入してください。",""))</f>
        <v/>
      </c>
      <c r="AO69" s="663"/>
      <c r="AP69" s="641" t="str">
        <f aca="false">IF(K68&lt;&gt;"","P列・R列に色付け","")</f>
        <v/>
      </c>
      <c r="AY69" s="645" t="str">
        <f aca="false">G68</f>
        <v/>
      </c>
    </row>
    <row r="70" customFormat="false" ht="32.1" hidden="false" customHeight="true" outlineLevel="0" collapsed="false">
      <c r="A70" s="617"/>
      <c r="B70" s="618"/>
      <c r="C70" s="618"/>
      <c r="D70" s="618"/>
      <c r="E70" s="618"/>
      <c r="F70" s="618"/>
      <c r="G70" s="619"/>
      <c r="H70" s="619"/>
      <c r="I70" s="619"/>
      <c r="J70" s="619"/>
      <c r="K70" s="619"/>
      <c r="L70" s="707"/>
      <c r="M70" s="708"/>
      <c r="N70" s="664" t="s">
        <v>413</v>
      </c>
      <c r="O70" s="711"/>
      <c r="P70" s="712" t="e">
        <f aca="false">IFERROR(VLOOKUP(K68,【参考】数式用!$A$5:$J$27,MATCH(O70,【参考】数式用!$B$4:$J$4,0)+1,0),"")))</f>
        <v>#N/A</v>
      </c>
      <c r="Q70" s="665"/>
      <c r="R70" s="666" t="e">
        <f aca="false">IFERROR(VLOOKUP(K68,【参考】数式用!$A$5:$J$27,MATCH(Q70,【参考】数式用!$B$4:$J$4,0)+1,0),"")))</f>
        <v>#N/A</v>
      </c>
      <c r="S70" s="667" t="s">
        <v>114</v>
      </c>
      <c r="T70" s="668" t="n">
        <v>6</v>
      </c>
      <c r="U70" s="669" t="s">
        <v>115</v>
      </c>
      <c r="V70" s="670" t="n">
        <v>4</v>
      </c>
      <c r="W70" s="669" t="s">
        <v>406</v>
      </c>
      <c r="X70" s="668" t="n">
        <v>6</v>
      </c>
      <c r="Y70" s="669" t="s">
        <v>115</v>
      </c>
      <c r="Z70" s="670" t="n">
        <v>5</v>
      </c>
      <c r="AA70" s="669" t="s">
        <v>116</v>
      </c>
      <c r="AB70" s="671" t="s">
        <v>127</v>
      </c>
      <c r="AC70" s="672" t="n">
        <f aca="false">IF(V70&gt;=1,(X70*12+Z70)-(T70*12+V70)+1,"")</f>
        <v>2</v>
      </c>
      <c r="AD70" s="669" t="s">
        <v>407</v>
      </c>
      <c r="AE70" s="673" t="str">
        <f aca="false">IFERROR(ROUNDDOWN(ROUND(L68*R70,0)*M68,0)*AC70,"")</f>
        <v/>
      </c>
      <c r="AF70" s="674" t="str">
        <f aca="false">IFERROR(ROUNDDOWN(ROUND(L68*(R70-P70),0)*M68,0)*AC70,"")</f>
        <v/>
      </c>
      <c r="AG70" s="675" t="n">
        <f aca="false">IF(AND(O70="ベア加算なし",Q70="ベア加算"),AE70,0)</f>
        <v>0</v>
      </c>
      <c r="AH70" s="676"/>
      <c r="AI70" s="677"/>
      <c r="AJ70" s="678"/>
      <c r="AK70" s="679"/>
      <c r="AL70" s="680"/>
      <c r="AM70" s="681"/>
      <c r="AN70" s="682" t="str">
        <f aca="false">IF(AP68="","",IF(OR(O68="",AND(O70="ベア加算なし",Q70="ベア加算",AH70=""),AND(OR(Q68="処遇加算Ⅰ",Q68="処遇加算Ⅱ"),AI68=""),AND(Q68="処遇加算Ⅲ",AJ68=""),AND(Q68="処遇加算Ⅰ",AK68=""),AND(OR(Q69="特定加算Ⅰ",Q69="特定加算Ⅱ"),AL69=""),AND(Q69="特定加算Ⅰ",AM69="")),"！記入が必要な欄（緑色、水色、黄色のセル）に空欄があります。空欄を埋めてください。",""))</f>
        <v/>
      </c>
      <c r="AP70" s="683" t="str">
        <f aca="false">IF(K68&lt;&gt;"","P列・R列に色付け","")</f>
        <v/>
      </c>
      <c r="AQ70" s="684"/>
      <c r="AR70" s="684"/>
      <c r="AX70" s="685"/>
      <c r="AY70" s="645" t="str">
        <f aca="false">G68</f>
        <v/>
      </c>
    </row>
    <row r="71" customFormat="false" ht="32.1" hidden="false" customHeight="true" outlineLevel="0" collapsed="false">
      <c r="A71" s="617" t="n">
        <v>20</v>
      </c>
      <c r="B71" s="618" t="str">
        <f aca="false">IF(基本情報入力シート!C73="","",基本情報入力シート!C73)</f>
        <v/>
      </c>
      <c r="C71" s="618"/>
      <c r="D71" s="618"/>
      <c r="E71" s="618"/>
      <c r="F71" s="618"/>
      <c r="G71" s="619" t="str">
        <f aca="false">IF(基本情報入力シート!M73="","",基本情報入力シート!M73)</f>
        <v/>
      </c>
      <c r="H71" s="619" t="str">
        <f aca="false">IF(基本情報入力シート!R73="","",基本情報入力シート!R73)</f>
        <v/>
      </c>
      <c r="I71" s="619" t="str">
        <f aca="false">IF(基本情報入力シート!W73="","",基本情報入力シート!W73)</f>
        <v/>
      </c>
      <c r="J71" s="619" t="str">
        <f aca="false">IF(基本情報入力シート!X73="","",基本情報入力シート!X73)</f>
        <v/>
      </c>
      <c r="K71" s="619" t="str">
        <f aca="false">IF(基本情報入力シート!Y73="","",基本情報入力シート!Y73)</f>
        <v/>
      </c>
      <c r="L71" s="707" t="str">
        <f aca="false">IF(基本情報入力シート!AB73="","",基本情報入力シート!AB73)</f>
        <v/>
      </c>
      <c r="M71" s="708" t="e">
        <f aca="false">IF(基本情報入力シート!AC73="","",基本情報入力シート!AC73)</f>
        <v>#N/A</v>
      </c>
      <c r="N71" s="623" t="s">
        <v>403</v>
      </c>
      <c r="O71" s="624"/>
      <c r="P71" s="625" t="e">
        <f aca="false">IFERROR(VLOOKUP(K71,【参考】数式用!$A$5:$J$27,MATCH(O71,【参考】数式用!$B$4:$J$4,0)+1,0),"")))</f>
        <v>#N/A</v>
      </c>
      <c r="Q71" s="624"/>
      <c r="R71" s="625" t="e">
        <f aca="false">IFERROR(VLOOKUP(K71,【参考】数式用!$A$5:$J$27,MATCH(Q71,【参考】数式用!$B$4:$J$4,0)+1,0),"")))</f>
        <v>#N/A</v>
      </c>
      <c r="S71" s="626" t="s">
        <v>114</v>
      </c>
      <c r="T71" s="627" t="n">
        <v>6</v>
      </c>
      <c r="U71" s="156" t="s">
        <v>115</v>
      </c>
      <c r="V71" s="628" t="n">
        <v>4</v>
      </c>
      <c r="W71" s="156" t="s">
        <v>406</v>
      </c>
      <c r="X71" s="627" t="n">
        <v>6</v>
      </c>
      <c r="Y71" s="156" t="s">
        <v>115</v>
      </c>
      <c r="Z71" s="628" t="n">
        <v>5</v>
      </c>
      <c r="AA71" s="156" t="s">
        <v>116</v>
      </c>
      <c r="AB71" s="629" t="s">
        <v>127</v>
      </c>
      <c r="AC71" s="630" t="n">
        <f aca="false">IF(V71&gt;=1,(X71*12+Z71)-(T71*12+V71)+1,"")</f>
        <v>2</v>
      </c>
      <c r="AD71" s="156" t="s">
        <v>407</v>
      </c>
      <c r="AE71" s="631" t="str">
        <f aca="false">IFERROR(ROUNDDOWN(ROUND(L71*R71,0)*M71,0)*AC71,"")</f>
        <v/>
      </c>
      <c r="AF71" s="632" t="str">
        <f aca="false">IFERROR(ROUNDDOWN(ROUND(L71*(R71-P71),0)*M71,0)*AC71,"")</f>
        <v/>
      </c>
      <c r="AG71" s="633"/>
      <c r="AH71" s="694"/>
      <c r="AI71" s="709"/>
      <c r="AJ71" s="704"/>
      <c r="AK71" s="705"/>
      <c r="AL71" s="638"/>
      <c r="AM71" s="639"/>
      <c r="AN71" s="640" t="str">
        <f aca="false">IF(AP71="","",IF(R71&lt;P71,"！加算の要件上は問題ありませんが、令和６年３月と比較して４・５月に加算率が下がる計画になっています。",""))</f>
        <v/>
      </c>
      <c r="AP71" s="641" t="str">
        <f aca="false">IF(K71&lt;&gt;"","P列・R列に色付け","")</f>
        <v/>
      </c>
      <c r="AQ71" s="642" t="e">
        <f aca="false">IFERROR(VLOOKUP(K71,【参考】数式用!$AJ$2:$AK$24,2,FALSE),"")))</f>
        <v>#N/A</v>
      </c>
      <c r="AR71" s="644" t="str">
        <f aca="false">Q71&amp;Q72&amp;Q73</f>
        <v/>
      </c>
      <c r="AS71" s="642" t="str">
        <f aca="false">IF(AG73&lt;&gt;0,IF(AH73="○","入力済","未入力"),"")</f>
        <v/>
      </c>
      <c r="AT71" s="643" t="str">
        <f aca="false">IF(OR(Q71="処遇加算Ⅰ",Q71="処遇加算Ⅱ"),IF(OR(AI71="○",AI71="令和６年度中に満たす"),"入力済","未入力"),"")</f>
        <v/>
      </c>
      <c r="AU71" s="644" t="str">
        <f aca="false">IF(Q71="処遇加算Ⅲ",IF(AJ71="○","入力済","未入力"),"")</f>
        <v/>
      </c>
      <c r="AV71" s="642" t="str">
        <f aca="false">IF(Q71="処遇加算Ⅰ",IF(OR(AK71="○",AK71="令和６年度中に満たす"),"入力済","未入力"),"")</f>
        <v/>
      </c>
      <c r="AW71" s="642" t="str">
        <f aca="false">IF(OR(Q72="特定加算Ⅰ",Q72="特定加算Ⅱ"),IF(OR(AND(K71&lt;&gt;"訪問型サービス（総合事業）",K71&lt;&gt;"通所型サービス（総合事業）",K71&lt;&gt;"（介護予防）短期入所生活介護",K71&lt;&gt;"（介護予防）短期入所療養介護（老健）",K71&lt;&gt;"（介護予防）短期入所療養介護 （病院等（老健以外）)",K71&lt;&gt;"（介護予防）短期入所療養介護（医療院）"),AL72&lt;&gt;""),1,""),"")</f>
        <v/>
      </c>
      <c r="AX71" s="645" t="str">
        <f aca="false">IF(Q72="特定加算Ⅰ",IF(AM72="","未入力","入力済"),"")</f>
        <v/>
      </c>
      <c r="AY71" s="645" t="str">
        <f aca="false">G71</f>
        <v/>
      </c>
    </row>
    <row r="72" customFormat="false" ht="32.1" hidden="false" customHeight="true" outlineLevel="0" collapsed="false">
      <c r="A72" s="617"/>
      <c r="B72" s="618"/>
      <c r="C72" s="618"/>
      <c r="D72" s="618"/>
      <c r="E72" s="618"/>
      <c r="F72" s="618"/>
      <c r="G72" s="619"/>
      <c r="H72" s="619"/>
      <c r="I72" s="619"/>
      <c r="J72" s="619"/>
      <c r="K72" s="619"/>
      <c r="L72" s="707"/>
      <c r="M72" s="708"/>
      <c r="N72" s="646" t="s">
        <v>409</v>
      </c>
      <c r="O72" s="647"/>
      <c r="P72" s="648" t="e">
        <f aca="false">IFERROR(VLOOKUP(K71,【参考】数式用!$A$5:$J$27,MATCH(O72,【参考】数式用!$B$4:$J$4,0)+1,0),"")))</f>
        <v>#N/A</v>
      </c>
      <c r="Q72" s="647"/>
      <c r="R72" s="648" t="e">
        <f aca="false">IFERROR(VLOOKUP(K71,【参考】数式用!$A$5:$J$27,MATCH(Q72,【参考】数式用!$B$4:$J$4,0)+1,0),"")))</f>
        <v>#N/A</v>
      </c>
      <c r="S72" s="98" t="s">
        <v>114</v>
      </c>
      <c r="T72" s="649" t="n">
        <v>6</v>
      </c>
      <c r="U72" s="99" t="s">
        <v>115</v>
      </c>
      <c r="V72" s="650" t="n">
        <v>4</v>
      </c>
      <c r="W72" s="99" t="s">
        <v>406</v>
      </c>
      <c r="X72" s="649" t="n">
        <v>6</v>
      </c>
      <c r="Y72" s="99" t="s">
        <v>115</v>
      </c>
      <c r="Z72" s="650" t="n">
        <v>5</v>
      </c>
      <c r="AA72" s="99" t="s">
        <v>116</v>
      </c>
      <c r="AB72" s="651" t="s">
        <v>127</v>
      </c>
      <c r="AC72" s="652" t="n">
        <f aca="false">IF(V72&gt;=1,(X72*12+Z72)-(T72*12+V72)+1,"")</f>
        <v>2</v>
      </c>
      <c r="AD72" s="99" t="s">
        <v>407</v>
      </c>
      <c r="AE72" s="653" t="str">
        <f aca="false">IFERROR(ROUNDDOWN(ROUND(L71*R72,0)*M71,0)*AC72,"")</f>
        <v/>
      </c>
      <c r="AF72" s="654" t="str">
        <f aca="false">IFERROR(ROUNDDOWN(ROUND(L71*(R72-P72),0)*M71,0)*AC72,"")</f>
        <v/>
      </c>
      <c r="AG72" s="655"/>
      <c r="AH72" s="656"/>
      <c r="AI72" s="657"/>
      <c r="AJ72" s="658"/>
      <c r="AK72" s="659"/>
      <c r="AL72" s="660"/>
      <c r="AM72" s="661"/>
      <c r="AN72" s="662" t="str">
        <f aca="false">IF(AP71="","",IF(OR(Z71=4,Z72=4,Z73=4),"！加算の要件上は問題ありませんが、算定期間の終わりが令和６年５月になっていません。区分変更の場合は、「基本情報入力シート」で同じ事業所を２行に分けて記入してください。",""))</f>
        <v/>
      </c>
      <c r="AO72" s="663"/>
      <c r="AP72" s="641" t="str">
        <f aca="false">IF(K71&lt;&gt;"","P列・R列に色付け","")</f>
        <v/>
      </c>
      <c r="AY72" s="645" t="str">
        <f aca="false">G71</f>
        <v/>
      </c>
    </row>
    <row r="73" customFormat="false" ht="32.1" hidden="false" customHeight="true" outlineLevel="0" collapsed="false">
      <c r="A73" s="617"/>
      <c r="B73" s="618"/>
      <c r="C73" s="618"/>
      <c r="D73" s="618"/>
      <c r="E73" s="618"/>
      <c r="F73" s="618"/>
      <c r="G73" s="619"/>
      <c r="H73" s="619"/>
      <c r="I73" s="619"/>
      <c r="J73" s="619"/>
      <c r="K73" s="619"/>
      <c r="L73" s="707"/>
      <c r="M73" s="708"/>
      <c r="N73" s="664" t="s">
        <v>413</v>
      </c>
      <c r="O73" s="711"/>
      <c r="P73" s="712" t="e">
        <f aca="false">IFERROR(VLOOKUP(K71,【参考】数式用!$A$5:$J$27,MATCH(O73,【参考】数式用!$B$4:$J$4,0)+1,0),"")))</f>
        <v>#N/A</v>
      </c>
      <c r="Q73" s="665"/>
      <c r="R73" s="666" t="e">
        <f aca="false">IFERROR(VLOOKUP(K71,【参考】数式用!$A$5:$J$27,MATCH(Q73,【参考】数式用!$B$4:$J$4,0)+1,0),"")))</f>
        <v>#N/A</v>
      </c>
      <c r="S73" s="667" t="s">
        <v>114</v>
      </c>
      <c r="T73" s="668" t="n">
        <v>6</v>
      </c>
      <c r="U73" s="669" t="s">
        <v>115</v>
      </c>
      <c r="V73" s="670" t="n">
        <v>4</v>
      </c>
      <c r="W73" s="669" t="s">
        <v>406</v>
      </c>
      <c r="X73" s="668" t="n">
        <v>6</v>
      </c>
      <c r="Y73" s="669" t="s">
        <v>115</v>
      </c>
      <c r="Z73" s="670" t="n">
        <v>5</v>
      </c>
      <c r="AA73" s="669" t="s">
        <v>116</v>
      </c>
      <c r="AB73" s="671" t="s">
        <v>127</v>
      </c>
      <c r="AC73" s="672" t="n">
        <f aca="false">IF(V73&gt;=1,(X73*12+Z73)-(T73*12+V73)+1,"")</f>
        <v>2</v>
      </c>
      <c r="AD73" s="669" t="s">
        <v>407</v>
      </c>
      <c r="AE73" s="673" t="str">
        <f aca="false">IFERROR(ROUNDDOWN(ROUND(L71*R73,0)*M71,0)*AC73,"")</f>
        <v/>
      </c>
      <c r="AF73" s="674" t="str">
        <f aca="false">IFERROR(ROUNDDOWN(ROUND(L71*(R73-P73),0)*M71,0)*AC73,"")</f>
        <v/>
      </c>
      <c r="AG73" s="675" t="n">
        <f aca="false">IF(AND(O73="ベア加算なし",Q73="ベア加算"),AE73,0)</f>
        <v>0</v>
      </c>
      <c r="AH73" s="676"/>
      <c r="AI73" s="677"/>
      <c r="AJ73" s="678"/>
      <c r="AK73" s="679"/>
      <c r="AL73" s="680"/>
      <c r="AM73" s="681"/>
      <c r="AN73" s="682" t="str">
        <f aca="false">IF(AP71="","",IF(OR(O71="",AND(O73="ベア加算なし",Q73="ベア加算",AH73=""),AND(OR(Q71="処遇加算Ⅰ",Q71="処遇加算Ⅱ"),AI71=""),AND(Q71="処遇加算Ⅲ",AJ71=""),AND(Q71="処遇加算Ⅰ",AK71=""),AND(OR(Q72="特定加算Ⅰ",Q72="特定加算Ⅱ"),AL72=""),AND(Q72="特定加算Ⅰ",AM72="")),"！記入が必要な欄（緑色、水色、黄色のセル）に空欄があります。空欄を埋めてください。",""))</f>
        <v/>
      </c>
      <c r="AP73" s="683" t="str">
        <f aca="false">IF(K71&lt;&gt;"","P列・R列に色付け","")</f>
        <v/>
      </c>
      <c r="AQ73" s="684"/>
      <c r="AR73" s="684"/>
      <c r="AX73" s="685"/>
      <c r="AY73" s="645" t="str">
        <f aca="false">G71</f>
        <v/>
      </c>
    </row>
    <row r="74" customFormat="false" ht="32.1" hidden="false" customHeight="true" outlineLevel="0" collapsed="false">
      <c r="A74" s="617" t="n">
        <v>21</v>
      </c>
      <c r="B74" s="618" t="str">
        <f aca="false">IF(基本情報入力シート!C74="","",基本情報入力シート!C74)</f>
        <v/>
      </c>
      <c r="C74" s="618"/>
      <c r="D74" s="618"/>
      <c r="E74" s="618"/>
      <c r="F74" s="618"/>
      <c r="G74" s="619" t="str">
        <f aca="false">IF(基本情報入力シート!M74="","",基本情報入力シート!M74)</f>
        <v/>
      </c>
      <c r="H74" s="619" t="str">
        <f aca="false">IF(基本情報入力シート!R74="","",基本情報入力シート!R74)</f>
        <v/>
      </c>
      <c r="I74" s="619" t="str">
        <f aca="false">IF(基本情報入力シート!W74="","",基本情報入力シート!W74)</f>
        <v/>
      </c>
      <c r="J74" s="619" t="str">
        <f aca="false">IF(基本情報入力シート!X74="","",基本情報入力シート!X74)</f>
        <v/>
      </c>
      <c r="K74" s="619" t="str">
        <f aca="false">IF(基本情報入力シート!Y74="","",基本情報入力シート!Y74)</f>
        <v/>
      </c>
      <c r="L74" s="707" t="str">
        <f aca="false">IF(基本情報入力シート!AB74="","",基本情報入力シート!AB74)</f>
        <v/>
      </c>
      <c r="M74" s="708" t="e">
        <f aca="false">IF(基本情報入力シート!AC74="","",基本情報入力シート!AC74)</f>
        <v>#N/A</v>
      </c>
      <c r="N74" s="623" t="s">
        <v>403</v>
      </c>
      <c r="O74" s="624"/>
      <c r="P74" s="625" t="e">
        <f aca="false">IFERROR(VLOOKUP(K74,【参考】数式用!$A$5:$J$27,MATCH(O74,【参考】数式用!$B$4:$J$4,0)+1,0),"")))</f>
        <v>#N/A</v>
      </c>
      <c r="Q74" s="624"/>
      <c r="R74" s="625" t="e">
        <f aca="false">IFERROR(VLOOKUP(K74,【参考】数式用!$A$5:$J$27,MATCH(Q74,【参考】数式用!$B$4:$J$4,0)+1,0),"")))</f>
        <v>#N/A</v>
      </c>
      <c r="S74" s="626" t="s">
        <v>114</v>
      </c>
      <c r="T74" s="627" t="n">
        <v>6</v>
      </c>
      <c r="U74" s="156" t="s">
        <v>115</v>
      </c>
      <c r="V74" s="628" t="n">
        <v>4</v>
      </c>
      <c r="W74" s="156" t="s">
        <v>406</v>
      </c>
      <c r="X74" s="627" t="n">
        <v>6</v>
      </c>
      <c r="Y74" s="156" t="s">
        <v>115</v>
      </c>
      <c r="Z74" s="628" t="n">
        <v>5</v>
      </c>
      <c r="AA74" s="156" t="s">
        <v>116</v>
      </c>
      <c r="AB74" s="629" t="s">
        <v>127</v>
      </c>
      <c r="AC74" s="630" t="n">
        <f aca="false">IF(V74&gt;=1,(X74*12+Z74)-(T74*12+V74)+1,"")</f>
        <v>2</v>
      </c>
      <c r="AD74" s="156" t="s">
        <v>407</v>
      </c>
      <c r="AE74" s="631" t="str">
        <f aca="false">IFERROR(ROUNDDOWN(ROUND(L74*R74,0)*M74,0)*AC74,"")</f>
        <v/>
      </c>
      <c r="AF74" s="632" t="str">
        <f aca="false">IFERROR(ROUNDDOWN(ROUND(L74*(R74-P74),0)*M74,0)*AC74,"")</f>
        <v/>
      </c>
      <c r="AG74" s="633"/>
      <c r="AH74" s="694"/>
      <c r="AI74" s="709"/>
      <c r="AJ74" s="704"/>
      <c r="AK74" s="705"/>
      <c r="AL74" s="638"/>
      <c r="AM74" s="639"/>
      <c r="AN74" s="640" t="str">
        <f aca="false">IF(AP74="","",IF(R74&lt;P74,"！加算の要件上は問題ありませんが、令和６年３月と比較して４・５月に加算率が下がる計画になっています。",""))</f>
        <v/>
      </c>
      <c r="AP74" s="641" t="str">
        <f aca="false">IF(K74&lt;&gt;"","P列・R列に色付け","")</f>
        <v/>
      </c>
      <c r="AQ74" s="642" t="e">
        <f aca="false">IFERROR(VLOOKUP(K74,【参考】数式用!$AJ$2:$AK$24,2,FALSE),"")))</f>
        <v>#N/A</v>
      </c>
      <c r="AR74" s="644" t="str">
        <f aca="false">Q74&amp;Q75&amp;Q76</f>
        <v/>
      </c>
      <c r="AS74" s="642" t="str">
        <f aca="false">IF(AG76&lt;&gt;0,IF(AH76="○","入力済","未入力"),"")</f>
        <v/>
      </c>
      <c r="AT74" s="643" t="str">
        <f aca="false">IF(OR(Q74="処遇加算Ⅰ",Q74="処遇加算Ⅱ"),IF(OR(AI74="○",AI74="令和６年度中に満たす"),"入力済","未入力"),"")</f>
        <v/>
      </c>
      <c r="AU74" s="644" t="str">
        <f aca="false">IF(Q74="処遇加算Ⅲ",IF(AJ74="○","入力済","未入力"),"")</f>
        <v/>
      </c>
      <c r="AV74" s="642" t="str">
        <f aca="false">IF(Q74="処遇加算Ⅰ",IF(OR(AK74="○",AK74="令和６年度中に満たす"),"入力済","未入力"),"")</f>
        <v/>
      </c>
      <c r="AW74" s="642" t="str">
        <f aca="false">IF(OR(Q75="特定加算Ⅰ",Q75="特定加算Ⅱ"),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（病院等（老健以外）)",K74&lt;&gt;"（介護予防）短期入所療養介護（医療院）"),AL75&lt;&gt;""),1,""),"")</f>
        <v/>
      </c>
      <c r="AX74" s="645" t="str">
        <f aca="false">IF(Q75="特定加算Ⅰ",IF(AM75="","未入力","入力済"),"")</f>
        <v/>
      </c>
      <c r="AY74" s="645" t="str">
        <f aca="false">G74</f>
        <v/>
      </c>
    </row>
    <row r="75" customFormat="false" ht="32.1" hidden="false" customHeight="true" outlineLevel="0" collapsed="false">
      <c r="A75" s="617"/>
      <c r="B75" s="618"/>
      <c r="C75" s="618"/>
      <c r="D75" s="618"/>
      <c r="E75" s="618"/>
      <c r="F75" s="618"/>
      <c r="G75" s="619"/>
      <c r="H75" s="619"/>
      <c r="I75" s="619"/>
      <c r="J75" s="619"/>
      <c r="K75" s="619"/>
      <c r="L75" s="707"/>
      <c r="M75" s="708"/>
      <c r="N75" s="646" t="s">
        <v>409</v>
      </c>
      <c r="O75" s="647"/>
      <c r="P75" s="648" t="e">
        <f aca="false">IFERROR(VLOOKUP(K74,【参考】数式用!$A$5:$J$27,MATCH(O75,【参考】数式用!$B$4:$J$4,0)+1,0),"")))</f>
        <v>#N/A</v>
      </c>
      <c r="Q75" s="647"/>
      <c r="R75" s="648" t="e">
        <f aca="false">IFERROR(VLOOKUP(K74,【参考】数式用!$A$5:$J$27,MATCH(Q75,【参考】数式用!$B$4:$J$4,0)+1,0),"")))</f>
        <v>#N/A</v>
      </c>
      <c r="S75" s="98" t="s">
        <v>114</v>
      </c>
      <c r="T75" s="649" t="n">
        <v>6</v>
      </c>
      <c r="U75" s="99" t="s">
        <v>115</v>
      </c>
      <c r="V75" s="650" t="n">
        <v>4</v>
      </c>
      <c r="W75" s="99" t="s">
        <v>406</v>
      </c>
      <c r="X75" s="649" t="n">
        <v>6</v>
      </c>
      <c r="Y75" s="99" t="s">
        <v>115</v>
      </c>
      <c r="Z75" s="650" t="n">
        <v>5</v>
      </c>
      <c r="AA75" s="99" t="s">
        <v>116</v>
      </c>
      <c r="AB75" s="651" t="s">
        <v>127</v>
      </c>
      <c r="AC75" s="652" t="n">
        <f aca="false">IF(V75&gt;=1,(X75*12+Z75)-(T75*12+V75)+1,"")</f>
        <v>2</v>
      </c>
      <c r="AD75" s="99" t="s">
        <v>407</v>
      </c>
      <c r="AE75" s="653" t="str">
        <f aca="false">IFERROR(ROUNDDOWN(ROUND(L74*R75,0)*M74,0)*AC75,"")</f>
        <v/>
      </c>
      <c r="AF75" s="654" t="str">
        <f aca="false">IFERROR(ROUNDDOWN(ROUND(L74*(R75-P75),0)*M74,0)*AC75,"")</f>
        <v/>
      </c>
      <c r="AG75" s="655"/>
      <c r="AH75" s="656"/>
      <c r="AI75" s="657"/>
      <c r="AJ75" s="658"/>
      <c r="AK75" s="659"/>
      <c r="AL75" s="660"/>
      <c r="AM75" s="661"/>
      <c r="AN75" s="662" t="str">
        <f aca="false">IF(AP74="","",IF(OR(Z74=4,Z75=4,Z76=4),"！加算の要件上は問題ありませんが、算定期間の終わりが令和６年５月になっていません。区分変更の場合は、「基本情報入力シート」で同じ事業所を２行に分けて記入してください。",""))</f>
        <v/>
      </c>
      <c r="AO75" s="663"/>
      <c r="AP75" s="641" t="str">
        <f aca="false">IF(K74&lt;&gt;"","P列・R列に色付け","")</f>
        <v/>
      </c>
      <c r="AY75" s="645" t="str">
        <f aca="false">G74</f>
        <v/>
      </c>
    </row>
    <row r="76" customFormat="false" ht="32.1" hidden="false" customHeight="true" outlineLevel="0" collapsed="false">
      <c r="A76" s="617"/>
      <c r="B76" s="618"/>
      <c r="C76" s="618"/>
      <c r="D76" s="618"/>
      <c r="E76" s="618"/>
      <c r="F76" s="618"/>
      <c r="G76" s="619"/>
      <c r="H76" s="619"/>
      <c r="I76" s="619"/>
      <c r="J76" s="619"/>
      <c r="K76" s="619"/>
      <c r="L76" s="707"/>
      <c r="M76" s="708"/>
      <c r="N76" s="664" t="s">
        <v>413</v>
      </c>
      <c r="O76" s="711"/>
      <c r="P76" s="712" t="e">
        <f aca="false">IFERROR(VLOOKUP(K74,【参考】数式用!$A$5:$J$27,MATCH(O76,【参考】数式用!$B$4:$J$4,0)+1,0),"")))</f>
        <v>#N/A</v>
      </c>
      <c r="Q76" s="665"/>
      <c r="R76" s="666" t="e">
        <f aca="false">IFERROR(VLOOKUP(K74,【参考】数式用!$A$5:$J$27,MATCH(Q76,【参考】数式用!$B$4:$J$4,0)+1,0),"")))</f>
        <v>#N/A</v>
      </c>
      <c r="S76" s="667" t="s">
        <v>114</v>
      </c>
      <c r="T76" s="668" t="n">
        <v>6</v>
      </c>
      <c r="U76" s="669" t="s">
        <v>115</v>
      </c>
      <c r="V76" s="670" t="n">
        <v>4</v>
      </c>
      <c r="W76" s="669" t="s">
        <v>406</v>
      </c>
      <c r="X76" s="668" t="n">
        <v>6</v>
      </c>
      <c r="Y76" s="669" t="s">
        <v>115</v>
      </c>
      <c r="Z76" s="670" t="n">
        <v>5</v>
      </c>
      <c r="AA76" s="669" t="s">
        <v>116</v>
      </c>
      <c r="AB76" s="671" t="s">
        <v>127</v>
      </c>
      <c r="AC76" s="672" t="n">
        <f aca="false">IF(V76&gt;=1,(X76*12+Z76)-(T76*12+V76)+1,"")</f>
        <v>2</v>
      </c>
      <c r="AD76" s="669" t="s">
        <v>407</v>
      </c>
      <c r="AE76" s="673" t="str">
        <f aca="false">IFERROR(ROUNDDOWN(ROUND(L74*R76,0)*M74,0)*AC76,"")</f>
        <v/>
      </c>
      <c r="AF76" s="674" t="str">
        <f aca="false">IFERROR(ROUNDDOWN(ROUND(L74*(R76-P76),0)*M74,0)*AC76,"")</f>
        <v/>
      </c>
      <c r="AG76" s="675" t="n">
        <f aca="false">IF(AND(O76="ベア加算なし",Q76="ベア加算"),AE76,0)</f>
        <v>0</v>
      </c>
      <c r="AH76" s="676"/>
      <c r="AI76" s="677"/>
      <c r="AJ76" s="678"/>
      <c r="AK76" s="679"/>
      <c r="AL76" s="680"/>
      <c r="AM76" s="681"/>
      <c r="AN76" s="682" t="str">
        <f aca="false">IF(AP74="","",IF(OR(O74="",AND(O76="ベア加算なし",Q76="ベア加算",AH76=""),AND(OR(Q74="処遇加算Ⅰ",Q74="処遇加算Ⅱ"),AI74=""),AND(Q74="処遇加算Ⅲ",AJ74=""),AND(Q74="処遇加算Ⅰ",AK74=""),AND(OR(Q75="特定加算Ⅰ",Q75="特定加算Ⅱ"),AL75=""),AND(Q75="特定加算Ⅰ",AM75="")),"！記入が必要な欄（緑色、水色、黄色のセル）に空欄があります。空欄を埋めてください。",""))</f>
        <v/>
      </c>
      <c r="AP76" s="683" t="str">
        <f aca="false">IF(K74&lt;&gt;"","P列・R列に色付け","")</f>
        <v/>
      </c>
      <c r="AQ76" s="684"/>
      <c r="AR76" s="684"/>
      <c r="AX76" s="685"/>
      <c r="AY76" s="645" t="str">
        <f aca="false">G74</f>
        <v/>
      </c>
    </row>
    <row r="77" customFormat="false" ht="32.1" hidden="false" customHeight="true" outlineLevel="0" collapsed="false">
      <c r="A77" s="617" t="n">
        <v>22</v>
      </c>
      <c r="B77" s="618" t="str">
        <f aca="false">IF(基本情報入力シート!C75="","",基本情報入力シート!C75)</f>
        <v/>
      </c>
      <c r="C77" s="618"/>
      <c r="D77" s="618"/>
      <c r="E77" s="618"/>
      <c r="F77" s="618"/>
      <c r="G77" s="619" t="str">
        <f aca="false">IF(基本情報入力シート!M75="","",基本情報入力シート!M75)</f>
        <v/>
      </c>
      <c r="H77" s="619" t="str">
        <f aca="false">IF(基本情報入力シート!R75="","",基本情報入力シート!R75)</f>
        <v/>
      </c>
      <c r="I77" s="619" t="str">
        <f aca="false">IF(基本情報入力シート!W75="","",基本情報入力シート!W75)</f>
        <v/>
      </c>
      <c r="J77" s="619" t="str">
        <f aca="false">IF(基本情報入力シート!X75="","",基本情報入力シート!X75)</f>
        <v/>
      </c>
      <c r="K77" s="619" t="str">
        <f aca="false">IF(基本情報入力シート!Y75="","",基本情報入力シート!Y75)</f>
        <v/>
      </c>
      <c r="L77" s="707" t="str">
        <f aca="false">IF(基本情報入力シート!AB75="","",基本情報入力シート!AB75)</f>
        <v/>
      </c>
      <c r="M77" s="708" t="e">
        <f aca="false">IF(基本情報入力シート!AC75="","",基本情報入力シート!AC75)</f>
        <v>#N/A</v>
      </c>
      <c r="N77" s="623" t="s">
        <v>403</v>
      </c>
      <c r="O77" s="624"/>
      <c r="P77" s="625" t="e">
        <f aca="false">IFERROR(VLOOKUP(K77,【参考】数式用!$A$5:$J$27,MATCH(O77,【参考】数式用!$B$4:$J$4,0)+1,0),"")))</f>
        <v>#N/A</v>
      </c>
      <c r="Q77" s="624"/>
      <c r="R77" s="625" t="e">
        <f aca="false">IFERROR(VLOOKUP(K77,【参考】数式用!$A$5:$J$27,MATCH(Q77,【参考】数式用!$B$4:$J$4,0)+1,0),"")))</f>
        <v>#N/A</v>
      </c>
      <c r="S77" s="626" t="s">
        <v>114</v>
      </c>
      <c r="T77" s="627" t="n">
        <v>6</v>
      </c>
      <c r="U77" s="156" t="s">
        <v>115</v>
      </c>
      <c r="V77" s="628" t="n">
        <v>4</v>
      </c>
      <c r="W77" s="156" t="s">
        <v>406</v>
      </c>
      <c r="X77" s="627" t="n">
        <v>6</v>
      </c>
      <c r="Y77" s="156" t="s">
        <v>115</v>
      </c>
      <c r="Z77" s="628" t="n">
        <v>5</v>
      </c>
      <c r="AA77" s="156" t="s">
        <v>116</v>
      </c>
      <c r="AB77" s="629" t="s">
        <v>127</v>
      </c>
      <c r="AC77" s="630" t="n">
        <f aca="false">IF(V77&gt;=1,(X77*12+Z77)-(T77*12+V77)+1,"")</f>
        <v>2</v>
      </c>
      <c r="AD77" s="156" t="s">
        <v>407</v>
      </c>
      <c r="AE77" s="631" t="str">
        <f aca="false">IFERROR(ROUNDDOWN(ROUND(L77*R77,0)*M77,0)*AC77,"")</f>
        <v/>
      </c>
      <c r="AF77" s="632" t="str">
        <f aca="false">IFERROR(ROUNDDOWN(ROUND(L77*(R77-P77),0)*M77,0)*AC77,"")</f>
        <v/>
      </c>
      <c r="AG77" s="633"/>
      <c r="AH77" s="694"/>
      <c r="AI77" s="709"/>
      <c r="AJ77" s="704"/>
      <c r="AK77" s="705"/>
      <c r="AL77" s="638"/>
      <c r="AM77" s="639"/>
      <c r="AN77" s="640" t="str">
        <f aca="false">IF(AP77="","",IF(R77&lt;P77,"！加算の要件上は問題ありませんが、令和６年３月と比較して４・５月に加算率が下がる計画になっています。",""))</f>
        <v/>
      </c>
      <c r="AP77" s="641" t="str">
        <f aca="false">IF(K77&lt;&gt;"","P列・R列に色付け","")</f>
        <v/>
      </c>
      <c r="AQ77" s="642" t="e">
        <f aca="false">IFERROR(VLOOKUP(K77,【参考】数式用!$AJ$2:$AK$24,2,FALSE),"")))</f>
        <v>#N/A</v>
      </c>
      <c r="AR77" s="644" t="str">
        <f aca="false">Q77&amp;Q78&amp;Q79</f>
        <v/>
      </c>
      <c r="AS77" s="642" t="str">
        <f aca="false">IF(AG79&lt;&gt;0,IF(AH79="○","入力済","未入力"),"")</f>
        <v/>
      </c>
      <c r="AT77" s="643" t="str">
        <f aca="false">IF(OR(Q77="処遇加算Ⅰ",Q77="処遇加算Ⅱ"),IF(OR(AI77="○",AI77="令和６年度中に満たす"),"入力済","未入力"),"")</f>
        <v/>
      </c>
      <c r="AU77" s="644" t="str">
        <f aca="false">IF(Q77="処遇加算Ⅲ",IF(AJ77="○","入力済","未入力"),"")</f>
        <v/>
      </c>
      <c r="AV77" s="642" t="str">
        <f aca="false">IF(Q77="処遇加算Ⅰ",IF(OR(AK77="○",AK77="令和６年度中に満たす"),"入力済","未入力"),"")</f>
        <v/>
      </c>
      <c r="AW77" s="642" t="str">
        <f aca="false">IF(OR(Q78="特定加算Ⅰ",Q78="特定加算Ⅱ"),IF(OR(AND(K77&lt;&gt;"訪問型サービス（総合事業）",K77&lt;&gt;"通所型サービス（総合事業）",K77&lt;&gt;"（介護予防）短期入所生活介護",K77&lt;&gt;"（介護予防）短期入所療養介護（老健）",K77&lt;&gt;"（介護予防）短期入所療養介護 （病院等（老健以外）)",K77&lt;&gt;"（介護予防）短期入所療養介護（医療院）"),AL78&lt;&gt;""),1,""),"")</f>
        <v/>
      </c>
      <c r="AX77" s="645" t="str">
        <f aca="false">IF(Q78="特定加算Ⅰ",IF(AM78="","未入力","入力済"),"")</f>
        <v/>
      </c>
      <c r="AY77" s="645" t="str">
        <f aca="false">G77</f>
        <v/>
      </c>
    </row>
    <row r="78" customFormat="false" ht="32.1" hidden="false" customHeight="true" outlineLevel="0" collapsed="false">
      <c r="A78" s="617"/>
      <c r="B78" s="618"/>
      <c r="C78" s="618"/>
      <c r="D78" s="618"/>
      <c r="E78" s="618"/>
      <c r="F78" s="618"/>
      <c r="G78" s="619"/>
      <c r="H78" s="619"/>
      <c r="I78" s="619"/>
      <c r="J78" s="619"/>
      <c r="K78" s="619"/>
      <c r="L78" s="707"/>
      <c r="M78" s="708"/>
      <c r="N78" s="646" t="s">
        <v>409</v>
      </c>
      <c r="O78" s="647"/>
      <c r="P78" s="648" t="e">
        <f aca="false">IFERROR(VLOOKUP(K77,【参考】数式用!$A$5:$J$27,MATCH(O78,【参考】数式用!$B$4:$J$4,0)+1,0),"")))</f>
        <v>#N/A</v>
      </c>
      <c r="Q78" s="647"/>
      <c r="R78" s="648" t="e">
        <f aca="false">IFERROR(VLOOKUP(K77,【参考】数式用!$A$5:$J$27,MATCH(Q78,【参考】数式用!$B$4:$J$4,0)+1,0),"")))</f>
        <v>#N/A</v>
      </c>
      <c r="S78" s="98" t="s">
        <v>114</v>
      </c>
      <c r="T78" s="649" t="n">
        <v>6</v>
      </c>
      <c r="U78" s="99" t="s">
        <v>115</v>
      </c>
      <c r="V78" s="650" t="n">
        <v>4</v>
      </c>
      <c r="W78" s="99" t="s">
        <v>406</v>
      </c>
      <c r="X78" s="649" t="n">
        <v>6</v>
      </c>
      <c r="Y78" s="99" t="s">
        <v>115</v>
      </c>
      <c r="Z78" s="650" t="n">
        <v>5</v>
      </c>
      <c r="AA78" s="99" t="s">
        <v>116</v>
      </c>
      <c r="AB78" s="651" t="s">
        <v>127</v>
      </c>
      <c r="AC78" s="652" t="n">
        <f aca="false">IF(V78&gt;=1,(X78*12+Z78)-(T78*12+V78)+1,"")</f>
        <v>2</v>
      </c>
      <c r="AD78" s="99" t="s">
        <v>407</v>
      </c>
      <c r="AE78" s="653" t="str">
        <f aca="false">IFERROR(ROUNDDOWN(ROUND(L77*R78,0)*M77,0)*AC78,"")</f>
        <v/>
      </c>
      <c r="AF78" s="654" t="str">
        <f aca="false">IFERROR(ROUNDDOWN(ROUND(L77*(R78-P78),0)*M77,0)*AC78,"")</f>
        <v/>
      </c>
      <c r="AG78" s="655"/>
      <c r="AH78" s="656"/>
      <c r="AI78" s="657"/>
      <c r="AJ78" s="658"/>
      <c r="AK78" s="659"/>
      <c r="AL78" s="660"/>
      <c r="AM78" s="661"/>
      <c r="AN78" s="662" t="str">
        <f aca="false">IF(AP77="","",IF(OR(Z77=4,Z78=4,Z79=4),"！加算の要件上は問題ありませんが、算定期間の終わりが令和６年５月になっていません。区分変更の場合は、「基本情報入力シート」で同じ事業所を２行に分けて記入してください。",""))</f>
        <v/>
      </c>
      <c r="AO78" s="663"/>
      <c r="AP78" s="641" t="str">
        <f aca="false">IF(K77&lt;&gt;"","P列・R列に色付け","")</f>
        <v/>
      </c>
      <c r="AY78" s="645" t="str">
        <f aca="false">G77</f>
        <v/>
      </c>
    </row>
    <row r="79" customFormat="false" ht="32.1" hidden="false" customHeight="true" outlineLevel="0" collapsed="false">
      <c r="A79" s="617"/>
      <c r="B79" s="618"/>
      <c r="C79" s="618"/>
      <c r="D79" s="618"/>
      <c r="E79" s="618"/>
      <c r="F79" s="618"/>
      <c r="G79" s="619"/>
      <c r="H79" s="619"/>
      <c r="I79" s="619"/>
      <c r="J79" s="619"/>
      <c r="K79" s="619"/>
      <c r="L79" s="707"/>
      <c r="M79" s="708"/>
      <c r="N79" s="664" t="s">
        <v>413</v>
      </c>
      <c r="O79" s="711"/>
      <c r="P79" s="712" t="e">
        <f aca="false">IFERROR(VLOOKUP(K77,【参考】数式用!$A$5:$J$27,MATCH(O79,【参考】数式用!$B$4:$J$4,0)+1,0),"")))</f>
        <v>#N/A</v>
      </c>
      <c r="Q79" s="665"/>
      <c r="R79" s="666" t="e">
        <f aca="false">IFERROR(VLOOKUP(K77,【参考】数式用!$A$5:$J$27,MATCH(Q79,【参考】数式用!$B$4:$J$4,0)+1,0),"")))</f>
        <v>#N/A</v>
      </c>
      <c r="S79" s="667" t="s">
        <v>114</v>
      </c>
      <c r="T79" s="668" t="n">
        <v>6</v>
      </c>
      <c r="U79" s="669" t="s">
        <v>115</v>
      </c>
      <c r="V79" s="670" t="n">
        <v>4</v>
      </c>
      <c r="W79" s="669" t="s">
        <v>406</v>
      </c>
      <c r="X79" s="668" t="n">
        <v>6</v>
      </c>
      <c r="Y79" s="669" t="s">
        <v>115</v>
      </c>
      <c r="Z79" s="670" t="n">
        <v>5</v>
      </c>
      <c r="AA79" s="669" t="s">
        <v>116</v>
      </c>
      <c r="AB79" s="671" t="s">
        <v>127</v>
      </c>
      <c r="AC79" s="672" t="n">
        <f aca="false">IF(V79&gt;=1,(X79*12+Z79)-(T79*12+V79)+1,"")</f>
        <v>2</v>
      </c>
      <c r="AD79" s="669" t="s">
        <v>407</v>
      </c>
      <c r="AE79" s="673" t="str">
        <f aca="false">IFERROR(ROUNDDOWN(ROUND(L77*R79,0)*M77,0)*AC79,"")</f>
        <v/>
      </c>
      <c r="AF79" s="674" t="str">
        <f aca="false">IFERROR(ROUNDDOWN(ROUND(L77*(R79-P79),0)*M77,0)*AC79,"")</f>
        <v/>
      </c>
      <c r="AG79" s="675" t="n">
        <f aca="false">IF(AND(O79="ベア加算なし",Q79="ベア加算"),AE79,0)</f>
        <v>0</v>
      </c>
      <c r="AH79" s="676"/>
      <c r="AI79" s="677"/>
      <c r="AJ79" s="678"/>
      <c r="AK79" s="679"/>
      <c r="AL79" s="680"/>
      <c r="AM79" s="681"/>
      <c r="AN79" s="682" t="str">
        <f aca="false">IF(AP77="","",IF(OR(O77="",AND(O79="ベア加算なし",Q79="ベア加算",AH79=""),AND(OR(Q77="処遇加算Ⅰ",Q77="処遇加算Ⅱ"),AI77=""),AND(Q77="処遇加算Ⅲ",AJ77=""),AND(Q77="処遇加算Ⅰ",AK77=""),AND(OR(Q78="特定加算Ⅰ",Q78="特定加算Ⅱ"),AL78=""),AND(Q78="特定加算Ⅰ",AM78="")),"！記入が必要な欄（緑色、水色、黄色のセル）に空欄があります。空欄を埋めてください。",""))</f>
        <v/>
      </c>
      <c r="AP79" s="683" t="str">
        <f aca="false">IF(K77&lt;&gt;"","P列・R列に色付け","")</f>
        <v/>
      </c>
      <c r="AQ79" s="684"/>
      <c r="AR79" s="684"/>
      <c r="AX79" s="685"/>
      <c r="AY79" s="645" t="str">
        <f aca="false">G77</f>
        <v/>
      </c>
    </row>
    <row r="80" customFormat="false" ht="32.1" hidden="false" customHeight="true" outlineLevel="0" collapsed="false">
      <c r="A80" s="617" t="n">
        <v>23</v>
      </c>
      <c r="B80" s="618" t="str">
        <f aca="false">IF(基本情報入力シート!C76="","",基本情報入力シート!C76)</f>
        <v/>
      </c>
      <c r="C80" s="618"/>
      <c r="D80" s="618"/>
      <c r="E80" s="618"/>
      <c r="F80" s="618"/>
      <c r="G80" s="619" t="str">
        <f aca="false">IF(基本情報入力シート!M76="","",基本情報入力シート!M76)</f>
        <v/>
      </c>
      <c r="H80" s="619" t="str">
        <f aca="false">IF(基本情報入力シート!R76="","",基本情報入力シート!R76)</f>
        <v/>
      </c>
      <c r="I80" s="619" t="str">
        <f aca="false">IF(基本情報入力シート!W76="","",基本情報入力シート!W76)</f>
        <v/>
      </c>
      <c r="J80" s="619" t="str">
        <f aca="false">IF(基本情報入力シート!X76="","",基本情報入力シート!X76)</f>
        <v/>
      </c>
      <c r="K80" s="619" t="str">
        <f aca="false">IF(基本情報入力シート!Y76="","",基本情報入力シート!Y76)</f>
        <v/>
      </c>
      <c r="L80" s="707" t="str">
        <f aca="false">IF(基本情報入力シート!AB76="","",基本情報入力シート!AB76)</f>
        <v/>
      </c>
      <c r="M80" s="708" t="e">
        <f aca="false">IF(基本情報入力シート!AC76="","",基本情報入力シート!AC76)</f>
        <v>#N/A</v>
      </c>
      <c r="N80" s="623" t="s">
        <v>403</v>
      </c>
      <c r="O80" s="624"/>
      <c r="P80" s="625" t="e">
        <f aca="false">IFERROR(VLOOKUP(K80,【参考】数式用!$A$5:$J$27,MATCH(O80,【参考】数式用!$B$4:$J$4,0)+1,0),"")))</f>
        <v>#N/A</v>
      </c>
      <c r="Q80" s="624"/>
      <c r="R80" s="625" t="e">
        <f aca="false">IFERROR(VLOOKUP(K80,【参考】数式用!$A$5:$J$27,MATCH(Q80,【参考】数式用!$B$4:$J$4,0)+1,0),"")))</f>
        <v>#N/A</v>
      </c>
      <c r="S80" s="626" t="s">
        <v>114</v>
      </c>
      <c r="T80" s="627" t="n">
        <v>6</v>
      </c>
      <c r="U80" s="156" t="s">
        <v>115</v>
      </c>
      <c r="V80" s="628" t="n">
        <v>4</v>
      </c>
      <c r="W80" s="156" t="s">
        <v>406</v>
      </c>
      <c r="X80" s="627" t="n">
        <v>6</v>
      </c>
      <c r="Y80" s="156" t="s">
        <v>115</v>
      </c>
      <c r="Z80" s="628" t="n">
        <v>5</v>
      </c>
      <c r="AA80" s="156" t="s">
        <v>116</v>
      </c>
      <c r="AB80" s="629" t="s">
        <v>127</v>
      </c>
      <c r="AC80" s="630" t="n">
        <f aca="false">IF(V80&gt;=1,(X80*12+Z80)-(T80*12+V80)+1,"")</f>
        <v>2</v>
      </c>
      <c r="AD80" s="156" t="s">
        <v>407</v>
      </c>
      <c r="AE80" s="631" t="str">
        <f aca="false">IFERROR(ROUNDDOWN(ROUND(L80*R80,0)*M80,0)*AC80,"")</f>
        <v/>
      </c>
      <c r="AF80" s="632" t="str">
        <f aca="false">IFERROR(ROUNDDOWN(ROUND(L80*(R80-P80),0)*M80,0)*AC80,"")</f>
        <v/>
      </c>
      <c r="AG80" s="633"/>
      <c r="AH80" s="694"/>
      <c r="AI80" s="709"/>
      <c r="AJ80" s="704"/>
      <c r="AK80" s="705"/>
      <c r="AL80" s="638"/>
      <c r="AM80" s="639"/>
      <c r="AN80" s="640" t="str">
        <f aca="false">IF(AP80="","",IF(R80&lt;P80,"！加算の要件上は問題ありませんが、令和６年３月と比較して４・５月に加算率が下がる計画になっています。",""))</f>
        <v/>
      </c>
      <c r="AP80" s="641" t="str">
        <f aca="false">IF(K80&lt;&gt;"","P列・R列に色付け","")</f>
        <v/>
      </c>
      <c r="AQ80" s="642" t="e">
        <f aca="false">IFERROR(VLOOKUP(K80,【参考】数式用!$AJ$2:$AK$24,2,FALSE),"")))</f>
        <v>#N/A</v>
      </c>
      <c r="AR80" s="644" t="str">
        <f aca="false">Q80&amp;Q81&amp;Q82</f>
        <v/>
      </c>
      <c r="AS80" s="642" t="str">
        <f aca="false">IF(AG82&lt;&gt;0,IF(AH82="○","入力済","未入力"),"")</f>
        <v/>
      </c>
      <c r="AT80" s="643" t="str">
        <f aca="false">IF(OR(Q80="処遇加算Ⅰ",Q80="処遇加算Ⅱ"),IF(OR(AI80="○",AI80="令和６年度中に満たす"),"入力済","未入力"),"")</f>
        <v/>
      </c>
      <c r="AU80" s="644" t="str">
        <f aca="false">IF(Q80="処遇加算Ⅲ",IF(AJ80="○","入力済","未入力"),"")</f>
        <v/>
      </c>
      <c r="AV80" s="642" t="str">
        <f aca="false">IF(Q80="処遇加算Ⅰ",IF(OR(AK80="○",AK80="令和６年度中に満たす"),"入力済","未入力"),"")</f>
        <v/>
      </c>
      <c r="AW80" s="642" t="str">
        <f aca="false">IF(OR(Q81="特定加算Ⅰ",Q81="特定加算Ⅱ"),IF(OR(AND(K80&lt;&gt;"訪問型サービス（総合事業）",K80&lt;&gt;"通所型サービス（総合事業）",K80&lt;&gt;"（介護予防）短期入所生活介護",K80&lt;&gt;"（介護予防）短期入所療養介護（老健）",K80&lt;&gt;"（介護予防）短期入所療養介護 （病院等（老健以外）)",K80&lt;&gt;"（介護予防）短期入所療養介護（医療院）"),AL81&lt;&gt;""),1,""),"")</f>
        <v/>
      </c>
      <c r="AX80" s="645" t="str">
        <f aca="false">IF(Q81="特定加算Ⅰ",IF(AM81="","未入力","入力済"),"")</f>
        <v/>
      </c>
      <c r="AY80" s="645" t="str">
        <f aca="false">G80</f>
        <v/>
      </c>
    </row>
    <row r="81" customFormat="false" ht="32.1" hidden="false" customHeight="true" outlineLevel="0" collapsed="false">
      <c r="A81" s="617"/>
      <c r="B81" s="618"/>
      <c r="C81" s="618"/>
      <c r="D81" s="618"/>
      <c r="E81" s="618"/>
      <c r="F81" s="618"/>
      <c r="G81" s="619"/>
      <c r="H81" s="619"/>
      <c r="I81" s="619"/>
      <c r="J81" s="619"/>
      <c r="K81" s="619"/>
      <c r="L81" s="707"/>
      <c r="M81" s="708"/>
      <c r="N81" s="646" t="s">
        <v>409</v>
      </c>
      <c r="O81" s="647"/>
      <c r="P81" s="648" t="e">
        <f aca="false">IFERROR(VLOOKUP(K80,【参考】数式用!$A$5:$J$27,MATCH(O81,【参考】数式用!$B$4:$J$4,0)+1,0),"")))</f>
        <v>#N/A</v>
      </c>
      <c r="Q81" s="647"/>
      <c r="R81" s="648" t="e">
        <f aca="false">IFERROR(VLOOKUP(K80,【参考】数式用!$A$5:$J$27,MATCH(Q81,【参考】数式用!$B$4:$J$4,0)+1,0),"")))</f>
        <v>#N/A</v>
      </c>
      <c r="S81" s="98" t="s">
        <v>114</v>
      </c>
      <c r="T81" s="649" t="n">
        <v>6</v>
      </c>
      <c r="U81" s="99" t="s">
        <v>115</v>
      </c>
      <c r="V81" s="650" t="n">
        <v>4</v>
      </c>
      <c r="W81" s="99" t="s">
        <v>406</v>
      </c>
      <c r="X81" s="649" t="n">
        <v>6</v>
      </c>
      <c r="Y81" s="99" t="s">
        <v>115</v>
      </c>
      <c r="Z81" s="650" t="n">
        <v>5</v>
      </c>
      <c r="AA81" s="99" t="s">
        <v>116</v>
      </c>
      <c r="AB81" s="651" t="s">
        <v>127</v>
      </c>
      <c r="AC81" s="652" t="n">
        <f aca="false">IF(V81&gt;=1,(X81*12+Z81)-(T81*12+V81)+1,"")</f>
        <v>2</v>
      </c>
      <c r="AD81" s="99" t="s">
        <v>407</v>
      </c>
      <c r="AE81" s="653" t="str">
        <f aca="false">IFERROR(ROUNDDOWN(ROUND(L80*R81,0)*M80,0)*AC81,"")</f>
        <v/>
      </c>
      <c r="AF81" s="654" t="str">
        <f aca="false">IFERROR(ROUNDDOWN(ROUND(L80*(R81-P81),0)*M80,0)*AC81,"")</f>
        <v/>
      </c>
      <c r="AG81" s="655"/>
      <c r="AH81" s="656"/>
      <c r="AI81" s="657"/>
      <c r="AJ81" s="658"/>
      <c r="AK81" s="659"/>
      <c r="AL81" s="660"/>
      <c r="AM81" s="661"/>
      <c r="AN81" s="662" t="str">
        <f aca="false">IF(AP80="","",IF(OR(Z80=4,Z81=4,Z82=4),"！加算の要件上は問題ありませんが、算定期間の終わりが令和６年５月になっていません。区分変更の場合は、「基本情報入力シート」で同じ事業所を２行に分けて記入してください。",""))</f>
        <v/>
      </c>
      <c r="AO81" s="663"/>
      <c r="AP81" s="641" t="str">
        <f aca="false">IF(K80&lt;&gt;"","P列・R列に色付け","")</f>
        <v/>
      </c>
      <c r="AY81" s="645" t="str">
        <f aca="false">G80</f>
        <v/>
      </c>
    </row>
    <row r="82" customFormat="false" ht="32.1" hidden="false" customHeight="true" outlineLevel="0" collapsed="false">
      <c r="A82" s="617"/>
      <c r="B82" s="618"/>
      <c r="C82" s="618"/>
      <c r="D82" s="618"/>
      <c r="E82" s="618"/>
      <c r="F82" s="618"/>
      <c r="G82" s="619"/>
      <c r="H82" s="619"/>
      <c r="I82" s="619"/>
      <c r="J82" s="619"/>
      <c r="K82" s="619"/>
      <c r="L82" s="707"/>
      <c r="M82" s="708"/>
      <c r="N82" s="664" t="s">
        <v>413</v>
      </c>
      <c r="O82" s="711"/>
      <c r="P82" s="712" t="e">
        <f aca="false">IFERROR(VLOOKUP(K80,【参考】数式用!$A$5:$J$27,MATCH(O82,【参考】数式用!$B$4:$J$4,0)+1,0),"")))</f>
        <v>#N/A</v>
      </c>
      <c r="Q82" s="665"/>
      <c r="R82" s="666" t="e">
        <f aca="false">IFERROR(VLOOKUP(K80,【参考】数式用!$A$5:$J$27,MATCH(Q82,【参考】数式用!$B$4:$J$4,0)+1,0),"")))</f>
        <v>#N/A</v>
      </c>
      <c r="S82" s="667" t="s">
        <v>114</v>
      </c>
      <c r="T82" s="668" t="n">
        <v>6</v>
      </c>
      <c r="U82" s="669" t="s">
        <v>115</v>
      </c>
      <c r="V82" s="670" t="n">
        <v>4</v>
      </c>
      <c r="W82" s="669" t="s">
        <v>406</v>
      </c>
      <c r="X82" s="668" t="n">
        <v>6</v>
      </c>
      <c r="Y82" s="669" t="s">
        <v>115</v>
      </c>
      <c r="Z82" s="670" t="n">
        <v>5</v>
      </c>
      <c r="AA82" s="669" t="s">
        <v>116</v>
      </c>
      <c r="AB82" s="671" t="s">
        <v>127</v>
      </c>
      <c r="AC82" s="672" t="n">
        <f aca="false">IF(V82&gt;=1,(X82*12+Z82)-(T82*12+V82)+1,"")</f>
        <v>2</v>
      </c>
      <c r="AD82" s="669" t="s">
        <v>407</v>
      </c>
      <c r="AE82" s="673" t="str">
        <f aca="false">IFERROR(ROUNDDOWN(ROUND(L80*R82,0)*M80,0)*AC82,"")</f>
        <v/>
      </c>
      <c r="AF82" s="674" t="str">
        <f aca="false">IFERROR(ROUNDDOWN(ROUND(L80*(R82-P82),0)*M80,0)*AC82,"")</f>
        <v/>
      </c>
      <c r="AG82" s="675" t="n">
        <f aca="false">IF(AND(O82="ベア加算なし",Q82="ベア加算"),AE82,0)</f>
        <v>0</v>
      </c>
      <c r="AH82" s="676"/>
      <c r="AI82" s="677"/>
      <c r="AJ82" s="678"/>
      <c r="AK82" s="679"/>
      <c r="AL82" s="680"/>
      <c r="AM82" s="681"/>
      <c r="AN82" s="682" t="str">
        <f aca="false">IF(AP80="","",IF(OR(O80="",AND(O82="ベア加算なし",Q82="ベア加算",AH82=""),AND(OR(Q80="処遇加算Ⅰ",Q80="処遇加算Ⅱ"),AI80=""),AND(Q80="処遇加算Ⅲ",AJ80=""),AND(Q80="処遇加算Ⅰ",AK80=""),AND(OR(Q81="特定加算Ⅰ",Q81="特定加算Ⅱ"),AL81=""),AND(Q81="特定加算Ⅰ",AM81="")),"！記入が必要な欄（緑色、水色、黄色のセル）に空欄があります。空欄を埋めてください。",""))</f>
        <v/>
      </c>
      <c r="AP82" s="683" t="str">
        <f aca="false">IF(K80&lt;&gt;"","P列・R列に色付け","")</f>
        <v/>
      </c>
      <c r="AQ82" s="684"/>
      <c r="AR82" s="684"/>
      <c r="AX82" s="685"/>
      <c r="AY82" s="645" t="str">
        <f aca="false">G80</f>
        <v/>
      </c>
    </row>
    <row r="83" customFormat="false" ht="32.1" hidden="false" customHeight="true" outlineLevel="0" collapsed="false">
      <c r="A83" s="617" t="n">
        <v>24</v>
      </c>
      <c r="B83" s="618" t="str">
        <f aca="false">IF(基本情報入力シート!C77="","",基本情報入力シート!C77)</f>
        <v/>
      </c>
      <c r="C83" s="618"/>
      <c r="D83" s="618"/>
      <c r="E83" s="618"/>
      <c r="F83" s="618"/>
      <c r="G83" s="619" t="str">
        <f aca="false">IF(基本情報入力シート!M77="","",基本情報入力シート!M77)</f>
        <v/>
      </c>
      <c r="H83" s="619" t="str">
        <f aca="false">IF(基本情報入力シート!R77="","",基本情報入力シート!R77)</f>
        <v/>
      </c>
      <c r="I83" s="619" t="str">
        <f aca="false">IF(基本情報入力シート!W77="","",基本情報入力シート!W77)</f>
        <v/>
      </c>
      <c r="J83" s="619" t="str">
        <f aca="false">IF(基本情報入力シート!X77="","",基本情報入力シート!X77)</f>
        <v/>
      </c>
      <c r="K83" s="619" t="str">
        <f aca="false">IF(基本情報入力シート!Y77="","",基本情報入力シート!Y77)</f>
        <v/>
      </c>
      <c r="L83" s="707" t="str">
        <f aca="false">IF(基本情報入力シート!AB77="","",基本情報入力シート!AB77)</f>
        <v/>
      </c>
      <c r="M83" s="708" t="e">
        <f aca="false">IF(基本情報入力シート!AC77="","",基本情報入力シート!AC77)</f>
        <v>#N/A</v>
      </c>
      <c r="N83" s="623" t="s">
        <v>403</v>
      </c>
      <c r="O83" s="624"/>
      <c r="P83" s="625" t="e">
        <f aca="false">IFERROR(VLOOKUP(K83,【参考】数式用!$A$5:$J$27,MATCH(O83,【参考】数式用!$B$4:$J$4,0)+1,0),"")))</f>
        <v>#N/A</v>
      </c>
      <c r="Q83" s="624"/>
      <c r="R83" s="625" t="e">
        <f aca="false">IFERROR(VLOOKUP(K83,【参考】数式用!$A$5:$J$27,MATCH(Q83,【参考】数式用!$B$4:$J$4,0)+1,0),"")))</f>
        <v>#N/A</v>
      </c>
      <c r="S83" s="626" t="s">
        <v>114</v>
      </c>
      <c r="T83" s="627" t="n">
        <v>6</v>
      </c>
      <c r="U83" s="156" t="s">
        <v>115</v>
      </c>
      <c r="V83" s="628" t="n">
        <v>4</v>
      </c>
      <c r="W83" s="156" t="s">
        <v>406</v>
      </c>
      <c r="X83" s="627" t="n">
        <v>6</v>
      </c>
      <c r="Y83" s="156" t="s">
        <v>115</v>
      </c>
      <c r="Z83" s="628" t="n">
        <v>5</v>
      </c>
      <c r="AA83" s="156" t="s">
        <v>116</v>
      </c>
      <c r="AB83" s="629" t="s">
        <v>127</v>
      </c>
      <c r="AC83" s="630" t="n">
        <f aca="false">IF(V83&gt;=1,(X83*12+Z83)-(T83*12+V83)+1,"")</f>
        <v>2</v>
      </c>
      <c r="AD83" s="156" t="s">
        <v>407</v>
      </c>
      <c r="AE83" s="631" t="str">
        <f aca="false">IFERROR(ROUNDDOWN(ROUND(L83*R83,0)*M83,0)*AC83,"")</f>
        <v/>
      </c>
      <c r="AF83" s="632" t="str">
        <f aca="false">IFERROR(ROUNDDOWN(ROUND(L83*(R83-P83),0)*M83,0)*AC83,"")</f>
        <v/>
      </c>
      <c r="AG83" s="633"/>
      <c r="AH83" s="694"/>
      <c r="AI83" s="709"/>
      <c r="AJ83" s="704"/>
      <c r="AK83" s="705"/>
      <c r="AL83" s="638"/>
      <c r="AM83" s="639"/>
      <c r="AN83" s="640" t="str">
        <f aca="false">IF(AP83="","",IF(R83&lt;P83,"！加算の要件上は問題ありませんが、令和６年３月と比較して４・５月に加算率が下がる計画になっています。",""))</f>
        <v/>
      </c>
      <c r="AP83" s="641" t="str">
        <f aca="false">IF(K83&lt;&gt;"","P列・R列に色付け","")</f>
        <v/>
      </c>
      <c r="AQ83" s="642" t="e">
        <f aca="false">IFERROR(VLOOKUP(K83,【参考】数式用!$AJ$2:$AK$24,2,FALSE),"")))</f>
        <v>#N/A</v>
      </c>
      <c r="AR83" s="644" t="str">
        <f aca="false">Q83&amp;Q84&amp;Q85</f>
        <v/>
      </c>
      <c r="AS83" s="642" t="str">
        <f aca="false">IF(AG85&lt;&gt;0,IF(AH85="○","入力済","未入力"),"")</f>
        <v/>
      </c>
      <c r="AT83" s="643" t="str">
        <f aca="false">IF(OR(Q83="処遇加算Ⅰ",Q83="処遇加算Ⅱ"),IF(OR(AI83="○",AI83="令和６年度中に満たす"),"入力済","未入力"),"")</f>
        <v/>
      </c>
      <c r="AU83" s="644" t="str">
        <f aca="false">IF(Q83="処遇加算Ⅲ",IF(AJ83="○","入力済","未入力"),"")</f>
        <v/>
      </c>
      <c r="AV83" s="642" t="str">
        <f aca="false">IF(Q83="処遇加算Ⅰ",IF(OR(AK83="○",AK83="令和６年度中に満たす"),"入力済","未入力"),"")</f>
        <v/>
      </c>
      <c r="AW83" s="642" t="str">
        <f aca="false">IF(OR(Q84="特定加算Ⅰ",Q84="特定加算Ⅱ"),IF(OR(AND(K83&lt;&gt;"訪問型サービス（総合事業）",K83&lt;&gt;"通所型サービス（総合事業）",K83&lt;&gt;"（介護予防）短期入所生活介護",K83&lt;&gt;"（介護予防）短期入所療養介護（老健）",K83&lt;&gt;"（介護予防）短期入所療養介護 （病院等（老健以外）)",K83&lt;&gt;"（介護予防）短期入所療養介護（医療院）"),AL84&lt;&gt;""),1,""),"")</f>
        <v/>
      </c>
      <c r="AX83" s="645" t="str">
        <f aca="false">IF(Q84="特定加算Ⅰ",IF(AM84="","未入力","入力済"),"")</f>
        <v/>
      </c>
      <c r="AY83" s="645" t="str">
        <f aca="false">G83</f>
        <v/>
      </c>
    </row>
    <row r="84" customFormat="false" ht="32.1" hidden="false" customHeight="true" outlineLevel="0" collapsed="false">
      <c r="A84" s="617"/>
      <c r="B84" s="618"/>
      <c r="C84" s="618"/>
      <c r="D84" s="618"/>
      <c r="E84" s="618"/>
      <c r="F84" s="618"/>
      <c r="G84" s="619"/>
      <c r="H84" s="619"/>
      <c r="I84" s="619"/>
      <c r="J84" s="619"/>
      <c r="K84" s="619"/>
      <c r="L84" s="707"/>
      <c r="M84" s="708"/>
      <c r="N84" s="646" t="s">
        <v>409</v>
      </c>
      <c r="O84" s="647"/>
      <c r="P84" s="648" t="e">
        <f aca="false">IFERROR(VLOOKUP(K83,【参考】数式用!$A$5:$J$27,MATCH(O84,【参考】数式用!$B$4:$J$4,0)+1,0),"")))</f>
        <v>#N/A</v>
      </c>
      <c r="Q84" s="647"/>
      <c r="R84" s="648" t="e">
        <f aca="false">IFERROR(VLOOKUP(K83,【参考】数式用!$A$5:$J$27,MATCH(Q84,【参考】数式用!$B$4:$J$4,0)+1,0),"")))</f>
        <v>#N/A</v>
      </c>
      <c r="S84" s="98" t="s">
        <v>114</v>
      </c>
      <c r="T84" s="649" t="n">
        <v>6</v>
      </c>
      <c r="U84" s="99" t="s">
        <v>115</v>
      </c>
      <c r="V84" s="650" t="n">
        <v>4</v>
      </c>
      <c r="W84" s="99" t="s">
        <v>406</v>
      </c>
      <c r="X84" s="649" t="n">
        <v>6</v>
      </c>
      <c r="Y84" s="99" t="s">
        <v>115</v>
      </c>
      <c r="Z84" s="650" t="n">
        <v>5</v>
      </c>
      <c r="AA84" s="99" t="s">
        <v>116</v>
      </c>
      <c r="AB84" s="651" t="s">
        <v>127</v>
      </c>
      <c r="AC84" s="652" t="n">
        <f aca="false">IF(V84&gt;=1,(X84*12+Z84)-(T84*12+V84)+1,"")</f>
        <v>2</v>
      </c>
      <c r="AD84" s="99" t="s">
        <v>407</v>
      </c>
      <c r="AE84" s="653" t="str">
        <f aca="false">IFERROR(ROUNDDOWN(ROUND(L83*R84,0)*M83,0)*AC84,"")</f>
        <v/>
      </c>
      <c r="AF84" s="654" t="str">
        <f aca="false">IFERROR(ROUNDDOWN(ROUND(L83*(R84-P84),0)*M83,0)*AC84,"")</f>
        <v/>
      </c>
      <c r="AG84" s="655"/>
      <c r="AH84" s="656"/>
      <c r="AI84" s="657"/>
      <c r="AJ84" s="658"/>
      <c r="AK84" s="659"/>
      <c r="AL84" s="660"/>
      <c r="AM84" s="661"/>
      <c r="AN84" s="662" t="str">
        <f aca="false">IF(AP83="","",IF(OR(Z83=4,Z84=4,Z85=4),"！加算の要件上は問題ありませんが、算定期間の終わりが令和６年５月になっていません。区分変更の場合は、「基本情報入力シート」で同じ事業所を２行に分けて記入してください。",""))</f>
        <v/>
      </c>
      <c r="AO84" s="663"/>
      <c r="AP84" s="641" t="str">
        <f aca="false">IF(K83&lt;&gt;"","P列・R列に色付け","")</f>
        <v/>
      </c>
      <c r="AY84" s="645" t="str">
        <f aca="false">G83</f>
        <v/>
      </c>
    </row>
    <row r="85" customFormat="false" ht="32.1" hidden="false" customHeight="true" outlineLevel="0" collapsed="false">
      <c r="A85" s="617"/>
      <c r="B85" s="618"/>
      <c r="C85" s="618"/>
      <c r="D85" s="618"/>
      <c r="E85" s="618"/>
      <c r="F85" s="618"/>
      <c r="G85" s="619"/>
      <c r="H85" s="619"/>
      <c r="I85" s="619"/>
      <c r="J85" s="619"/>
      <c r="K85" s="619"/>
      <c r="L85" s="707"/>
      <c r="M85" s="708"/>
      <c r="N85" s="664" t="s">
        <v>413</v>
      </c>
      <c r="O85" s="711"/>
      <c r="P85" s="712" t="e">
        <f aca="false">IFERROR(VLOOKUP(K83,【参考】数式用!$A$5:$J$27,MATCH(O85,【参考】数式用!$B$4:$J$4,0)+1,0),"")))</f>
        <v>#N/A</v>
      </c>
      <c r="Q85" s="665"/>
      <c r="R85" s="666" t="e">
        <f aca="false">IFERROR(VLOOKUP(K83,【参考】数式用!$A$5:$J$27,MATCH(Q85,【参考】数式用!$B$4:$J$4,0)+1,0),"")))</f>
        <v>#N/A</v>
      </c>
      <c r="S85" s="667" t="s">
        <v>114</v>
      </c>
      <c r="T85" s="668" t="n">
        <v>6</v>
      </c>
      <c r="U85" s="669" t="s">
        <v>115</v>
      </c>
      <c r="V85" s="670" t="n">
        <v>4</v>
      </c>
      <c r="W85" s="669" t="s">
        <v>406</v>
      </c>
      <c r="X85" s="668" t="n">
        <v>6</v>
      </c>
      <c r="Y85" s="669" t="s">
        <v>115</v>
      </c>
      <c r="Z85" s="670" t="n">
        <v>5</v>
      </c>
      <c r="AA85" s="669" t="s">
        <v>116</v>
      </c>
      <c r="AB85" s="671" t="s">
        <v>127</v>
      </c>
      <c r="AC85" s="672" t="n">
        <f aca="false">IF(V85&gt;=1,(X85*12+Z85)-(T85*12+V85)+1,"")</f>
        <v>2</v>
      </c>
      <c r="AD85" s="669" t="s">
        <v>407</v>
      </c>
      <c r="AE85" s="673" t="str">
        <f aca="false">IFERROR(ROUNDDOWN(ROUND(L83*R85,0)*M83,0)*AC85,"")</f>
        <v/>
      </c>
      <c r="AF85" s="674" t="str">
        <f aca="false">IFERROR(ROUNDDOWN(ROUND(L83*(R85-P85),0)*M83,0)*AC85,"")</f>
        <v/>
      </c>
      <c r="AG85" s="675" t="n">
        <f aca="false">IF(AND(O85="ベア加算なし",Q85="ベア加算"),AE85,0)</f>
        <v>0</v>
      </c>
      <c r="AH85" s="676"/>
      <c r="AI85" s="677"/>
      <c r="AJ85" s="678"/>
      <c r="AK85" s="679"/>
      <c r="AL85" s="680"/>
      <c r="AM85" s="681"/>
      <c r="AN85" s="682" t="str">
        <f aca="false">IF(AP83="","",IF(OR(O83="",AND(O85="ベア加算なし",Q85="ベア加算",AH85=""),AND(OR(Q83="処遇加算Ⅰ",Q83="処遇加算Ⅱ"),AI83=""),AND(Q83="処遇加算Ⅲ",AJ83=""),AND(Q83="処遇加算Ⅰ",AK83=""),AND(OR(Q84="特定加算Ⅰ",Q84="特定加算Ⅱ"),AL84=""),AND(Q84="特定加算Ⅰ",AM84="")),"！記入が必要な欄（緑色、水色、黄色のセル）に空欄があります。空欄を埋めてください。",""))</f>
        <v/>
      </c>
      <c r="AP85" s="683" t="str">
        <f aca="false">IF(K83&lt;&gt;"","P列・R列に色付け","")</f>
        <v/>
      </c>
      <c r="AQ85" s="684"/>
      <c r="AR85" s="684"/>
      <c r="AX85" s="685"/>
      <c r="AY85" s="645" t="str">
        <f aca="false">G83</f>
        <v/>
      </c>
    </row>
    <row r="86" customFormat="false" ht="32.1" hidden="false" customHeight="true" outlineLevel="0" collapsed="false">
      <c r="A86" s="617" t="n">
        <v>25</v>
      </c>
      <c r="B86" s="618" t="str">
        <f aca="false">IF(基本情報入力シート!C78="","",基本情報入力シート!C78)</f>
        <v/>
      </c>
      <c r="C86" s="618"/>
      <c r="D86" s="618"/>
      <c r="E86" s="618"/>
      <c r="F86" s="618"/>
      <c r="G86" s="619" t="str">
        <f aca="false">IF(基本情報入力シート!M78="","",基本情報入力シート!M78)</f>
        <v/>
      </c>
      <c r="H86" s="619" t="str">
        <f aca="false">IF(基本情報入力シート!R78="","",基本情報入力シート!R78)</f>
        <v/>
      </c>
      <c r="I86" s="619" t="str">
        <f aca="false">IF(基本情報入力シート!W78="","",基本情報入力シート!W78)</f>
        <v/>
      </c>
      <c r="J86" s="619" t="str">
        <f aca="false">IF(基本情報入力シート!X78="","",基本情報入力シート!X78)</f>
        <v/>
      </c>
      <c r="K86" s="619" t="str">
        <f aca="false">IF(基本情報入力シート!Y78="","",基本情報入力シート!Y78)</f>
        <v/>
      </c>
      <c r="L86" s="707" t="str">
        <f aca="false">IF(基本情報入力シート!AB78="","",基本情報入力シート!AB78)</f>
        <v/>
      </c>
      <c r="M86" s="708" t="e">
        <f aca="false">IF(基本情報入力シート!AC78="","",基本情報入力シート!AC78)</f>
        <v>#N/A</v>
      </c>
      <c r="N86" s="623" t="s">
        <v>403</v>
      </c>
      <c r="O86" s="624"/>
      <c r="P86" s="625" t="e">
        <f aca="false">IFERROR(VLOOKUP(K86,【参考】数式用!$A$5:$J$27,MATCH(O86,【参考】数式用!$B$4:$J$4,0)+1,0),"")))</f>
        <v>#N/A</v>
      </c>
      <c r="Q86" s="624"/>
      <c r="R86" s="625" t="e">
        <f aca="false">IFERROR(VLOOKUP(K86,【参考】数式用!$A$5:$J$27,MATCH(Q86,【参考】数式用!$B$4:$J$4,0)+1,0),"")))</f>
        <v>#N/A</v>
      </c>
      <c r="S86" s="626" t="s">
        <v>114</v>
      </c>
      <c r="T86" s="627" t="n">
        <v>6</v>
      </c>
      <c r="U86" s="156" t="s">
        <v>115</v>
      </c>
      <c r="V86" s="628" t="n">
        <v>4</v>
      </c>
      <c r="W86" s="156" t="s">
        <v>406</v>
      </c>
      <c r="X86" s="627" t="n">
        <v>6</v>
      </c>
      <c r="Y86" s="156" t="s">
        <v>115</v>
      </c>
      <c r="Z86" s="628" t="n">
        <v>5</v>
      </c>
      <c r="AA86" s="156" t="s">
        <v>116</v>
      </c>
      <c r="AB86" s="629" t="s">
        <v>127</v>
      </c>
      <c r="AC86" s="630" t="n">
        <f aca="false">IF(V86&gt;=1,(X86*12+Z86)-(T86*12+V86)+1,"")</f>
        <v>2</v>
      </c>
      <c r="AD86" s="156" t="s">
        <v>407</v>
      </c>
      <c r="AE86" s="631" t="str">
        <f aca="false">IFERROR(ROUNDDOWN(ROUND(L86*R86,0)*M86,0)*AC86,"")</f>
        <v/>
      </c>
      <c r="AF86" s="632" t="str">
        <f aca="false">IFERROR(ROUNDDOWN(ROUND(L86*(R86-P86),0)*M86,0)*AC86,"")</f>
        <v/>
      </c>
      <c r="AG86" s="633"/>
      <c r="AH86" s="694"/>
      <c r="AI86" s="709"/>
      <c r="AJ86" s="704"/>
      <c r="AK86" s="705"/>
      <c r="AL86" s="638"/>
      <c r="AM86" s="639"/>
      <c r="AN86" s="640" t="str">
        <f aca="false">IF(AP86="","",IF(R86&lt;P86,"！加算の要件上は問題ありませんが、令和６年３月と比較して４・５月に加算率が下がる計画になっています。",""))</f>
        <v/>
      </c>
      <c r="AP86" s="641" t="str">
        <f aca="false">IF(K86&lt;&gt;"","P列・R列に色付け","")</f>
        <v/>
      </c>
      <c r="AQ86" s="642" t="e">
        <f aca="false">IFERROR(VLOOKUP(K86,【参考】数式用!$AJ$2:$AK$24,2,FALSE),"")))</f>
        <v>#N/A</v>
      </c>
      <c r="AR86" s="644" t="str">
        <f aca="false">Q86&amp;Q87&amp;Q88</f>
        <v/>
      </c>
      <c r="AS86" s="642" t="str">
        <f aca="false">IF(AG88&lt;&gt;0,IF(AH88="○","入力済","未入力"),"")</f>
        <v/>
      </c>
      <c r="AT86" s="643" t="str">
        <f aca="false">IF(OR(Q86="処遇加算Ⅰ",Q86="処遇加算Ⅱ"),IF(OR(AI86="○",AI86="令和６年度中に満たす"),"入力済","未入力"),"")</f>
        <v/>
      </c>
      <c r="AU86" s="644" t="str">
        <f aca="false">IF(Q86="処遇加算Ⅲ",IF(AJ86="○","入力済","未入力"),"")</f>
        <v/>
      </c>
      <c r="AV86" s="642" t="str">
        <f aca="false">IF(Q86="処遇加算Ⅰ",IF(OR(AK86="○",AK86="令和６年度中に満たす"),"入力済","未入力"),"")</f>
        <v/>
      </c>
      <c r="AW86" s="642" t="str">
        <f aca="false">IF(OR(Q87="特定加算Ⅰ",Q87="特定加算Ⅱ"),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（病院等（老健以外）)",K86&lt;&gt;"（介護予防）短期入所療養介護（医療院）"),AL87&lt;&gt;""),1,""),"")</f>
        <v/>
      </c>
      <c r="AX86" s="645" t="str">
        <f aca="false">IF(Q87="特定加算Ⅰ",IF(AM87="","未入力","入力済"),"")</f>
        <v/>
      </c>
      <c r="AY86" s="645" t="str">
        <f aca="false">G86</f>
        <v/>
      </c>
    </row>
    <row r="87" customFormat="false" ht="32.1" hidden="false" customHeight="true" outlineLevel="0" collapsed="false">
      <c r="A87" s="617"/>
      <c r="B87" s="618"/>
      <c r="C87" s="618"/>
      <c r="D87" s="618"/>
      <c r="E87" s="618"/>
      <c r="F87" s="618"/>
      <c r="G87" s="619"/>
      <c r="H87" s="619"/>
      <c r="I87" s="619"/>
      <c r="J87" s="619"/>
      <c r="K87" s="619"/>
      <c r="L87" s="707"/>
      <c r="M87" s="708"/>
      <c r="N87" s="646" t="s">
        <v>409</v>
      </c>
      <c r="O87" s="647"/>
      <c r="P87" s="648" t="e">
        <f aca="false">IFERROR(VLOOKUP(K86,【参考】数式用!$A$5:$J$27,MATCH(O87,【参考】数式用!$B$4:$J$4,0)+1,0),"")))</f>
        <v>#N/A</v>
      </c>
      <c r="Q87" s="647"/>
      <c r="R87" s="648" t="e">
        <f aca="false">IFERROR(VLOOKUP(K86,【参考】数式用!$A$5:$J$27,MATCH(Q87,【参考】数式用!$B$4:$J$4,0)+1,0),"")))</f>
        <v>#N/A</v>
      </c>
      <c r="S87" s="98" t="s">
        <v>114</v>
      </c>
      <c r="T87" s="649" t="n">
        <v>6</v>
      </c>
      <c r="U87" s="99" t="s">
        <v>115</v>
      </c>
      <c r="V87" s="650" t="n">
        <v>4</v>
      </c>
      <c r="W87" s="99" t="s">
        <v>406</v>
      </c>
      <c r="X87" s="649" t="n">
        <v>6</v>
      </c>
      <c r="Y87" s="99" t="s">
        <v>115</v>
      </c>
      <c r="Z87" s="650" t="n">
        <v>5</v>
      </c>
      <c r="AA87" s="99" t="s">
        <v>116</v>
      </c>
      <c r="AB87" s="651" t="s">
        <v>127</v>
      </c>
      <c r="AC87" s="652" t="n">
        <f aca="false">IF(V87&gt;=1,(X87*12+Z87)-(T87*12+V87)+1,"")</f>
        <v>2</v>
      </c>
      <c r="AD87" s="99" t="s">
        <v>407</v>
      </c>
      <c r="AE87" s="653" t="str">
        <f aca="false">IFERROR(ROUNDDOWN(ROUND(L86*R87,0)*M86,0)*AC87,"")</f>
        <v/>
      </c>
      <c r="AF87" s="654" t="str">
        <f aca="false">IFERROR(ROUNDDOWN(ROUND(L86*(R87-P87),0)*M86,0)*AC87,"")</f>
        <v/>
      </c>
      <c r="AG87" s="655"/>
      <c r="AH87" s="656"/>
      <c r="AI87" s="657"/>
      <c r="AJ87" s="658"/>
      <c r="AK87" s="659"/>
      <c r="AL87" s="660"/>
      <c r="AM87" s="661"/>
      <c r="AN87" s="662" t="str">
        <f aca="false">IF(AP86="","",IF(OR(Z86=4,Z87=4,Z88=4),"！加算の要件上は問題ありませんが、算定期間の終わりが令和６年５月になっていません。区分変更の場合は、「基本情報入力シート」で同じ事業所を２行に分けて記入してください。",""))</f>
        <v/>
      </c>
      <c r="AO87" s="663"/>
      <c r="AP87" s="641" t="str">
        <f aca="false">IF(K86&lt;&gt;"","P列・R列に色付け","")</f>
        <v/>
      </c>
      <c r="AY87" s="645" t="str">
        <f aca="false">G86</f>
        <v/>
      </c>
    </row>
    <row r="88" customFormat="false" ht="32.1" hidden="false" customHeight="true" outlineLevel="0" collapsed="false">
      <c r="A88" s="617"/>
      <c r="B88" s="618"/>
      <c r="C88" s="618"/>
      <c r="D88" s="618"/>
      <c r="E88" s="618"/>
      <c r="F88" s="618"/>
      <c r="G88" s="619"/>
      <c r="H88" s="619"/>
      <c r="I88" s="619"/>
      <c r="J88" s="619"/>
      <c r="K88" s="619"/>
      <c r="L88" s="707"/>
      <c r="M88" s="708"/>
      <c r="N88" s="664" t="s">
        <v>413</v>
      </c>
      <c r="O88" s="711"/>
      <c r="P88" s="712" t="e">
        <f aca="false">IFERROR(VLOOKUP(K86,【参考】数式用!$A$5:$J$27,MATCH(O88,【参考】数式用!$B$4:$J$4,0)+1,0),"")))</f>
        <v>#N/A</v>
      </c>
      <c r="Q88" s="665"/>
      <c r="R88" s="666" t="e">
        <f aca="false">IFERROR(VLOOKUP(K86,【参考】数式用!$A$5:$J$27,MATCH(Q88,【参考】数式用!$B$4:$J$4,0)+1,0),"")))</f>
        <v>#N/A</v>
      </c>
      <c r="S88" s="667" t="s">
        <v>114</v>
      </c>
      <c r="T88" s="668" t="n">
        <v>6</v>
      </c>
      <c r="U88" s="669" t="s">
        <v>115</v>
      </c>
      <c r="V88" s="670" t="n">
        <v>4</v>
      </c>
      <c r="W88" s="669" t="s">
        <v>406</v>
      </c>
      <c r="X88" s="668" t="n">
        <v>6</v>
      </c>
      <c r="Y88" s="669" t="s">
        <v>115</v>
      </c>
      <c r="Z88" s="670" t="n">
        <v>5</v>
      </c>
      <c r="AA88" s="669" t="s">
        <v>116</v>
      </c>
      <c r="AB88" s="671" t="s">
        <v>127</v>
      </c>
      <c r="AC88" s="672" t="n">
        <f aca="false">IF(V88&gt;=1,(X88*12+Z88)-(T88*12+V88)+1,"")</f>
        <v>2</v>
      </c>
      <c r="AD88" s="669" t="s">
        <v>407</v>
      </c>
      <c r="AE88" s="673" t="str">
        <f aca="false">IFERROR(ROUNDDOWN(ROUND(L86*R88,0)*M86,0)*AC88,"")</f>
        <v/>
      </c>
      <c r="AF88" s="674" t="str">
        <f aca="false">IFERROR(ROUNDDOWN(ROUND(L86*(R88-P88),0)*M86,0)*AC88,"")</f>
        <v/>
      </c>
      <c r="AG88" s="675" t="n">
        <f aca="false">IF(AND(O88="ベア加算なし",Q88="ベア加算"),AE88,0)</f>
        <v>0</v>
      </c>
      <c r="AH88" s="676"/>
      <c r="AI88" s="677"/>
      <c r="AJ88" s="678"/>
      <c r="AK88" s="679"/>
      <c r="AL88" s="680"/>
      <c r="AM88" s="681"/>
      <c r="AN88" s="682" t="str">
        <f aca="false">IF(AP86="","",IF(OR(O86="",AND(O88="ベア加算なし",Q88="ベア加算",AH88=""),AND(OR(Q86="処遇加算Ⅰ",Q86="処遇加算Ⅱ"),AI86=""),AND(Q86="処遇加算Ⅲ",AJ86=""),AND(Q86="処遇加算Ⅰ",AK86=""),AND(OR(Q87="特定加算Ⅰ",Q87="特定加算Ⅱ"),AL87=""),AND(Q87="特定加算Ⅰ",AM87="")),"！記入が必要な欄（緑色、水色、黄色のセル）に空欄があります。空欄を埋めてください。",""))</f>
        <v/>
      </c>
      <c r="AP88" s="683" t="str">
        <f aca="false">IF(K86&lt;&gt;"","P列・R列に色付け","")</f>
        <v/>
      </c>
      <c r="AQ88" s="684"/>
      <c r="AR88" s="684"/>
      <c r="AX88" s="685"/>
      <c r="AY88" s="645" t="str">
        <f aca="false">G86</f>
        <v/>
      </c>
    </row>
    <row r="89" customFormat="false" ht="32.1" hidden="false" customHeight="true" outlineLevel="0" collapsed="false">
      <c r="A89" s="617" t="n">
        <v>26</v>
      </c>
      <c r="B89" s="618" t="str">
        <f aca="false">IF(基本情報入力シート!C79="","",基本情報入力シート!C79)</f>
        <v/>
      </c>
      <c r="C89" s="618"/>
      <c r="D89" s="618"/>
      <c r="E89" s="618"/>
      <c r="F89" s="618"/>
      <c r="G89" s="619" t="str">
        <f aca="false">IF(基本情報入力シート!M79="","",基本情報入力シート!M79)</f>
        <v/>
      </c>
      <c r="H89" s="619" t="str">
        <f aca="false">IF(基本情報入力シート!R79="","",基本情報入力シート!R79)</f>
        <v/>
      </c>
      <c r="I89" s="619" t="str">
        <f aca="false">IF(基本情報入力シート!W79="","",基本情報入力シート!W79)</f>
        <v/>
      </c>
      <c r="J89" s="619" t="str">
        <f aca="false">IF(基本情報入力シート!X79="","",基本情報入力シート!X79)</f>
        <v/>
      </c>
      <c r="K89" s="619" t="str">
        <f aca="false">IF(基本情報入力シート!Y79="","",基本情報入力シート!Y79)</f>
        <v/>
      </c>
      <c r="L89" s="707" t="str">
        <f aca="false">IF(基本情報入力シート!AB79="","",基本情報入力シート!AB79)</f>
        <v/>
      </c>
      <c r="M89" s="708" t="e">
        <f aca="false">IF(基本情報入力シート!AC79="","",基本情報入力シート!AC79)</f>
        <v>#N/A</v>
      </c>
      <c r="N89" s="623" t="s">
        <v>403</v>
      </c>
      <c r="O89" s="624"/>
      <c r="P89" s="625" t="e">
        <f aca="false">IFERROR(VLOOKUP(K89,【参考】数式用!$A$5:$J$27,MATCH(O89,【参考】数式用!$B$4:$J$4,0)+1,0),"")))</f>
        <v>#N/A</v>
      </c>
      <c r="Q89" s="624"/>
      <c r="R89" s="625" t="e">
        <f aca="false">IFERROR(VLOOKUP(K89,【参考】数式用!$A$5:$J$27,MATCH(Q89,【参考】数式用!$B$4:$J$4,0)+1,0),"")))</f>
        <v>#N/A</v>
      </c>
      <c r="S89" s="626" t="s">
        <v>114</v>
      </c>
      <c r="T89" s="627" t="n">
        <v>6</v>
      </c>
      <c r="U89" s="156" t="s">
        <v>115</v>
      </c>
      <c r="V89" s="628" t="n">
        <v>4</v>
      </c>
      <c r="W89" s="156" t="s">
        <v>406</v>
      </c>
      <c r="X89" s="627" t="n">
        <v>6</v>
      </c>
      <c r="Y89" s="156" t="s">
        <v>115</v>
      </c>
      <c r="Z89" s="628" t="n">
        <v>5</v>
      </c>
      <c r="AA89" s="156" t="s">
        <v>116</v>
      </c>
      <c r="AB89" s="629" t="s">
        <v>127</v>
      </c>
      <c r="AC89" s="630" t="n">
        <f aca="false">IF(V89&gt;=1,(X89*12+Z89)-(T89*12+V89)+1,"")</f>
        <v>2</v>
      </c>
      <c r="AD89" s="156" t="s">
        <v>407</v>
      </c>
      <c r="AE89" s="631" t="str">
        <f aca="false">IFERROR(ROUNDDOWN(ROUND(L89*R89,0)*M89,0)*AC89,"")</f>
        <v/>
      </c>
      <c r="AF89" s="632" t="str">
        <f aca="false">IFERROR(ROUNDDOWN(ROUND(L89*(R89-P89),0)*M89,0)*AC89,"")</f>
        <v/>
      </c>
      <c r="AG89" s="633"/>
      <c r="AH89" s="694"/>
      <c r="AI89" s="709"/>
      <c r="AJ89" s="704"/>
      <c r="AK89" s="705"/>
      <c r="AL89" s="638"/>
      <c r="AM89" s="639"/>
      <c r="AN89" s="640" t="str">
        <f aca="false">IF(AP89="","",IF(R89&lt;P89,"！加算の要件上は問題ありませんが、令和６年３月と比較して４・５月に加算率が下がる計画になっています。",""))</f>
        <v/>
      </c>
      <c r="AP89" s="641" t="str">
        <f aca="false">IF(K89&lt;&gt;"","P列・R列に色付け","")</f>
        <v/>
      </c>
      <c r="AQ89" s="642" t="e">
        <f aca="false">IFERROR(VLOOKUP(K89,【参考】数式用!$AJ$2:$AK$24,2,FALSE),"")))</f>
        <v>#N/A</v>
      </c>
      <c r="AR89" s="644" t="str">
        <f aca="false">Q89&amp;Q90&amp;Q91</f>
        <v/>
      </c>
      <c r="AS89" s="642" t="str">
        <f aca="false">IF(AG91&lt;&gt;0,IF(AH91="○","入力済","未入力"),"")</f>
        <v/>
      </c>
      <c r="AT89" s="643" t="str">
        <f aca="false">IF(OR(Q89="処遇加算Ⅰ",Q89="処遇加算Ⅱ"),IF(OR(AI89="○",AI89="令和６年度中に満たす"),"入力済","未入力"),"")</f>
        <v/>
      </c>
      <c r="AU89" s="644" t="str">
        <f aca="false">IF(Q89="処遇加算Ⅲ",IF(AJ89="○","入力済","未入力"),"")</f>
        <v/>
      </c>
      <c r="AV89" s="642" t="str">
        <f aca="false">IF(Q89="処遇加算Ⅰ",IF(OR(AK89="○",AK89="令和６年度中に満たす"),"入力済","未入力"),"")</f>
        <v/>
      </c>
      <c r="AW89" s="642" t="str">
        <f aca="false">IF(OR(Q90="特定加算Ⅰ",Q90="特定加算Ⅱ"),IF(OR(AND(K89&lt;&gt;"訪問型サービス（総合事業）",K89&lt;&gt;"通所型サービス（総合事業）",K89&lt;&gt;"（介護予防）短期入所生活介護",K89&lt;&gt;"（介護予防）短期入所療養介護（老健）",K89&lt;&gt;"（介護予防）短期入所療養介護 （病院等（老健以外）)",K89&lt;&gt;"（介護予防）短期入所療養介護（医療院）"),AL90&lt;&gt;""),1,""),"")</f>
        <v/>
      </c>
      <c r="AX89" s="645" t="str">
        <f aca="false">IF(Q90="特定加算Ⅰ",IF(AM90="","未入力","入力済"),"")</f>
        <v/>
      </c>
      <c r="AY89" s="645" t="str">
        <f aca="false">G89</f>
        <v/>
      </c>
    </row>
    <row r="90" customFormat="false" ht="32.1" hidden="false" customHeight="true" outlineLevel="0" collapsed="false">
      <c r="A90" s="617"/>
      <c r="B90" s="618"/>
      <c r="C90" s="618"/>
      <c r="D90" s="618"/>
      <c r="E90" s="618"/>
      <c r="F90" s="618"/>
      <c r="G90" s="619"/>
      <c r="H90" s="619"/>
      <c r="I90" s="619"/>
      <c r="J90" s="619"/>
      <c r="K90" s="619"/>
      <c r="L90" s="707"/>
      <c r="M90" s="708"/>
      <c r="N90" s="646" t="s">
        <v>409</v>
      </c>
      <c r="O90" s="647"/>
      <c r="P90" s="648" t="e">
        <f aca="false">IFERROR(VLOOKUP(K89,【参考】数式用!$A$5:$J$27,MATCH(O90,【参考】数式用!$B$4:$J$4,0)+1,0),"")))</f>
        <v>#N/A</v>
      </c>
      <c r="Q90" s="647"/>
      <c r="R90" s="648" t="e">
        <f aca="false">IFERROR(VLOOKUP(K89,【参考】数式用!$A$5:$J$27,MATCH(Q90,【参考】数式用!$B$4:$J$4,0)+1,0),"")))</f>
        <v>#N/A</v>
      </c>
      <c r="S90" s="98" t="s">
        <v>114</v>
      </c>
      <c r="T90" s="649" t="n">
        <v>6</v>
      </c>
      <c r="U90" s="99" t="s">
        <v>115</v>
      </c>
      <c r="V90" s="650" t="n">
        <v>4</v>
      </c>
      <c r="W90" s="99" t="s">
        <v>406</v>
      </c>
      <c r="X90" s="649" t="n">
        <v>6</v>
      </c>
      <c r="Y90" s="99" t="s">
        <v>115</v>
      </c>
      <c r="Z90" s="650" t="n">
        <v>5</v>
      </c>
      <c r="AA90" s="99" t="s">
        <v>116</v>
      </c>
      <c r="AB90" s="651" t="s">
        <v>127</v>
      </c>
      <c r="AC90" s="652" t="n">
        <f aca="false">IF(V90&gt;=1,(X90*12+Z90)-(T90*12+V90)+1,"")</f>
        <v>2</v>
      </c>
      <c r="AD90" s="99" t="s">
        <v>407</v>
      </c>
      <c r="AE90" s="653" t="str">
        <f aca="false">IFERROR(ROUNDDOWN(ROUND(L89*R90,0)*M89,0)*AC90,"")</f>
        <v/>
      </c>
      <c r="AF90" s="654" t="str">
        <f aca="false">IFERROR(ROUNDDOWN(ROUND(L89*(R90-P90),0)*M89,0)*AC90,"")</f>
        <v/>
      </c>
      <c r="AG90" s="655"/>
      <c r="AH90" s="656"/>
      <c r="AI90" s="657"/>
      <c r="AJ90" s="658"/>
      <c r="AK90" s="659"/>
      <c r="AL90" s="660"/>
      <c r="AM90" s="661"/>
      <c r="AN90" s="662" t="str">
        <f aca="false">IF(AP89="","",IF(OR(Z89=4,Z90=4,Z91=4),"！加算の要件上は問題ありませんが、算定期間の終わりが令和６年５月になっていません。区分変更の場合は、「基本情報入力シート」で同じ事業所を２行に分けて記入してください。",""))</f>
        <v/>
      </c>
      <c r="AO90" s="663"/>
      <c r="AP90" s="641" t="str">
        <f aca="false">IF(K89&lt;&gt;"","P列・R列に色付け","")</f>
        <v/>
      </c>
      <c r="AY90" s="645" t="str">
        <f aca="false">G89</f>
        <v/>
      </c>
    </row>
    <row r="91" customFormat="false" ht="32.1" hidden="false" customHeight="true" outlineLevel="0" collapsed="false">
      <c r="A91" s="617"/>
      <c r="B91" s="618"/>
      <c r="C91" s="618"/>
      <c r="D91" s="618"/>
      <c r="E91" s="618"/>
      <c r="F91" s="618"/>
      <c r="G91" s="619"/>
      <c r="H91" s="619"/>
      <c r="I91" s="619"/>
      <c r="J91" s="619"/>
      <c r="K91" s="619"/>
      <c r="L91" s="707"/>
      <c r="M91" s="708"/>
      <c r="N91" s="664" t="s">
        <v>413</v>
      </c>
      <c r="O91" s="711"/>
      <c r="P91" s="712" t="e">
        <f aca="false">IFERROR(VLOOKUP(K89,【参考】数式用!$A$5:$J$27,MATCH(O91,【参考】数式用!$B$4:$J$4,0)+1,0),"")))</f>
        <v>#N/A</v>
      </c>
      <c r="Q91" s="665"/>
      <c r="R91" s="666" t="e">
        <f aca="false">IFERROR(VLOOKUP(K89,【参考】数式用!$A$5:$J$27,MATCH(Q91,【参考】数式用!$B$4:$J$4,0)+1,0),"")))</f>
        <v>#N/A</v>
      </c>
      <c r="S91" s="667" t="s">
        <v>114</v>
      </c>
      <c r="T91" s="668" t="n">
        <v>6</v>
      </c>
      <c r="U91" s="669" t="s">
        <v>115</v>
      </c>
      <c r="V91" s="670" t="n">
        <v>4</v>
      </c>
      <c r="W91" s="669" t="s">
        <v>406</v>
      </c>
      <c r="X91" s="668" t="n">
        <v>6</v>
      </c>
      <c r="Y91" s="669" t="s">
        <v>115</v>
      </c>
      <c r="Z91" s="670" t="n">
        <v>5</v>
      </c>
      <c r="AA91" s="669" t="s">
        <v>116</v>
      </c>
      <c r="AB91" s="671" t="s">
        <v>127</v>
      </c>
      <c r="AC91" s="672" t="n">
        <f aca="false">IF(V91&gt;=1,(X91*12+Z91)-(T91*12+V91)+1,"")</f>
        <v>2</v>
      </c>
      <c r="AD91" s="669" t="s">
        <v>407</v>
      </c>
      <c r="AE91" s="673" t="str">
        <f aca="false">IFERROR(ROUNDDOWN(ROUND(L89*R91,0)*M89,0)*AC91,"")</f>
        <v/>
      </c>
      <c r="AF91" s="674" t="str">
        <f aca="false">IFERROR(ROUNDDOWN(ROUND(L89*(R91-P91),0)*M89,0)*AC91,"")</f>
        <v/>
      </c>
      <c r="AG91" s="675" t="n">
        <f aca="false">IF(AND(O91="ベア加算なし",Q91="ベア加算"),AE91,0)</f>
        <v>0</v>
      </c>
      <c r="AH91" s="676"/>
      <c r="AI91" s="677"/>
      <c r="AJ91" s="678"/>
      <c r="AK91" s="679"/>
      <c r="AL91" s="680"/>
      <c r="AM91" s="681"/>
      <c r="AN91" s="682" t="str">
        <f aca="false">IF(AP89="","",IF(OR(O89="",AND(O91="ベア加算なし",Q91="ベア加算",AH91=""),AND(OR(Q89="処遇加算Ⅰ",Q89="処遇加算Ⅱ"),AI89=""),AND(Q89="処遇加算Ⅲ",AJ89=""),AND(Q89="処遇加算Ⅰ",AK89=""),AND(OR(Q90="特定加算Ⅰ",Q90="特定加算Ⅱ"),AL90=""),AND(Q90="特定加算Ⅰ",AM90="")),"！記入が必要な欄（緑色、水色、黄色のセル）に空欄があります。空欄を埋めてください。",""))</f>
        <v/>
      </c>
      <c r="AP91" s="683" t="str">
        <f aca="false">IF(K89&lt;&gt;"","P列・R列に色付け","")</f>
        <v/>
      </c>
      <c r="AQ91" s="684"/>
      <c r="AR91" s="684"/>
      <c r="AX91" s="685"/>
      <c r="AY91" s="645" t="str">
        <f aca="false">G89</f>
        <v/>
      </c>
    </row>
    <row r="92" customFormat="false" ht="32.1" hidden="false" customHeight="true" outlineLevel="0" collapsed="false">
      <c r="A92" s="617" t="n">
        <v>27</v>
      </c>
      <c r="B92" s="618" t="str">
        <f aca="false">IF(基本情報入力シート!C80="","",基本情報入力シート!C80)</f>
        <v/>
      </c>
      <c r="C92" s="618"/>
      <c r="D92" s="618"/>
      <c r="E92" s="618"/>
      <c r="F92" s="618"/>
      <c r="G92" s="619" t="str">
        <f aca="false">IF(基本情報入力シート!M80="","",基本情報入力シート!M80)</f>
        <v/>
      </c>
      <c r="H92" s="619" t="str">
        <f aca="false">IF(基本情報入力シート!R80="","",基本情報入力シート!R80)</f>
        <v/>
      </c>
      <c r="I92" s="619" t="str">
        <f aca="false">IF(基本情報入力シート!W80="","",基本情報入力シート!W80)</f>
        <v/>
      </c>
      <c r="J92" s="619" t="str">
        <f aca="false">IF(基本情報入力シート!X80="","",基本情報入力シート!X80)</f>
        <v/>
      </c>
      <c r="K92" s="619" t="str">
        <f aca="false">IF(基本情報入力シート!Y80="","",基本情報入力シート!Y80)</f>
        <v/>
      </c>
      <c r="L92" s="707" t="str">
        <f aca="false">IF(基本情報入力シート!AB80="","",基本情報入力シート!AB80)</f>
        <v/>
      </c>
      <c r="M92" s="708" t="e">
        <f aca="false">IF(基本情報入力シート!AC80="","",基本情報入力シート!AC80)</f>
        <v>#N/A</v>
      </c>
      <c r="N92" s="623" t="s">
        <v>403</v>
      </c>
      <c r="O92" s="624"/>
      <c r="P92" s="625" t="e">
        <f aca="false">IFERROR(VLOOKUP(K92,【参考】数式用!$A$5:$J$27,MATCH(O92,【参考】数式用!$B$4:$J$4,0)+1,0),"")))</f>
        <v>#N/A</v>
      </c>
      <c r="Q92" s="624"/>
      <c r="R92" s="625" t="e">
        <f aca="false">IFERROR(VLOOKUP(K92,【参考】数式用!$A$5:$J$27,MATCH(Q92,【参考】数式用!$B$4:$J$4,0)+1,0),"")))</f>
        <v>#N/A</v>
      </c>
      <c r="S92" s="626" t="s">
        <v>114</v>
      </c>
      <c r="T92" s="627" t="n">
        <v>6</v>
      </c>
      <c r="U92" s="156" t="s">
        <v>115</v>
      </c>
      <c r="V92" s="628" t="n">
        <v>4</v>
      </c>
      <c r="W92" s="156" t="s">
        <v>406</v>
      </c>
      <c r="X92" s="627" t="n">
        <v>6</v>
      </c>
      <c r="Y92" s="156" t="s">
        <v>115</v>
      </c>
      <c r="Z92" s="628" t="n">
        <v>5</v>
      </c>
      <c r="AA92" s="156" t="s">
        <v>116</v>
      </c>
      <c r="AB92" s="629" t="s">
        <v>127</v>
      </c>
      <c r="AC92" s="630" t="n">
        <f aca="false">IF(V92&gt;=1,(X92*12+Z92)-(T92*12+V92)+1,"")</f>
        <v>2</v>
      </c>
      <c r="AD92" s="156" t="s">
        <v>407</v>
      </c>
      <c r="AE92" s="631" t="str">
        <f aca="false">IFERROR(ROUNDDOWN(ROUND(L92*R92,0)*M92,0)*AC92,"")</f>
        <v/>
      </c>
      <c r="AF92" s="632" t="str">
        <f aca="false">IFERROR(ROUNDDOWN(ROUND(L92*(R92-P92),0)*M92,0)*AC92,"")</f>
        <v/>
      </c>
      <c r="AG92" s="633"/>
      <c r="AH92" s="694"/>
      <c r="AI92" s="709"/>
      <c r="AJ92" s="704"/>
      <c r="AK92" s="705"/>
      <c r="AL92" s="638"/>
      <c r="AM92" s="639"/>
      <c r="AN92" s="640" t="str">
        <f aca="false">IF(AP92="","",IF(R92&lt;P92,"！加算の要件上は問題ありませんが、令和６年３月と比較して４・５月に加算率が下がる計画になっています。",""))</f>
        <v/>
      </c>
      <c r="AP92" s="641" t="str">
        <f aca="false">IF(K92&lt;&gt;"","P列・R列に色付け","")</f>
        <v/>
      </c>
      <c r="AQ92" s="642" t="e">
        <f aca="false">IFERROR(VLOOKUP(K92,【参考】数式用!$AJ$2:$AK$24,2,FALSE),"")))</f>
        <v>#N/A</v>
      </c>
      <c r="AR92" s="644" t="str">
        <f aca="false">Q92&amp;Q93&amp;Q94</f>
        <v/>
      </c>
      <c r="AS92" s="642" t="str">
        <f aca="false">IF(AG94&lt;&gt;0,IF(AH94="○","入力済","未入力"),"")</f>
        <v/>
      </c>
      <c r="AT92" s="643" t="str">
        <f aca="false">IF(OR(Q92="処遇加算Ⅰ",Q92="処遇加算Ⅱ"),IF(OR(AI92="○",AI92="令和６年度中に満たす"),"入力済","未入力"),"")</f>
        <v/>
      </c>
      <c r="AU92" s="644" t="str">
        <f aca="false">IF(Q92="処遇加算Ⅲ",IF(AJ92="○","入力済","未入力"),"")</f>
        <v/>
      </c>
      <c r="AV92" s="642" t="str">
        <f aca="false">IF(Q92="処遇加算Ⅰ",IF(OR(AK92="○",AK92="令和６年度中に満たす"),"入力済","未入力"),"")</f>
        <v/>
      </c>
      <c r="AW92" s="642" t="str">
        <f aca="false">IF(OR(Q93="特定加算Ⅰ",Q93="特定加算Ⅱ"),IF(OR(AND(K92&lt;&gt;"訪問型サービス（総合事業）",K92&lt;&gt;"通所型サービス（総合事業）",K92&lt;&gt;"（介護予防）短期入所生活介護",K92&lt;&gt;"（介護予防）短期入所療養介護（老健）",K92&lt;&gt;"（介護予防）短期入所療養介護 （病院等（老健以外）)",K92&lt;&gt;"（介護予防）短期入所療養介護（医療院）"),AL93&lt;&gt;""),1,""),"")</f>
        <v/>
      </c>
      <c r="AX92" s="645" t="str">
        <f aca="false">IF(Q93="特定加算Ⅰ",IF(AM93="","未入力","入力済"),"")</f>
        <v/>
      </c>
      <c r="AY92" s="645" t="str">
        <f aca="false">G92</f>
        <v/>
      </c>
    </row>
    <row r="93" customFormat="false" ht="32.1" hidden="false" customHeight="true" outlineLevel="0" collapsed="false">
      <c r="A93" s="617"/>
      <c r="B93" s="618"/>
      <c r="C93" s="618"/>
      <c r="D93" s="618"/>
      <c r="E93" s="618"/>
      <c r="F93" s="618"/>
      <c r="G93" s="619"/>
      <c r="H93" s="619"/>
      <c r="I93" s="619"/>
      <c r="J93" s="619"/>
      <c r="K93" s="619"/>
      <c r="L93" s="707"/>
      <c r="M93" s="708"/>
      <c r="N93" s="646" t="s">
        <v>409</v>
      </c>
      <c r="O93" s="647"/>
      <c r="P93" s="648" t="e">
        <f aca="false">IFERROR(VLOOKUP(K92,【参考】数式用!$A$5:$J$27,MATCH(O93,【参考】数式用!$B$4:$J$4,0)+1,0),"")))</f>
        <v>#N/A</v>
      </c>
      <c r="Q93" s="647"/>
      <c r="R93" s="648" t="e">
        <f aca="false">IFERROR(VLOOKUP(K92,【参考】数式用!$A$5:$J$27,MATCH(Q93,【参考】数式用!$B$4:$J$4,0)+1,0),"")))</f>
        <v>#N/A</v>
      </c>
      <c r="S93" s="98" t="s">
        <v>114</v>
      </c>
      <c r="T93" s="649" t="n">
        <v>6</v>
      </c>
      <c r="U93" s="99" t="s">
        <v>115</v>
      </c>
      <c r="V93" s="650" t="n">
        <v>4</v>
      </c>
      <c r="W93" s="99" t="s">
        <v>406</v>
      </c>
      <c r="X93" s="649" t="n">
        <v>6</v>
      </c>
      <c r="Y93" s="99" t="s">
        <v>115</v>
      </c>
      <c r="Z93" s="650" t="n">
        <v>5</v>
      </c>
      <c r="AA93" s="99" t="s">
        <v>116</v>
      </c>
      <c r="AB93" s="651" t="s">
        <v>127</v>
      </c>
      <c r="AC93" s="652" t="n">
        <f aca="false">IF(V93&gt;=1,(X93*12+Z93)-(T93*12+V93)+1,"")</f>
        <v>2</v>
      </c>
      <c r="AD93" s="99" t="s">
        <v>407</v>
      </c>
      <c r="AE93" s="653" t="str">
        <f aca="false">IFERROR(ROUNDDOWN(ROUND(L92*R93,0)*M92,0)*AC93,"")</f>
        <v/>
      </c>
      <c r="AF93" s="654" t="str">
        <f aca="false">IFERROR(ROUNDDOWN(ROUND(L92*(R93-P93),0)*M92,0)*AC93,"")</f>
        <v/>
      </c>
      <c r="AG93" s="655"/>
      <c r="AH93" s="656"/>
      <c r="AI93" s="657"/>
      <c r="AJ93" s="658"/>
      <c r="AK93" s="659"/>
      <c r="AL93" s="660"/>
      <c r="AM93" s="661"/>
      <c r="AN93" s="662" t="str">
        <f aca="false">IF(AP92="","",IF(OR(Z92=4,Z93=4,Z94=4),"！加算の要件上は問題ありませんが、算定期間の終わりが令和６年５月になっていません。区分変更の場合は、「基本情報入力シート」で同じ事業所を２行に分けて記入してください。",""))</f>
        <v/>
      </c>
      <c r="AO93" s="663"/>
      <c r="AP93" s="641" t="str">
        <f aca="false">IF(K92&lt;&gt;"","P列・R列に色付け","")</f>
        <v/>
      </c>
      <c r="AY93" s="645" t="str">
        <f aca="false">G92</f>
        <v/>
      </c>
    </row>
    <row r="94" customFormat="false" ht="32.1" hidden="false" customHeight="true" outlineLevel="0" collapsed="false">
      <c r="A94" s="617"/>
      <c r="B94" s="618"/>
      <c r="C94" s="618"/>
      <c r="D94" s="618"/>
      <c r="E94" s="618"/>
      <c r="F94" s="618"/>
      <c r="G94" s="619"/>
      <c r="H94" s="619"/>
      <c r="I94" s="619"/>
      <c r="J94" s="619"/>
      <c r="K94" s="619"/>
      <c r="L94" s="707"/>
      <c r="M94" s="708"/>
      <c r="N94" s="664" t="s">
        <v>413</v>
      </c>
      <c r="O94" s="711"/>
      <c r="P94" s="712" t="e">
        <f aca="false">IFERROR(VLOOKUP(K92,【参考】数式用!$A$5:$J$27,MATCH(O94,【参考】数式用!$B$4:$J$4,0)+1,0),"")))</f>
        <v>#N/A</v>
      </c>
      <c r="Q94" s="665"/>
      <c r="R94" s="666" t="e">
        <f aca="false">IFERROR(VLOOKUP(K92,【参考】数式用!$A$5:$J$27,MATCH(Q94,【参考】数式用!$B$4:$J$4,0)+1,0),"")))</f>
        <v>#N/A</v>
      </c>
      <c r="S94" s="667" t="s">
        <v>114</v>
      </c>
      <c r="T94" s="668" t="n">
        <v>6</v>
      </c>
      <c r="U94" s="669" t="s">
        <v>115</v>
      </c>
      <c r="V94" s="670" t="n">
        <v>4</v>
      </c>
      <c r="W94" s="669" t="s">
        <v>406</v>
      </c>
      <c r="X94" s="668" t="n">
        <v>6</v>
      </c>
      <c r="Y94" s="669" t="s">
        <v>115</v>
      </c>
      <c r="Z94" s="670" t="n">
        <v>5</v>
      </c>
      <c r="AA94" s="669" t="s">
        <v>116</v>
      </c>
      <c r="AB94" s="671" t="s">
        <v>127</v>
      </c>
      <c r="AC94" s="672" t="n">
        <f aca="false">IF(V94&gt;=1,(X94*12+Z94)-(T94*12+V94)+1,"")</f>
        <v>2</v>
      </c>
      <c r="AD94" s="669" t="s">
        <v>407</v>
      </c>
      <c r="AE94" s="673" t="str">
        <f aca="false">IFERROR(ROUNDDOWN(ROUND(L92*R94,0)*M92,0)*AC94,"")</f>
        <v/>
      </c>
      <c r="AF94" s="674" t="str">
        <f aca="false">IFERROR(ROUNDDOWN(ROUND(L92*(R94-P94),0)*M92,0)*AC94,"")</f>
        <v/>
      </c>
      <c r="AG94" s="675" t="n">
        <f aca="false">IF(AND(O94="ベア加算なし",Q94="ベア加算"),AE94,0)</f>
        <v>0</v>
      </c>
      <c r="AH94" s="676"/>
      <c r="AI94" s="677"/>
      <c r="AJ94" s="678"/>
      <c r="AK94" s="679"/>
      <c r="AL94" s="680"/>
      <c r="AM94" s="681"/>
      <c r="AN94" s="682" t="str">
        <f aca="false">IF(AP92="","",IF(OR(O92="",AND(O94="ベア加算なし",Q94="ベア加算",AH94=""),AND(OR(Q92="処遇加算Ⅰ",Q92="処遇加算Ⅱ"),AI92=""),AND(Q92="処遇加算Ⅲ",AJ92=""),AND(Q92="処遇加算Ⅰ",AK92=""),AND(OR(Q93="特定加算Ⅰ",Q93="特定加算Ⅱ"),AL93=""),AND(Q93="特定加算Ⅰ",AM93="")),"！記入が必要な欄（緑色、水色、黄色のセル）に空欄があります。空欄を埋めてください。",""))</f>
        <v/>
      </c>
      <c r="AP94" s="683" t="str">
        <f aca="false">IF(K92&lt;&gt;"","P列・R列に色付け","")</f>
        <v/>
      </c>
      <c r="AQ94" s="684"/>
      <c r="AR94" s="684"/>
      <c r="AX94" s="685"/>
      <c r="AY94" s="645" t="str">
        <f aca="false">G92</f>
        <v/>
      </c>
    </row>
    <row r="95" customFormat="false" ht="32.1" hidden="false" customHeight="true" outlineLevel="0" collapsed="false">
      <c r="A95" s="617" t="n">
        <v>28</v>
      </c>
      <c r="B95" s="618" t="str">
        <f aca="false">IF(基本情報入力シート!C81="","",基本情報入力シート!C81)</f>
        <v/>
      </c>
      <c r="C95" s="618"/>
      <c r="D95" s="618"/>
      <c r="E95" s="618"/>
      <c r="F95" s="618"/>
      <c r="G95" s="619" t="str">
        <f aca="false">IF(基本情報入力シート!M81="","",基本情報入力シート!M81)</f>
        <v/>
      </c>
      <c r="H95" s="619" t="str">
        <f aca="false">IF(基本情報入力シート!R81="","",基本情報入力シート!R81)</f>
        <v/>
      </c>
      <c r="I95" s="619" t="str">
        <f aca="false">IF(基本情報入力シート!W81="","",基本情報入力シート!W81)</f>
        <v/>
      </c>
      <c r="J95" s="619" t="str">
        <f aca="false">IF(基本情報入力シート!X81="","",基本情報入力シート!X81)</f>
        <v/>
      </c>
      <c r="K95" s="619" t="str">
        <f aca="false">IF(基本情報入力シート!Y81="","",基本情報入力シート!Y81)</f>
        <v/>
      </c>
      <c r="L95" s="707" t="str">
        <f aca="false">IF(基本情報入力シート!AB81="","",基本情報入力シート!AB81)</f>
        <v/>
      </c>
      <c r="M95" s="708" t="e">
        <f aca="false">IF(基本情報入力シート!AC81="","",基本情報入力シート!AC81)</f>
        <v>#N/A</v>
      </c>
      <c r="N95" s="623" t="s">
        <v>403</v>
      </c>
      <c r="O95" s="624"/>
      <c r="P95" s="625" t="e">
        <f aca="false">IFERROR(VLOOKUP(K95,【参考】数式用!$A$5:$J$27,MATCH(O95,【参考】数式用!$B$4:$J$4,0)+1,0),"")))</f>
        <v>#N/A</v>
      </c>
      <c r="Q95" s="624"/>
      <c r="R95" s="625" t="e">
        <f aca="false">IFERROR(VLOOKUP(K95,【参考】数式用!$A$5:$J$27,MATCH(Q95,【参考】数式用!$B$4:$J$4,0)+1,0),"")))</f>
        <v>#N/A</v>
      </c>
      <c r="S95" s="626" t="s">
        <v>114</v>
      </c>
      <c r="T95" s="627" t="n">
        <v>6</v>
      </c>
      <c r="U95" s="156" t="s">
        <v>115</v>
      </c>
      <c r="V95" s="628" t="n">
        <v>4</v>
      </c>
      <c r="W95" s="156" t="s">
        <v>406</v>
      </c>
      <c r="X95" s="627" t="n">
        <v>6</v>
      </c>
      <c r="Y95" s="156" t="s">
        <v>115</v>
      </c>
      <c r="Z95" s="628" t="n">
        <v>5</v>
      </c>
      <c r="AA95" s="156" t="s">
        <v>116</v>
      </c>
      <c r="AB95" s="629" t="s">
        <v>127</v>
      </c>
      <c r="AC95" s="630" t="n">
        <f aca="false">IF(V95&gt;=1,(X95*12+Z95)-(T95*12+V95)+1,"")</f>
        <v>2</v>
      </c>
      <c r="AD95" s="156" t="s">
        <v>407</v>
      </c>
      <c r="AE95" s="631" t="str">
        <f aca="false">IFERROR(ROUNDDOWN(ROUND(L95*R95,0)*M95,0)*AC95,"")</f>
        <v/>
      </c>
      <c r="AF95" s="632" t="str">
        <f aca="false">IFERROR(ROUNDDOWN(ROUND(L95*(R95-P95),0)*M95,0)*AC95,"")</f>
        <v/>
      </c>
      <c r="AG95" s="633"/>
      <c r="AH95" s="694"/>
      <c r="AI95" s="709"/>
      <c r="AJ95" s="704"/>
      <c r="AK95" s="705"/>
      <c r="AL95" s="638"/>
      <c r="AM95" s="639"/>
      <c r="AN95" s="640" t="str">
        <f aca="false">IF(AP95="","",IF(R95&lt;P95,"！加算の要件上は問題ありませんが、令和６年３月と比較して４・５月に加算率が下がる計画になっています。",""))</f>
        <v/>
      </c>
      <c r="AP95" s="641" t="str">
        <f aca="false">IF(K95&lt;&gt;"","P列・R列に色付け","")</f>
        <v/>
      </c>
      <c r="AQ95" s="642" t="e">
        <f aca="false">IFERROR(VLOOKUP(K95,【参考】数式用!$AJ$2:$AK$24,2,FALSE),"")))</f>
        <v>#N/A</v>
      </c>
      <c r="AR95" s="644" t="str">
        <f aca="false">Q95&amp;Q96&amp;Q97</f>
        <v/>
      </c>
      <c r="AS95" s="642" t="str">
        <f aca="false">IF(AG97&lt;&gt;0,IF(AH97="○","入力済","未入力"),"")</f>
        <v/>
      </c>
      <c r="AT95" s="643" t="str">
        <f aca="false">IF(OR(Q95="処遇加算Ⅰ",Q95="処遇加算Ⅱ"),IF(OR(AI95="○",AI95="令和６年度中に満たす"),"入力済","未入力"),"")</f>
        <v/>
      </c>
      <c r="AU95" s="644" t="str">
        <f aca="false">IF(Q95="処遇加算Ⅲ",IF(AJ95="○","入力済","未入力"),"")</f>
        <v/>
      </c>
      <c r="AV95" s="642" t="str">
        <f aca="false">IF(Q95="処遇加算Ⅰ",IF(OR(AK95="○",AK95="令和６年度中に満たす"),"入力済","未入力"),"")</f>
        <v/>
      </c>
      <c r="AW95" s="642" t="str">
        <f aca="false">IF(OR(Q96="特定加算Ⅰ",Q96="特定加算Ⅱ"),IF(OR(AND(K95&lt;&gt;"訪問型サービス（総合事業）",K95&lt;&gt;"通所型サービス（総合事業）",K95&lt;&gt;"（介護予防）短期入所生活介護",K95&lt;&gt;"（介護予防）短期入所療養介護（老健）",K95&lt;&gt;"（介護予防）短期入所療養介護 （病院等（老健以外）)",K95&lt;&gt;"（介護予防）短期入所療養介護（医療院）"),AL96&lt;&gt;""),1,""),"")</f>
        <v/>
      </c>
      <c r="AX95" s="645" t="str">
        <f aca="false">IF(Q96="特定加算Ⅰ",IF(AM96="","未入力","入力済"),"")</f>
        <v/>
      </c>
      <c r="AY95" s="645" t="str">
        <f aca="false">G95</f>
        <v/>
      </c>
    </row>
    <row r="96" customFormat="false" ht="32.1" hidden="false" customHeight="true" outlineLevel="0" collapsed="false">
      <c r="A96" s="617"/>
      <c r="B96" s="618"/>
      <c r="C96" s="618"/>
      <c r="D96" s="618"/>
      <c r="E96" s="618"/>
      <c r="F96" s="618"/>
      <c r="G96" s="619"/>
      <c r="H96" s="619"/>
      <c r="I96" s="619"/>
      <c r="J96" s="619"/>
      <c r="K96" s="619"/>
      <c r="L96" s="707"/>
      <c r="M96" s="708"/>
      <c r="N96" s="646" t="s">
        <v>409</v>
      </c>
      <c r="O96" s="647"/>
      <c r="P96" s="648" t="e">
        <f aca="false">IFERROR(VLOOKUP(K95,【参考】数式用!$A$5:$J$27,MATCH(O96,【参考】数式用!$B$4:$J$4,0)+1,0),"")))</f>
        <v>#N/A</v>
      </c>
      <c r="Q96" s="647"/>
      <c r="R96" s="648" t="e">
        <f aca="false">IFERROR(VLOOKUP(K95,【参考】数式用!$A$5:$J$27,MATCH(Q96,【参考】数式用!$B$4:$J$4,0)+1,0),"")))</f>
        <v>#N/A</v>
      </c>
      <c r="S96" s="98" t="s">
        <v>114</v>
      </c>
      <c r="T96" s="649" t="n">
        <v>6</v>
      </c>
      <c r="U96" s="99" t="s">
        <v>115</v>
      </c>
      <c r="V96" s="650" t="n">
        <v>4</v>
      </c>
      <c r="W96" s="99" t="s">
        <v>406</v>
      </c>
      <c r="X96" s="649" t="n">
        <v>6</v>
      </c>
      <c r="Y96" s="99" t="s">
        <v>115</v>
      </c>
      <c r="Z96" s="650" t="n">
        <v>5</v>
      </c>
      <c r="AA96" s="99" t="s">
        <v>116</v>
      </c>
      <c r="AB96" s="651" t="s">
        <v>127</v>
      </c>
      <c r="AC96" s="652" t="n">
        <f aca="false">IF(V96&gt;=1,(X96*12+Z96)-(T96*12+V96)+1,"")</f>
        <v>2</v>
      </c>
      <c r="AD96" s="99" t="s">
        <v>407</v>
      </c>
      <c r="AE96" s="653" t="str">
        <f aca="false">IFERROR(ROUNDDOWN(ROUND(L95*R96,0)*M95,0)*AC96,"")</f>
        <v/>
      </c>
      <c r="AF96" s="654" t="str">
        <f aca="false">IFERROR(ROUNDDOWN(ROUND(L95*(R96-P96),0)*M95,0)*AC96,"")</f>
        <v/>
      </c>
      <c r="AG96" s="655"/>
      <c r="AH96" s="656"/>
      <c r="AI96" s="657"/>
      <c r="AJ96" s="658"/>
      <c r="AK96" s="659"/>
      <c r="AL96" s="660"/>
      <c r="AM96" s="661"/>
      <c r="AN96" s="662" t="str">
        <f aca="false">IF(AP95="","",IF(OR(Z95=4,Z96=4,Z97=4),"！加算の要件上は問題ありませんが、算定期間の終わりが令和６年５月になっていません。区分変更の場合は、「基本情報入力シート」で同じ事業所を２行に分けて記入してください。",""))</f>
        <v/>
      </c>
      <c r="AO96" s="663"/>
      <c r="AP96" s="641" t="str">
        <f aca="false">IF(K95&lt;&gt;"","P列・R列に色付け","")</f>
        <v/>
      </c>
      <c r="AY96" s="645" t="str">
        <f aca="false">G95</f>
        <v/>
      </c>
    </row>
    <row r="97" customFormat="false" ht="32.1" hidden="false" customHeight="true" outlineLevel="0" collapsed="false">
      <c r="A97" s="617"/>
      <c r="B97" s="618"/>
      <c r="C97" s="618"/>
      <c r="D97" s="618"/>
      <c r="E97" s="618"/>
      <c r="F97" s="618"/>
      <c r="G97" s="619"/>
      <c r="H97" s="619"/>
      <c r="I97" s="619"/>
      <c r="J97" s="619"/>
      <c r="K97" s="619"/>
      <c r="L97" s="707"/>
      <c r="M97" s="708"/>
      <c r="N97" s="664" t="s">
        <v>413</v>
      </c>
      <c r="O97" s="711"/>
      <c r="P97" s="712" t="e">
        <f aca="false">IFERROR(VLOOKUP(K95,【参考】数式用!$A$5:$J$27,MATCH(O97,【参考】数式用!$B$4:$J$4,0)+1,0),"")))</f>
        <v>#N/A</v>
      </c>
      <c r="Q97" s="665"/>
      <c r="R97" s="666" t="e">
        <f aca="false">IFERROR(VLOOKUP(K95,【参考】数式用!$A$5:$J$27,MATCH(Q97,【参考】数式用!$B$4:$J$4,0)+1,0),"")))</f>
        <v>#N/A</v>
      </c>
      <c r="S97" s="667" t="s">
        <v>114</v>
      </c>
      <c r="T97" s="668" t="n">
        <v>6</v>
      </c>
      <c r="U97" s="669" t="s">
        <v>115</v>
      </c>
      <c r="V97" s="670" t="n">
        <v>4</v>
      </c>
      <c r="W97" s="669" t="s">
        <v>406</v>
      </c>
      <c r="X97" s="668" t="n">
        <v>6</v>
      </c>
      <c r="Y97" s="669" t="s">
        <v>115</v>
      </c>
      <c r="Z97" s="670" t="n">
        <v>5</v>
      </c>
      <c r="AA97" s="669" t="s">
        <v>116</v>
      </c>
      <c r="AB97" s="671" t="s">
        <v>127</v>
      </c>
      <c r="AC97" s="672" t="n">
        <f aca="false">IF(V97&gt;=1,(X97*12+Z97)-(T97*12+V97)+1,"")</f>
        <v>2</v>
      </c>
      <c r="AD97" s="669" t="s">
        <v>407</v>
      </c>
      <c r="AE97" s="673" t="str">
        <f aca="false">IFERROR(ROUNDDOWN(ROUND(L95*R97,0)*M95,0)*AC97,"")</f>
        <v/>
      </c>
      <c r="AF97" s="674" t="str">
        <f aca="false">IFERROR(ROUNDDOWN(ROUND(L95*(R97-P97),0)*M95,0)*AC97,"")</f>
        <v/>
      </c>
      <c r="AG97" s="675" t="n">
        <f aca="false">IF(AND(O97="ベア加算なし",Q97="ベア加算"),AE97,0)</f>
        <v>0</v>
      </c>
      <c r="AH97" s="676"/>
      <c r="AI97" s="677"/>
      <c r="AJ97" s="678"/>
      <c r="AK97" s="679"/>
      <c r="AL97" s="680"/>
      <c r="AM97" s="681"/>
      <c r="AN97" s="682" t="str">
        <f aca="false">IF(AP95="","",IF(OR(O95="",AND(O97="ベア加算なし",Q97="ベア加算",AH97=""),AND(OR(Q95="処遇加算Ⅰ",Q95="処遇加算Ⅱ"),AI95=""),AND(Q95="処遇加算Ⅲ",AJ95=""),AND(Q95="処遇加算Ⅰ",AK95=""),AND(OR(Q96="特定加算Ⅰ",Q96="特定加算Ⅱ"),AL96=""),AND(Q96="特定加算Ⅰ",AM96="")),"！記入が必要な欄（緑色、水色、黄色のセル）に空欄があります。空欄を埋めてください。",""))</f>
        <v/>
      </c>
      <c r="AP97" s="683" t="str">
        <f aca="false">IF(K95&lt;&gt;"","P列・R列に色付け","")</f>
        <v/>
      </c>
      <c r="AQ97" s="684"/>
      <c r="AR97" s="684"/>
      <c r="AX97" s="685"/>
      <c r="AY97" s="645" t="str">
        <f aca="false">G95</f>
        <v/>
      </c>
    </row>
    <row r="98" customFormat="false" ht="32.1" hidden="false" customHeight="true" outlineLevel="0" collapsed="false">
      <c r="A98" s="617" t="n">
        <v>29</v>
      </c>
      <c r="B98" s="618" t="str">
        <f aca="false">IF(基本情報入力シート!C82="","",基本情報入力シート!C82)</f>
        <v/>
      </c>
      <c r="C98" s="618"/>
      <c r="D98" s="618"/>
      <c r="E98" s="618"/>
      <c r="F98" s="618"/>
      <c r="G98" s="619" t="str">
        <f aca="false">IF(基本情報入力シート!M82="","",基本情報入力シート!M82)</f>
        <v/>
      </c>
      <c r="H98" s="619" t="str">
        <f aca="false">IF(基本情報入力シート!R82="","",基本情報入力シート!R82)</f>
        <v/>
      </c>
      <c r="I98" s="619" t="str">
        <f aca="false">IF(基本情報入力シート!W82="","",基本情報入力シート!W82)</f>
        <v/>
      </c>
      <c r="J98" s="619" t="str">
        <f aca="false">IF(基本情報入力シート!X82="","",基本情報入力シート!X82)</f>
        <v/>
      </c>
      <c r="K98" s="619" t="str">
        <f aca="false">IF(基本情報入力シート!Y82="","",基本情報入力シート!Y82)</f>
        <v/>
      </c>
      <c r="L98" s="707" t="str">
        <f aca="false">IF(基本情報入力シート!AB82="","",基本情報入力シート!AB82)</f>
        <v/>
      </c>
      <c r="M98" s="708" t="e">
        <f aca="false">IF(基本情報入力シート!AC82="","",基本情報入力シート!AC82)</f>
        <v>#N/A</v>
      </c>
      <c r="N98" s="623" t="s">
        <v>403</v>
      </c>
      <c r="O98" s="624"/>
      <c r="P98" s="625" t="e">
        <f aca="false">IFERROR(VLOOKUP(K98,【参考】数式用!$A$5:$J$27,MATCH(O98,【参考】数式用!$B$4:$J$4,0)+1,0),"")))</f>
        <v>#N/A</v>
      </c>
      <c r="Q98" s="624"/>
      <c r="R98" s="625" t="e">
        <f aca="false">IFERROR(VLOOKUP(K98,【参考】数式用!$A$5:$J$27,MATCH(Q98,【参考】数式用!$B$4:$J$4,0)+1,0),"")))</f>
        <v>#N/A</v>
      </c>
      <c r="S98" s="626" t="s">
        <v>114</v>
      </c>
      <c r="T98" s="627" t="n">
        <v>6</v>
      </c>
      <c r="U98" s="156" t="s">
        <v>115</v>
      </c>
      <c r="V98" s="628" t="n">
        <v>4</v>
      </c>
      <c r="W98" s="156" t="s">
        <v>406</v>
      </c>
      <c r="X98" s="627" t="n">
        <v>6</v>
      </c>
      <c r="Y98" s="156" t="s">
        <v>115</v>
      </c>
      <c r="Z98" s="628" t="n">
        <v>5</v>
      </c>
      <c r="AA98" s="156" t="s">
        <v>116</v>
      </c>
      <c r="AB98" s="629" t="s">
        <v>127</v>
      </c>
      <c r="AC98" s="630" t="n">
        <f aca="false">IF(V98&gt;=1,(X98*12+Z98)-(T98*12+V98)+1,"")</f>
        <v>2</v>
      </c>
      <c r="AD98" s="156" t="s">
        <v>407</v>
      </c>
      <c r="AE98" s="631" t="str">
        <f aca="false">IFERROR(ROUNDDOWN(ROUND(L98*R98,0)*M98,0)*AC98,"")</f>
        <v/>
      </c>
      <c r="AF98" s="632" t="str">
        <f aca="false">IFERROR(ROUNDDOWN(ROUND(L98*(R98-P98),0)*M98,0)*AC98,"")</f>
        <v/>
      </c>
      <c r="AG98" s="633"/>
      <c r="AH98" s="694"/>
      <c r="AI98" s="709"/>
      <c r="AJ98" s="704"/>
      <c r="AK98" s="705"/>
      <c r="AL98" s="638"/>
      <c r="AM98" s="639"/>
      <c r="AN98" s="640" t="str">
        <f aca="false">IF(AP98="","",IF(R98&lt;P98,"！加算の要件上は問題ありませんが、令和６年３月と比較して４・５月に加算率が下がる計画になっています。",""))</f>
        <v/>
      </c>
      <c r="AP98" s="641" t="str">
        <f aca="false">IF(K98&lt;&gt;"","P列・R列に色付け","")</f>
        <v/>
      </c>
      <c r="AQ98" s="642" t="e">
        <f aca="false">IFERROR(VLOOKUP(K98,【参考】数式用!$AJ$2:$AK$24,2,FALSE),"")))</f>
        <v>#N/A</v>
      </c>
      <c r="AR98" s="644" t="str">
        <f aca="false">Q98&amp;Q99&amp;Q100</f>
        <v/>
      </c>
      <c r="AS98" s="642" t="str">
        <f aca="false">IF(AG100&lt;&gt;0,IF(AH100="○","入力済","未入力"),"")</f>
        <v/>
      </c>
      <c r="AT98" s="643" t="str">
        <f aca="false">IF(OR(Q98="処遇加算Ⅰ",Q98="処遇加算Ⅱ"),IF(OR(AI98="○",AI98="令和６年度中に満たす"),"入力済","未入力"),"")</f>
        <v/>
      </c>
      <c r="AU98" s="644" t="str">
        <f aca="false">IF(Q98="処遇加算Ⅲ",IF(AJ98="○","入力済","未入力"),"")</f>
        <v/>
      </c>
      <c r="AV98" s="642" t="str">
        <f aca="false">IF(Q98="処遇加算Ⅰ",IF(OR(AK98="○",AK98="令和６年度中に満たす"),"入力済","未入力"),"")</f>
        <v/>
      </c>
      <c r="AW98" s="642" t="str">
        <f aca="false">IF(OR(Q99="特定加算Ⅰ",Q99="特定加算Ⅱ"),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（病院等（老健以外）)",K98&lt;&gt;"（介護予防）短期入所療養介護（医療院）"),AL99&lt;&gt;""),1,""),"")</f>
        <v/>
      </c>
      <c r="AX98" s="645" t="str">
        <f aca="false">IF(Q99="特定加算Ⅰ",IF(AM99="","未入力","入力済"),"")</f>
        <v/>
      </c>
      <c r="AY98" s="645" t="str">
        <f aca="false">G98</f>
        <v/>
      </c>
    </row>
    <row r="99" customFormat="false" ht="32.1" hidden="false" customHeight="true" outlineLevel="0" collapsed="false">
      <c r="A99" s="617"/>
      <c r="B99" s="618"/>
      <c r="C99" s="618"/>
      <c r="D99" s="618"/>
      <c r="E99" s="618"/>
      <c r="F99" s="618"/>
      <c r="G99" s="619"/>
      <c r="H99" s="619"/>
      <c r="I99" s="619"/>
      <c r="J99" s="619"/>
      <c r="K99" s="619"/>
      <c r="L99" s="707"/>
      <c r="M99" s="708"/>
      <c r="N99" s="646" t="s">
        <v>409</v>
      </c>
      <c r="O99" s="647"/>
      <c r="P99" s="648" t="e">
        <f aca="false">IFERROR(VLOOKUP(K98,【参考】数式用!$A$5:$J$27,MATCH(O99,【参考】数式用!$B$4:$J$4,0)+1,0),"")))</f>
        <v>#N/A</v>
      </c>
      <c r="Q99" s="647"/>
      <c r="R99" s="648" t="e">
        <f aca="false">IFERROR(VLOOKUP(K98,【参考】数式用!$A$5:$J$27,MATCH(Q99,【参考】数式用!$B$4:$J$4,0)+1,0),"")))</f>
        <v>#N/A</v>
      </c>
      <c r="S99" s="98" t="s">
        <v>114</v>
      </c>
      <c r="T99" s="649" t="n">
        <v>6</v>
      </c>
      <c r="U99" s="99" t="s">
        <v>115</v>
      </c>
      <c r="V99" s="650" t="n">
        <v>4</v>
      </c>
      <c r="W99" s="99" t="s">
        <v>406</v>
      </c>
      <c r="X99" s="649" t="n">
        <v>6</v>
      </c>
      <c r="Y99" s="99" t="s">
        <v>115</v>
      </c>
      <c r="Z99" s="650" t="n">
        <v>5</v>
      </c>
      <c r="AA99" s="99" t="s">
        <v>116</v>
      </c>
      <c r="AB99" s="651" t="s">
        <v>127</v>
      </c>
      <c r="AC99" s="652" t="n">
        <f aca="false">IF(V99&gt;=1,(X99*12+Z99)-(T99*12+V99)+1,"")</f>
        <v>2</v>
      </c>
      <c r="AD99" s="99" t="s">
        <v>407</v>
      </c>
      <c r="AE99" s="653" t="str">
        <f aca="false">IFERROR(ROUNDDOWN(ROUND(L98*R99,0)*M98,0)*AC99,"")</f>
        <v/>
      </c>
      <c r="AF99" s="654" t="str">
        <f aca="false">IFERROR(ROUNDDOWN(ROUND(L98*(R99-P99),0)*M98,0)*AC99,"")</f>
        <v/>
      </c>
      <c r="AG99" s="655"/>
      <c r="AH99" s="656"/>
      <c r="AI99" s="657"/>
      <c r="AJ99" s="658"/>
      <c r="AK99" s="659"/>
      <c r="AL99" s="660"/>
      <c r="AM99" s="661"/>
      <c r="AN99" s="662" t="str">
        <f aca="false">IF(AP98="","",IF(OR(Z98=4,Z99=4,Z100=4),"！加算の要件上は問題ありませんが、算定期間の終わりが令和６年５月になっていません。区分変更の場合は、「基本情報入力シート」で同じ事業所を２行に分けて記入してください。",""))</f>
        <v/>
      </c>
      <c r="AO99" s="663"/>
      <c r="AP99" s="641" t="str">
        <f aca="false">IF(K98&lt;&gt;"","P列・R列に色付け","")</f>
        <v/>
      </c>
      <c r="AY99" s="645" t="str">
        <f aca="false">G98</f>
        <v/>
      </c>
    </row>
    <row r="100" customFormat="false" ht="32.1" hidden="false" customHeight="true" outlineLevel="0" collapsed="false">
      <c r="A100" s="617"/>
      <c r="B100" s="618"/>
      <c r="C100" s="618"/>
      <c r="D100" s="618"/>
      <c r="E100" s="618"/>
      <c r="F100" s="618"/>
      <c r="G100" s="619"/>
      <c r="H100" s="619"/>
      <c r="I100" s="619"/>
      <c r="J100" s="619"/>
      <c r="K100" s="619"/>
      <c r="L100" s="707"/>
      <c r="M100" s="708"/>
      <c r="N100" s="664" t="s">
        <v>413</v>
      </c>
      <c r="O100" s="711"/>
      <c r="P100" s="712" t="e">
        <f aca="false">IFERROR(VLOOKUP(K98,【参考】数式用!$A$5:$J$27,MATCH(O100,【参考】数式用!$B$4:$J$4,0)+1,0),"")))</f>
        <v>#N/A</v>
      </c>
      <c r="Q100" s="665"/>
      <c r="R100" s="666" t="e">
        <f aca="false">IFERROR(VLOOKUP(K98,【参考】数式用!$A$5:$J$27,MATCH(Q100,【参考】数式用!$B$4:$J$4,0)+1,0),"")))</f>
        <v>#N/A</v>
      </c>
      <c r="S100" s="667" t="s">
        <v>114</v>
      </c>
      <c r="T100" s="668" t="n">
        <v>6</v>
      </c>
      <c r="U100" s="669" t="s">
        <v>115</v>
      </c>
      <c r="V100" s="670" t="n">
        <v>4</v>
      </c>
      <c r="W100" s="669" t="s">
        <v>406</v>
      </c>
      <c r="X100" s="668" t="n">
        <v>6</v>
      </c>
      <c r="Y100" s="669" t="s">
        <v>115</v>
      </c>
      <c r="Z100" s="670" t="n">
        <v>5</v>
      </c>
      <c r="AA100" s="669" t="s">
        <v>116</v>
      </c>
      <c r="AB100" s="671" t="s">
        <v>127</v>
      </c>
      <c r="AC100" s="672" t="n">
        <f aca="false">IF(V100&gt;=1,(X100*12+Z100)-(T100*12+V100)+1,"")</f>
        <v>2</v>
      </c>
      <c r="AD100" s="669" t="s">
        <v>407</v>
      </c>
      <c r="AE100" s="673" t="str">
        <f aca="false">IFERROR(ROUNDDOWN(ROUND(L98*R100,0)*M98,0)*AC100,"")</f>
        <v/>
      </c>
      <c r="AF100" s="674" t="str">
        <f aca="false">IFERROR(ROUNDDOWN(ROUND(L98*(R100-P100),0)*M98,0)*AC100,"")</f>
        <v/>
      </c>
      <c r="AG100" s="675" t="n">
        <f aca="false">IF(AND(O100="ベア加算なし",Q100="ベア加算"),AE100,0)</f>
        <v>0</v>
      </c>
      <c r="AH100" s="676"/>
      <c r="AI100" s="677"/>
      <c r="AJ100" s="678"/>
      <c r="AK100" s="679"/>
      <c r="AL100" s="680"/>
      <c r="AM100" s="681"/>
      <c r="AN100" s="682" t="str">
        <f aca="false">IF(AP98="","",IF(OR(O98="",AND(O100="ベア加算なし",Q100="ベア加算",AH100=""),AND(OR(Q98="処遇加算Ⅰ",Q98="処遇加算Ⅱ"),AI98=""),AND(Q98="処遇加算Ⅲ",AJ98=""),AND(Q98="処遇加算Ⅰ",AK98=""),AND(OR(Q99="特定加算Ⅰ",Q99="特定加算Ⅱ"),AL99=""),AND(Q99="特定加算Ⅰ",AM99="")),"！記入が必要な欄（緑色、水色、黄色のセル）に空欄があります。空欄を埋めてください。",""))</f>
        <v/>
      </c>
      <c r="AP100" s="683" t="str">
        <f aca="false">IF(K98&lt;&gt;"","P列・R列に色付け","")</f>
        <v/>
      </c>
      <c r="AQ100" s="684"/>
      <c r="AR100" s="684"/>
      <c r="AX100" s="685"/>
      <c r="AY100" s="645" t="str">
        <f aca="false">G98</f>
        <v/>
      </c>
    </row>
    <row r="101" customFormat="false" ht="32.1" hidden="false" customHeight="true" outlineLevel="0" collapsed="false">
      <c r="A101" s="617" t="n">
        <v>30</v>
      </c>
      <c r="B101" s="618" t="str">
        <f aca="false">IF(基本情報入力シート!C83="","",基本情報入力シート!C83)</f>
        <v/>
      </c>
      <c r="C101" s="618"/>
      <c r="D101" s="618"/>
      <c r="E101" s="618"/>
      <c r="F101" s="618"/>
      <c r="G101" s="619" t="str">
        <f aca="false">IF(基本情報入力シート!M83="","",基本情報入力シート!M83)</f>
        <v/>
      </c>
      <c r="H101" s="619" t="str">
        <f aca="false">IF(基本情報入力シート!R83="","",基本情報入力シート!R83)</f>
        <v/>
      </c>
      <c r="I101" s="619" t="str">
        <f aca="false">IF(基本情報入力シート!W83="","",基本情報入力シート!W83)</f>
        <v/>
      </c>
      <c r="J101" s="619" t="str">
        <f aca="false">IF(基本情報入力シート!X83="","",基本情報入力シート!X83)</f>
        <v/>
      </c>
      <c r="K101" s="619" t="str">
        <f aca="false">IF(基本情報入力シート!Y83="","",基本情報入力シート!Y83)</f>
        <v/>
      </c>
      <c r="L101" s="707" t="str">
        <f aca="false">IF(基本情報入力シート!AB83="","",基本情報入力シート!AB83)</f>
        <v/>
      </c>
      <c r="M101" s="708" t="e">
        <f aca="false">IF(基本情報入力シート!AC83="","",基本情報入力シート!AC83)</f>
        <v>#N/A</v>
      </c>
      <c r="N101" s="623" t="s">
        <v>403</v>
      </c>
      <c r="O101" s="624"/>
      <c r="P101" s="625" t="e">
        <f aca="false">IFERROR(VLOOKUP(K101,【参考】数式用!$A$5:$J$27,MATCH(O101,【参考】数式用!$B$4:$J$4,0)+1,0),"")))</f>
        <v>#N/A</v>
      </c>
      <c r="Q101" s="624"/>
      <c r="R101" s="625" t="e">
        <f aca="false">IFERROR(VLOOKUP(K101,【参考】数式用!$A$5:$J$27,MATCH(Q101,【参考】数式用!$B$4:$J$4,0)+1,0),"")))</f>
        <v>#N/A</v>
      </c>
      <c r="S101" s="626" t="s">
        <v>114</v>
      </c>
      <c r="T101" s="627" t="n">
        <v>6</v>
      </c>
      <c r="U101" s="156" t="s">
        <v>115</v>
      </c>
      <c r="V101" s="628" t="n">
        <v>4</v>
      </c>
      <c r="W101" s="156" t="s">
        <v>406</v>
      </c>
      <c r="X101" s="627" t="n">
        <v>6</v>
      </c>
      <c r="Y101" s="156" t="s">
        <v>115</v>
      </c>
      <c r="Z101" s="628" t="n">
        <v>5</v>
      </c>
      <c r="AA101" s="156" t="s">
        <v>116</v>
      </c>
      <c r="AB101" s="629" t="s">
        <v>127</v>
      </c>
      <c r="AC101" s="630" t="n">
        <f aca="false">IF(V101&gt;=1,(X101*12+Z101)-(T101*12+V101)+1,"")</f>
        <v>2</v>
      </c>
      <c r="AD101" s="156" t="s">
        <v>407</v>
      </c>
      <c r="AE101" s="631" t="str">
        <f aca="false">IFERROR(ROUNDDOWN(ROUND(L101*R101,0)*M101,0)*AC101,"")</f>
        <v/>
      </c>
      <c r="AF101" s="632" t="str">
        <f aca="false">IFERROR(ROUNDDOWN(ROUND(L101*(R101-P101),0)*M101,0)*AC101,"")</f>
        <v/>
      </c>
      <c r="AG101" s="633"/>
      <c r="AH101" s="694"/>
      <c r="AI101" s="709"/>
      <c r="AJ101" s="704"/>
      <c r="AK101" s="705"/>
      <c r="AL101" s="638"/>
      <c r="AM101" s="639"/>
      <c r="AN101" s="640" t="str">
        <f aca="false">IF(AP101="","",IF(R101&lt;P101,"！加算の要件上は問題ありませんが、令和６年３月と比較して４・５月に加算率が下がる計画になっています。",""))</f>
        <v/>
      </c>
      <c r="AP101" s="641" t="str">
        <f aca="false">IF(K101&lt;&gt;"","P列・R列に色付け","")</f>
        <v/>
      </c>
      <c r="AQ101" s="642" t="e">
        <f aca="false">IFERROR(VLOOKUP(K101,【参考】数式用!$AJ$2:$AK$24,2,FALSE),"")))</f>
        <v>#N/A</v>
      </c>
      <c r="AR101" s="644" t="str">
        <f aca="false">Q101&amp;Q102&amp;Q103</f>
        <v/>
      </c>
      <c r="AS101" s="642" t="str">
        <f aca="false">IF(AG103&lt;&gt;0,IF(AH103="○","入力済","未入力"),"")</f>
        <v/>
      </c>
      <c r="AT101" s="643" t="str">
        <f aca="false">IF(OR(Q101="処遇加算Ⅰ",Q101="処遇加算Ⅱ"),IF(OR(AI101="○",AI101="令和６年度中に満たす"),"入力済","未入力"),"")</f>
        <v/>
      </c>
      <c r="AU101" s="644" t="str">
        <f aca="false">IF(Q101="処遇加算Ⅲ",IF(AJ101="○","入力済","未入力"),"")</f>
        <v/>
      </c>
      <c r="AV101" s="642" t="str">
        <f aca="false">IF(Q101="処遇加算Ⅰ",IF(OR(AK101="○",AK101="令和６年度中に満たす"),"入力済","未入力"),"")</f>
        <v/>
      </c>
      <c r="AW101" s="642" t="str">
        <f aca="false">IF(OR(Q102="特定加算Ⅰ",Q102="特定加算Ⅱ"),IF(OR(AND(K101&lt;&gt;"訪問型サービス（総合事業）",K101&lt;&gt;"通所型サービス（総合事業）",K101&lt;&gt;"（介護予防）短期入所生活介護",K101&lt;&gt;"（介護予防）短期入所療養介護（老健）",K101&lt;&gt;"（介護予防）短期入所療養介護 （病院等（老健以外）)",K101&lt;&gt;"（介護予防）短期入所療養介護（医療院）"),AL102&lt;&gt;""),1,""),"")</f>
        <v/>
      </c>
      <c r="AX101" s="645" t="str">
        <f aca="false">IF(Q102="特定加算Ⅰ",IF(AM102="","未入力","入力済"),"")</f>
        <v/>
      </c>
      <c r="AY101" s="645" t="str">
        <f aca="false">G101</f>
        <v/>
      </c>
    </row>
    <row r="102" customFormat="false" ht="32.1" hidden="false" customHeight="true" outlineLevel="0" collapsed="false">
      <c r="A102" s="617"/>
      <c r="B102" s="618"/>
      <c r="C102" s="618"/>
      <c r="D102" s="618"/>
      <c r="E102" s="618"/>
      <c r="F102" s="618"/>
      <c r="G102" s="619"/>
      <c r="H102" s="619"/>
      <c r="I102" s="619"/>
      <c r="J102" s="619"/>
      <c r="K102" s="619"/>
      <c r="L102" s="707"/>
      <c r="M102" s="708"/>
      <c r="N102" s="646" t="s">
        <v>409</v>
      </c>
      <c r="O102" s="647"/>
      <c r="P102" s="648" t="e">
        <f aca="false">IFERROR(VLOOKUP(K101,【参考】数式用!$A$5:$J$27,MATCH(O102,【参考】数式用!$B$4:$J$4,0)+1,0),"")))</f>
        <v>#N/A</v>
      </c>
      <c r="Q102" s="647"/>
      <c r="R102" s="648" t="e">
        <f aca="false">IFERROR(VLOOKUP(K101,【参考】数式用!$A$5:$J$27,MATCH(Q102,【参考】数式用!$B$4:$J$4,0)+1,0),"")))</f>
        <v>#N/A</v>
      </c>
      <c r="S102" s="98" t="s">
        <v>114</v>
      </c>
      <c r="T102" s="649" t="n">
        <v>6</v>
      </c>
      <c r="U102" s="99" t="s">
        <v>115</v>
      </c>
      <c r="V102" s="650" t="n">
        <v>4</v>
      </c>
      <c r="W102" s="99" t="s">
        <v>406</v>
      </c>
      <c r="X102" s="649" t="n">
        <v>6</v>
      </c>
      <c r="Y102" s="99" t="s">
        <v>115</v>
      </c>
      <c r="Z102" s="650" t="n">
        <v>5</v>
      </c>
      <c r="AA102" s="99" t="s">
        <v>116</v>
      </c>
      <c r="AB102" s="651" t="s">
        <v>127</v>
      </c>
      <c r="AC102" s="652" t="n">
        <f aca="false">IF(V102&gt;=1,(X102*12+Z102)-(T102*12+V102)+1,"")</f>
        <v>2</v>
      </c>
      <c r="AD102" s="99" t="s">
        <v>407</v>
      </c>
      <c r="AE102" s="653" t="str">
        <f aca="false">IFERROR(ROUNDDOWN(ROUND(L101*R102,0)*M101,0)*AC102,"")</f>
        <v/>
      </c>
      <c r="AF102" s="654" t="str">
        <f aca="false">IFERROR(ROUNDDOWN(ROUND(L101*(R102-P102),0)*M101,0)*AC102,"")</f>
        <v/>
      </c>
      <c r="AG102" s="655"/>
      <c r="AH102" s="656"/>
      <c r="AI102" s="657"/>
      <c r="AJ102" s="658"/>
      <c r="AK102" s="659"/>
      <c r="AL102" s="660"/>
      <c r="AM102" s="661"/>
      <c r="AN102" s="662" t="str">
        <f aca="false">IF(AP101="","",IF(OR(Z101=4,Z102=4,Z103=4),"！加算の要件上は問題ありませんが、算定期間の終わりが令和６年５月になっていません。区分変更の場合は、「基本情報入力シート」で同じ事業所を２行に分けて記入してください。",""))</f>
        <v/>
      </c>
      <c r="AO102" s="663"/>
      <c r="AP102" s="641" t="str">
        <f aca="false">IF(K101&lt;&gt;"","P列・R列に色付け","")</f>
        <v/>
      </c>
      <c r="AY102" s="645" t="str">
        <f aca="false">G101</f>
        <v/>
      </c>
    </row>
    <row r="103" customFormat="false" ht="32.1" hidden="false" customHeight="true" outlineLevel="0" collapsed="false">
      <c r="A103" s="617"/>
      <c r="B103" s="618"/>
      <c r="C103" s="618"/>
      <c r="D103" s="618"/>
      <c r="E103" s="618"/>
      <c r="F103" s="618"/>
      <c r="G103" s="619"/>
      <c r="H103" s="619"/>
      <c r="I103" s="619"/>
      <c r="J103" s="619"/>
      <c r="K103" s="619"/>
      <c r="L103" s="707"/>
      <c r="M103" s="708"/>
      <c r="N103" s="664" t="s">
        <v>413</v>
      </c>
      <c r="O103" s="711"/>
      <c r="P103" s="712" t="e">
        <f aca="false">IFERROR(VLOOKUP(K101,【参考】数式用!$A$5:$J$27,MATCH(O103,【参考】数式用!$B$4:$J$4,0)+1,0),"")))</f>
        <v>#N/A</v>
      </c>
      <c r="Q103" s="665"/>
      <c r="R103" s="666" t="e">
        <f aca="false">IFERROR(VLOOKUP(K101,【参考】数式用!$A$5:$J$27,MATCH(Q103,【参考】数式用!$B$4:$J$4,0)+1,0),"")))</f>
        <v>#N/A</v>
      </c>
      <c r="S103" s="667" t="s">
        <v>114</v>
      </c>
      <c r="T103" s="668" t="n">
        <v>6</v>
      </c>
      <c r="U103" s="669" t="s">
        <v>115</v>
      </c>
      <c r="V103" s="670" t="n">
        <v>4</v>
      </c>
      <c r="W103" s="669" t="s">
        <v>406</v>
      </c>
      <c r="X103" s="668" t="n">
        <v>6</v>
      </c>
      <c r="Y103" s="669" t="s">
        <v>115</v>
      </c>
      <c r="Z103" s="670" t="n">
        <v>5</v>
      </c>
      <c r="AA103" s="669" t="s">
        <v>116</v>
      </c>
      <c r="AB103" s="671" t="s">
        <v>127</v>
      </c>
      <c r="AC103" s="672" t="n">
        <f aca="false">IF(V103&gt;=1,(X103*12+Z103)-(T103*12+V103)+1,"")</f>
        <v>2</v>
      </c>
      <c r="AD103" s="669" t="s">
        <v>407</v>
      </c>
      <c r="AE103" s="673" t="str">
        <f aca="false">IFERROR(ROUNDDOWN(ROUND(L101*R103,0)*M101,0)*AC103,"")</f>
        <v/>
      </c>
      <c r="AF103" s="674" t="str">
        <f aca="false">IFERROR(ROUNDDOWN(ROUND(L101*(R103-P103),0)*M101,0)*AC103,"")</f>
        <v/>
      </c>
      <c r="AG103" s="675" t="n">
        <f aca="false">IF(AND(O103="ベア加算なし",Q103="ベア加算"),AE103,0)</f>
        <v>0</v>
      </c>
      <c r="AH103" s="676"/>
      <c r="AI103" s="677"/>
      <c r="AJ103" s="678"/>
      <c r="AK103" s="679"/>
      <c r="AL103" s="680"/>
      <c r="AM103" s="681"/>
      <c r="AN103" s="682" t="str">
        <f aca="false">IF(AP101="","",IF(OR(O101="",AND(O103="ベア加算なし",Q103="ベア加算",AH103=""),AND(OR(Q101="処遇加算Ⅰ",Q101="処遇加算Ⅱ"),AI101=""),AND(Q101="処遇加算Ⅲ",AJ101=""),AND(Q101="処遇加算Ⅰ",AK101=""),AND(OR(Q102="特定加算Ⅰ",Q102="特定加算Ⅱ"),AL102=""),AND(Q102="特定加算Ⅰ",AM102="")),"！記入が必要な欄（緑色、水色、黄色のセル）に空欄があります。空欄を埋めてください。",""))</f>
        <v/>
      </c>
      <c r="AP103" s="683" t="str">
        <f aca="false">IF(K101&lt;&gt;"","P列・R列に色付け","")</f>
        <v/>
      </c>
      <c r="AQ103" s="684"/>
      <c r="AR103" s="684"/>
      <c r="AX103" s="685"/>
      <c r="AY103" s="645" t="str">
        <f aca="false">G101</f>
        <v/>
      </c>
    </row>
    <row r="104" customFormat="false" ht="32.1" hidden="false" customHeight="true" outlineLevel="0" collapsed="false">
      <c r="A104" s="617" t="n">
        <v>31</v>
      </c>
      <c r="B104" s="618" t="str">
        <f aca="false">IF(基本情報入力シート!C84="","",基本情報入力シート!C84)</f>
        <v/>
      </c>
      <c r="C104" s="618"/>
      <c r="D104" s="618"/>
      <c r="E104" s="618"/>
      <c r="F104" s="618"/>
      <c r="G104" s="619" t="str">
        <f aca="false">IF(基本情報入力シート!M84="","",基本情報入力シート!M84)</f>
        <v/>
      </c>
      <c r="H104" s="619" t="str">
        <f aca="false">IF(基本情報入力シート!R84="","",基本情報入力シート!R84)</f>
        <v/>
      </c>
      <c r="I104" s="619" t="str">
        <f aca="false">IF(基本情報入力シート!W84="","",基本情報入力シート!W84)</f>
        <v/>
      </c>
      <c r="J104" s="619" t="str">
        <f aca="false">IF(基本情報入力シート!X84="","",基本情報入力シート!X84)</f>
        <v/>
      </c>
      <c r="K104" s="619" t="str">
        <f aca="false">IF(基本情報入力シート!Y84="","",基本情報入力シート!Y84)</f>
        <v/>
      </c>
      <c r="L104" s="707" t="str">
        <f aca="false">IF(基本情報入力シート!AB84="","",基本情報入力シート!AB84)</f>
        <v/>
      </c>
      <c r="M104" s="708" t="e">
        <f aca="false">IF(基本情報入力シート!AC84="","",基本情報入力シート!AC84)</f>
        <v>#N/A</v>
      </c>
      <c r="N104" s="623" t="s">
        <v>403</v>
      </c>
      <c r="O104" s="624"/>
      <c r="P104" s="625" t="e">
        <f aca="false">IFERROR(VLOOKUP(K104,【参考】数式用!$A$5:$J$27,MATCH(O104,【参考】数式用!$B$4:$J$4,0)+1,0),"")))</f>
        <v>#N/A</v>
      </c>
      <c r="Q104" s="624"/>
      <c r="R104" s="625" t="e">
        <f aca="false">IFERROR(VLOOKUP(K104,【参考】数式用!$A$5:$J$27,MATCH(Q104,【参考】数式用!$B$4:$J$4,0)+1,0),"")))</f>
        <v>#N/A</v>
      </c>
      <c r="S104" s="626" t="s">
        <v>114</v>
      </c>
      <c r="T104" s="627" t="n">
        <v>6</v>
      </c>
      <c r="U104" s="156" t="s">
        <v>115</v>
      </c>
      <c r="V104" s="628" t="n">
        <v>4</v>
      </c>
      <c r="W104" s="156" t="s">
        <v>406</v>
      </c>
      <c r="X104" s="627" t="n">
        <v>6</v>
      </c>
      <c r="Y104" s="156" t="s">
        <v>115</v>
      </c>
      <c r="Z104" s="628" t="n">
        <v>5</v>
      </c>
      <c r="AA104" s="156" t="s">
        <v>116</v>
      </c>
      <c r="AB104" s="629" t="s">
        <v>127</v>
      </c>
      <c r="AC104" s="630" t="n">
        <f aca="false">IF(V104&gt;=1,(X104*12+Z104)-(T104*12+V104)+1,"")</f>
        <v>2</v>
      </c>
      <c r="AD104" s="156" t="s">
        <v>407</v>
      </c>
      <c r="AE104" s="631" t="str">
        <f aca="false">IFERROR(ROUNDDOWN(ROUND(L104*R104,0)*M104,0)*AC104,"")</f>
        <v/>
      </c>
      <c r="AF104" s="632" t="str">
        <f aca="false">IFERROR(ROUNDDOWN(ROUND(L104*(R104-P104),0)*M104,0)*AC104,"")</f>
        <v/>
      </c>
      <c r="AG104" s="633"/>
      <c r="AH104" s="694"/>
      <c r="AI104" s="709"/>
      <c r="AJ104" s="704"/>
      <c r="AK104" s="705"/>
      <c r="AL104" s="638"/>
      <c r="AM104" s="639"/>
      <c r="AN104" s="640" t="str">
        <f aca="false">IF(AP104="","",IF(R104&lt;P104,"！加算の要件上は問題ありませんが、令和６年３月と比較して４・５月に加算率が下がる計画になっています。",""))</f>
        <v/>
      </c>
      <c r="AP104" s="641" t="str">
        <f aca="false">IF(K104&lt;&gt;"","P列・R列に色付け","")</f>
        <v/>
      </c>
      <c r="AQ104" s="642" t="e">
        <f aca="false">IFERROR(VLOOKUP(K104,【参考】数式用!$AJ$2:$AK$24,2,FALSE),"")))</f>
        <v>#N/A</v>
      </c>
      <c r="AR104" s="644" t="str">
        <f aca="false">Q104&amp;Q105&amp;Q106</f>
        <v/>
      </c>
      <c r="AS104" s="642" t="str">
        <f aca="false">IF(AG106&lt;&gt;0,IF(AH106="○","入力済","未入力"),"")</f>
        <v/>
      </c>
      <c r="AT104" s="643" t="str">
        <f aca="false">IF(OR(Q104="処遇加算Ⅰ",Q104="処遇加算Ⅱ"),IF(OR(AI104="○",AI104="令和６年度中に満たす"),"入力済","未入力"),"")</f>
        <v/>
      </c>
      <c r="AU104" s="644" t="str">
        <f aca="false">IF(Q104="処遇加算Ⅲ",IF(AJ104="○","入力済","未入力"),"")</f>
        <v/>
      </c>
      <c r="AV104" s="642" t="str">
        <f aca="false">IF(Q104="処遇加算Ⅰ",IF(OR(AK104="○",AK104="令和６年度中に満たす"),"入力済","未入力"),"")</f>
        <v/>
      </c>
      <c r="AW104" s="642" t="str">
        <f aca="false">IF(OR(Q105="特定加算Ⅰ",Q105="特定加算Ⅱ"),IF(OR(AND(K104&lt;&gt;"訪問型サービス（総合事業）",K104&lt;&gt;"通所型サービス（総合事業）",K104&lt;&gt;"（介護予防）短期入所生活介護",K104&lt;&gt;"（介護予防）短期入所療養介護（老健）",K104&lt;&gt;"（介護予防）短期入所療養介護 （病院等（老健以外）)",K104&lt;&gt;"（介護予防）短期入所療養介護（医療院）"),AL105&lt;&gt;""),1,""),"")</f>
        <v/>
      </c>
      <c r="AX104" s="645" t="str">
        <f aca="false">IF(Q105="特定加算Ⅰ",IF(AM105="","未入力","入力済"),"")</f>
        <v/>
      </c>
      <c r="AY104" s="645" t="str">
        <f aca="false">G104</f>
        <v/>
      </c>
    </row>
    <row r="105" customFormat="false" ht="32.1" hidden="false" customHeight="true" outlineLevel="0" collapsed="false">
      <c r="A105" s="617"/>
      <c r="B105" s="618"/>
      <c r="C105" s="618"/>
      <c r="D105" s="618"/>
      <c r="E105" s="618"/>
      <c r="F105" s="618"/>
      <c r="G105" s="619"/>
      <c r="H105" s="619"/>
      <c r="I105" s="619"/>
      <c r="J105" s="619"/>
      <c r="K105" s="619"/>
      <c r="L105" s="707"/>
      <c r="M105" s="708"/>
      <c r="N105" s="646" t="s">
        <v>409</v>
      </c>
      <c r="O105" s="647"/>
      <c r="P105" s="648" t="e">
        <f aca="false">IFERROR(VLOOKUP(K104,【参考】数式用!$A$5:$J$27,MATCH(O105,【参考】数式用!$B$4:$J$4,0)+1,0),"")))</f>
        <v>#N/A</v>
      </c>
      <c r="Q105" s="647"/>
      <c r="R105" s="648" t="e">
        <f aca="false">IFERROR(VLOOKUP(K104,【参考】数式用!$A$5:$J$27,MATCH(Q105,【参考】数式用!$B$4:$J$4,0)+1,0),"")))</f>
        <v>#N/A</v>
      </c>
      <c r="S105" s="98" t="s">
        <v>114</v>
      </c>
      <c r="T105" s="649" t="n">
        <v>6</v>
      </c>
      <c r="U105" s="99" t="s">
        <v>115</v>
      </c>
      <c r="V105" s="650" t="n">
        <v>4</v>
      </c>
      <c r="W105" s="99" t="s">
        <v>406</v>
      </c>
      <c r="X105" s="649" t="n">
        <v>6</v>
      </c>
      <c r="Y105" s="99" t="s">
        <v>115</v>
      </c>
      <c r="Z105" s="650" t="n">
        <v>5</v>
      </c>
      <c r="AA105" s="99" t="s">
        <v>116</v>
      </c>
      <c r="AB105" s="651" t="s">
        <v>127</v>
      </c>
      <c r="AC105" s="652" t="n">
        <f aca="false">IF(V105&gt;=1,(X105*12+Z105)-(T105*12+V105)+1,"")</f>
        <v>2</v>
      </c>
      <c r="AD105" s="99" t="s">
        <v>407</v>
      </c>
      <c r="AE105" s="653" t="str">
        <f aca="false">IFERROR(ROUNDDOWN(ROUND(L104*R105,0)*M104,0)*AC105,"")</f>
        <v/>
      </c>
      <c r="AF105" s="654" t="str">
        <f aca="false">IFERROR(ROUNDDOWN(ROUND(L104*(R105-P105),0)*M104,0)*AC105,"")</f>
        <v/>
      </c>
      <c r="AG105" s="655"/>
      <c r="AH105" s="656"/>
      <c r="AI105" s="657"/>
      <c r="AJ105" s="658"/>
      <c r="AK105" s="659"/>
      <c r="AL105" s="660"/>
      <c r="AM105" s="661"/>
      <c r="AN105" s="662" t="str">
        <f aca="false">IF(AP104="","",IF(OR(Z104=4,Z105=4,Z106=4),"！加算の要件上は問題ありませんが、算定期間の終わりが令和６年５月になっていません。区分変更の場合は、「基本情報入力シート」で同じ事業所を２行に分けて記入してください。",""))</f>
        <v/>
      </c>
      <c r="AO105" s="663"/>
      <c r="AP105" s="641" t="str">
        <f aca="false">IF(K104&lt;&gt;"","P列・R列に色付け","")</f>
        <v/>
      </c>
      <c r="AY105" s="645" t="str">
        <f aca="false">G104</f>
        <v/>
      </c>
    </row>
    <row r="106" customFormat="false" ht="32.1" hidden="false" customHeight="true" outlineLevel="0" collapsed="false">
      <c r="A106" s="617"/>
      <c r="B106" s="618"/>
      <c r="C106" s="618"/>
      <c r="D106" s="618"/>
      <c r="E106" s="618"/>
      <c r="F106" s="618"/>
      <c r="G106" s="619"/>
      <c r="H106" s="619"/>
      <c r="I106" s="619"/>
      <c r="J106" s="619"/>
      <c r="K106" s="619"/>
      <c r="L106" s="707"/>
      <c r="M106" s="708"/>
      <c r="N106" s="664" t="s">
        <v>413</v>
      </c>
      <c r="O106" s="711"/>
      <c r="P106" s="712" t="e">
        <f aca="false">IFERROR(VLOOKUP(K104,【参考】数式用!$A$5:$J$27,MATCH(O106,【参考】数式用!$B$4:$J$4,0)+1,0),"")))</f>
        <v>#N/A</v>
      </c>
      <c r="Q106" s="665"/>
      <c r="R106" s="666" t="e">
        <f aca="false">IFERROR(VLOOKUP(K104,【参考】数式用!$A$5:$J$27,MATCH(Q106,【参考】数式用!$B$4:$J$4,0)+1,0),"")))</f>
        <v>#N/A</v>
      </c>
      <c r="S106" s="667" t="s">
        <v>114</v>
      </c>
      <c r="T106" s="668" t="n">
        <v>6</v>
      </c>
      <c r="U106" s="669" t="s">
        <v>115</v>
      </c>
      <c r="V106" s="670" t="n">
        <v>4</v>
      </c>
      <c r="W106" s="669" t="s">
        <v>406</v>
      </c>
      <c r="X106" s="668" t="n">
        <v>6</v>
      </c>
      <c r="Y106" s="669" t="s">
        <v>115</v>
      </c>
      <c r="Z106" s="670" t="n">
        <v>5</v>
      </c>
      <c r="AA106" s="669" t="s">
        <v>116</v>
      </c>
      <c r="AB106" s="671" t="s">
        <v>127</v>
      </c>
      <c r="AC106" s="672" t="n">
        <f aca="false">IF(V106&gt;=1,(X106*12+Z106)-(T106*12+V106)+1,"")</f>
        <v>2</v>
      </c>
      <c r="AD106" s="669" t="s">
        <v>407</v>
      </c>
      <c r="AE106" s="673" t="str">
        <f aca="false">IFERROR(ROUNDDOWN(ROUND(L104*R106,0)*M104,0)*AC106,"")</f>
        <v/>
      </c>
      <c r="AF106" s="674" t="str">
        <f aca="false">IFERROR(ROUNDDOWN(ROUND(L104*(R106-P106),0)*M104,0)*AC106,"")</f>
        <v/>
      </c>
      <c r="AG106" s="675" t="n">
        <f aca="false">IF(AND(O106="ベア加算なし",Q106="ベア加算"),AE106,0)</f>
        <v>0</v>
      </c>
      <c r="AH106" s="676"/>
      <c r="AI106" s="677"/>
      <c r="AJ106" s="678"/>
      <c r="AK106" s="679"/>
      <c r="AL106" s="680"/>
      <c r="AM106" s="681"/>
      <c r="AN106" s="682" t="str">
        <f aca="false">IF(AP104="","",IF(OR(O104="",AND(O106="ベア加算なし",Q106="ベア加算",AH106=""),AND(OR(Q104="処遇加算Ⅰ",Q104="処遇加算Ⅱ"),AI104=""),AND(Q104="処遇加算Ⅲ",AJ104=""),AND(Q104="処遇加算Ⅰ",AK104=""),AND(OR(Q105="特定加算Ⅰ",Q105="特定加算Ⅱ"),AL105=""),AND(Q105="特定加算Ⅰ",AM105="")),"！記入が必要な欄（緑色、水色、黄色のセル）に空欄があります。空欄を埋めてください。",""))</f>
        <v/>
      </c>
      <c r="AP106" s="683" t="str">
        <f aca="false">IF(K104&lt;&gt;"","P列・R列に色付け","")</f>
        <v/>
      </c>
      <c r="AQ106" s="684"/>
      <c r="AR106" s="684"/>
      <c r="AX106" s="685"/>
      <c r="AY106" s="645" t="str">
        <f aca="false">G104</f>
        <v/>
      </c>
    </row>
    <row r="107" customFormat="false" ht="32.1" hidden="false" customHeight="true" outlineLevel="0" collapsed="false">
      <c r="A107" s="617" t="n">
        <v>32</v>
      </c>
      <c r="B107" s="618" t="str">
        <f aca="false">IF(基本情報入力シート!C85="","",基本情報入力シート!C85)</f>
        <v/>
      </c>
      <c r="C107" s="618"/>
      <c r="D107" s="618"/>
      <c r="E107" s="618"/>
      <c r="F107" s="618"/>
      <c r="G107" s="619" t="str">
        <f aca="false">IF(基本情報入力シート!M85="","",基本情報入力シート!M85)</f>
        <v/>
      </c>
      <c r="H107" s="619" t="str">
        <f aca="false">IF(基本情報入力シート!R85="","",基本情報入力シート!R85)</f>
        <v/>
      </c>
      <c r="I107" s="619" t="str">
        <f aca="false">IF(基本情報入力シート!W85="","",基本情報入力シート!W85)</f>
        <v/>
      </c>
      <c r="J107" s="619" t="str">
        <f aca="false">IF(基本情報入力シート!X85="","",基本情報入力シート!X85)</f>
        <v/>
      </c>
      <c r="K107" s="619" t="str">
        <f aca="false">IF(基本情報入力シート!Y85="","",基本情報入力シート!Y85)</f>
        <v/>
      </c>
      <c r="L107" s="707" t="str">
        <f aca="false">IF(基本情報入力シート!AB85="","",基本情報入力シート!AB85)</f>
        <v/>
      </c>
      <c r="M107" s="708" t="e">
        <f aca="false">IF(基本情報入力シート!AC85="","",基本情報入力シート!AC85)</f>
        <v>#N/A</v>
      </c>
      <c r="N107" s="623" t="s">
        <v>403</v>
      </c>
      <c r="O107" s="624"/>
      <c r="P107" s="625" t="e">
        <f aca="false">IFERROR(VLOOKUP(K107,【参考】数式用!$A$5:$J$27,MATCH(O107,【参考】数式用!$B$4:$J$4,0)+1,0),"")))</f>
        <v>#N/A</v>
      </c>
      <c r="Q107" s="624"/>
      <c r="R107" s="625" t="e">
        <f aca="false">IFERROR(VLOOKUP(K107,【参考】数式用!$A$5:$J$27,MATCH(Q107,【参考】数式用!$B$4:$J$4,0)+1,0),"")))</f>
        <v>#N/A</v>
      </c>
      <c r="S107" s="626" t="s">
        <v>114</v>
      </c>
      <c r="T107" s="627" t="n">
        <v>6</v>
      </c>
      <c r="U107" s="156" t="s">
        <v>115</v>
      </c>
      <c r="V107" s="628" t="n">
        <v>4</v>
      </c>
      <c r="W107" s="156" t="s">
        <v>406</v>
      </c>
      <c r="X107" s="627" t="n">
        <v>6</v>
      </c>
      <c r="Y107" s="156" t="s">
        <v>115</v>
      </c>
      <c r="Z107" s="628" t="n">
        <v>5</v>
      </c>
      <c r="AA107" s="156" t="s">
        <v>116</v>
      </c>
      <c r="AB107" s="629" t="s">
        <v>127</v>
      </c>
      <c r="AC107" s="630" t="n">
        <f aca="false">IF(V107&gt;=1,(X107*12+Z107)-(T107*12+V107)+1,"")</f>
        <v>2</v>
      </c>
      <c r="AD107" s="156" t="s">
        <v>407</v>
      </c>
      <c r="AE107" s="631" t="str">
        <f aca="false">IFERROR(ROUNDDOWN(ROUND(L107*R107,0)*M107,0)*AC107,"")</f>
        <v/>
      </c>
      <c r="AF107" s="632" t="str">
        <f aca="false">IFERROR(ROUNDDOWN(ROUND(L107*(R107-P107),0)*M107,0)*AC107,"")</f>
        <v/>
      </c>
      <c r="AG107" s="633"/>
      <c r="AH107" s="694"/>
      <c r="AI107" s="709"/>
      <c r="AJ107" s="704"/>
      <c r="AK107" s="705"/>
      <c r="AL107" s="638"/>
      <c r="AM107" s="639"/>
      <c r="AN107" s="640" t="str">
        <f aca="false">IF(AP107="","",IF(R107&lt;P107,"！加算の要件上は問題ありませんが、令和６年３月と比較して４・５月に加算率が下がる計画になっています。",""))</f>
        <v/>
      </c>
      <c r="AP107" s="641" t="str">
        <f aca="false">IF(K107&lt;&gt;"","P列・R列に色付け","")</f>
        <v/>
      </c>
      <c r="AQ107" s="642" t="e">
        <f aca="false">IFERROR(VLOOKUP(K107,【参考】数式用!$AJ$2:$AK$24,2,FALSE),"")))</f>
        <v>#N/A</v>
      </c>
      <c r="AR107" s="644" t="str">
        <f aca="false">Q107&amp;Q108&amp;Q109</f>
        <v/>
      </c>
      <c r="AS107" s="642" t="str">
        <f aca="false">IF(AG109&lt;&gt;0,IF(AH109="○","入力済","未入力"),"")</f>
        <v/>
      </c>
      <c r="AT107" s="643" t="str">
        <f aca="false">IF(OR(Q107="処遇加算Ⅰ",Q107="処遇加算Ⅱ"),IF(OR(AI107="○",AI107="令和６年度中に満たす"),"入力済","未入力"),"")</f>
        <v/>
      </c>
      <c r="AU107" s="644" t="str">
        <f aca="false">IF(Q107="処遇加算Ⅲ",IF(AJ107="○","入力済","未入力"),"")</f>
        <v/>
      </c>
      <c r="AV107" s="642" t="str">
        <f aca="false">IF(Q107="処遇加算Ⅰ",IF(OR(AK107="○",AK107="令和６年度中に満たす"),"入力済","未入力"),"")</f>
        <v/>
      </c>
      <c r="AW107" s="642" t="str">
        <f aca="false">IF(OR(Q108="特定加算Ⅰ",Q108="特定加算Ⅱ"),IF(OR(AND(K107&lt;&gt;"訪問型サービス（総合事業）",K107&lt;&gt;"通所型サービス（総合事業）",K107&lt;&gt;"（介護予防）短期入所生活介護",K107&lt;&gt;"（介護予防）短期入所療養介護（老健）",K107&lt;&gt;"（介護予防）短期入所療養介護 （病院等（老健以外）)",K107&lt;&gt;"（介護予防）短期入所療養介護（医療院）"),AL108&lt;&gt;""),1,""),"")</f>
        <v/>
      </c>
      <c r="AX107" s="645" t="str">
        <f aca="false">IF(Q108="特定加算Ⅰ",IF(AM108="","未入力","入力済"),"")</f>
        <v/>
      </c>
      <c r="AY107" s="645" t="str">
        <f aca="false">G107</f>
        <v/>
      </c>
    </row>
    <row r="108" customFormat="false" ht="32.1" hidden="false" customHeight="true" outlineLevel="0" collapsed="false">
      <c r="A108" s="617"/>
      <c r="B108" s="618"/>
      <c r="C108" s="618"/>
      <c r="D108" s="618"/>
      <c r="E108" s="618"/>
      <c r="F108" s="618"/>
      <c r="G108" s="619"/>
      <c r="H108" s="619"/>
      <c r="I108" s="619"/>
      <c r="J108" s="619"/>
      <c r="K108" s="619"/>
      <c r="L108" s="707"/>
      <c r="M108" s="708"/>
      <c r="N108" s="646" t="s">
        <v>409</v>
      </c>
      <c r="O108" s="647"/>
      <c r="P108" s="648" t="e">
        <f aca="false">IFERROR(VLOOKUP(K107,【参考】数式用!$A$5:$J$27,MATCH(O108,【参考】数式用!$B$4:$J$4,0)+1,0),"")))</f>
        <v>#N/A</v>
      </c>
      <c r="Q108" s="647"/>
      <c r="R108" s="648" t="e">
        <f aca="false">IFERROR(VLOOKUP(K107,【参考】数式用!$A$5:$J$27,MATCH(Q108,【参考】数式用!$B$4:$J$4,0)+1,0),"")))</f>
        <v>#N/A</v>
      </c>
      <c r="S108" s="98" t="s">
        <v>114</v>
      </c>
      <c r="T108" s="649" t="n">
        <v>6</v>
      </c>
      <c r="U108" s="99" t="s">
        <v>115</v>
      </c>
      <c r="V108" s="650" t="n">
        <v>4</v>
      </c>
      <c r="W108" s="99" t="s">
        <v>406</v>
      </c>
      <c r="X108" s="649" t="n">
        <v>6</v>
      </c>
      <c r="Y108" s="99" t="s">
        <v>115</v>
      </c>
      <c r="Z108" s="650" t="n">
        <v>5</v>
      </c>
      <c r="AA108" s="99" t="s">
        <v>116</v>
      </c>
      <c r="AB108" s="651" t="s">
        <v>127</v>
      </c>
      <c r="AC108" s="652" t="n">
        <f aca="false">IF(V108&gt;=1,(X108*12+Z108)-(T108*12+V108)+1,"")</f>
        <v>2</v>
      </c>
      <c r="AD108" s="99" t="s">
        <v>407</v>
      </c>
      <c r="AE108" s="653" t="str">
        <f aca="false">IFERROR(ROUNDDOWN(ROUND(L107*R108,0)*M107,0)*AC108,"")</f>
        <v/>
      </c>
      <c r="AF108" s="654" t="str">
        <f aca="false">IFERROR(ROUNDDOWN(ROUND(L107*(R108-P108),0)*M107,0)*AC108,"")</f>
        <v/>
      </c>
      <c r="AG108" s="655"/>
      <c r="AH108" s="656"/>
      <c r="AI108" s="657"/>
      <c r="AJ108" s="658"/>
      <c r="AK108" s="659"/>
      <c r="AL108" s="660"/>
      <c r="AM108" s="661"/>
      <c r="AN108" s="662" t="str">
        <f aca="false">IF(AP107="","",IF(OR(Z107=4,Z108=4,Z109=4),"！加算の要件上は問題ありませんが、算定期間の終わりが令和６年５月になっていません。区分変更の場合は、「基本情報入力シート」で同じ事業所を２行に分けて記入してください。",""))</f>
        <v/>
      </c>
      <c r="AO108" s="663"/>
      <c r="AP108" s="641" t="str">
        <f aca="false">IF(K107&lt;&gt;"","P列・R列に色付け","")</f>
        <v/>
      </c>
      <c r="AY108" s="645" t="str">
        <f aca="false">G107</f>
        <v/>
      </c>
    </row>
    <row r="109" customFormat="false" ht="32.1" hidden="false" customHeight="true" outlineLevel="0" collapsed="false">
      <c r="A109" s="617"/>
      <c r="B109" s="618"/>
      <c r="C109" s="618"/>
      <c r="D109" s="618"/>
      <c r="E109" s="618"/>
      <c r="F109" s="618"/>
      <c r="G109" s="619"/>
      <c r="H109" s="619"/>
      <c r="I109" s="619"/>
      <c r="J109" s="619"/>
      <c r="K109" s="619"/>
      <c r="L109" s="707"/>
      <c r="M109" s="708"/>
      <c r="N109" s="664" t="s">
        <v>413</v>
      </c>
      <c r="O109" s="711"/>
      <c r="P109" s="712" t="e">
        <f aca="false">IFERROR(VLOOKUP(K107,【参考】数式用!$A$5:$J$27,MATCH(O109,【参考】数式用!$B$4:$J$4,0)+1,0),"")))</f>
        <v>#N/A</v>
      </c>
      <c r="Q109" s="665"/>
      <c r="R109" s="666" t="e">
        <f aca="false">IFERROR(VLOOKUP(K107,【参考】数式用!$A$5:$J$27,MATCH(Q109,【参考】数式用!$B$4:$J$4,0)+1,0),"")))</f>
        <v>#N/A</v>
      </c>
      <c r="S109" s="667" t="s">
        <v>114</v>
      </c>
      <c r="T109" s="668" t="n">
        <v>6</v>
      </c>
      <c r="U109" s="669" t="s">
        <v>115</v>
      </c>
      <c r="V109" s="670" t="n">
        <v>4</v>
      </c>
      <c r="W109" s="669" t="s">
        <v>406</v>
      </c>
      <c r="X109" s="668" t="n">
        <v>6</v>
      </c>
      <c r="Y109" s="669" t="s">
        <v>115</v>
      </c>
      <c r="Z109" s="670" t="n">
        <v>5</v>
      </c>
      <c r="AA109" s="669" t="s">
        <v>116</v>
      </c>
      <c r="AB109" s="671" t="s">
        <v>127</v>
      </c>
      <c r="AC109" s="672" t="n">
        <f aca="false">IF(V109&gt;=1,(X109*12+Z109)-(T109*12+V109)+1,"")</f>
        <v>2</v>
      </c>
      <c r="AD109" s="669" t="s">
        <v>407</v>
      </c>
      <c r="AE109" s="673" t="str">
        <f aca="false">IFERROR(ROUNDDOWN(ROUND(L107*R109,0)*M107,0)*AC109,"")</f>
        <v/>
      </c>
      <c r="AF109" s="674" t="str">
        <f aca="false">IFERROR(ROUNDDOWN(ROUND(L107*(R109-P109),0)*M107,0)*AC109,"")</f>
        <v/>
      </c>
      <c r="AG109" s="675" t="n">
        <f aca="false">IF(AND(O109="ベア加算なし",Q109="ベア加算"),AE109,0)</f>
        <v>0</v>
      </c>
      <c r="AH109" s="676"/>
      <c r="AI109" s="677"/>
      <c r="AJ109" s="678"/>
      <c r="AK109" s="679"/>
      <c r="AL109" s="680"/>
      <c r="AM109" s="681"/>
      <c r="AN109" s="682" t="str">
        <f aca="false">IF(AP107="","",IF(OR(O107="",AND(O109="ベア加算なし",Q109="ベア加算",AH109=""),AND(OR(Q107="処遇加算Ⅰ",Q107="処遇加算Ⅱ"),AI107=""),AND(Q107="処遇加算Ⅲ",AJ107=""),AND(Q107="処遇加算Ⅰ",AK107=""),AND(OR(Q108="特定加算Ⅰ",Q108="特定加算Ⅱ"),AL108=""),AND(Q108="特定加算Ⅰ",AM108="")),"！記入が必要な欄（緑色、水色、黄色のセル）に空欄があります。空欄を埋めてください。",""))</f>
        <v/>
      </c>
      <c r="AP109" s="683" t="str">
        <f aca="false">IF(K107&lt;&gt;"","P列・R列に色付け","")</f>
        <v/>
      </c>
      <c r="AQ109" s="684"/>
      <c r="AR109" s="684"/>
      <c r="AX109" s="685"/>
      <c r="AY109" s="645" t="str">
        <f aca="false">G107</f>
        <v/>
      </c>
    </row>
    <row r="110" customFormat="false" ht="32.1" hidden="false" customHeight="true" outlineLevel="0" collapsed="false">
      <c r="A110" s="617" t="n">
        <v>33</v>
      </c>
      <c r="B110" s="618" t="str">
        <f aca="false">IF(基本情報入力シート!C86="","",基本情報入力シート!C86)</f>
        <v/>
      </c>
      <c r="C110" s="618"/>
      <c r="D110" s="618"/>
      <c r="E110" s="618"/>
      <c r="F110" s="618"/>
      <c r="G110" s="619" t="str">
        <f aca="false">IF(基本情報入力シート!M86="","",基本情報入力シート!M86)</f>
        <v/>
      </c>
      <c r="H110" s="619" t="str">
        <f aca="false">IF(基本情報入力シート!R86="","",基本情報入力シート!R86)</f>
        <v/>
      </c>
      <c r="I110" s="619" t="str">
        <f aca="false">IF(基本情報入力シート!W86="","",基本情報入力シート!W86)</f>
        <v/>
      </c>
      <c r="J110" s="619" t="str">
        <f aca="false">IF(基本情報入力シート!X86="","",基本情報入力シート!X86)</f>
        <v/>
      </c>
      <c r="K110" s="619" t="str">
        <f aca="false">IF(基本情報入力シート!Y86="","",基本情報入力シート!Y86)</f>
        <v/>
      </c>
      <c r="L110" s="707" t="str">
        <f aca="false">IF(基本情報入力シート!AB86="","",基本情報入力シート!AB86)</f>
        <v/>
      </c>
      <c r="M110" s="708" t="e">
        <f aca="false">IF(基本情報入力シート!AC86="","",基本情報入力シート!AC86)</f>
        <v>#N/A</v>
      </c>
      <c r="N110" s="623" t="s">
        <v>403</v>
      </c>
      <c r="O110" s="624"/>
      <c r="P110" s="625" t="e">
        <f aca="false">IFERROR(VLOOKUP(K110,【参考】数式用!$A$5:$J$27,MATCH(O110,【参考】数式用!$B$4:$J$4,0)+1,0),"")))</f>
        <v>#N/A</v>
      </c>
      <c r="Q110" s="624"/>
      <c r="R110" s="625" t="e">
        <f aca="false">IFERROR(VLOOKUP(K110,【参考】数式用!$A$5:$J$27,MATCH(Q110,【参考】数式用!$B$4:$J$4,0)+1,0),"")))</f>
        <v>#N/A</v>
      </c>
      <c r="S110" s="626" t="s">
        <v>114</v>
      </c>
      <c r="T110" s="627" t="n">
        <v>6</v>
      </c>
      <c r="U110" s="156" t="s">
        <v>115</v>
      </c>
      <c r="V110" s="628" t="n">
        <v>4</v>
      </c>
      <c r="W110" s="156" t="s">
        <v>406</v>
      </c>
      <c r="X110" s="627" t="n">
        <v>6</v>
      </c>
      <c r="Y110" s="156" t="s">
        <v>115</v>
      </c>
      <c r="Z110" s="628" t="n">
        <v>5</v>
      </c>
      <c r="AA110" s="156" t="s">
        <v>116</v>
      </c>
      <c r="AB110" s="629" t="s">
        <v>127</v>
      </c>
      <c r="AC110" s="630" t="n">
        <f aca="false">IF(V110&gt;=1,(X110*12+Z110)-(T110*12+V110)+1,"")</f>
        <v>2</v>
      </c>
      <c r="AD110" s="156" t="s">
        <v>407</v>
      </c>
      <c r="AE110" s="631" t="str">
        <f aca="false">IFERROR(ROUNDDOWN(ROUND(L110*R110,0)*M110,0)*AC110,"")</f>
        <v/>
      </c>
      <c r="AF110" s="632" t="str">
        <f aca="false">IFERROR(ROUNDDOWN(ROUND(L110*(R110-P110),0)*M110,0)*AC110,"")</f>
        <v/>
      </c>
      <c r="AG110" s="633"/>
      <c r="AH110" s="694"/>
      <c r="AI110" s="709"/>
      <c r="AJ110" s="704"/>
      <c r="AK110" s="705"/>
      <c r="AL110" s="638"/>
      <c r="AM110" s="639"/>
      <c r="AN110" s="640" t="str">
        <f aca="false">IF(AP110="","",IF(R110&lt;P110,"！加算の要件上は問題ありませんが、令和６年３月と比較して４・５月に加算率が下がる計画になっています。",""))</f>
        <v/>
      </c>
      <c r="AP110" s="641" t="str">
        <f aca="false">IF(K110&lt;&gt;"","P列・R列に色付け","")</f>
        <v/>
      </c>
      <c r="AQ110" s="642" t="e">
        <f aca="false">IFERROR(VLOOKUP(K110,【参考】数式用!$AJ$2:$AK$24,2,FALSE),"")))</f>
        <v>#N/A</v>
      </c>
      <c r="AR110" s="644" t="str">
        <f aca="false">Q110&amp;Q111&amp;Q112</f>
        <v/>
      </c>
      <c r="AS110" s="642" t="str">
        <f aca="false">IF(AG112&lt;&gt;0,IF(AH112="○","入力済","未入力"),"")</f>
        <v/>
      </c>
      <c r="AT110" s="643" t="str">
        <f aca="false">IF(OR(Q110="処遇加算Ⅰ",Q110="処遇加算Ⅱ"),IF(OR(AI110="○",AI110="令和６年度中に満たす"),"入力済","未入力"),"")</f>
        <v/>
      </c>
      <c r="AU110" s="644" t="str">
        <f aca="false">IF(Q110="処遇加算Ⅲ",IF(AJ110="○","入力済","未入力"),"")</f>
        <v/>
      </c>
      <c r="AV110" s="642" t="str">
        <f aca="false">IF(Q110="処遇加算Ⅰ",IF(OR(AK110="○",AK110="令和６年度中に満たす"),"入力済","未入力"),"")</f>
        <v/>
      </c>
      <c r="AW110" s="642" t="str">
        <f aca="false">IF(OR(Q111="特定加算Ⅰ",Q111="特定加算Ⅱ"),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（病院等（老健以外）)",K110&lt;&gt;"（介護予防）短期入所療養介護（医療院）"),AL111&lt;&gt;""),1,""),"")</f>
        <v/>
      </c>
      <c r="AX110" s="645" t="str">
        <f aca="false">IF(Q111="特定加算Ⅰ",IF(AM111="","未入力","入力済"),"")</f>
        <v/>
      </c>
      <c r="AY110" s="645" t="str">
        <f aca="false">G110</f>
        <v/>
      </c>
    </row>
    <row r="111" customFormat="false" ht="32.1" hidden="false" customHeight="true" outlineLevel="0" collapsed="false">
      <c r="A111" s="617"/>
      <c r="B111" s="618"/>
      <c r="C111" s="618"/>
      <c r="D111" s="618"/>
      <c r="E111" s="618"/>
      <c r="F111" s="618"/>
      <c r="G111" s="619"/>
      <c r="H111" s="619"/>
      <c r="I111" s="619"/>
      <c r="J111" s="619"/>
      <c r="K111" s="619"/>
      <c r="L111" s="707"/>
      <c r="M111" s="708"/>
      <c r="N111" s="646" t="s">
        <v>409</v>
      </c>
      <c r="O111" s="647"/>
      <c r="P111" s="648" t="e">
        <f aca="false">IFERROR(VLOOKUP(K110,【参考】数式用!$A$5:$J$27,MATCH(O111,【参考】数式用!$B$4:$J$4,0)+1,0),"")))</f>
        <v>#N/A</v>
      </c>
      <c r="Q111" s="647"/>
      <c r="R111" s="648" t="e">
        <f aca="false">IFERROR(VLOOKUP(K110,【参考】数式用!$A$5:$J$27,MATCH(Q111,【参考】数式用!$B$4:$J$4,0)+1,0),"")))</f>
        <v>#N/A</v>
      </c>
      <c r="S111" s="98" t="s">
        <v>114</v>
      </c>
      <c r="T111" s="649" t="n">
        <v>6</v>
      </c>
      <c r="U111" s="99" t="s">
        <v>115</v>
      </c>
      <c r="V111" s="650" t="n">
        <v>4</v>
      </c>
      <c r="W111" s="99" t="s">
        <v>406</v>
      </c>
      <c r="X111" s="649" t="n">
        <v>6</v>
      </c>
      <c r="Y111" s="99" t="s">
        <v>115</v>
      </c>
      <c r="Z111" s="650" t="n">
        <v>5</v>
      </c>
      <c r="AA111" s="99" t="s">
        <v>116</v>
      </c>
      <c r="AB111" s="651" t="s">
        <v>127</v>
      </c>
      <c r="AC111" s="652" t="n">
        <f aca="false">IF(V111&gt;=1,(X111*12+Z111)-(T111*12+V111)+1,"")</f>
        <v>2</v>
      </c>
      <c r="AD111" s="99" t="s">
        <v>407</v>
      </c>
      <c r="AE111" s="653" t="str">
        <f aca="false">IFERROR(ROUNDDOWN(ROUND(L110*R111,0)*M110,0)*AC111,"")</f>
        <v/>
      </c>
      <c r="AF111" s="654" t="str">
        <f aca="false">IFERROR(ROUNDDOWN(ROUND(L110*(R111-P111),0)*M110,0)*AC111,"")</f>
        <v/>
      </c>
      <c r="AG111" s="655"/>
      <c r="AH111" s="656"/>
      <c r="AI111" s="657"/>
      <c r="AJ111" s="658"/>
      <c r="AK111" s="659"/>
      <c r="AL111" s="660"/>
      <c r="AM111" s="661"/>
      <c r="AN111" s="662" t="str">
        <f aca="false">IF(AP110="","",IF(OR(Z110=4,Z111=4,Z112=4),"！加算の要件上は問題ありませんが、算定期間の終わりが令和６年５月になっていません。区分変更の場合は、「基本情報入力シート」で同じ事業所を２行に分けて記入してください。",""))</f>
        <v/>
      </c>
      <c r="AO111" s="663"/>
      <c r="AP111" s="641" t="str">
        <f aca="false">IF(K110&lt;&gt;"","P列・R列に色付け","")</f>
        <v/>
      </c>
      <c r="AY111" s="645" t="str">
        <f aca="false">G110</f>
        <v/>
      </c>
    </row>
    <row r="112" customFormat="false" ht="32.1" hidden="false" customHeight="true" outlineLevel="0" collapsed="false">
      <c r="A112" s="617"/>
      <c r="B112" s="618"/>
      <c r="C112" s="618"/>
      <c r="D112" s="618"/>
      <c r="E112" s="618"/>
      <c r="F112" s="618"/>
      <c r="G112" s="619"/>
      <c r="H112" s="619"/>
      <c r="I112" s="619"/>
      <c r="J112" s="619"/>
      <c r="K112" s="619"/>
      <c r="L112" s="707"/>
      <c r="M112" s="708"/>
      <c r="N112" s="664" t="s">
        <v>413</v>
      </c>
      <c r="O112" s="711"/>
      <c r="P112" s="712" t="e">
        <f aca="false">IFERROR(VLOOKUP(K110,【参考】数式用!$A$5:$J$27,MATCH(O112,【参考】数式用!$B$4:$J$4,0)+1,0),"")))</f>
        <v>#N/A</v>
      </c>
      <c r="Q112" s="665"/>
      <c r="R112" s="666" t="e">
        <f aca="false">IFERROR(VLOOKUP(K110,【参考】数式用!$A$5:$J$27,MATCH(Q112,【参考】数式用!$B$4:$J$4,0)+1,0),"")))</f>
        <v>#N/A</v>
      </c>
      <c r="S112" s="667" t="s">
        <v>114</v>
      </c>
      <c r="T112" s="668" t="n">
        <v>6</v>
      </c>
      <c r="U112" s="669" t="s">
        <v>115</v>
      </c>
      <c r="V112" s="670" t="n">
        <v>4</v>
      </c>
      <c r="W112" s="669" t="s">
        <v>406</v>
      </c>
      <c r="X112" s="668" t="n">
        <v>6</v>
      </c>
      <c r="Y112" s="669" t="s">
        <v>115</v>
      </c>
      <c r="Z112" s="670" t="n">
        <v>5</v>
      </c>
      <c r="AA112" s="669" t="s">
        <v>116</v>
      </c>
      <c r="AB112" s="671" t="s">
        <v>127</v>
      </c>
      <c r="AC112" s="672" t="n">
        <f aca="false">IF(V112&gt;=1,(X112*12+Z112)-(T112*12+V112)+1,"")</f>
        <v>2</v>
      </c>
      <c r="AD112" s="669" t="s">
        <v>407</v>
      </c>
      <c r="AE112" s="673" t="str">
        <f aca="false">IFERROR(ROUNDDOWN(ROUND(L110*R112,0)*M110,0)*AC112,"")</f>
        <v/>
      </c>
      <c r="AF112" s="674" t="str">
        <f aca="false">IFERROR(ROUNDDOWN(ROUND(L110*(R112-P112),0)*M110,0)*AC112,"")</f>
        <v/>
      </c>
      <c r="AG112" s="675" t="n">
        <f aca="false">IF(AND(O112="ベア加算なし",Q112="ベア加算"),AE112,0)</f>
        <v>0</v>
      </c>
      <c r="AH112" s="676"/>
      <c r="AI112" s="677"/>
      <c r="AJ112" s="678"/>
      <c r="AK112" s="679"/>
      <c r="AL112" s="680"/>
      <c r="AM112" s="681"/>
      <c r="AN112" s="682" t="str">
        <f aca="false">IF(AP110="","",IF(OR(O110="",AND(O112="ベア加算なし",Q112="ベア加算",AH112=""),AND(OR(Q110="処遇加算Ⅰ",Q110="処遇加算Ⅱ"),AI110=""),AND(Q110="処遇加算Ⅲ",AJ110=""),AND(Q110="処遇加算Ⅰ",AK110=""),AND(OR(Q111="特定加算Ⅰ",Q111="特定加算Ⅱ"),AL111=""),AND(Q111="特定加算Ⅰ",AM111="")),"！記入が必要な欄（緑色、水色、黄色のセル）に空欄があります。空欄を埋めてください。",""))</f>
        <v/>
      </c>
      <c r="AP112" s="683" t="str">
        <f aca="false">IF(K110&lt;&gt;"","P列・R列に色付け","")</f>
        <v/>
      </c>
      <c r="AQ112" s="684"/>
      <c r="AR112" s="684"/>
      <c r="AX112" s="685"/>
      <c r="AY112" s="645" t="str">
        <f aca="false">G110</f>
        <v/>
      </c>
    </row>
    <row r="113" customFormat="false" ht="32.1" hidden="false" customHeight="true" outlineLevel="0" collapsed="false">
      <c r="A113" s="617" t="n">
        <v>34</v>
      </c>
      <c r="B113" s="618" t="str">
        <f aca="false">IF(基本情報入力シート!C87="","",基本情報入力シート!C87)</f>
        <v/>
      </c>
      <c r="C113" s="618"/>
      <c r="D113" s="618"/>
      <c r="E113" s="618"/>
      <c r="F113" s="618"/>
      <c r="G113" s="619" t="str">
        <f aca="false">IF(基本情報入力シート!M87="","",基本情報入力シート!M87)</f>
        <v/>
      </c>
      <c r="H113" s="619" t="str">
        <f aca="false">IF(基本情報入力シート!R87="","",基本情報入力シート!R87)</f>
        <v/>
      </c>
      <c r="I113" s="619" t="str">
        <f aca="false">IF(基本情報入力シート!W87="","",基本情報入力シート!W87)</f>
        <v/>
      </c>
      <c r="J113" s="619" t="str">
        <f aca="false">IF(基本情報入力シート!X87="","",基本情報入力シート!X87)</f>
        <v/>
      </c>
      <c r="K113" s="619" t="str">
        <f aca="false">IF(基本情報入力シート!Y87="","",基本情報入力シート!Y87)</f>
        <v/>
      </c>
      <c r="L113" s="707" t="str">
        <f aca="false">IF(基本情報入力シート!AB87="","",基本情報入力シート!AB87)</f>
        <v/>
      </c>
      <c r="M113" s="708" t="e">
        <f aca="false">IF(基本情報入力シート!AC87="","",基本情報入力シート!AC87)</f>
        <v>#N/A</v>
      </c>
      <c r="N113" s="623" t="s">
        <v>403</v>
      </c>
      <c r="O113" s="624"/>
      <c r="P113" s="625" t="e">
        <f aca="false">IFERROR(VLOOKUP(K113,【参考】数式用!$A$5:$J$27,MATCH(O113,【参考】数式用!$B$4:$J$4,0)+1,0),"")))</f>
        <v>#N/A</v>
      </c>
      <c r="Q113" s="624"/>
      <c r="R113" s="625" t="e">
        <f aca="false">IFERROR(VLOOKUP(K113,【参考】数式用!$A$5:$J$27,MATCH(Q113,【参考】数式用!$B$4:$J$4,0)+1,0),"")))</f>
        <v>#N/A</v>
      </c>
      <c r="S113" s="626" t="s">
        <v>114</v>
      </c>
      <c r="T113" s="627" t="n">
        <v>6</v>
      </c>
      <c r="U113" s="156" t="s">
        <v>115</v>
      </c>
      <c r="V113" s="628" t="n">
        <v>4</v>
      </c>
      <c r="W113" s="156" t="s">
        <v>406</v>
      </c>
      <c r="X113" s="627" t="n">
        <v>6</v>
      </c>
      <c r="Y113" s="156" t="s">
        <v>115</v>
      </c>
      <c r="Z113" s="628" t="n">
        <v>5</v>
      </c>
      <c r="AA113" s="156" t="s">
        <v>116</v>
      </c>
      <c r="AB113" s="629" t="s">
        <v>127</v>
      </c>
      <c r="AC113" s="630" t="n">
        <f aca="false">IF(V113&gt;=1,(X113*12+Z113)-(T113*12+V113)+1,"")</f>
        <v>2</v>
      </c>
      <c r="AD113" s="156" t="s">
        <v>407</v>
      </c>
      <c r="AE113" s="631" t="str">
        <f aca="false">IFERROR(ROUNDDOWN(ROUND(L113*R113,0)*M113,0)*AC113,"")</f>
        <v/>
      </c>
      <c r="AF113" s="632" t="str">
        <f aca="false">IFERROR(ROUNDDOWN(ROUND(L113*(R113-P113),0)*M113,0)*AC113,"")</f>
        <v/>
      </c>
      <c r="AG113" s="633"/>
      <c r="AH113" s="694"/>
      <c r="AI113" s="709"/>
      <c r="AJ113" s="704"/>
      <c r="AK113" s="705"/>
      <c r="AL113" s="638"/>
      <c r="AM113" s="639"/>
      <c r="AN113" s="640" t="str">
        <f aca="false">IF(AP113="","",IF(R113&lt;P113,"！加算の要件上は問題ありませんが、令和６年３月と比較して４・５月に加算率が下がる計画になっています。",""))</f>
        <v/>
      </c>
      <c r="AP113" s="641" t="str">
        <f aca="false">IF(K113&lt;&gt;"","P列・R列に色付け","")</f>
        <v/>
      </c>
      <c r="AQ113" s="642" t="e">
        <f aca="false">IFERROR(VLOOKUP(K113,【参考】数式用!$AJ$2:$AK$24,2,FALSE),"")))</f>
        <v>#N/A</v>
      </c>
      <c r="AR113" s="644" t="str">
        <f aca="false">Q113&amp;Q114&amp;Q115</f>
        <v/>
      </c>
      <c r="AS113" s="642" t="str">
        <f aca="false">IF(AG115&lt;&gt;0,IF(AH115="○","入力済","未入力"),"")</f>
        <v/>
      </c>
      <c r="AT113" s="643" t="str">
        <f aca="false">IF(OR(Q113="処遇加算Ⅰ",Q113="処遇加算Ⅱ"),IF(OR(AI113="○",AI113="令和６年度中に満たす"),"入力済","未入力"),"")</f>
        <v/>
      </c>
      <c r="AU113" s="644" t="str">
        <f aca="false">IF(Q113="処遇加算Ⅲ",IF(AJ113="○","入力済","未入力"),"")</f>
        <v/>
      </c>
      <c r="AV113" s="642" t="str">
        <f aca="false">IF(Q113="処遇加算Ⅰ",IF(OR(AK113="○",AK113="令和６年度中に満たす"),"入力済","未入力"),"")</f>
        <v/>
      </c>
      <c r="AW113" s="642" t="str">
        <f aca="false">IF(OR(Q114="特定加算Ⅰ",Q114="特定加算Ⅱ"),IF(OR(AND(K113&lt;&gt;"訪問型サービス（総合事業）",K113&lt;&gt;"通所型サービス（総合事業）",K113&lt;&gt;"（介護予防）短期入所生活介護",K113&lt;&gt;"（介護予防）短期入所療養介護（老健）",K113&lt;&gt;"（介護予防）短期入所療養介護 （病院等（老健以外）)",K113&lt;&gt;"（介護予防）短期入所療養介護（医療院）"),AL114&lt;&gt;""),1,""),"")</f>
        <v/>
      </c>
      <c r="AX113" s="645" t="str">
        <f aca="false">IF(Q114="特定加算Ⅰ",IF(AM114="","未入力","入力済"),"")</f>
        <v/>
      </c>
      <c r="AY113" s="645" t="str">
        <f aca="false">G113</f>
        <v/>
      </c>
    </row>
    <row r="114" customFormat="false" ht="32.1" hidden="false" customHeight="true" outlineLevel="0" collapsed="false">
      <c r="A114" s="617"/>
      <c r="B114" s="618"/>
      <c r="C114" s="618"/>
      <c r="D114" s="618"/>
      <c r="E114" s="618"/>
      <c r="F114" s="618"/>
      <c r="G114" s="619"/>
      <c r="H114" s="619"/>
      <c r="I114" s="619"/>
      <c r="J114" s="619"/>
      <c r="K114" s="619"/>
      <c r="L114" s="707"/>
      <c r="M114" s="708"/>
      <c r="N114" s="646" t="s">
        <v>409</v>
      </c>
      <c r="O114" s="647"/>
      <c r="P114" s="648" t="e">
        <f aca="false">IFERROR(VLOOKUP(K113,【参考】数式用!$A$5:$J$27,MATCH(O114,【参考】数式用!$B$4:$J$4,0)+1,0),"")))</f>
        <v>#N/A</v>
      </c>
      <c r="Q114" s="647"/>
      <c r="R114" s="648" t="e">
        <f aca="false">IFERROR(VLOOKUP(K113,【参考】数式用!$A$5:$J$27,MATCH(Q114,【参考】数式用!$B$4:$J$4,0)+1,0),"")))</f>
        <v>#N/A</v>
      </c>
      <c r="S114" s="98" t="s">
        <v>114</v>
      </c>
      <c r="T114" s="649" t="n">
        <v>6</v>
      </c>
      <c r="U114" s="99" t="s">
        <v>115</v>
      </c>
      <c r="V114" s="650" t="n">
        <v>4</v>
      </c>
      <c r="W114" s="99" t="s">
        <v>406</v>
      </c>
      <c r="X114" s="649" t="n">
        <v>6</v>
      </c>
      <c r="Y114" s="99" t="s">
        <v>115</v>
      </c>
      <c r="Z114" s="650" t="n">
        <v>5</v>
      </c>
      <c r="AA114" s="99" t="s">
        <v>116</v>
      </c>
      <c r="AB114" s="651" t="s">
        <v>127</v>
      </c>
      <c r="AC114" s="652" t="n">
        <f aca="false">IF(V114&gt;=1,(X114*12+Z114)-(T114*12+V114)+1,"")</f>
        <v>2</v>
      </c>
      <c r="AD114" s="99" t="s">
        <v>407</v>
      </c>
      <c r="AE114" s="653" t="str">
        <f aca="false">IFERROR(ROUNDDOWN(ROUND(L113*R114,0)*M113,0)*AC114,"")</f>
        <v/>
      </c>
      <c r="AF114" s="654" t="str">
        <f aca="false">IFERROR(ROUNDDOWN(ROUND(L113*(R114-P114),0)*M113,0)*AC114,"")</f>
        <v/>
      </c>
      <c r="AG114" s="655"/>
      <c r="AH114" s="656"/>
      <c r="AI114" s="657"/>
      <c r="AJ114" s="658"/>
      <c r="AK114" s="659"/>
      <c r="AL114" s="660"/>
      <c r="AM114" s="661"/>
      <c r="AN114" s="662" t="str">
        <f aca="false">IF(AP113="","",IF(OR(Z113=4,Z114=4,Z115=4),"！加算の要件上は問題ありませんが、算定期間の終わりが令和６年５月になっていません。区分変更の場合は、「基本情報入力シート」で同じ事業所を２行に分けて記入してください。",""))</f>
        <v/>
      </c>
      <c r="AO114" s="663"/>
      <c r="AP114" s="641" t="str">
        <f aca="false">IF(K113&lt;&gt;"","P列・R列に色付け","")</f>
        <v/>
      </c>
      <c r="AY114" s="645" t="str">
        <f aca="false">G113</f>
        <v/>
      </c>
    </row>
    <row r="115" customFormat="false" ht="32.1" hidden="false" customHeight="true" outlineLevel="0" collapsed="false">
      <c r="A115" s="617"/>
      <c r="B115" s="618"/>
      <c r="C115" s="618"/>
      <c r="D115" s="618"/>
      <c r="E115" s="618"/>
      <c r="F115" s="618"/>
      <c r="G115" s="619"/>
      <c r="H115" s="619"/>
      <c r="I115" s="619"/>
      <c r="J115" s="619"/>
      <c r="K115" s="619"/>
      <c r="L115" s="707"/>
      <c r="M115" s="708"/>
      <c r="N115" s="664" t="s">
        <v>413</v>
      </c>
      <c r="O115" s="711"/>
      <c r="P115" s="712" t="e">
        <f aca="false">IFERROR(VLOOKUP(K113,【参考】数式用!$A$5:$J$27,MATCH(O115,【参考】数式用!$B$4:$J$4,0)+1,0),"")))</f>
        <v>#N/A</v>
      </c>
      <c r="Q115" s="665"/>
      <c r="R115" s="666" t="e">
        <f aca="false">IFERROR(VLOOKUP(K113,【参考】数式用!$A$5:$J$27,MATCH(Q115,【参考】数式用!$B$4:$J$4,0)+1,0),"")))</f>
        <v>#N/A</v>
      </c>
      <c r="S115" s="667" t="s">
        <v>114</v>
      </c>
      <c r="T115" s="668" t="n">
        <v>6</v>
      </c>
      <c r="U115" s="669" t="s">
        <v>115</v>
      </c>
      <c r="V115" s="670" t="n">
        <v>4</v>
      </c>
      <c r="W115" s="669" t="s">
        <v>406</v>
      </c>
      <c r="X115" s="668" t="n">
        <v>6</v>
      </c>
      <c r="Y115" s="669" t="s">
        <v>115</v>
      </c>
      <c r="Z115" s="670" t="n">
        <v>5</v>
      </c>
      <c r="AA115" s="669" t="s">
        <v>116</v>
      </c>
      <c r="AB115" s="671" t="s">
        <v>127</v>
      </c>
      <c r="AC115" s="672" t="n">
        <f aca="false">IF(V115&gt;=1,(X115*12+Z115)-(T115*12+V115)+1,"")</f>
        <v>2</v>
      </c>
      <c r="AD115" s="669" t="s">
        <v>407</v>
      </c>
      <c r="AE115" s="673" t="str">
        <f aca="false">IFERROR(ROUNDDOWN(ROUND(L113*R115,0)*M113,0)*AC115,"")</f>
        <v/>
      </c>
      <c r="AF115" s="674" t="str">
        <f aca="false">IFERROR(ROUNDDOWN(ROUND(L113*(R115-P115),0)*M113,0)*AC115,"")</f>
        <v/>
      </c>
      <c r="AG115" s="675" t="n">
        <f aca="false">IF(AND(O115="ベア加算なし",Q115="ベア加算"),AE115,0)</f>
        <v>0</v>
      </c>
      <c r="AH115" s="676"/>
      <c r="AI115" s="677"/>
      <c r="AJ115" s="678"/>
      <c r="AK115" s="679"/>
      <c r="AL115" s="680"/>
      <c r="AM115" s="681"/>
      <c r="AN115" s="682" t="str">
        <f aca="false">IF(AP113="","",IF(OR(O113="",AND(O115="ベア加算なし",Q115="ベア加算",AH115=""),AND(OR(Q113="処遇加算Ⅰ",Q113="処遇加算Ⅱ"),AI113=""),AND(Q113="処遇加算Ⅲ",AJ113=""),AND(Q113="処遇加算Ⅰ",AK113=""),AND(OR(Q114="特定加算Ⅰ",Q114="特定加算Ⅱ"),AL114=""),AND(Q114="特定加算Ⅰ",AM114="")),"！記入が必要な欄（緑色、水色、黄色のセル）に空欄があります。空欄を埋めてください。",""))</f>
        <v/>
      </c>
      <c r="AP115" s="683" t="str">
        <f aca="false">IF(K113&lt;&gt;"","P列・R列に色付け","")</f>
        <v/>
      </c>
      <c r="AQ115" s="684"/>
      <c r="AR115" s="684"/>
      <c r="AX115" s="685"/>
      <c r="AY115" s="645" t="str">
        <f aca="false">G113</f>
        <v/>
      </c>
    </row>
    <row r="116" customFormat="false" ht="32.1" hidden="false" customHeight="true" outlineLevel="0" collapsed="false">
      <c r="A116" s="617" t="n">
        <v>35</v>
      </c>
      <c r="B116" s="618" t="str">
        <f aca="false">IF(基本情報入力シート!C88="","",基本情報入力シート!C88)</f>
        <v/>
      </c>
      <c r="C116" s="618"/>
      <c r="D116" s="618"/>
      <c r="E116" s="618"/>
      <c r="F116" s="618"/>
      <c r="G116" s="619" t="str">
        <f aca="false">IF(基本情報入力シート!M88="","",基本情報入力シート!M88)</f>
        <v/>
      </c>
      <c r="H116" s="619" t="str">
        <f aca="false">IF(基本情報入力シート!R88="","",基本情報入力シート!R88)</f>
        <v/>
      </c>
      <c r="I116" s="619" t="str">
        <f aca="false">IF(基本情報入力シート!W88="","",基本情報入力シート!W88)</f>
        <v/>
      </c>
      <c r="J116" s="619" t="str">
        <f aca="false">IF(基本情報入力シート!X88="","",基本情報入力シート!X88)</f>
        <v/>
      </c>
      <c r="K116" s="619" t="str">
        <f aca="false">IF(基本情報入力シート!Y88="","",基本情報入力シート!Y88)</f>
        <v/>
      </c>
      <c r="L116" s="707" t="str">
        <f aca="false">IF(基本情報入力シート!AB88="","",基本情報入力シート!AB88)</f>
        <v/>
      </c>
      <c r="M116" s="708" t="e">
        <f aca="false">IF(基本情報入力シート!AC88="","",基本情報入力シート!AC88)</f>
        <v>#N/A</v>
      </c>
      <c r="N116" s="623" t="s">
        <v>403</v>
      </c>
      <c r="O116" s="624"/>
      <c r="P116" s="625" t="e">
        <f aca="false">IFERROR(VLOOKUP(K116,【参考】数式用!$A$5:$J$27,MATCH(O116,【参考】数式用!$B$4:$J$4,0)+1,0),"")))</f>
        <v>#N/A</v>
      </c>
      <c r="Q116" s="624"/>
      <c r="R116" s="625" t="e">
        <f aca="false">IFERROR(VLOOKUP(K116,【参考】数式用!$A$5:$J$27,MATCH(Q116,【参考】数式用!$B$4:$J$4,0)+1,0),"")))</f>
        <v>#N/A</v>
      </c>
      <c r="S116" s="626" t="s">
        <v>114</v>
      </c>
      <c r="T116" s="627" t="n">
        <v>6</v>
      </c>
      <c r="U116" s="156" t="s">
        <v>115</v>
      </c>
      <c r="V116" s="628" t="n">
        <v>4</v>
      </c>
      <c r="W116" s="156" t="s">
        <v>406</v>
      </c>
      <c r="X116" s="627" t="n">
        <v>6</v>
      </c>
      <c r="Y116" s="156" t="s">
        <v>115</v>
      </c>
      <c r="Z116" s="628" t="n">
        <v>5</v>
      </c>
      <c r="AA116" s="156" t="s">
        <v>116</v>
      </c>
      <c r="AB116" s="629" t="s">
        <v>127</v>
      </c>
      <c r="AC116" s="630" t="n">
        <f aca="false">IF(V116&gt;=1,(X116*12+Z116)-(T116*12+V116)+1,"")</f>
        <v>2</v>
      </c>
      <c r="AD116" s="156" t="s">
        <v>407</v>
      </c>
      <c r="AE116" s="631" t="str">
        <f aca="false">IFERROR(ROUNDDOWN(ROUND(L116*R116,0)*M116,0)*AC116,"")</f>
        <v/>
      </c>
      <c r="AF116" s="632" t="str">
        <f aca="false">IFERROR(ROUNDDOWN(ROUND(L116*(R116-P116),0)*M116,0)*AC116,"")</f>
        <v/>
      </c>
      <c r="AG116" s="633"/>
      <c r="AH116" s="694"/>
      <c r="AI116" s="709"/>
      <c r="AJ116" s="704"/>
      <c r="AK116" s="705"/>
      <c r="AL116" s="638"/>
      <c r="AM116" s="639"/>
      <c r="AN116" s="640" t="str">
        <f aca="false">IF(AP116="","",IF(R116&lt;P116,"！加算の要件上は問題ありませんが、令和６年３月と比較して４・５月に加算率が下がる計画になっています。",""))</f>
        <v/>
      </c>
      <c r="AP116" s="641" t="str">
        <f aca="false">IF(K116&lt;&gt;"","P列・R列に色付け","")</f>
        <v/>
      </c>
      <c r="AQ116" s="642" t="e">
        <f aca="false">IFERROR(VLOOKUP(K116,【参考】数式用!$AJ$2:$AK$24,2,FALSE),"")))</f>
        <v>#N/A</v>
      </c>
      <c r="AR116" s="644" t="str">
        <f aca="false">Q116&amp;Q117&amp;Q118</f>
        <v/>
      </c>
      <c r="AS116" s="642" t="str">
        <f aca="false">IF(AG118&lt;&gt;0,IF(AH118="○","入力済","未入力"),"")</f>
        <v/>
      </c>
      <c r="AT116" s="643" t="str">
        <f aca="false">IF(OR(Q116="処遇加算Ⅰ",Q116="処遇加算Ⅱ"),IF(OR(AI116="○",AI116="令和６年度中に満たす"),"入力済","未入力"),"")</f>
        <v/>
      </c>
      <c r="AU116" s="644" t="str">
        <f aca="false">IF(Q116="処遇加算Ⅲ",IF(AJ116="○","入力済","未入力"),"")</f>
        <v/>
      </c>
      <c r="AV116" s="642" t="str">
        <f aca="false">IF(Q116="処遇加算Ⅰ",IF(OR(AK116="○",AK116="令和６年度中に満たす"),"入力済","未入力"),"")</f>
        <v/>
      </c>
      <c r="AW116" s="642" t="str">
        <f aca="false">IF(OR(Q117="特定加算Ⅰ",Q117="特定加算Ⅱ"),IF(OR(AND(K116&lt;&gt;"訪問型サービス（総合事業）",K116&lt;&gt;"通所型サービス（総合事業）",K116&lt;&gt;"（介護予防）短期入所生活介護",K116&lt;&gt;"（介護予防）短期入所療養介護（老健）",K116&lt;&gt;"（介護予防）短期入所療養介護 （病院等（老健以外）)",K116&lt;&gt;"（介護予防）短期入所療養介護（医療院）"),AL117&lt;&gt;""),1,""),"")</f>
        <v/>
      </c>
      <c r="AX116" s="645" t="str">
        <f aca="false">IF(Q117="特定加算Ⅰ",IF(AM117="","未入力","入力済"),"")</f>
        <v/>
      </c>
      <c r="AY116" s="645" t="str">
        <f aca="false">G116</f>
        <v/>
      </c>
    </row>
    <row r="117" customFormat="false" ht="32.1" hidden="false" customHeight="true" outlineLevel="0" collapsed="false">
      <c r="A117" s="617"/>
      <c r="B117" s="618"/>
      <c r="C117" s="618"/>
      <c r="D117" s="618"/>
      <c r="E117" s="618"/>
      <c r="F117" s="618"/>
      <c r="G117" s="619"/>
      <c r="H117" s="619"/>
      <c r="I117" s="619"/>
      <c r="J117" s="619"/>
      <c r="K117" s="619"/>
      <c r="L117" s="707"/>
      <c r="M117" s="708"/>
      <c r="N117" s="646" t="s">
        <v>409</v>
      </c>
      <c r="O117" s="647"/>
      <c r="P117" s="648" t="e">
        <f aca="false">IFERROR(VLOOKUP(K116,【参考】数式用!$A$5:$J$27,MATCH(O117,【参考】数式用!$B$4:$J$4,0)+1,0),"")))</f>
        <v>#N/A</v>
      </c>
      <c r="Q117" s="647"/>
      <c r="R117" s="648" t="e">
        <f aca="false">IFERROR(VLOOKUP(K116,【参考】数式用!$A$5:$J$27,MATCH(Q117,【参考】数式用!$B$4:$J$4,0)+1,0),"")))</f>
        <v>#N/A</v>
      </c>
      <c r="S117" s="98" t="s">
        <v>114</v>
      </c>
      <c r="T117" s="649" t="n">
        <v>6</v>
      </c>
      <c r="U117" s="99" t="s">
        <v>115</v>
      </c>
      <c r="V117" s="650" t="n">
        <v>4</v>
      </c>
      <c r="W117" s="99" t="s">
        <v>406</v>
      </c>
      <c r="X117" s="649" t="n">
        <v>6</v>
      </c>
      <c r="Y117" s="99" t="s">
        <v>115</v>
      </c>
      <c r="Z117" s="650" t="n">
        <v>5</v>
      </c>
      <c r="AA117" s="99" t="s">
        <v>116</v>
      </c>
      <c r="AB117" s="651" t="s">
        <v>127</v>
      </c>
      <c r="AC117" s="652" t="n">
        <f aca="false">IF(V117&gt;=1,(X117*12+Z117)-(T117*12+V117)+1,"")</f>
        <v>2</v>
      </c>
      <c r="AD117" s="99" t="s">
        <v>407</v>
      </c>
      <c r="AE117" s="653" t="str">
        <f aca="false">IFERROR(ROUNDDOWN(ROUND(L116*R117,0)*M116,0)*AC117,"")</f>
        <v/>
      </c>
      <c r="AF117" s="654" t="str">
        <f aca="false">IFERROR(ROUNDDOWN(ROUND(L116*(R117-P117),0)*M116,0)*AC117,"")</f>
        <v/>
      </c>
      <c r="AG117" s="655"/>
      <c r="AH117" s="656"/>
      <c r="AI117" s="657"/>
      <c r="AJ117" s="658"/>
      <c r="AK117" s="659"/>
      <c r="AL117" s="660"/>
      <c r="AM117" s="661"/>
      <c r="AN117" s="662" t="str">
        <f aca="false">IF(AP116="","",IF(OR(Z116=4,Z117=4,Z118=4),"！加算の要件上は問題ありませんが、算定期間の終わりが令和６年５月になっていません。区分変更の場合は、「基本情報入力シート」で同じ事業所を２行に分けて記入してください。",""))</f>
        <v/>
      </c>
      <c r="AO117" s="663"/>
      <c r="AP117" s="641" t="str">
        <f aca="false">IF(K116&lt;&gt;"","P列・R列に色付け","")</f>
        <v/>
      </c>
      <c r="AY117" s="645" t="str">
        <f aca="false">G116</f>
        <v/>
      </c>
    </row>
    <row r="118" customFormat="false" ht="32.1" hidden="false" customHeight="true" outlineLevel="0" collapsed="false">
      <c r="A118" s="617"/>
      <c r="B118" s="618"/>
      <c r="C118" s="618"/>
      <c r="D118" s="618"/>
      <c r="E118" s="618"/>
      <c r="F118" s="618"/>
      <c r="G118" s="619"/>
      <c r="H118" s="619"/>
      <c r="I118" s="619"/>
      <c r="J118" s="619"/>
      <c r="K118" s="619"/>
      <c r="L118" s="707"/>
      <c r="M118" s="708"/>
      <c r="N118" s="664" t="s">
        <v>413</v>
      </c>
      <c r="O118" s="711"/>
      <c r="P118" s="712" t="e">
        <f aca="false">IFERROR(VLOOKUP(K116,【参考】数式用!$A$5:$J$27,MATCH(O118,【参考】数式用!$B$4:$J$4,0)+1,0),"")))</f>
        <v>#N/A</v>
      </c>
      <c r="Q118" s="665"/>
      <c r="R118" s="666" t="e">
        <f aca="false">IFERROR(VLOOKUP(K116,【参考】数式用!$A$5:$J$27,MATCH(Q118,【参考】数式用!$B$4:$J$4,0)+1,0),"")))</f>
        <v>#N/A</v>
      </c>
      <c r="S118" s="667" t="s">
        <v>114</v>
      </c>
      <c r="T118" s="668" t="n">
        <v>6</v>
      </c>
      <c r="U118" s="669" t="s">
        <v>115</v>
      </c>
      <c r="V118" s="670" t="n">
        <v>4</v>
      </c>
      <c r="W118" s="669" t="s">
        <v>406</v>
      </c>
      <c r="X118" s="668" t="n">
        <v>6</v>
      </c>
      <c r="Y118" s="669" t="s">
        <v>115</v>
      </c>
      <c r="Z118" s="670" t="n">
        <v>5</v>
      </c>
      <c r="AA118" s="669" t="s">
        <v>116</v>
      </c>
      <c r="AB118" s="671" t="s">
        <v>127</v>
      </c>
      <c r="AC118" s="672" t="n">
        <f aca="false">IF(V118&gt;=1,(X118*12+Z118)-(T118*12+V118)+1,"")</f>
        <v>2</v>
      </c>
      <c r="AD118" s="669" t="s">
        <v>407</v>
      </c>
      <c r="AE118" s="673" t="str">
        <f aca="false">IFERROR(ROUNDDOWN(ROUND(L116*R118,0)*M116,0)*AC118,"")</f>
        <v/>
      </c>
      <c r="AF118" s="674" t="str">
        <f aca="false">IFERROR(ROUNDDOWN(ROUND(L116*(R118-P118),0)*M116,0)*AC118,"")</f>
        <v/>
      </c>
      <c r="AG118" s="675" t="n">
        <f aca="false">IF(AND(O118="ベア加算なし",Q118="ベア加算"),AE118,0)</f>
        <v>0</v>
      </c>
      <c r="AH118" s="676"/>
      <c r="AI118" s="677"/>
      <c r="AJ118" s="678"/>
      <c r="AK118" s="679"/>
      <c r="AL118" s="680"/>
      <c r="AM118" s="681"/>
      <c r="AN118" s="682" t="str">
        <f aca="false">IF(AP116="","",IF(OR(O116="",AND(O118="ベア加算なし",Q118="ベア加算",AH118=""),AND(OR(Q116="処遇加算Ⅰ",Q116="処遇加算Ⅱ"),AI116=""),AND(Q116="処遇加算Ⅲ",AJ116=""),AND(Q116="処遇加算Ⅰ",AK116=""),AND(OR(Q117="特定加算Ⅰ",Q117="特定加算Ⅱ"),AL117=""),AND(Q117="特定加算Ⅰ",AM117="")),"！記入が必要な欄（緑色、水色、黄色のセル）に空欄があります。空欄を埋めてください。",""))</f>
        <v/>
      </c>
      <c r="AP118" s="683" t="str">
        <f aca="false">IF(K116&lt;&gt;"","P列・R列に色付け","")</f>
        <v/>
      </c>
      <c r="AQ118" s="684"/>
      <c r="AR118" s="684"/>
      <c r="AX118" s="685"/>
      <c r="AY118" s="645" t="str">
        <f aca="false">G116</f>
        <v/>
      </c>
    </row>
    <row r="119" customFormat="false" ht="32.1" hidden="false" customHeight="true" outlineLevel="0" collapsed="false">
      <c r="A119" s="617" t="n">
        <v>36</v>
      </c>
      <c r="B119" s="618" t="str">
        <f aca="false">IF(基本情報入力シート!C89="","",基本情報入力シート!C89)</f>
        <v/>
      </c>
      <c r="C119" s="618"/>
      <c r="D119" s="618"/>
      <c r="E119" s="618"/>
      <c r="F119" s="618"/>
      <c r="G119" s="619" t="str">
        <f aca="false">IF(基本情報入力シート!M89="","",基本情報入力シート!M89)</f>
        <v/>
      </c>
      <c r="H119" s="619" t="str">
        <f aca="false">IF(基本情報入力シート!R89="","",基本情報入力シート!R89)</f>
        <v/>
      </c>
      <c r="I119" s="619" t="str">
        <f aca="false">IF(基本情報入力シート!W89="","",基本情報入力シート!W89)</f>
        <v/>
      </c>
      <c r="J119" s="619" t="str">
        <f aca="false">IF(基本情報入力シート!X89="","",基本情報入力シート!X89)</f>
        <v/>
      </c>
      <c r="K119" s="619" t="str">
        <f aca="false">IF(基本情報入力シート!Y89="","",基本情報入力シート!Y89)</f>
        <v/>
      </c>
      <c r="L119" s="707" t="str">
        <f aca="false">IF(基本情報入力シート!AB89="","",基本情報入力シート!AB89)</f>
        <v/>
      </c>
      <c r="M119" s="708" t="e">
        <f aca="false">IF(基本情報入力シート!AC89="","",基本情報入力シート!AC89)</f>
        <v>#N/A</v>
      </c>
      <c r="N119" s="623" t="s">
        <v>403</v>
      </c>
      <c r="O119" s="624"/>
      <c r="P119" s="625" t="e">
        <f aca="false">IFERROR(VLOOKUP(K119,【参考】数式用!$A$5:$J$27,MATCH(O119,【参考】数式用!$B$4:$J$4,0)+1,0),"")))</f>
        <v>#N/A</v>
      </c>
      <c r="Q119" s="624"/>
      <c r="R119" s="625" t="e">
        <f aca="false">IFERROR(VLOOKUP(K119,【参考】数式用!$A$5:$J$27,MATCH(Q119,【参考】数式用!$B$4:$J$4,0)+1,0),"")))</f>
        <v>#N/A</v>
      </c>
      <c r="S119" s="626" t="s">
        <v>114</v>
      </c>
      <c r="T119" s="627" t="n">
        <v>6</v>
      </c>
      <c r="U119" s="156" t="s">
        <v>115</v>
      </c>
      <c r="V119" s="628" t="n">
        <v>4</v>
      </c>
      <c r="W119" s="156" t="s">
        <v>406</v>
      </c>
      <c r="X119" s="627" t="n">
        <v>6</v>
      </c>
      <c r="Y119" s="156" t="s">
        <v>115</v>
      </c>
      <c r="Z119" s="628" t="n">
        <v>5</v>
      </c>
      <c r="AA119" s="156" t="s">
        <v>116</v>
      </c>
      <c r="AB119" s="629" t="s">
        <v>127</v>
      </c>
      <c r="AC119" s="630" t="n">
        <f aca="false">IF(V119&gt;=1,(X119*12+Z119)-(T119*12+V119)+1,"")</f>
        <v>2</v>
      </c>
      <c r="AD119" s="156" t="s">
        <v>407</v>
      </c>
      <c r="AE119" s="631" t="str">
        <f aca="false">IFERROR(ROUNDDOWN(ROUND(L119*R119,0)*M119,0)*AC119,"")</f>
        <v/>
      </c>
      <c r="AF119" s="632" t="str">
        <f aca="false">IFERROR(ROUNDDOWN(ROUND(L119*(R119-P119),0)*M119,0)*AC119,"")</f>
        <v/>
      </c>
      <c r="AG119" s="633"/>
      <c r="AH119" s="694"/>
      <c r="AI119" s="709"/>
      <c r="AJ119" s="704"/>
      <c r="AK119" s="705"/>
      <c r="AL119" s="638"/>
      <c r="AM119" s="639"/>
      <c r="AN119" s="640" t="str">
        <f aca="false">IF(AP119="","",IF(R119&lt;P119,"！加算の要件上は問題ありませんが、令和６年３月と比較して４・５月に加算率が下がる計画になっています。",""))</f>
        <v/>
      </c>
      <c r="AP119" s="641" t="str">
        <f aca="false">IF(K119&lt;&gt;"","P列・R列に色付け","")</f>
        <v/>
      </c>
      <c r="AQ119" s="642" t="e">
        <f aca="false">IFERROR(VLOOKUP(K119,【参考】数式用!$AJ$2:$AK$24,2,FALSE),"")))</f>
        <v>#N/A</v>
      </c>
      <c r="AR119" s="644" t="str">
        <f aca="false">Q119&amp;Q120&amp;Q121</f>
        <v/>
      </c>
      <c r="AS119" s="642" t="str">
        <f aca="false">IF(AG121&lt;&gt;0,IF(AH121="○","入力済","未入力"),"")</f>
        <v/>
      </c>
      <c r="AT119" s="643" t="str">
        <f aca="false">IF(OR(Q119="処遇加算Ⅰ",Q119="処遇加算Ⅱ"),IF(OR(AI119="○",AI119="令和６年度中に満たす"),"入力済","未入力"),"")</f>
        <v/>
      </c>
      <c r="AU119" s="644" t="str">
        <f aca="false">IF(Q119="処遇加算Ⅲ",IF(AJ119="○","入力済","未入力"),"")</f>
        <v/>
      </c>
      <c r="AV119" s="642" t="str">
        <f aca="false">IF(Q119="処遇加算Ⅰ",IF(OR(AK119="○",AK119="令和６年度中に満たす"),"入力済","未入力"),"")</f>
        <v/>
      </c>
      <c r="AW119" s="642" t="str">
        <f aca="false">IF(OR(Q120="特定加算Ⅰ",Q120="特定加算Ⅱ"),IF(OR(AND(K119&lt;&gt;"訪問型サービス（総合事業）",K119&lt;&gt;"通所型サービス（総合事業）",K119&lt;&gt;"（介護予防）短期入所生活介護",K119&lt;&gt;"（介護予防）短期入所療養介護（老健）",K119&lt;&gt;"（介護予防）短期入所療養介護 （病院等（老健以外）)",K119&lt;&gt;"（介護予防）短期入所療養介護（医療院）"),AL120&lt;&gt;""),1,""),"")</f>
        <v/>
      </c>
      <c r="AX119" s="645" t="str">
        <f aca="false">IF(Q120="特定加算Ⅰ",IF(AM120="","未入力","入力済"),"")</f>
        <v/>
      </c>
      <c r="AY119" s="645" t="str">
        <f aca="false">G119</f>
        <v/>
      </c>
    </row>
    <row r="120" customFormat="false" ht="32.1" hidden="false" customHeight="true" outlineLevel="0" collapsed="false">
      <c r="A120" s="617"/>
      <c r="B120" s="618"/>
      <c r="C120" s="618"/>
      <c r="D120" s="618"/>
      <c r="E120" s="618"/>
      <c r="F120" s="618"/>
      <c r="G120" s="619"/>
      <c r="H120" s="619"/>
      <c r="I120" s="619"/>
      <c r="J120" s="619"/>
      <c r="K120" s="619"/>
      <c r="L120" s="707"/>
      <c r="M120" s="708"/>
      <c r="N120" s="646" t="s">
        <v>409</v>
      </c>
      <c r="O120" s="647"/>
      <c r="P120" s="648" t="e">
        <f aca="false">IFERROR(VLOOKUP(K119,【参考】数式用!$A$5:$J$27,MATCH(O120,【参考】数式用!$B$4:$J$4,0)+1,0),"")))</f>
        <v>#N/A</v>
      </c>
      <c r="Q120" s="647"/>
      <c r="R120" s="648" t="e">
        <f aca="false">IFERROR(VLOOKUP(K119,【参考】数式用!$A$5:$J$27,MATCH(Q120,【参考】数式用!$B$4:$J$4,0)+1,0),"")))</f>
        <v>#N/A</v>
      </c>
      <c r="S120" s="98" t="s">
        <v>114</v>
      </c>
      <c r="T120" s="649" t="n">
        <v>6</v>
      </c>
      <c r="U120" s="99" t="s">
        <v>115</v>
      </c>
      <c r="V120" s="650" t="n">
        <v>4</v>
      </c>
      <c r="W120" s="99" t="s">
        <v>406</v>
      </c>
      <c r="X120" s="649" t="n">
        <v>6</v>
      </c>
      <c r="Y120" s="99" t="s">
        <v>115</v>
      </c>
      <c r="Z120" s="650" t="n">
        <v>5</v>
      </c>
      <c r="AA120" s="99" t="s">
        <v>116</v>
      </c>
      <c r="AB120" s="651" t="s">
        <v>127</v>
      </c>
      <c r="AC120" s="652" t="n">
        <f aca="false">IF(V120&gt;=1,(X120*12+Z120)-(T120*12+V120)+1,"")</f>
        <v>2</v>
      </c>
      <c r="AD120" s="99" t="s">
        <v>407</v>
      </c>
      <c r="AE120" s="653" t="str">
        <f aca="false">IFERROR(ROUNDDOWN(ROUND(L119*R120,0)*M119,0)*AC120,"")</f>
        <v/>
      </c>
      <c r="AF120" s="654" t="str">
        <f aca="false">IFERROR(ROUNDDOWN(ROUND(L119*(R120-P120),0)*M119,0)*AC120,"")</f>
        <v/>
      </c>
      <c r="AG120" s="655"/>
      <c r="AH120" s="656"/>
      <c r="AI120" s="657"/>
      <c r="AJ120" s="658"/>
      <c r="AK120" s="659"/>
      <c r="AL120" s="660"/>
      <c r="AM120" s="661"/>
      <c r="AN120" s="662" t="str">
        <f aca="false">IF(AP119="","",IF(OR(Z119=4,Z120=4,Z121=4),"！加算の要件上は問題ありませんが、算定期間の終わりが令和６年５月になっていません。区分変更の場合は、「基本情報入力シート」で同じ事業所を２行に分けて記入してください。",""))</f>
        <v/>
      </c>
      <c r="AO120" s="663"/>
      <c r="AP120" s="641" t="str">
        <f aca="false">IF(K119&lt;&gt;"","P列・R列に色付け","")</f>
        <v/>
      </c>
      <c r="AY120" s="645" t="str">
        <f aca="false">G119</f>
        <v/>
      </c>
    </row>
    <row r="121" customFormat="false" ht="32.1" hidden="false" customHeight="true" outlineLevel="0" collapsed="false">
      <c r="A121" s="617"/>
      <c r="B121" s="618"/>
      <c r="C121" s="618"/>
      <c r="D121" s="618"/>
      <c r="E121" s="618"/>
      <c r="F121" s="618"/>
      <c r="G121" s="619"/>
      <c r="H121" s="619"/>
      <c r="I121" s="619"/>
      <c r="J121" s="619"/>
      <c r="K121" s="619"/>
      <c r="L121" s="707"/>
      <c r="M121" s="708"/>
      <c r="N121" s="664" t="s">
        <v>413</v>
      </c>
      <c r="O121" s="711"/>
      <c r="P121" s="712" t="e">
        <f aca="false">IFERROR(VLOOKUP(K119,【参考】数式用!$A$5:$J$27,MATCH(O121,【参考】数式用!$B$4:$J$4,0)+1,0),"")))</f>
        <v>#N/A</v>
      </c>
      <c r="Q121" s="665"/>
      <c r="R121" s="666" t="e">
        <f aca="false">IFERROR(VLOOKUP(K119,【参考】数式用!$A$5:$J$27,MATCH(Q121,【参考】数式用!$B$4:$J$4,0)+1,0),"")))</f>
        <v>#N/A</v>
      </c>
      <c r="S121" s="667" t="s">
        <v>114</v>
      </c>
      <c r="T121" s="668" t="n">
        <v>6</v>
      </c>
      <c r="U121" s="669" t="s">
        <v>115</v>
      </c>
      <c r="V121" s="670" t="n">
        <v>4</v>
      </c>
      <c r="W121" s="669" t="s">
        <v>406</v>
      </c>
      <c r="X121" s="668" t="n">
        <v>6</v>
      </c>
      <c r="Y121" s="669" t="s">
        <v>115</v>
      </c>
      <c r="Z121" s="670" t="n">
        <v>5</v>
      </c>
      <c r="AA121" s="669" t="s">
        <v>116</v>
      </c>
      <c r="AB121" s="671" t="s">
        <v>127</v>
      </c>
      <c r="AC121" s="672" t="n">
        <f aca="false">IF(V121&gt;=1,(X121*12+Z121)-(T121*12+V121)+1,"")</f>
        <v>2</v>
      </c>
      <c r="AD121" s="669" t="s">
        <v>407</v>
      </c>
      <c r="AE121" s="673" t="str">
        <f aca="false">IFERROR(ROUNDDOWN(ROUND(L119*R121,0)*M119,0)*AC121,"")</f>
        <v/>
      </c>
      <c r="AF121" s="674" t="str">
        <f aca="false">IFERROR(ROUNDDOWN(ROUND(L119*(R121-P121),0)*M119,0)*AC121,"")</f>
        <v/>
      </c>
      <c r="AG121" s="675" t="n">
        <f aca="false">IF(AND(O121="ベア加算なし",Q121="ベア加算"),AE121,0)</f>
        <v>0</v>
      </c>
      <c r="AH121" s="676"/>
      <c r="AI121" s="677"/>
      <c r="AJ121" s="678"/>
      <c r="AK121" s="679"/>
      <c r="AL121" s="680"/>
      <c r="AM121" s="681"/>
      <c r="AN121" s="682" t="str">
        <f aca="false">IF(AP119="","",IF(OR(O119="",AND(O121="ベア加算なし",Q121="ベア加算",AH121=""),AND(OR(Q119="処遇加算Ⅰ",Q119="処遇加算Ⅱ"),AI119=""),AND(Q119="処遇加算Ⅲ",AJ119=""),AND(Q119="処遇加算Ⅰ",AK119=""),AND(OR(Q120="特定加算Ⅰ",Q120="特定加算Ⅱ"),AL120=""),AND(Q120="特定加算Ⅰ",AM120="")),"！記入が必要な欄（緑色、水色、黄色のセル）に空欄があります。空欄を埋めてください。",""))</f>
        <v/>
      </c>
      <c r="AP121" s="683" t="str">
        <f aca="false">IF(K119&lt;&gt;"","P列・R列に色付け","")</f>
        <v/>
      </c>
      <c r="AQ121" s="684"/>
      <c r="AR121" s="684"/>
      <c r="AX121" s="685"/>
      <c r="AY121" s="645" t="str">
        <f aca="false">G119</f>
        <v/>
      </c>
    </row>
    <row r="122" customFormat="false" ht="32.1" hidden="false" customHeight="true" outlineLevel="0" collapsed="false">
      <c r="A122" s="617" t="n">
        <v>37</v>
      </c>
      <c r="B122" s="618" t="str">
        <f aca="false">IF(基本情報入力シート!C90="","",基本情報入力シート!C90)</f>
        <v/>
      </c>
      <c r="C122" s="618"/>
      <c r="D122" s="618"/>
      <c r="E122" s="618"/>
      <c r="F122" s="618"/>
      <c r="G122" s="619" t="str">
        <f aca="false">IF(基本情報入力シート!M90="","",基本情報入力シート!M90)</f>
        <v/>
      </c>
      <c r="H122" s="619" t="str">
        <f aca="false">IF(基本情報入力シート!R90="","",基本情報入力シート!R90)</f>
        <v/>
      </c>
      <c r="I122" s="619" t="str">
        <f aca="false">IF(基本情報入力シート!W90="","",基本情報入力シート!W90)</f>
        <v/>
      </c>
      <c r="J122" s="619" t="str">
        <f aca="false">IF(基本情報入力シート!X90="","",基本情報入力シート!X90)</f>
        <v/>
      </c>
      <c r="K122" s="619" t="str">
        <f aca="false">IF(基本情報入力シート!Y90="","",基本情報入力シート!Y90)</f>
        <v/>
      </c>
      <c r="L122" s="707" t="str">
        <f aca="false">IF(基本情報入力シート!AB90="","",基本情報入力シート!AB90)</f>
        <v/>
      </c>
      <c r="M122" s="708" t="e">
        <f aca="false">IF(基本情報入力シート!AC90="","",基本情報入力シート!AC90)</f>
        <v>#N/A</v>
      </c>
      <c r="N122" s="623" t="s">
        <v>403</v>
      </c>
      <c r="O122" s="624"/>
      <c r="P122" s="625" t="e">
        <f aca="false">IFERROR(VLOOKUP(K122,【参考】数式用!$A$5:$J$27,MATCH(O122,【参考】数式用!$B$4:$J$4,0)+1,0),"")))</f>
        <v>#N/A</v>
      </c>
      <c r="Q122" s="624"/>
      <c r="R122" s="625" t="e">
        <f aca="false">IFERROR(VLOOKUP(K122,【参考】数式用!$A$5:$J$27,MATCH(Q122,【参考】数式用!$B$4:$J$4,0)+1,0),"")))</f>
        <v>#N/A</v>
      </c>
      <c r="S122" s="626" t="s">
        <v>114</v>
      </c>
      <c r="T122" s="627" t="n">
        <v>6</v>
      </c>
      <c r="U122" s="156" t="s">
        <v>115</v>
      </c>
      <c r="V122" s="628" t="n">
        <v>4</v>
      </c>
      <c r="W122" s="156" t="s">
        <v>406</v>
      </c>
      <c r="X122" s="627" t="n">
        <v>6</v>
      </c>
      <c r="Y122" s="156" t="s">
        <v>115</v>
      </c>
      <c r="Z122" s="628" t="n">
        <v>5</v>
      </c>
      <c r="AA122" s="156" t="s">
        <v>116</v>
      </c>
      <c r="AB122" s="629" t="s">
        <v>127</v>
      </c>
      <c r="AC122" s="630" t="n">
        <f aca="false">IF(V122&gt;=1,(X122*12+Z122)-(T122*12+V122)+1,"")</f>
        <v>2</v>
      </c>
      <c r="AD122" s="156" t="s">
        <v>407</v>
      </c>
      <c r="AE122" s="631" t="str">
        <f aca="false">IFERROR(ROUNDDOWN(ROUND(L122*R122,0)*M122,0)*AC122,"")</f>
        <v/>
      </c>
      <c r="AF122" s="632" t="str">
        <f aca="false">IFERROR(ROUNDDOWN(ROUND(L122*(R122-P122),0)*M122,0)*AC122,"")</f>
        <v/>
      </c>
      <c r="AG122" s="633"/>
      <c r="AH122" s="694"/>
      <c r="AI122" s="709"/>
      <c r="AJ122" s="704"/>
      <c r="AK122" s="705"/>
      <c r="AL122" s="638"/>
      <c r="AM122" s="639"/>
      <c r="AN122" s="640" t="str">
        <f aca="false">IF(AP122="","",IF(R122&lt;P122,"！加算の要件上は問題ありませんが、令和６年３月と比較して４・５月に加算率が下がる計画になっています。",""))</f>
        <v/>
      </c>
      <c r="AP122" s="641" t="str">
        <f aca="false">IF(K122&lt;&gt;"","P列・R列に色付け","")</f>
        <v/>
      </c>
      <c r="AQ122" s="642" t="e">
        <f aca="false">IFERROR(VLOOKUP(K122,【参考】数式用!$AJ$2:$AK$24,2,FALSE),"")))</f>
        <v>#N/A</v>
      </c>
      <c r="AR122" s="644" t="str">
        <f aca="false">Q122&amp;Q123&amp;Q124</f>
        <v/>
      </c>
      <c r="AS122" s="642" t="str">
        <f aca="false">IF(AG124&lt;&gt;0,IF(AH124="○","入力済","未入力"),"")</f>
        <v/>
      </c>
      <c r="AT122" s="643" t="str">
        <f aca="false">IF(OR(Q122="処遇加算Ⅰ",Q122="処遇加算Ⅱ"),IF(OR(AI122="○",AI122="令和６年度中に満たす"),"入力済","未入力"),"")</f>
        <v/>
      </c>
      <c r="AU122" s="644" t="str">
        <f aca="false">IF(Q122="処遇加算Ⅲ",IF(AJ122="○","入力済","未入力"),"")</f>
        <v/>
      </c>
      <c r="AV122" s="642" t="str">
        <f aca="false">IF(Q122="処遇加算Ⅰ",IF(OR(AK122="○",AK122="令和６年度中に満たす"),"入力済","未入力"),"")</f>
        <v/>
      </c>
      <c r="AW122" s="642" t="str">
        <f aca="false">IF(OR(Q123="特定加算Ⅰ",Q123="特定加算Ⅱ"),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（病院等（老健以外）)",K122&lt;&gt;"（介護予防）短期入所療養介護（医療院）"),AL123&lt;&gt;""),1,""),"")</f>
        <v/>
      </c>
      <c r="AX122" s="645" t="str">
        <f aca="false">IF(Q123="特定加算Ⅰ",IF(AM123="","未入力","入力済"),"")</f>
        <v/>
      </c>
      <c r="AY122" s="645" t="str">
        <f aca="false">G122</f>
        <v/>
      </c>
    </row>
    <row r="123" customFormat="false" ht="32.1" hidden="false" customHeight="true" outlineLevel="0" collapsed="false">
      <c r="A123" s="617"/>
      <c r="B123" s="618"/>
      <c r="C123" s="618"/>
      <c r="D123" s="618"/>
      <c r="E123" s="618"/>
      <c r="F123" s="618"/>
      <c r="G123" s="619"/>
      <c r="H123" s="619"/>
      <c r="I123" s="619"/>
      <c r="J123" s="619"/>
      <c r="K123" s="619"/>
      <c r="L123" s="707"/>
      <c r="M123" s="708"/>
      <c r="N123" s="646" t="s">
        <v>409</v>
      </c>
      <c r="O123" s="647"/>
      <c r="P123" s="648" t="e">
        <f aca="false">IFERROR(VLOOKUP(K122,【参考】数式用!$A$5:$J$27,MATCH(O123,【参考】数式用!$B$4:$J$4,0)+1,0),"")))</f>
        <v>#N/A</v>
      </c>
      <c r="Q123" s="647"/>
      <c r="R123" s="648" t="e">
        <f aca="false">IFERROR(VLOOKUP(K122,【参考】数式用!$A$5:$J$27,MATCH(Q123,【参考】数式用!$B$4:$J$4,0)+1,0),"")))</f>
        <v>#N/A</v>
      </c>
      <c r="S123" s="98" t="s">
        <v>114</v>
      </c>
      <c r="T123" s="649" t="n">
        <v>6</v>
      </c>
      <c r="U123" s="99" t="s">
        <v>115</v>
      </c>
      <c r="V123" s="650" t="n">
        <v>4</v>
      </c>
      <c r="W123" s="99" t="s">
        <v>406</v>
      </c>
      <c r="X123" s="649" t="n">
        <v>6</v>
      </c>
      <c r="Y123" s="99" t="s">
        <v>115</v>
      </c>
      <c r="Z123" s="650" t="n">
        <v>5</v>
      </c>
      <c r="AA123" s="99" t="s">
        <v>116</v>
      </c>
      <c r="AB123" s="651" t="s">
        <v>127</v>
      </c>
      <c r="AC123" s="652" t="n">
        <f aca="false">IF(V123&gt;=1,(X123*12+Z123)-(T123*12+V123)+1,"")</f>
        <v>2</v>
      </c>
      <c r="AD123" s="99" t="s">
        <v>407</v>
      </c>
      <c r="AE123" s="653" t="str">
        <f aca="false">IFERROR(ROUNDDOWN(ROUND(L122*R123,0)*M122,0)*AC123,"")</f>
        <v/>
      </c>
      <c r="AF123" s="654" t="str">
        <f aca="false">IFERROR(ROUNDDOWN(ROUND(L122*(R123-P123),0)*M122,0)*AC123,"")</f>
        <v/>
      </c>
      <c r="AG123" s="655"/>
      <c r="AH123" s="656"/>
      <c r="AI123" s="657"/>
      <c r="AJ123" s="658"/>
      <c r="AK123" s="659"/>
      <c r="AL123" s="660"/>
      <c r="AM123" s="661"/>
      <c r="AN123" s="662" t="str">
        <f aca="false">IF(AP122="","",IF(OR(Z122=4,Z123=4,Z124=4),"！加算の要件上は問題ありませんが、算定期間の終わりが令和６年５月になっていません。区分変更の場合は、「基本情報入力シート」で同じ事業所を２行に分けて記入してください。",""))</f>
        <v/>
      </c>
      <c r="AO123" s="663"/>
      <c r="AP123" s="641" t="str">
        <f aca="false">IF(K122&lt;&gt;"","P列・R列に色付け","")</f>
        <v/>
      </c>
      <c r="AY123" s="645" t="str">
        <f aca="false">G122</f>
        <v/>
      </c>
    </row>
    <row r="124" customFormat="false" ht="32.1" hidden="false" customHeight="true" outlineLevel="0" collapsed="false">
      <c r="A124" s="617"/>
      <c r="B124" s="618"/>
      <c r="C124" s="618"/>
      <c r="D124" s="618"/>
      <c r="E124" s="618"/>
      <c r="F124" s="618"/>
      <c r="G124" s="619"/>
      <c r="H124" s="619"/>
      <c r="I124" s="619"/>
      <c r="J124" s="619"/>
      <c r="K124" s="619"/>
      <c r="L124" s="707"/>
      <c r="M124" s="708"/>
      <c r="N124" s="664" t="s">
        <v>413</v>
      </c>
      <c r="O124" s="711"/>
      <c r="P124" s="712" t="e">
        <f aca="false">IFERROR(VLOOKUP(K122,【参考】数式用!$A$5:$J$27,MATCH(O124,【参考】数式用!$B$4:$J$4,0)+1,0),"")))</f>
        <v>#N/A</v>
      </c>
      <c r="Q124" s="665"/>
      <c r="R124" s="666" t="e">
        <f aca="false">IFERROR(VLOOKUP(K122,【参考】数式用!$A$5:$J$27,MATCH(Q124,【参考】数式用!$B$4:$J$4,0)+1,0),"")))</f>
        <v>#N/A</v>
      </c>
      <c r="S124" s="667" t="s">
        <v>114</v>
      </c>
      <c r="T124" s="668" t="n">
        <v>6</v>
      </c>
      <c r="U124" s="669" t="s">
        <v>115</v>
      </c>
      <c r="V124" s="670" t="n">
        <v>4</v>
      </c>
      <c r="W124" s="669" t="s">
        <v>406</v>
      </c>
      <c r="X124" s="668" t="n">
        <v>6</v>
      </c>
      <c r="Y124" s="669" t="s">
        <v>115</v>
      </c>
      <c r="Z124" s="670" t="n">
        <v>5</v>
      </c>
      <c r="AA124" s="669" t="s">
        <v>116</v>
      </c>
      <c r="AB124" s="671" t="s">
        <v>127</v>
      </c>
      <c r="AC124" s="672" t="n">
        <f aca="false">IF(V124&gt;=1,(X124*12+Z124)-(T124*12+V124)+1,"")</f>
        <v>2</v>
      </c>
      <c r="AD124" s="669" t="s">
        <v>407</v>
      </c>
      <c r="AE124" s="673" t="str">
        <f aca="false">IFERROR(ROUNDDOWN(ROUND(L122*R124,0)*M122,0)*AC124,"")</f>
        <v/>
      </c>
      <c r="AF124" s="674" t="str">
        <f aca="false">IFERROR(ROUNDDOWN(ROUND(L122*(R124-P124),0)*M122,0)*AC124,"")</f>
        <v/>
      </c>
      <c r="AG124" s="675" t="n">
        <f aca="false">IF(AND(O124="ベア加算なし",Q124="ベア加算"),AE124,0)</f>
        <v>0</v>
      </c>
      <c r="AH124" s="676"/>
      <c r="AI124" s="677"/>
      <c r="AJ124" s="678"/>
      <c r="AK124" s="679"/>
      <c r="AL124" s="680"/>
      <c r="AM124" s="681"/>
      <c r="AN124" s="682" t="str">
        <f aca="false">IF(AP122="","",IF(OR(O122="",AND(O124="ベア加算なし",Q124="ベア加算",AH124=""),AND(OR(Q122="処遇加算Ⅰ",Q122="処遇加算Ⅱ"),AI122=""),AND(Q122="処遇加算Ⅲ",AJ122=""),AND(Q122="処遇加算Ⅰ",AK122=""),AND(OR(Q123="特定加算Ⅰ",Q123="特定加算Ⅱ"),AL123=""),AND(Q123="特定加算Ⅰ",AM123="")),"！記入が必要な欄（緑色、水色、黄色のセル）に空欄があります。空欄を埋めてください。",""))</f>
        <v/>
      </c>
      <c r="AP124" s="683" t="str">
        <f aca="false">IF(K122&lt;&gt;"","P列・R列に色付け","")</f>
        <v/>
      </c>
      <c r="AQ124" s="684"/>
      <c r="AR124" s="684"/>
      <c r="AX124" s="685"/>
      <c r="AY124" s="645" t="str">
        <f aca="false">G122</f>
        <v/>
      </c>
    </row>
    <row r="125" customFormat="false" ht="32.1" hidden="false" customHeight="true" outlineLevel="0" collapsed="false">
      <c r="A125" s="617" t="n">
        <v>38</v>
      </c>
      <c r="B125" s="618" t="str">
        <f aca="false">IF(基本情報入力シート!C91="","",基本情報入力シート!C91)</f>
        <v/>
      </c>
      <c r="C125" s="618"/>
      <c r="D125" s="618"/>
      <c r="E125" s="618"/>
      <c r="F125" s="618"/>
      <c r="G125" s="619" t="str">
        <f aca="false">IF(基本情報入力シート!M91="","",基本情報入力シート!M91)</f>
        <v/>
      </c>
      <c r="H125" s="619" t="str">
        <f aca="false">IF(基本情報入力シート!R91="","",基本情報入力シート!R91)</f>
        <v/>
      </c>
      <c r="I125" s="619" t="str">
        <f aca="false">IF(基本情報入力シート!W91="","",基本情報入力シート!W91)</f>
        <v/>
      </c>
      <c r="J125" s="619" t="str">
        <f aca="false">IF(基本情報入力シート!X91="","",基本情報入力シート!X91)</f>
        <v/>
      </c>
      <c r="K125" s="619" t="str">
        <f aca="false">IF(基本情報入力シート!Y91="","",基本情報入力シート!Y91)</f>
        <v/>
      </c>
      <c r="L125" s="707" t="str">
        <f aca="false">IF(基本情報入力シート!AB91="","",基本情報入力シート!AB91)</f>
        <v/>
      </c>
      <c r="M125" s="708" t="e">
        <f aca="false">IF(基本情報入力シート!AC91="","",基本情報入力シート!AC91)</f>
        <v>#N/A</v>
      </c>
      <c r="N125" s="623" t="s">
        <v>403</v>
      </c>
      <c r="O125" s="624"/>
      <c r="P125" s="625" t="e">
        <f aca="false">IFERROR(VLOOKUP(K125,【参考】数式用!$A$5:$J$27,MATCH(O125,【参考】数式用!$B$4:$J$4,0)+1,0),"")))</f>
        <v>#N/A</v>
      </c>
      <c r="Q125" s="624"/>
      <c r="R125" s="625" t="e">
        <f aca="false">IFERROR(VLOOKUP(K125,【参考】数式用!$A$5:$J$27,MATCH(Q125,【参考】数式用!$B$4:$J$4,0)+1,0),"")))</f>
        <v>#N/A</v>
      </c>
      <c r="S125" s="626" t="s">
        <v>114</v>
      </c>
      <c r="T125" s="627" t="n">
        <v>6</v>
      </c>
      <c r="U125" s="156" t="s">
        <v>115</v>
      </c>
      <c r="V125" s="628" t="n">
        <v>4</v>
      </c>
      <c r="W125" s="156" t="s">
        <v>406</v>
      </c>
      <c r="X125" s="627" t="n">
        <v>6</v>
      </c>
      <c r="Y125" s="156" t="s">
        <v>115</v>
      </c>
      <c r="Z125" s="628" t="n">
        <v>5</v>
      </c>
      <c r="AA125" s="156" t="s">
        <v>116</v>
      </c>
      <c r="AB125" s="629" t="s">
        <v>127</v>
      </c>
      <c r="AC125" s="630" t="n">
        <f aca="false">IF(V125&gt;=1,(X125*12+Z125)-(T125*12+V125)+1,"")</f>
        <v>2</v>
      </c>
      <c r="AD125" s="156" t="s">
        <v>407</v>
      </c>
      <c r="AE125" s="631" t="str">
        <f aca="false">IFERROR(ROUNDDOWN(ROUND(L125*R125,0)*M125,0)*AC125,"")</f>
        <v/>
      </c>
      <c r="AF125" s="632" t="str">
        <f aca="false">IFERROR(ROUNDDOWN(ROUND(L125*(R125-P125),0)*M125,0)*AC125,"")</f>
        <v/>
      </c>
      <c r="AG125" s="633"/>
      <c r="AH125" s="694"/>
      <c r="AI125" s="709"/>
      <c r="AJ125" s="704"/>
      <c r="AK125" s="705"/>
      <c r="AL125" s="638"/>
      <c r="AM125" s="639"/>
      <c r="AN125" s="640" t="str">
        <f aca="false">IF(AP125="","",IF(R125&lt;P125,"！加算の要件上は問題ありませんが、令和６年３月と比較して４・５月に加算率が下がる計画になっています。",""))</f>
        <v/>
      </c>
      <c r="AP125" s="641" t="str">
        <f aca="false">IF(K125&lt;&gt;"","P列・R列に色付け","")</f>
        <v/>
      </c>
      <c r="AQ125" s="642" t="e">
        <f aca="false">IFERROR(VLOOKUP(K125,【参考】数式用!$AJ$2:$AK$24,2,FALSE),"")))</f>
        <v>#N/A</v>
      </c>
      <c r="AR125" s="644" t="str">
        <f aca="false">Q125&amp;Q126&amp;Q127</f>
        <v/>
      </c>
      <c r="AS125" s="642" t="str">
        <f aca="false">IF(AG127&lt;&gt;0,IF(AH127="○","入力済","未入力"),"")</f>
        <v/>
      </c>
      <c r="AT125" s="643" t="str">
        <f aca="false">IF(OR(Q125="処遇加算Ⅰ",Q125="処遇加算Ⅱ"),IF(OR(AI125="○",AI125="令和６年度中に満たす"),"入力済","未入力"),"")</f>
        <v/>
      </c>
      <c r="AU125" s="644" t="str">
        <f aca="false">IF(Q125="処遇加算Ⅲ",IF(AJ125="○","入力済","未入力"),"")</f>
        <v/>
      </c>
      <c r="AV125" s="642" t="str">
        <f aca="false">IF(Q125="処遇加算Ⅰ",IF(OR(AK125="○",AK125="令和６年度中に満たす"),"入力済","未入力"),"")</f>
        <v/>
      </c>
      <c r="AW125" s="642" t="str">
        <f aca="false">IF(OR(Q126="特定加算Ⅰ",Q126="特定加算Ⅱ"),IF(OR(AND(K125&lt;&gt;"訪問型サービス（総合事業）",K125&lt;&gt;"通所型サービス（総合事業）",K125&lt;&gt;"（介護予防）短期入所生活介護",K125&lt;&gt;"（介護予防）短期入所療養介護（老健）",K125&lt;&gt;"（介護予防）短期入所療養介護 （病院等（老健以外）)",K125&lt;&gt;"（介護予防）短期入所療養介護（医療院）"),AL126&lt;&gt;""),1,""),"")</f>
        <v/>
      </c>
      <c r="AX125" s="645" t="str">
        <f aca="false">IF(Q126="特定加算Ⅰ",IF(AM126="","未入力","入力済"),"")</f>
        <v/>
      </c>
      <c r="AY125" s="645" t="str">
        <f aca="false">G125</f>
        <v/>
      </c>
    </row>
    <row r="126" customFormat="false" ht="32.1" hidden="false" customHeight="true" outlineLevel="0" collapsed="false">
      <c r="A126" s="617"/>
      <c r="B126" s="618"/>
      <c r="C126" s="618"/>
      <c r="D126" s="618"/>
      <c r="E126" s="618"/>
      <c r="F126" s="618"/>
      <c r="G126" s="619"/>
      <c r="H126" s="619"/>
      <c r="I126" s="619"/>
      <c r="J126" s="619"/>
      <c r="K126" s="619"/>
      <c r="L126" s="707"/>
      <c r="M126" s="708"/>
      <c r="N126" s="646" t="s">
        <v>409</v>
      </c>
      <c r="O126" s="647"/>
      <c r="P126" s="648" t="e">
        <f aca="false">IFERROR(VLOOKUP(K125,【参考】数式用!$A$5:$J$27,MATCH(O126,【参考】数式用!$B$4:$J$4,0)+1,0),"")))</f>
        <v>#N/A</v>
      </c>
      <c r="Q126" s="647"/>
      <c r="R126" s="648" t="e">
        <f aca="false">IFERROR(VLOOKUP(K125,【参考】数式用!$A$5:$J$27,MATCH(Q126,【参考】数式用!$B$4:$J$4,0)+1,0),"")))</f>
        <v>#N/A</v>
      </c>
      <c r="S126" s="98" t="s">
        <v>114</v>
      </c>
      <c r="T126" s="649" t="n">
        <v>6</v>
      </c>
      <c r="U126" s="99" t="s">
        <v>115</v>
      </c>
      <c r="V126" s="650" t="n">
        <v>4</v>
      </c>
      <c r="W126" s="99" t="s">
        <v>406</v>
      </c>
      <c r="X126" s="649" t="n">
        <v>6</v>
      </c>
      <c r="Y126" s="99" t="s">
        <v>115</v>
      </c>
      <c r="Z126" s="650" t="n">
        <v>5</v>
      </c>
      <c r="AA126" s="99" t="s">
        <v>116</v>
      </c>
      <c r="AB126" s="651" t="s">
        <v>127</v>
      </c>
      <c r="AC126" s="652" t="n">
        <f aca="false">IF(V126&gt;=1,(X126*12+Z126)-(T126*12+V126)+1,"")</f>
        <v>2</v>
      </c>
      <c r="AD126" s="99" t="s">
        <v>407</v>
      </c>
      <c r="AE126" s="653" t="str">
        <f aca="false">IFERROR(ROUNDDOWN(ROUND(L125*R126,0)*M125,0)*AC126,"")</f>
        <v/>
      </c>
      <c r="AF126" s="654" t="str">
        <f aca="false">IFERROR(ROUNDDOWN(ROUND(L125*(R126-P126),0)*M125,0)*AC126,"")</f>
        <v/>
      </c>
      <c r="AG126" s="655"/>
      <c r="AH126" s="656"/>
      <c r="AI126" s="657"/>
      <c r="AJ126" s="658"/>
      <c r="AK126" s="659"/>
      <c r="AL126" s="660"/>
      <c r="AM126" s="661"/>
      <c r="AN126" s="662" t="str">
        <f aca="false">IF(AP125="","",IF(OR(Z125=4,Z126=4,Z127=4),"！加算の要件上は問題ありませんが、算定期間の終わりが令和６年５月になっていません。区分変更の場合は、「基本情報入力シート」で同じ事業所を２行に分けて記入してください。",""))</f>
        <v/>
      </c>
      <c r="AO126" s="663"/>
      <c r="AP126" s="641" t="str">
        <f aca="false">IF(K125&lt;&gt;"","P列・R列に色付け","")</f>
        <v/>
      </c>
      <c r="AY126" s="645" t="str">
        <f aca="false">G125</f>
        <v/>
      </c>
    </row>
    <row r="127" customFormat="false" ht="32.1" hidden="false" customHeight="true" outlineLevel="0" collapsed="false">
      <c r="A127" s="617"/>
      <c r="B127" s="618"/>
      <c r="C127" s="618"/>
      <c r="D127" s="618"/>
      <c r="E127" s="618"/>
      <c r="F127" s="618"/>
      <c r="G127" s="619"/>
      <c r="H127" s="619"/>
      <c r="I127" s="619"/>
      <c r="J127" s="619"/>
      <c r="K127" s="619"/>
      <c r="L127" s="707"/>
      <c r="M127" s="708"/>
      <c r="N127" s="664" t="s">
        <v>413</v>
      </c>
      <c r="O127" s="711"/>
      <c r="P127" s="712" t="e">
        <f aca="false">IFERROR(VLOOKUP(K125,【参考】数式用!$A$5:$J$27,MATCH(O127,【参考】数式用!$B$4:$J$4,0)+1,0),"")))</f>
        <v>#N/A</v>
      </c>
      <c r="Q127" s="665"/>
      <c r="R127" s="666" t="e">
        <f aca="false">IFERROR(VLOOKUP(K125,【参考】数式用!$A$5:$J$27,MATCH(Q127,【参考】数式用!$B$4:$J$4,0)+1,0),"")))</f>
        <v>#N/A</v>
      </c>
      <c r="S127" s="667" t="s">
        <v>114</v>
      </c>
      <c r="T127" s="668" t="n">
        <v>6</v>
      </c>
      <c r="U127" s="669" t="s">
        <v>115</v>
      </c>
      <c r="V127" s="670" t="n">
        <v>4</v>
      </c>
      <c r="W127" s="669" t="s">
        <v>406</v>
      </c>
      <c r="X127" s="668" t="n">
        <v>6</v>
      </c>
      <c r="Y127" s="669" t="s">
        <v>115</v>
      </c>
      <c r="Z127" s="670" t="n">
        <v>5</v>
      </c>
      <c r="AA127" s="669" t="s">
        <v>116</v>
      </c>
      <c r="AB127" s="671" t="s">
        <v>127</v>
      </c>
      <c r="AC127" s="672" t="n">
        <f aca="false">IF(V127&gt;=1,(X127*12+Z127)-(T127*12+V127)+1,"")</f>
        <v>2</v>
      </c>
      <c r="AD127" s="669" t="s">
        <v>407</v>
      </c>
      <c r="AE127" s="673" t="str">
        <f aca="false">IFERROR(ROUNDDOWN(ROUND(L125*R127,0)*M125,0)*AC127,"")</f>
        <v/>
      </c>
      <c r="AF127" s="674" t="str">
        <f aca="false">IFERROR(ROUNDDOWN(ROUND(L125*(R127-P127),0)*M125,0)*AC127,"")</f>
        <v/>
      </c>
      <c r="AG127" s="675" t="n">
        <f aca="false">IF(AND(O127="ベア加算なし",Q127="ベア加算"),AE127,0)</f>
        <v>0</v>
      </c>
      <c r="AH127" s="676"/>
      <c r="AI127" s="677"/>
      <c r="AJ127" s="678"/>
      <c r="AK127" s="679"/>
      <c r="AL127" s="680"/>
      <c r="AM127" s="681"/>
      <c r="AN127" s="682" t="str">
        <f aca="false">IF(AP125="","",IF(OR(O125="",AND(O127="ベア加算なし",Q127="ベア加算",AH127=""),AND(OR(Q125="処遇加算Ⅰ",Q125="処遇加算Ⅱ"),AI125=""),AND(Q125="処遇加算Ⅲ",AJ125=""),AND(Q125="処遇加算Ⅰ",AK125=""),AND(OR(Q126="特定加算Ⅰ",Q126="特定加算Ⅱ"),AL126=""),AND(Q126="特定加算Ⅰ",AM126="")),"！記入が必要な欄（緑色、水色、黄色のセル）に空欄があります。空欄を埋めてください。",""))</f>
        <v/>
      </c>
      <c r="AP127" s="683" t="str">
        <f aca="false">IF(K125&lt;&gt;"","P列・R列に色付け","")</f>
        <v/>
      </c>
      <c r="AQ127" s="684"/>
      <c r="AR127" s="684"/>
      <c r="AX127" s="685"/>
      <c r="AY127" s="645" t="str">
        <f aca="false">G125</f>
        <v/>
      </c>
    </row>
    <row r="128" customFormat="false" ht="32.1" hidden="false" customHeight="true" outlineLevel="0" collapsed="false">
      <c r="A128" s="617" t="n">
        <v>39</v>
      </c>
      <c r="B128" s="618" t="str">
        <f aca="false">IF(基本情報入力シート!C92="","",基本情報入力シート!C92)</f>
        <v/>
      </c>
      <c r="C128" s="618"/>
      <c r="D128" s="618"/>
      <c r="E128" s="618"/>
      <c r="F128" s="618"/>
      <c r="G128" s="619" t="str">
        <f aca="false">IF(基本情報入力シート!M92="","",基本情報入力シート!M92)</f>
        <v/>
      </c>
      <c r="H128" s="619" t="str">
        <f aca="false">IF(基本情報入力シート!R92="","",基本情報入力シート!R92)</f>
        <v/>
      </c>
      <c r="I128" s="619" t="str">
        <f aca="false">IF(基本情報入力シート!W92="","",基本情報入力シート!W92)</f>
        <v/>
      </c>
      <c r="J128" s="619" t="str">
        <f aca="false">IF(基本情報入力シート!X92="","",基本情報入力シート!X92)</f>
        <v/>
      </c>
      <c r="K128" s="619" t="str">
        <f aca="false">IF(基本情報入力シート!Y92="","",基本情報入力シート!Y92)</f>
        <v/>
      </c>
      <c r="L128" s="707" t="str">
        <f aca="false">IF(基本情報入力シート!AB92="","",基本情報入力シート!AB92)</f>
        <v/>
      </c>
      <c r="M128" s="708" t="e">
        <f aca="false">IF(基本情報入力シート!AC92="","",基本情報入力シート!AC92)</f>
        <v>#N/A</v>
      </c>
      <c r="N128" s="623" t="s">
        <v>403</v>
      </c>
      <c r="O128" s="624"/>
      <c r="P128" s="625" t="e">
        <f aca="false">IFERROR(VLOOKUP(K128,【参考】数式用!$A$5:$J$27,MATCH(O128,【参考】数式用!$B$4:$J$4,0)+1,0),"")))</f>
        <v>#N/A</v>
      </c>
      <c r="Q128" s="624"/>
      <c r="R128" s="625" t="e">
        <f aca="false">IFERROR(VLOOKUP(K128,【参考】数式用!$A$5:$J$27,MATCH(Q128,【参考】数式用!$B$4:$J$4,0)+1,0),"")))</f>
        <v>#N/A</v>
      </c>
      <c r="S128" s="626" t="s">
        <v>114</v>
      </c>
      <c r="T128" s="627" t="n">
        <v>6</v>
      </c>
      <c r="U128" s="156" t="s">
        <v>115</v>
      </c>
      <c r="V128" s="628" t="n">
        <v>4</v>
      </c>
      <c r="W128" s="156" t="s">
        <v>406</v>
      </c>
      <c r="X128" s="627" t="n">
        <v>6</v>
      </c>
      <c r="Y128" s="156" t="s">
        <v>115</v>
      </c>
      <c r="Z128" s="628" t="n">
        <v>5</v>
      </c>
      <c r="AA128" s="156" t="s">
        <v>116</v>
      </c>
      <c r="AB128" s="629" t="s">
        <v>127</v>
      </c>
      <c r="AC128" s="630" t="n">
        <f aca="false">IF(V128&gt;=1,(X128*12+Z128)-(T128*12+V128)+1,"")</f>
        <v>2</v>
      </c>
      <c r="AD128" s="156" t="s">
        <v>407</v>
      </c>
      <c r="AE128" s="631" t="str">
        <f aca="false">IFERROR(ROUNDDOWN(ROUND(L128*R128,0)*M128,0)*AC128,"")</f>
        <v/>
      </c>
      <c r="AF128" s="632" t="str">
        <f aca="false">IFERROR(ROUNDDOWN(ROUND(L128*(R128-P128),0)*M128,0)*AC128,"")</f>
        <v/>
      </c>
      <c r="AG128" s="633"/>
      <c r="AH128" s="694"/>
      <c r="AI128" s="709"/>
      <c r="AJ128" s="704"/>
      <c r="AK128" s="705"/>
      <c r="AL128" s="638"/>
      <c r="AM128" s="639"/>
      <c r="AN128" s="640" t="str">
        <f aca="false">IF(AP128="","",IF(R128&lt;P128,"！加算の要件上は問題ありませんが、令和６年３月と比較して４・５月に加算率が下がる計画になっています。",""))</f>
        <v/>
      </c>
      <c r="AP128" s="641" t="str">
        <f aca="false">IF(K128&lt;&gt;"","P列・R列に色付け","")</f>
        <v/>
      </c>
      <c r="AQ128" s="642" t="e">
        <f aca="false">IFERROR(VLOOKUP(K128,【参考】数式用!$AJ$2:$AK$24,2,FALSE),"")))</f>
        <v>#N/A</v>
      </c>
      <c r="AR128" s="644" t="str">
        <f aca="false">Q128&amp;Q129&amp;Q130</f>
        <v/>
      </c>
      <c r="AS128" s="642" t="str">
        <f aca="false">IF(AG130&lt;&gt;0,IF(AH130="○","入力済","未入力"),"")</f>
        <v/>
      </c>
      <c r="AT128" s="643" t="str">
        <f aca="false">IF(OR(Q128="処遇加算Ⅰ",Q128="処遇加算Ⅱ"),IF(OR(AI128="○",AI128="令和６年度中に満たす"),"入力済","未入力"),"")</f>
        <v/>
      </c>
      <c r="AU128" s="644" t="str">
        <f aca="false">IF(Q128="処遇加算Ⅲ",IF(AJ128="○","入力済","未入力"),"")</f>
        <v/>
      </c>
      <c r="AV128" s="642" t="str">
        <f aca="false">IF(Q128="処遇加算Ⅰ",IF(OR(AK128="○",AK128="令和６年度中に満たす"),"入力済","未入力"),"")</f>
        <v/>
      </c>
      <c r="AW128" s="642" t="str">
        <f aca="false">IF(OR(Q129="特定加算Ⅰ",Q129="特定加算Ⅱ"),IF(OR(AND(K128&lt;&gt;"訪問型サービス（総合事業）",K128&lt;&gt;"通所型サービス（総合事業）",K128&lt;&gt;"（介護予防）短期入所生活介護",K128&lt;&gt;"（介護予防）短期入所療養介護（老健）",K128&lt;&gt;"（介護予防）短期入所療養介護 （病院等（老健以外）)",K128&lt;&gt;"（介護予防）短期入所療養介護（医療院）"),AL129&lt;&gt;""),1,""),"")</f>
        <v/>
      </c>
      <c r="AX128" s="645" t="str">
        <f aca="false">IF(Q129="特定加算Ⅰ",IF(AM129="","未入力","入力済"),"")</f>
        <v/>
      </c>
      <c r="AY128" s="645" t="str">
        <f aca="false">G128</f>
        <v/>
      </c>
    </row>
    <row r="129" customFormat="false" ht="32.1" hidden="false" customHeight="true" outlineLevel="0" collapsed="false">
      <c r="A129" s="617"/>
      <c r="B129" s="618"/>
      <c r="C129" s="618"/>
      <c r="D129" s="618"/>
      <c r="E129" s="618"/>
      <c r="F129" s="618"/>
      <c r="G129" s="619"/>
      <c r="H129" s="619"/>
      <c r="I129" s="619"/>
      <c r="J129" s="619"/>
      <c r="K129" s="619"/>
      <c r="L129" s="707"/>
      <c r="M129" s="708"/>
      <c r="N129" s="646" t="s">
        <v>409</v>
      </c>
      <c r="O129" s="647"/>
      <c r="P129" s="648" t="e">
        <f aca="false">IFERROR(VLOOKUP(K128,【参考】数式用!$A$5:$J$27,MATCH(O129,【参考】数式用!$B$4:$J$4,0)+1,0),"")))</f>
        <v>#N/A</v>
      </c>
      <c r="Q129" s="647"/>
      <c r="R129" s="648" t="e">
        <f aca="false">IFERROR(VLOOKUP(K128,【参考】数式用!$A$5:$J$27,MATCH(Q129,【参考】数式用!$B$4:$J$4,0)+1,0),"")))</f>
        <v>#N/A</v>
      </c>
      <c r="S129" s="98" t="s">
        <v>114</v>
      </c>
      <c r="T129" s="649" t="n">
        <v>6</v>
      </c>
      <c r="U129" s="99" t="s">
        <v>115</v>
      </c>
      <c r="V129" s="650" t="n">
        <v>4</v>
      </c>
      <c r="W129" s="99" t="s">
        <v>406</v>
      </c>
      <c r="X129" s="649" t="n">
        <v>6</v>
      </c>
      <c r="Y129" s="99" t="s">
        <v>115</v>
      </c>
      <c r="Z129" s="650" t="n">
        <v>5</v>
      </c>
      <c r="AA129" s="99" t="s">
        <v>116</v>
      </c>
      <c r="AB129" s="651" t="s">
        <v>127</v>
      </c>
      <c r="AC129" s="652" t="n">
        <f aca="false">IF(V129&gt;=1,(X129*12+Z129)-(T129*12+V129)+1,"")</f>
        <v>2</v>
      </c>
      <c r="AD129" s="99" t="s">
        <v>407</v>
      </c>
      <c r="AE129" s="653" t="str">
        <f aca="false">IFERROR(ROUNDDOWN(ROUND(L128*R129,0)*M128,0)*AC129,"")</f>
        <v/>
      </c>
      <c r="AF129" s="654" t="str">
        <f aca="false">IFERROR(ROUNDDOWN(ROUND(L128*(R129-P129),0)*M128,0)*AC129,"")</f>
        <v/>
      </c>
      <c r="AG129" s="655"/>
      <c r="AH129" s="656"/>
      <c r="AI129" s="657"/>
      <c r="AJ129" s="658"/>
      <c r="AK129" s="659"/>
      <c r="AL129" s="660"/>
      <c r="AM129" s="661"/>
      <c r="AN129" s="662" t="str">
        <f aca="false">IF(AP128="","",IF(OR(Z128=4,Z129=4,Z130=4),"！加算の要件上は問題ありませんが、算定期間の終わりが令和６年５月になっていません。区分変更の場合は、「基本情報入力シート」で同じ事業所を２行に分けて記入してください。",""))</f>
        <v/>
      </c>
      <c r="AO129" s="663"/>
      <c r="AP129" s="641" t="str">
        <f aca="false">IF(K128&lt;&gt;"","P列・R列に色付け","")</f>
        <v/>
      </c>
      <c r="AY129" s="645" t="str">
        <f aca="false">G128</f>
        <v/>
      </c>
    </row>
    <row r="130" customFormat="false" ht="32.1" hidden="false" customHeight="true" outlineLevel="0" collapsed="false">
      <c r="A130" s="617"/>
      <c r="B130" s="618"/>
      <c r="C130" s="618"/>
      <c r="D130" s="618"/>
      <c r="E130" s="618"/>
      <c r="F130" s="618"/>
      <c r="G130" s="619"/>
      <c r="H130" s="619"/>
      <c r="I130" s="619"/>
      <c r="J130" s="619"/>
      <c r="K130" s="619"/>
      <c r="L130" s="707"/>
      <c r="M130" s="708"/>
      <c r="N130" s="664" t="s">
        <v>413</v>
      </c>
      <c r="O130" s="711"/>
      <c r="P130" s="712" t="e">
        <f aca="false">IFERROR(VLOOKUP(K128,【参考】数式用!$A$5:$J$27,MATCH(O130,【参考】数式用!$B$4:$J$4,0)+1,0),"")))</f>
        <v>#N/A</v>
      </c>
      <c r="Q130" s="665"/>
      <c r="R130" s="666" t="e">
        <f aca="false">IFERROR(VLOOKUP(K128,【参考】数式用!$A$5:$J$27,MATCH(Q130,【参考】数式用!$B$4:$J$4,0)+1,0),"")))</f>
        <v>#N/A</v>
      </c>
      <c r="S130" s="667" t="s">
        <v>114</v>
      </c>
      <c r="T130" s="668" t="n">
        <v>6</v>
      </c>
      <c r="U130" s="669" t="s">
        <v>115</v>
      </c>
      <c r="V130" s="670" t="n">
        <v>4</v>
      </c>
      <c r="W130" s="669" t="s">
        <v>406</v>
      </c>
      <c r="X130" s="668" t="n">
        <v>6</v>
      </c>
      <c r="Y130" s="669" t="s">
        <v>115</v>
      </c>
      <c r="Z130" s="670" t="n">
        <v>5</v>
      </c>
      <c r="AA130" s="669" t="s">
        <v>116</v>
      </c>
      <c r="AB130" s="671" t="s">
        <v>127</v>
      </c>
      <c r="AC130" s="672" t="n">
        <f aca="false">IF(V130&gt;=1,(X130*12+Z130)-(T130*12+V130)+1,"")</f>
        <v>2</v>
      </c>
      <c r="AD130" s="669" t="s">
        <v>407</v>
      </c>
      <c r="AE130" s="673" t="str">
        <f aca="false">IFERROR(ROUNDDOWN(ROUND(L128*R130,0)*M128,0)*AC130,"")</f>
        <v/>
      </c>
      <c r="AF130" s="674" t="str">
        <f aca="false">IFERROR(ROUNDDOWN(ROUND(L128*(R130-P130),0)*M128,0)*AC130,"")</f>
        <v/>
      </c>
      <c r="AG130" s="675" t="n">
        <f aca="false">IF(AND(O130="ベア加算なし",Q130="ベア加算"),AE130,0)</f>
        <v>0</v>
      </c>
      <c r="AH130" s="676"/>
      <c r="AI130" s="677"/>
      <c r="AJ130" s="678"/>
      <c r="AK130" s="679"/>
      <c r="AL130" s="680"/>
      <c r="AM130" s="681"/>
      <c r="AN130" s="682" t="str">
        <f aca="false">IF(AP128="","",IF(OR(O128="",AND(O130="ベア加算なし",Q130="ベア加算",AH130=""),AND(OR(Q128="処遇加算Ⅰ",Q128="処遇加算Ⅱ"),AI128=""),AND(Q128="処遇加算Ⅲ",AJ128=""),AND(Q128="処遇加算Ⅰ",AK128=""),AND(OR(Q129="特定加算Ⅰ",Q129="特定加算Ⅱ"),AL129=""),AND(Q129="特定加算Ⅰ",AM129="")),"！記入が必要な欄（緑色、水色、黄色のセル）に空欄があります。空欄を埋めてください。",""))</f>
        <v/>
      </c>
      <c r="AP130" s="683" t="str">
        <f aca="false">IF(K128&lt;&gt;"","P列・R列に色付け","")</f>
        <v/>
      </c>
      <c r="AQ130" s="684"/>
      <c r="AR130" s="684"/>
      <c r="AX130" s="685"/>
      <c r="AY130" s="645" t="str">
        <f aca="false">G128</f>
        <v/>
      </c>
    </row>
    <row r="131" customFormat="false" ht="32.1" hidden="false" customHeight="true" outlineLevel="0" collapsed="false">
      <c r="A131" s="617" t="n">
        <v>40</v>
      </c>
      <c r="B131" s="618" t="str">
        <f aca="false">IF(基本情報入力シート!C93="","",基本情報入力シート!C93)</f>
        <v/>
      </c>
      <c r="C131" s="618"/>
      <c r="D131" s="618"/>
      <c r="E131" s="618"/>
      <c r="F131" s="618"/>
      <c r="G131" s="619" t="str">
        <f aca="false">IF(基本情報入力シート!M93="","",基本情報入力シート!M93)</f>
        <v/>
      </c>
      <c r="H131" s="619" t="str">
        <f aca="false">IF(基本情報入力シート!R93="","",基本情報入力シート!R93)</f>
        <v/>
      </c>
      <c r="I131" s="619" t="str">
        <f aca="false">IF(基本情報入力シート!W93="","",基本情報入力シート!W93)</f>
        <v/>
      </c>
      <c r="J131" s="619" t="str">
        <f aca="false">IF(基本情報入力シート!X93="","",基本情報入力シート!X93)</f>
        <v/>
      </c>
      <c r="K131" s="619" t="str">
        <f aca="false">IF(基本情報入力シート!Y93="","",基本情報入力シート!Y93)</f>
        <v/>
      </c>
      <c r="L131" s="707" t="str">
        <f aca="false">IF(基本情報入力シート!AB93="","",基本情報入力シート!AB93)</f>
        <v/>
      </c>
      <c r="M131" s="708" t="e">
        <f aca="false">IF(基本情報入力シート!AC93="","",基本情報入力シート!AC93)</f>
        <v>#N/A</v>
      </c>
      <c r="N131" s="623" t="s">
        <v>403</v>
      </c>
      <c r="O131" s="624"/>
      <c r="P131" s="625" t="e">
        <f aca="false">IFERROR(VLOOKUP(K131,【参考】数式用!$A$5:$J$27,MATCH(O131,【参考】数式用!$B$4:$J$4,0)+1,0),"")))</f>
        <v>#N/A</v>
      </c>
      <c r="Q131" s="624"/>
      <c r="R131" s="625" t="e">
        <f aca="false">IFERROR(VLOOKUP(K131,【参考】数式用!$A$5:$J$27,MATCH(Q131,【参考】数式用!$B$4:$J$4,0)+1,0),"")))</f>
        <v>#N/A</v>
      </c>
      <c r="S131" s="626" t="s">
        <v>114</v>
      </c>
      <c r="T131" s="627" t="n">
        <v>6</v>
      </c>
      <c r="U131" s="156" t="s">
        <v>115</v>
      </c>
      <c r="V131" s="628" t="n">
        <v>4</v>
      </c>
      <c r="W131" s="156" t="s">
        <v>406</v>
      </c>
      <c r="X131" s="627" t="n">
        <v>6</v>
      </c>
      <c r="Y131" s="156" t="s">
        <v>115</v>
      </c>
      <c r="Z131" s="628" t="n">
        <v>5</v>
      </c>
      <c r="AA131" s="156" t="s">
        <v>116</v>
      </c>
      <c r="AB131" s="629" t="s">
        <v>127</v>
      </c>
      <c r="AC131" s="630" t="n">
        <f aca="false">IF(V131&gt;=1,(X131*12+Z131)-(T131*12+V131)+1,"")</f>
        <v>2</v>
      </c>
      <c r="AD131" s="156" t="s">
        <v>407</v>
      </c>
      <c r="AE131" s="631" t="str">
        <f aca="false">IFERROR(ROUNDDOWN(ROUND(L131*R131,0)*M131,0)*AC131,"")</f>
        <v/>
      </c>
      <c r="AF131" s="632" t="str">
        <f aca="false">IFERROR(ROUNDDOWN(ROUND(L131*(R131-P131),0)*M131,0)*AC131,"")</f>
        <v/>
      </c>
      <c r="AG131" s="633"/>
      <c r="AH131" s="694"/>
      <c r="AI131" s="709"/>
      <c r="AJ131" s="704"/>
      <c r="AK131" s="705"/>
      <c r="AL131" s="638"/>
      <c r="AM131" s="639"/>
      <c r="AN131" s="640" t="str">
        <f aca="false">IF(AP131="","",IF(R131&lt;P131,"！加算の要件上は問題ありませんが、令和６年３月と比較して４・５月に加算率が下がる計画になっています。",""))</f>
        <v/>
      </c>
      <c r="AP131" s="641" t="str">
        <f aca="false">IF(K131&lt;&gt;"","P列・R列に色付け","")</f>
        <v/>
      </c>
      <c r="AQ131" s="642" t="e">
        <f aca="false">IFERROR(VLOOKUP(K131,【参考】数式用!$AJ$2:$AK$24,2,FALSE),"")))</f>
        <v>#N/A</v>
      </c>
      <c r="AR131" s="644" t="str">
        <f aca="false">Q131&amp;Q132&amp;Q133</f>
        <v/>
      </c>
      <c r="AS131" s="642" t="str">
        <f aca="false">IF(AG133&lt;&gt;0,IF(AH133="○","入力済","未入力"),"")</f>
        <v/>
      </c>
      <c r="AT131" s="643" t="str">
        <f aca="false">IF(OR(Q131="処遇加算Ⅰ",Q131="処遇加算Ⅱ"),IF(OR(AI131="○",AI131="令和６年度中に満たす"),"入力済","未入力"),"")</f>
        <v/>
      </c>
      <c r="AU131" s="644" t="str">
        <f aca="false">IF(Q131="処遇加算Ⅲ",IF(AJ131="○","入力済","未入力"),"")</f>
        <v/>
      </c>
      <c r="AV131" s="642" t="str">
        <f aca="false">IF(Q131="処遇加算Ⅰ",IF(OR(AK131="○",AK131="令和６年度中に満たす"),"入力済","未入力"),"")</f>
        <v/>
      </c>
      <c r="AW131" s="642" t="str">
        <f aca="false">IF(OR(Q132="特定加算Ⅰ",Q132="特定加算Ⅱ"),IF(OR(AND(K131&lt;&gt;"訪問型サービス（総合事業）",K131&lt;&gt;"通所型サービス（総合事業）",K131&lt;&gt;"（介護予防）短期入所生活介護",K131&lt;&gt;"（介護予防）短期入所療養介護（老健）",K131&lt;&gt;"（介護予防）短期入所療養介護 （病院等（老健以外）)",K131&lt;&gt;"（介護予防）短期入所療養介護（医療院）"),AL132&lt;&gt;""),1,""),"")</f>
        <v/>
      </c>
      <c r="AX131" s="645" t="str">
        <f aca="false">IF(Q132="特定加算Ⅰ",IF(AM132="","未入力","入力済"),"")</f>
        <v/>
      </c>
      <c r="AY131" s="645" t="str">
        <f aca="false">G131</f>
        <v/>
      </c>
    </row>
    <row r="132" customFormat="false" ht="32.1" hidden="false" customHeight="true" outlineLevel="0" collapsed="false">
      <c r="A132" s="617"/>
      <c r="B132" s="618"/>
      <c r="C132" s="618"/>
      <c r="D132" s="618"/>
      <c r="E132" s="618"/>
      <c r="F132" s="618"/>
      <c r="G132" s="619"/>
      <c r="H132" s="619"/>
      <c r="I132" s="619"/>
      <c r="J132" s="619"/>
      <c r="K132" s="619"/>
      <c r="L132" s="707"/>
      <c r="M132" s="708"/>
      <c r="N132" s="646" t="s">
        <v>409</v>
      </c>
      <c r="O132" s="647"/>
      <c r="P132" s="648" t="e">
        <f aca="false">IFERROR(VLOOKUP(K131,【参考】数式用!$A$5:$J$27,MATCH(O132,【参考】数式用!$B$4:$J$4,0)+1,0),"")))</f>
        <v>#N/A</v>
      </c>
      <c r="Q132" s="647"/>
      <c r="R132" s="648" t="e">
        <f aca="false">IFERROR(VLOOKUP(K131,【参考】数式用!$A$5:$J$27,MATCH(Q132,【参考】数式用!$B$4:$J$4,0)+1,0),"")))</f>
        <v>#N/A</v>
      </c>
      <c r="S132" s="98" t="s">
        <v>114</v>
      </c>
      <c r="T132" s="649" t="n">
        <v>6</v>
      </c>
      <c r="U132" s="99" t="s">
        <v>115</v>
      </c>
      <c r="V132" s="650" t="n">
        <v>4</v>
      </c>
      <c r="W132" s="99" t="s">
        <v>406</v>
      </c>
      <c r="X132" s="649" t="n">
        <v>6</v>
      </c>
      <c r="Y132" s="99" t="s">
        <v>115</v>
      </c>
      <c r="Z132" s="650" t="n">
        <v>5</v>
      </c>
      <c r="AA132" s="99" t="s">
        <v>116</v>
      </c>
      <c r="AB132" s="651" t="s">
        <v>127</v>
      </c>
      <c r="AC132" s="652" t="n">
        <f aca="false">IF(V132&gt;=1,(X132*12+Z132)-(T132*12+V132)+1,"")</f>
        <v>2</v>
      </c>
      <c r="AD132" s="99" t="s">
        <v>407</v>
      </c>
      <c r="AE132" s="653" t="str">
        <f aca="false">IFERROR(ROUNDDOWN(ROUND(L131*R132,0)*M131,0)*AC132,"")</f>
        <v/>
      </c>
      <c r="AF132" s="654" t="str">
        <f aca="false">IFERROR(ROUNDDOWN(ROUND(L131*(R132-P132),0)*M131,0)*AC132,"")</f>
        <v/>
      </c>
      <c r="AG132" s="655"/>
      <c r="AH132" s="656"/>
      <c r="AI132" s="657"/>
      <c r="AJ132" s="658"/>
      <c r="AK132" s="659"/>
      <c r="AL132" s="660"/>
      <c r="AM132" s="661"/>
      <c r="AN132" s="662" t="str">
        <f aca="false">IF(AP131="","",IF(OR(Z131=4,Z132=4,Z133=4),"！加算の要件上は問題ありませんが、算定期間の終わりが令和６年５月になっていません。区分変更の場合は、「基本情報入力シート」で同じ事業所を２行に分けて記入してください。",""))</f>
        <v/>
      </c>
      <c r="AO132" s="663"/>
      <c r="AP132" s="641" t="str">
        <f aca="false">IF(K131&lt;&gt;"","P列・R列に色付け","")</f>
        <v/>
      </c>
      <c r="AY132" s="645" t="str">
        <f aca="false">G131</f>
        <v/>
      </c>
    </row>
    <row r="133" customFormat="false" ht="32.1" hidden="false" customHeight="true" outlineLevel="0" collapsed="false">
      <c r="A133" s="617"/>
      <c r="B133" s="618"/>
      <c r="C133" s="618"/>
      <c r="D133" s="618"/>
      <c r="E133" s="618"/>
      <c r="F133" s="618"/>
      <c r="G133" s="619"/>
      <c r="H133" s="619"/>
      <c r="I133" s="619"/>
      <c r="J133" s="619"/>
      <c r="K133" s="619"/>
      <c r="L133" s="707"/>
      <c r="M133" s="708"/>
      <c r="N133" s="664" t="s">
        <v>413</v>
      </c>
      <c r="O133" s="711"/>
      <c r="P133" s="712" t="e">
        <f aca="false">IFERROR(VLOOKUP(K131,【参考】数式用!$A$5:$J$27,MATCH(O133,【参考】数式用!$B$4:$J$4,0)+1,0),"")))</f>
        <v>#N/A</v>
      </c>
      <c r="Q133" s="665"/>
      <c r="R133" s="666" t="e">
        <f aca="false">IFERROR(VLOOKUP(K131,【参考】数式用!$A$5:$J$27,MATCH(Q133,【参考】数式用!$B$4:$J$4,0)+1,0),"")))</f>
        <v>#N/A</v>
      </c>
      <c r="S133" s="667" t="s">
        <v>114</v>
      </c>
      <c r="T133" s="668" t="n">
        <v>6</v>
      </c>
      <c r="U133" s="669" t="s">
        <v>115</v>
      </c>
      <c r="V133" s="670" t="n">
        <v>4</v>
      </c>
      <c r="W133" s="669" t="s">
        <v>406</v>
      </c>
      <c r="X133" s="668" t="n">
        <v>6</v>
      </c>
      <c r="Y133" s="669" t="s">
        <v>115</v>
      </c>
      <c r="Z133" s="670" t="n">
        <v>5</v>
      </c>
      <c r="AA133" s="669" t="s">
        <v>116</v>
      </c>
      <c r="AB133" s="671" t="s">
        <v>127</v>
      </c>
      <c r="AC133" s="672" t="n">
        <f aca="false">IF(V133&gt;=1,(X133*12+Z133)-(T133*12+V133)+1,"")</f>
        <v>2</v>
      </c>
      <c r="AD133" s="669" t="s">
        <v>407</v>
      </c>
      <c r="AE133" s="673" t="str">
        <f aca="false">IFERROR(ROUNDDOWN(ROUND(L131*R133,0)*M131,0)*AC133,"")</f>
        <v/>
      </c>
      <c r="AF133" s="674" t="str">
        <f aca="false">IFERROR(ROUNDDOWN(ROUND(L131*(R133-P133),0)*M131,0)*AC133,"")</f>
        <v/>
      </c>
      <c r="AG133" s="675" t="n">
        <f aca="false">IF(AND(O133="ベア加算なし",Q133="ベア加算"),AE133,0)</f>
        <v>0</v>
      </c>
      <c r="AH133" s="676"/>
      <c r="AI133" s="677"/>
      <c r="AJ133" s="678"/>
      <c r="AK133" s="679"/>
      <c r="AL133" s="680"/>
      <c r="AM133" s="681"/>
      <c r="AN133" s="682" t="str">
        <f aca="false">IF(AP131="","",IF(OR(O131="",AND(O133="ベア加算なし",Q133="ベア加算",AH133=""),AND(OR(Q131="処遇加算Ⅰ",Q131="処遇加算Ⅱ"),AI131=""),AND(Q131="処遇加算Ⅲ",AJ131=""),AND(Q131="処遇加算Ⅰ",AK131=""),AND(OR(Q132="特定加算Ⅰ",Q132="特定加算Ⅱ"),AL132=""),AND(Q132="特定加算Ⅰ",AM132="")),"！記入が必要な欄（緑色、水色、黄色のセル）に空欄があります。空欄を埋めてください。",""))</f>
        <v/>
      </c>
      <c r="AP133" s="683" t="str">
        <f aca="false">IF(K131&lt;&gt;"","P列・R列に色付け","")</f>
        <v/>
      </c>
      <c r="AQ133" s="684"/>
      <c r="AR133" s="684"/>
      <c r="AX133" s="685"/>
      <c r="AY133" s="645" t="str">
        <f aca="false">G131</f>
        <v/>
      </c>
    </row>
    <row r="134" customFormat="false" ht="32.1" hidden="false" customHeight="true" outlineLevel="0" collapsed="false">
      <c r="A134" s="617" t="n">
        <v>41</v>
      </c>
      <c r="B134" s="618" t="str">
        <f aca="false">IF(基本情報入力シート!C94="","",基本情報入力シート!C94)</f>
        <v/>
      </c>
      <c r="C134" s="618"/>
      <c r="D134" s="618"/>
      <c r="E134" s="618"/>
      <c r="F134" s="618"/>
      <c r="G134" s="619" t="str">
        <f aca="false">IF(基本情報入力シート!M94="","",基本情報入力シート!M94)</f>
        <v/>
      </c>
      <c r="H134" s="619" t="str">
        <f aca="false">IF(基本情報入力シート!R94="","",基本情報入力シート!R94)</f>
        <v/>
      </c>
      <c r="I134" s="619" t="str">
        <f aca="false">IF(基本情報入力シート!W94="","",基本情報入力シート!W94)</f>
        <v/>
      </c>
      <c r="J134" s="619" t="str">
        <f aca="false">IF(基本情報入力シート!X94="","",基本情報入力シート!X94)</f>
        <v/>
      </c>
      <c r="K134" s="619" t="str">
        <f aca="false">IF(基本情報入力シート!Y94="","",基本情報入力シート!Y94)</f>
        <v/>
      </c>
      <c r="L134" s="707" t="str">
        <f aca="false">IF(基本情報入力シート!AB94="","",基本情報入力シート!AB94)</f>
        <v/>
      </c>
      <c r="M134" s="708" t="e">
        <f aca="false">IF(基本情報入力シート!AC94="","",基本情報入力シート!AC94)</f>
        <v>#N/A</v>
      </c>
      <c r="N134" s="623" t="s">
        <v>403</v>
      </c>
      <c r="O134" s="624"/>
      <c r="P134" s="625" t="e">
        <f aca="false">IFERROR(VLOOKUP(K134,【参考】数式用!$A$5:$J$27,MATCH(O134,【参考】数式用!$B$4:$J$4,0)+1,0),"")))</f>
        <v>#N/A</v>
      </c>
      <c r="Q134" s="624"/>
      <c r="R134" s="625" t="e">
        <f aca="false">IFERROR(VLOOKUP(K134,【参考】数式用!$A$5:$J$27,MATCH(Q134,【参考】数式用!$B$4:$J$4,0)+1,0),"")))</f>
        <v>#N/A</v>
      </c>
      <c r="S134" s="626" t="s">
        <v>114</v>
      </c>
      <c r="T134" s="627" t="n">
        <v>6</v>
      </c>
      <c r="U134" s="156" t="s">
        <v>115</v>
      </c>
      <c r="V134" s="628" t="n">
        <v>4</v>
      </c>
      <c r="W134" s="156" t="s">
        <v>406</v>
      </c>
      <c r="X134" s="627" t="n">
        <v>6</v>
      </c>
      <c r="Y134" s="156" t="s">
        <v>115</v>
      </c>
      <c r="Z134" s="628" t="n">
        <v>5</v>
      </c>
      <c r="AA134" s="156" t="s">
        <v>116</v>
      </c>
      <c r="AB134" s="629" t="s">
        <v>127</v>
      </c>
      <c r="AC134" s="630" t="n">
        <f aca="false">IF(V134&gt;=1,(X134*12+Z134)-(T134*12+V134)+1,"")</f>
        <v>2</v>
      </c>
      <c r="AD134" s="156" t="s">
        <v>407</v>
      </c>
      <c r="AE134" s="631" t="str">
        <f aca="false">IFERROR(ROUNDDOWN(ROUND(L134*R134,0)*M134,0)*AC134,"")</f>
        <v/>
      </c>
      <c r="AF134" s="632" t="str">
        <f aca="false">IFERROR(ROUNDDOWN(ROUND(L134*(R134-P134),0)*M134,0)*AC134,"")</f>
        <v/>
      </c>
      <c r="AG134" s="633"/>
      <c r="AH134" s="694"/>
      <c r="AI134" s="709"/>
      <c r="AJ134" s="704"/>
      <c r="AK134" s="705"/>
      <c r="AL134" s="638"/>
      <c r="AM134" s="639"/>
      <c r="AN134" s="640" t="str">
        <f aca="false">IF(AP134="","",IF(R134&lt;P134,"！加算の要件上は問題ありませんが、令和６年３月と比較して４・５月に加算率が下がる計画になっています。",""))</f>
        <v/>
      </c>
      <c r="AP134" s="641" t="str">
        <f aca="false">IF(K134&lt;&gt;"","P列・R列に色付け","")</f>
        <v/>
      </c>
      <c r="AQ134" s="642" t="e">
        <f aca="false">IFERROR(VLOOKUP(K134,【参考】数式用!$AJ$2:$AK$24,2,FALSE),"")))</f>
        <v>#N/A</v>
      </c>
      <c r="AR134" s="644" t="str">
        <f aca="false">Q134&amp;Q135&amp;Q136</f>
        <v/>
      </c>
      <c r="AS134" s="642" t="str">
        <f aca="false">IF(AG136&lt;&gt;0,IF(AH136="○","入力済","未入力"),"")</f>
        <v/>
      </c>
      <c r="AT134" s="643" t="str">
        <f aca="false">IF(OR(Q134="処遇加算Ⅰ",Q134="処遇加算Ⅱ"),IF(OR(AI134="○",AI134="令和６年度中に満たす"),"入力済","未入力"),"")</f>
        <v/>
      </c>
      <c r="AU134" s="644" t="str">
        <f aca="false">IF(Q134="処遇加算Ⅲ",IF(AJ134="○","入力済","未入力"),"")</f>
        <v/>
      </c>
      <c r="AV134" s="642" t="str">
        <f aca="false">IF(Q134="処遇加算Ⅰ",IF(OR(AK134="○",AK134="令和６年度中に満たす"),"入力済","未入力"),"")</f>
        <v/>
      </c>
      <c r="AW134" s="642" t="str">
        <f aca="false">IF(OR(Q135="特定加算Ⅰ",Q135="特定加算Ⅱ"),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（病院等（老健以外）)",K134&lt;&gt;"（介護予防）短期入所療養介護（医療院）"),AL135&lt;&gt;""),1,""),"")</f>
        <v/>
      </c>
      <c r="AX134" s="645" t="str">
        <f aca="false">IF(Q135="特定加算Ⅰ",IF(AM135="","未入力","入力済"),"")</f>
        <v/>
      </c>
      <c r="AY134" s="645" t="str">
        <f aca="false">G134</f>
        <v/>
      </c>
    </row>
    <row r="135" customFormat="false" ht="32.1" hidden="false" customHeight="true" outlineLevel="0" collapsed="false">
      <c r="A135" s="617"/>
      <c r="B135" s="618"/>
      <c r="C135" s="618"/>
      <c r="D135" s="618"/>
      <c r="E135" s="618"/>
      <c r="F135" s="618"/>
      <c r="G135" s="619"/>
      <c r="H135" s="619"/>
      <c r="I135" s="619"/>
      <c r="J135" s="619"/>
      <c r="K135" s="619"/>
      <c r="L135" s="707"/>
      <c r="M135" s="708"/>
      <c r="N135" s="646" t="s">
        <v>409</v>
      </c>
      <c r="O135" s="647"/>
      <c r="P135" s="648" t="e">
        <f aca="false">IFERROR(VLOOKUP(K134,【参考】数式用!$A$5:$J$27,MATCH(O135,【参考】数式用!$B$4:$J$4,0)+1,0),"")))</f>
        <v>#N/A</v>
      </c>
      <c r="Q135" s="647"/>
      <c r="R135" s="648" t="e">
        <f aca="false">IFERROR(VLOOKUP(K134,【参考】数式用!$A$5:$J$27,MATCH(Q135,【参考】数式用!$B$4:$J$4,0)+1,0),"")))</f>
        <v>#N/A</v>
      </c>
      <c r="S135" s="98" t="s">
        <v>114</v>
      </c>
      <c r="T135" s="649" t="n">
        <v>6</v>
      </c>
      <c r="U135" s="99" t="s">
        <v>115</v>
      </c>
      <c r="V135" s="650" t="n">
        <v>4</v>
      </c>
      <c r="W135" s="99" t="s">
        <v>406</v>
      </c>
      <c r="X135" s="649" t="n">
        <v>6</v>
      </c>
      <c r="Y135" s="99" t="s">
        <v>115</v>
      </c>
      <c r="Z135" s="650" t="n">
        <v>5</v>
      </c>
      <c r="AA135" s="99" t="s">
        <v>116</v>
      </c>
      <c r="AB135" s="651" t="s">
        <v>127</v>
      </c>
      <c r="AC135" s="652" t="n">
        <f aca="false">IF(V135&gt;=1,(X135*12+Z135)-(T135*12+V135)+1,"")</f>
        <v>2</v>
      </c>
      <c r="AD135" s="99" t="s">
        <v>407</v>
      </c>
      <c r="AE135" s="653" t="str">
        <f aca="false">IFERROR(ROUNDDOWN(ROUND(L134*R135,0)*M134,0)*AC135,"")</f>
        <v/>
      </c>
      <c r="AF135" s="654" t="str">
        <f aca="false">IFERROR(ROUNDDOWN(ROUND(L134*(R135-P135),0)*M134,0)*AC135,"")</f>
        <v/>
      </c>
      <c r="AG135" s="655"/>
      <c r="AH135" s="656"/>
      <c r="AI135" s="657"/>
      <c r="AJ135" s="658"/>
      <c r="AK135" s="659"/>
      <c r="AL135" s="660"/>
      <c r="AM135" s="661"/>
      <c r="AN135" s="662" t="str">
        <f aca="false">IF(AP134="","",IF(OR(Z134=4,Z135=4,Z136=4),"！加算の要件上は問題ありませんが、算定期間の終わりが令和６年５月になっていません。区分変更の場合は、「基本情報入力シート」で同じ事業所を２行に分けて記入してください。",""))</f>
        <v/>
      </c>
      <c r="AO135" s="663"/>
      <c r="AP135" s="641" t="str">
        <f aca="false">IF(K134&lt;&gt;"","P列・R列に色付け","")</f>
        <v/>
      </c>
      <c r="AY135" s="645" t="str">
        <f aca="false">G134</f>
        <v/>
      </c>
    </row>
    <row r="136" customFormat="false" ht="32.1" hidden="false" customHeight="true" outlineLevel="0" collapsed="false">
      <c r="A136" s="617"/>
      <c r="B136" s="618"/>
      <c r="C136" s="618"/>
      <c r="D136" s="618"/>
      <c r="E136" s="618"/>
      <c r="F136" s="618"/>
      <c r="G136" s="619"/>
      <c r="H136" s="619"/>
      <c r="I136" s="619"/>
      <c r="J136" s="619"/>
      <c r="K136" s="619"/>
      <c r="L136" s="707"/>
      <c r="M136" s="708"/>
      <c r="N136" s="664" t="s">
        <v>413</v>
      </c>
      <c r="O136" s="711"/>
      <c r="P136" s="712" t="e">
        <f aca="false">IFERROR(VLOOKUP(K134,【参考】数式用!$A$5:$J$27,MATCH(O136,【参考】数式用!$B$4:$J$4,0)+1,0),"")))</f>
        <v>#N/A</v>
      </c>
      <c r="Q136" s="665"/>
      <c r="R136" s="666" t="e">
        <f aca="false">IFERROR(VLOOKUP(K134,【参考】数式用!$A$5:$J$27,MATCH(Q136,【参考】数式用!$B$4:$J$4,0)+1,0),"")))</f>
        <v>#N/A</v>
      </c>
      <c r="S136" s="667" t="s">
        <v>114</v>
      </c>
      <c r="T136" s="668" t="n">
        <v>6</v>
      </c>
      <c r="U136" s="669" t="s">
        <v>115</v>
      </c>
      <c r="V136" s="670" t="n">
        <v>4</v>
      </c>
      <c r="W136" s="669" t="s">
        <v>406</v>
      </c>
      <c r="X136" s="668" t="n">
        <v>6</v>
      </c>
      <c r="Y136" s="669" t="s">
        <v>115</v>
      </c>
      <c r="Z136" s="670" t="n">
        <v>5</v>
      </c>
      <c r="AA136" s="669" t="s">
        <v>116</v>
      </c>
      <c r="AB136" s="671" t="s">
        <v>127</v>
      </c>
      <c r="AC136" s="672" t="n">
        <f aca="false">IF(V136&gt;=1,(X136*12+Z136)-(T136*12+V136)+1,"")</f>
        <v>2</v>
      </c>
      <c r="AD136" s="669" t="s">
        <v>407</v>
      </c>
      <c r="AE136" s="673" t="str">
        <f aca="false">IFERROR(ROUNDDOWN(ROUND(L134*R136,0)*M134,0)*AC136,"")</f>
        <v/>
      </c>
      <c r="AF136" s="674" t="str">
        <f aca="false">IFERROR(ROUNDDOWN(ROUND(L134*(R136-P136),0)*M134,0)*AC136,"")</f>
        <v/>
      </c>
      <c r="AG136" s="675" t="n">
        <f aca="false">IF(AND(O136="ベア加算なし",Q136="ベア加算"),AE136,0)</f>
        <v>0</v>
      </c>
      <c r="AH136" s="676"/>
      <c r="AI136" s="677"/>
      <c r="AJ136" s="678"/>
      <c r="AK136" s="679"/>
      <c r="AL136" s="680"/>
      <c r="AM136" s="681"/>
      <c r="AN136" s="682" t="str">
        <f aca="false">IF(AP134="","",IF(OR(O134="",AND(O136="ベア加算なし",Q136="ベア加算",AH136=""),AND(OR(Q134="処遇加算Ⅰ",Q134="処遇加算Ⅱ"),AI134=""),AND(Q134="処遇加算Ⅲ",AJ134=""),AND(Q134="処遇加算Ⅰ",AK134=""),AND(OR(Q135="特定加算Ⅰ",Q135="特定加算Ⅱ"),AL135=""),AND(Q135="特定加算Ⅰ",AM135="")),"！記入が必要な欄（緑色、水色、黄色のセル）に空欄があります。空欄を埋めてください。",""))</f>
        <v/>
      </c>
      <c r="AP136" s="683" t="str">
        <f aca="false">IF(K134&lt;&gt;"","P列・R列に色付け","")</f>
        <v/>
      </c>
      <c r="AQ136" s="684"/>
      <c r="AR136" s="684"/>
      <c r="AX136" s="685"/>
      <c r="AY136" s="645" t="str">
        <f aca="false">G134</f>
        <v/>
      </c>
    </row>
    <row r="137" customFormat="false" ht="32.1" hidden="false" customHeight="true" outlineLevel="0" collapsed="false">
      <c r="A137" s="617" t="n">
        <v>42</v>
      </c>
      <c r="B137" s="618" t="str">
        <f aca="false">IF(基本情報入力シート!C95="","",基本情報入力シート!C95)</f>
        <v/>
      </c>
      <c r="C137" s="618"/>
      <c r="D137" s="618"/>
      <c r="E137" s="618"/>
      <c r="F137" s="618"/>
      <c r="G137" s="619" t="str">
        <f aca="false">IF(基本情報入力シート!M95="","",基本情報入力シート!M95)</f>
        <v/>
      </c>
      <c r="H137" s="619" t="str">
        <f aca="false">IF(基本情報入力シート!R95="","",基本情報入力シート!R95)</f>
        <v/>
      </c>
      <c r="I137" s="619" t="str">
        <f aca="false">IF(基本情報入力シート!W95="","",基本情報入力シート!W95)</f>
        <v/>
      </c>
      <c r="J137" s="619" t="str">
        <f aca="false">IF(基本情報入力シート!X95="","",基本情報入力シート!X95)</f>
        <v/>
      </c>
      <c r="K137" s="619" t="str">
        <f aca="false">IF(基本情報入力シート!Y95="","",基本情報入力シート!Y95)</f>
        <v/>
      </c>
      <c r="L137" s="707" t="str">
        <f aca="false">IF(基本情報入力シート!AB95="","",基本情報入力シート!AB95)</f>
        <v/>
      </c>
      <c r="M137" s="708" t="e">
        <f aca="false">IF(基本情報入力シート!AC95="","",基本情報入力シート!AC95)</f>
        <v>#N/A</v>
      </c>
      <c r="N137" s="623" t="s">
        <v>403</v>
      </c>
      <c r="O137" s="624"/>
      <c r="P137" s="625" t="e">
        <f aca="false">IFERROR(VLOOKUP(K137,【参考】数式用!$A$5:$J$27,MATCH(O137,【参考】数式用!$B$4:$J$4,0)+1,0),"")))</f>
        <v>#N/A</v>
      </c>
      <c r="Q137" s="624"/>
      <c r="R137" s="625" t="e">
        <f aca="false">IFERROR(VLOOKUP(K137,【参考】数式用!$A$5:$J$27,MATCH(Q137,【参考】数式用!$B$4:$J$4,0)+1,0),"")))</f>
        <v>#N/A</v>
      </c>
      <c r="S137" s="626" t="s">
        <v>114</v>
      </c>
      <c r="T137" s="627" t="n">
        <v>6</v>
      </c>
      <c r="U137" s="156" t="s">
        <v>115</v>
      </c>
      <c r="V137" s="628" t="n">
        <v>4</v>
      </c>
      <c r="W137" s="156" t="s">
        <v>406</v>
      </c>
      <c r="X137" s="627" t="n">
        <v>6</v>
      </c>
      <c r="Y137" s="156" t="s">
        <v>115</v>
      </c>
      <c r="Z137" s="628" t="n">
        <v>5</v>
      </c>
      <c r="AA137" s="156" t="s">
        <v>116</v>
      </c>
      <c r="AB137" s="629" t="s">
        <v>127</v>
      </c>
      <c r="AC137" s="630" t="n">
        <f aca="false">IF(V137&gt;=1,(X137*12+Z137)-(T137*12+V137)+1,"")</f>
        <v>2</v>
      </c>
      <c r="AD137" s="156" t="s">
        <v>407</v>
      </c>
      <c r="AE137" s="631" t="str">
        <f aca="false">IFERROR(ROUNDDOWN(ROUND(L137*R137,0)*M137,0)*AC137,"")</f>
        <v/>
      </c>
      <c r="AF137" s="632" t="str">
        <f aca="false">IFERROR(ROUNDDOWN(ROUND(L137*(R137-P137),0)*M137,0)*AC137,"")</f>
        <v/>
      </c>
      <c r="AG137" s="633"/>
      <c r="AH137" s="694"/>
      <c r="AI137" s="709"/>
      <c r="AJ137" s="704"/>
      <c r="AK137" s="705"/>
      <c r="AL137" s="638"/>
      <c r="AM137" s="639"/>
      <c r="AN137" s="640" t="str">
        <f aca="false">IF(AP137="","",IF(R137&lt;P137,"！加算の要件上は問題ありませんが、令和６年３月と比較して４・５月に加算率が下がる計画になっています。",""))</f>
        <v/>
      </c>
      <c r="AP137" s="641" t="str">
        <f aca="false">IF(K137&lt;&gt;"","P列・R列に色付け","")</f>
        <v/>
      </c>
      <c r="AQ137" s="642" t="e">
        <f aca="false">IFERROR(VLOOKUP(K137,【参考】数式用!$AJ$2:$AK$24,2,FALSE),"")))</f>
        <v>#N/A</v>
      </c>
      <c r="AR137" s="644" t="str">
        <f aca="false">Q137&amp;Q138&amp;Q139</f>
        <v/>
      </c>
      <c r="AS137" s="642" t="str">
        <f aca="false">IF(AG139&lt;&gt;0,IF(AH139="○","入力済","未入力"),"")</f>
        <v/>
      </c>
      <c r="AT137" s="643" t="str">
        <f aca="false">IF(OR(Q137="処遇加算Ⅰ",Q137="処遇加算Ⅱ"),IF(OR(AI137="○",AI137="令和６年度中に満たす"),"入力済","未入力"),"")</f>
        <v/>
      </c>
      <c r="AU137" s="644" t="str">
        <f aca="false">IF(Q137="処遇加算Ⅲ",IF(AJ137="○","入力済","未入力"),"")</f>
        <v/>
      </c>
      <c r="AV137" s="642" t="str">
        <f aca="false">IF(Q137="処遇加算Ⅰ",IF(OR(AK137="○",AK137="令和６年度中に満たす"),"入力済","未入力"),"")</f>
        <v/>
      </c>
      <c r="AW137" s="642" t="str">
        <f aca="false">IF(OR(Q138="特定加算Ⅰ",Q138="特定加算Ⅱ"),IF(OR(AND(K137&lt;&gt;"訪問型サービス（総合事業）",K137&lt;&gt;"通所型サービス（総合事業）",K137&lt;&gt;"（介護予防）短期入所生活介護",K137&lt;&gt;"（介護予防）短期入所療養介護（老健）",K137&lt;&gt;"（介護予防）短期入所療養介護 （病院等（老健以外）)",K137&lt;&gt;"（介護予防）短期入所療養介護（医療院）"),AL138&lt;&gt;""),1,""),"")</f>
        <v/>
      </c>
      <c r="AX137" s="645" t="str">
        <f aca="false">IF(Q138="特定加算Ⅰ",IF(AM138="","未入力","入力済"),"")</f>
        <v/>
      </c>
      <c r="AY137" s="645" t="str">
        <f aca="false">G137</f>
        <v/>
      </c>
    </row>
    <row r="138" customFormat="false" ht="32.1" hidden="false" customHeight="true" outlineLevel="0" collapsed="false">
      <c r="A138" s="617"/>
      <c r="B138" s="618"/>
      <c r="C138" s="618"/>
      <c r="D138" s="618"/>
      <c r="E138" s="618"/>
      <c r="F138" s="618"/>
      <c r="G138" s="619"/>
      <c r="H138" s="619"/>
      <c r="I138" s="619"/>
      <c r="J138" s="619"/>
      <c r="K138" s="619"/>
      <c r="L138" s="707"/>
      <c r="M138" s="708"/>
      <c r="N138" s="646" t="s">
        <v>409</v>
      </c>
      <c r="O138" s="647"/>
      <c r="P138" s="648" t="e">
        <f aca="false">IFERROR(VLOOKUP(K137,【参考】数式用!$A$5:$J$27,MATCH(O138,【参考】数式用!$B$4:$J$4,0)+1,0),"")))</f>
        <v>#N/A</v>
      </c>
      <c r="Q138" s="647"/>
      <c r="R138" s="648" t="e">
        <f aca="false">IFERROR(VLOOKUP(K137,【参考】数式用!$A$5:$J$27,MATCH(Q138,【参考】数式用!$B$4:$J$4,0)+1,0),"")))</f>
        <v>#N/A</v>
      </c>
      <c r="S138" s="98" t="s">
        <v>114</v>
      </c>
      <c r="T138" s="649" t="n">
        <v>6</v>
      </c>
      <c r="U138" s="99" t="s">
        <v>115</v>
      </c>
      <c r="V138" s="650" t="n">
        <v>4</v>
      </c>
      <c r="W138" s="99" t="s">
        <v>406</v>
      </c>
      <c r="X138" s="649" t="n">
        <v>6</v>
      </c>
      <c r="Y138" s="99" t="s">
        <v>115</v>
      </c>
      <c r="Z138" s="650" t="n">
        <v>5</v>
      </c>
      <c r="AA138" s="99" t="s">
        <v>116</v>
      </c>
      <c r="AB138" s="651" t="s">
        <v>127</v>
      </c>
      <c r="AC138" s="652" t="n">
        <f aca="false">IF(V138&gt;=1,(X138*12+Z138)-(T138*12+V138)+1,"")</f>
        <v>2</v>
      </c>
      <c r="AD138" s="99" t="s">
        <v>407</v>
      </c>
      <c r="AE138" s="653" t="str">
        <f aca="false">IFERROR(ROUNDDOWN(ROUND(L137*R138,0)*M137,0)*AC138,"")</f>
        <v/>
      </c>
      <c r="AF138" s="654" t="str">
        <f aca="false">IFERROR(ROUNDDOWN(ROUND(L137*(R138-P138),0)*M137,0)*AC138,"")</f>
        <v/>
      </c>
      <c r="AG138" s="655"/>
      <c r="AH138" s="656"/>
      <c r="AI138" s="657"/>
      <c r="AJ138" s="658"/>
      <c r="AK138" s="659"/>
      <c r="AL138" s="660"/>
      <c r="AM138" s="661"/>
      <c r="AN138" s="662" t="str">
        <f aca="false">IF(AP137="","",IF(OR(Z137=4,Z138=4,Z139=4),"！加算の要件上は問題ありませんが、算定期間の終わりが令和６年５月になっていません。区分変更の場合は、「基本情報入力シート」で同じ事業所を２行に分けて記入してください。",""))</f>
        <v/>
      </c>
      <c r="AO138" s="663"/>
      <c r="AP138" s="641" t="str">
        <f aca="false">IF(K137&lt;&gt;"","P列・R列に色付け","")</f>
        <v/>
      </c>
      <c r="AY138" s="645" t="str">
        <f aca="false">G137</f>
        <v/>
      </c>
    </row>
    <row r="139" customFormat="false" ht="32.1" hidden="false" customHeight="true" outlineLevel="0" collapsed="false">
      <c r="A139" s="617"/>
      <c r="B139" s="618"/>
      <c r="C139" s="618"/>
      <c r="D139" s="618"/>
      <c r="E139" s="618"/>
      <c r="F139" s="618"/>
      <c r="G139" s="619"/>
      <c r="H139" s="619"/>
      <c r="I139" s="619"/>
      <c r="J139" s="619"/>
      <c r="K139" s="619"/>
      <c r="L139" s="707"/>
      <c r="M139" s="708"/>
      <c r="N139" s="664" t="s">
        <v>413</v>
      </c>
      <c r="O139" s="711"/>
      <c r="P139" s="712" t="e">
        <f aca="false">IFERROR(VLOOKUP(K137,【参考】数式用!$A$5:$J$27,MATCH(O139,【参考】数式用!$B$4:$J$4,0)+1,0),"")))</f>
        <v>#N/A</v>
      </c>
      <c r="Q139" s="665"/>
      <c r="R139" s="666" t="e">
        <f aca="false">IFERROR(VLOOKUP(K137,【参考】数式用!$A$5:$J$27,MATCH(Q139,【参考】数式用!$B$4:$J$4,0)+1,0),"")))</f>
        <v>#N/A</v>
      </c>
      <c r="S139" s="667" t="s">
        <v>114</v>
      </c>
      <c r="T139" s="668" t="n">
        <v>6</v>
      </c>
      <c r="U139" s="669" t="s">
        <v>115</v>
      </c>
      <c r="V139" s="670" t="n">
        <v>4</v>
      </c>
      <c r="W139" s="669" t="s">
        <v>406</v>
      </c>
      <c r="X139" s="668" t="n">
        <v>6</v>
      </c>
      <c r="Y139" s="669" t="s">
        <v>115</v>
      </c>
      <c r="Z139" s="670" t="n">
        <v>5</v>
      </c>
      <c r="AA139" s="669" t="s">
        <v>116</v>
      </c>
      <c r="AB139" s="671" t="s">
        <v>127</v>
      </c>
      <c r="AC139" s="672" t="n">
        <f aca="false">IF(V139&gt;=1,(X139*12+Z139)-(T139*12+V139)+1,"")</f>
        <v>2</v>
      </c>
      <c r="AD139" s="669" t="s">
        <v>407</v>
      </c>
      <c r="AE139" s="673" t="str">
        <f aca="false">IFERROR(ROUNDDOWN(ROUND(L137*R139,0)*M137,0)*AC139,"")</f>
        <v/>
      </c>
      <c r="AF139" s="674" t="str">
        <f aca="false">IFERROR(ROUNDDOWN(ROUND(L137*(R139-P139),0)*M137,0)*AC139,"")</f>
        <v/>
      </c>
      <c r="AG139" s="675" t="n">
        <f aca="false">IF(AND(O139="ベア加算なし",Q139="ベア加算"),AE139,0)</f>
        <v>0</v>
      </c>
      <c r="AH139" s="676"/>
      <c r="AI139" s="677"/>
      <c r="AJ139" s="678"/>
      <c r="AK139" s="679"/>
      <c r="AL139" s="680"/>
      <c r="AM139" s="681"/>
      <c r="AN139" s="682" t="str">
        <f aca="false">IF(AP137="","",IF(OR(O137="",AND(O139="ベア加算なし",Q139="ベア加算",AH139=""),AND(OR(Q137="処遇加算Ⅰ",Q137="処遇加算Ⅱ"),AI137=""),AND(Q137="処遇加算Ⅲ",AJ137=""),AND(Q137="処遇加算Ⅰ",AK137=""),AND(OR(Q138="特定加算Ⅰ",Q138="特定加算Ⅱ"),AL138=""),AND(Q138="特定加算Ⅰ",AM138="")),"！記入が必要な欄（緑色、水色、黄色のセル）に空欄があります。空欄を埋めてください。",""))</f>
        <v/>
      </c>
      <c r="AP139" s="683" t="str">
        <f aca="false">IF(K137&lt;&gt;"","P列・R列に色付け","")</f>
        <v/>
      </c>
      <c r="AQ139" s="684"/>
      <c r="AR139" s="684"/>
      <c r="AX139" s="685"/>
      <c r="AY139" s="645" t="str">
        <f aca="false">G137</f>
        <v/>
      </c>
    </row>
    <row r="140" customFormat="false" ht="32.1" hidden="false" customHeight="true" outlineLevel="0" collapsed="false">
      <c r="A140" s="617" t="n">
        <v>43</v>
      </c>
      <c r="B140" s="618" t="str">
        <f aca="false">IF(基本情報入力シート!C96="","",基本情報入力シート!C96)</f>
        <v/>
      </c>
      <c r="C140" s="618"/>
      <c r="D140" s="618"/>
      <c r="E140" s="618"/>
      <c r="F140" s="618"/>
      <c r="G140" s="619" t="str">
        <f aca="false">IF(基本情報入力シート!M96="","",基本情報入力シート!M96)</f>
        <v/>
      </c>
      <c r="H140" s="619" t="str">
        <f aca="false">IF(基本情報入力シート!R96="","",基本情報入力シート!R96)</f>
        <v/>
      </c>
      <c r="I140" s="619" t="str">
        <f aca="false">IF(基本情報入力シート!W96="","",基本情報入力シート!W96)</f>
        <v/>
      </c>
      <c r="J140" s="619" t="str">
        <f aca="false">IF(基本情報入力シート!X96="","",基本情報入力シート!X96)</f>
        <v/>
      </c>
      <c r="K140" s="619" t="str">
        <f aca="false">IF(基本情報入力シート!Y96="","",基本情報入力シート!Y96)</f>
        <v/>
      </c>
      <c r="L140" s="707" t="str">
        <f aca="false">IF(基本情報入力シート!AB96="","",基本情報入力シート!AB96)</f>
        <v/>
      </c>
      <c r="M140" s="708" t="e">
        <f aca="false">IF(基本情報入力シート!AC96="","",基本情報入力シート!AC96)</f>
        <v>#N/A</v>
      </c>
      <c r="N140" s="623" t="s">
        <v>403</v>
      </c>
      <c r="O140" s="624"/>
      <c r="P140" s="625" t="e">
        <f aca="false">IFERROR(VLOOKUP(K140,【参考】数式用!$A$5:$J$27,MATCH(O140,【参考】数式用!$B$4:$J$4,0)+1,0),"")))</f>
        <v>#N/A</v>
      </c>
      <c r="Q140" s="624"/>
      <c r="R140" s="625" t="e">
        <f aca="false">IFERROR(VLOOKUP(K140,【参考】数式用!$A$5:$J$27,MATCH(Q140,【参考】数式用!$B$4:$J$4,0)+1,0),"")))</f>
        <v>#N/A</v>
      </c>
      <c r="S140" s="626" t="s">
        <v>114</v>
      </c>
      <c r="T140" s="627" t="n">
        <v>6</v>
      </c>
      <c r="U140" s="156" t="s">
        <v>115</v>
      </c>
      <c r="V140" s="628" t="n">
        <v>4</v>
      </c>
      <c r="W140" s="156" t="s">
        <v>406</v>
      </c>
      <c r="X140" s="627" t="n">
        <v>6</v>
      </c>
      <c r="Y140" s="156" t="s">
        <v>115</v>
      </c>
      <c r="Z140" s="628" t="n">
        <v>5</v>
      </c>
      <c r="AA140" s="156" t="s">
        <v>116</v>
      </c>
      <c r="AB140" s="629" t="s">
        <v>127</v>
      </c>
      <c r="AC140" s="630" t="n">
        <f aca="false">IF(V140&gt;=1,(X140*12+Z140)-(T140*12+V140)+1,"")</f>
        <v>2</v>
      </c>
      <c r="AD140" s="156" t="s">
        <v>407</v>
      </c>
      <c r="AE140" s="631" t="str">
        <f aca="false">IFERROR(ROUNDDOWN(ROUND(L140*R140,0)*M140,0)*AC140,"")</f>
        <v/>
      </c>
      <c r="AF140" s="632" t="str">
        <f aca="false">IFERROR(ROUNDDOWN(ROUND(L140*(R140-P140),0)*M140,0)*AC140,"")</f>
        <v/>
      </c>
      <c r="AG140" s="633"/>
      <c r="AH140" s="694"/>
      <c r="AI140" s="709"/>
      <c r="AJ140" s="704"/>
      <c r="AK140" s="705"/>
      <c r="AL140" s="638"/>
      <c r="AM140" s="639"/>
      <c r="AN140" s="640" t="str">
        <f aca="false">IF(AP140="","",IF(R140&lt;P140,"！加算の要件上は問題ありませんが、令和６年３月と比較して４・５月に加算率が下がる計画になっています。",""))</f>
        <v/>
      </c>
      <c r="AP140" s="641" t="str">
        <f aca="false">IF(K140&lt;&gt;"","P列・R列に色付け","")</f>
        <v/>
      </c>
      <c r="AQ140" s="642" t="e">
        <f aca="false">IFERROR(VLOOKUP(K140,【参考】数式用!$AJ$2:$AK$24,2,FALSE),"")))</f>
        <v>#N/A</v>
      </c>
      <c r="AR140" s="644" t="str">
        <f aca="false">Q140&amp;Q141&amp;Q142</f>
        <v/>
      </c>
      <c r="AS140" s="642" t="str">
        <f aca="false">IF(AG142&lt;&gt;0,IF(AH142="○","入力済","未入力"),"")</f>
        <v/>
      </c>
      <c r="AT140" s="643" t="str">
        <f aca="false">IF(OR(Q140="処遇加算Ⅰ",Q140="処遇加算Ⅱ"),IF(OR(AI140="○",AI140="令和６年度中に満たす"),"入力済","未入力"),"")</f>
        <v/>
      </c>
      <c r="AU140" s="644" t="str">
        <f aca="false">IF(Q140="処遇加算Ⅲ",IF(AJ140="○","入力済","未入力"),"")</f>
        <v/>
      </c>
      <c r="AV140" s="642" t="str">
        <f aca="false">IF(Q140="処遇加算Ⅰ",IF(OR(AK140="○",AK140="令和６年度中に満たす"),"入力済","未入力"),"")</f>
        <v/>
      </c>
      <c r="AW140" s="642" t="str">
        <f aca="false">IF(OR(Q141="特定加算Ⅰ",Q141="特定加算Ⅱ"),IF(OR(AND(K140&lt;&gt;"訪問型サービス（総合事業）",K140&lt;&gt;"通所型サービス（総合事業）",K140&lt;&gt;"（介護予防）短期入所生活介護",K140&lt;&gt;"（介護予防）短期入所療養介護（老健）",K140&lt;&gt;"（介護予防）短期入所療養介護 （病院等（老健以外）)",K140&lt;&gt;"（介護予防）短期入所療養介護（医療院）"),AL141&lt;&gt;""),1,""),"")</f>
        <v/>
      </c>
      <c r="AX140" s="645" t="str">
        <f aca="false">IF(Q141="特定加算Ⅰ",IF(AM141="","未入力","入力済"),"")</f>
        <v/>
      </c>
      <c r="AY140" s="645" t="str">
        <f aca="false">G140</f>
        <v/>
      </c>
    </row>
    <row r="141" customFormat="false" ht="32.1" hidden="false" customHeight="true" outlineLevel="0" collapsed="false">
      <c r="A141" s="617"/>
      <c r="B141" s="618"/>
      <c r="C141" s="618"/>
      <c r="D141" s="618"/>
      <c r="E141" s="618"/>
      <c r="F141" s="618"/>
      <c r="G141" s="619"/>
      <c r="H141" s="619"/>
      <c r="I141" s="619"/>
      <c r="J141" s="619"/>
      <c r="K141" s="619"/>
      <c r="L141" s="707"/>
      <c r="M141" s="708"/>
      <c r="N141" s="646" t="s">
        <v>409</v>
      </c>
      <c r="O141" s="647"/>
      <c r="P141" s="648" t="e">
        <f aca="false">IFERROR(VLOOKUP(K140,【参考】数式用!$A$5:$J$27,MATCH(O141,【参考】数式用!$B$4:$J$4,0)+1,0),"")))</f>
        <v>#N/A</v>
      </c>
      <c r="Q141" s="647"/>
      <c r="R141" s="648" t="e">
        <f aca="false">IFERROR(VLOOKUP(K140,【参考】数式用!$A$5:$J$27,MATCH(Q141,【参考】数式用!$B$4:$J$4,0)+1,0),"")))</f>
        <v>#N/A</v>
      </c>
      <c r="S141" s="98" t="s">
        <v>114</v>
      </c>
      <c r="T141" s="649" t="n">
        <v>6</v>
      </c>
      <c r="U141" s="99" t="s">
        <v>115</v>
      </c>
      <c r="V141" s="650" t="n">
        <v>4</v>
      </c>
      <c r="W141" s="99" t="s">
        <v>406</v>
      </c>
      <c r="X141" s="649" t="n">
        <v>6</v>
      </c>
      <c r="Y141" s="99" t="s">
        <v>115</v>
      </c>
      <c r="Z141" s="650" t="n">
        <v>5</v>
      </c>
      <c r="AA141" s="99" t="s">
        <v>116</v>
      </c>
      <c r="AB141" s="651" t="s">
        <v>127</v>
      </c>
      <c r="AC141" s="652" t="n">
        <f aca="false">IF(V141&gt;=1,(X141*12+Z141)-(T141*12+V141)+1,"")</f>
        <v>2</v>
      </c>
      <c r="AD141" s="99" t="s">
        <v>407</v>
      </c>
      <c r="AE141" s="653" t="str">
        <f aca="false">IFERROR(ROUNDDOWN(ROUND(L140*R141,0)*M140,0)*AC141,"")</f>
        <v/>
      </c>
      <c r="AF141" s="654" t="str">
        <f aca="false">IFERROR(ROUNDDOWN(ROUND(L140*(R141-P141),0)*M140,0)*AC141,"")</f>
        <v/>
      </c>
      <c r="AG141" s="655"/>
      <c r="AH141" s="656"/>
      <c r="AI141" s="657"/>
      <c r="AJ141" s="658"/>
      <c r="AK141" s="659"/>
      <c r="AL141" s="660"/>
      <c r="AM141" s="661"/>
      <c r="AN141" s="662" t="str">
        <f aca="false">IF(AP140="","",IF(OR(Z140=4,Z141=4,Z142=4),"！加算の要件上は問題ありませんが、算定期間の終わりが令和６年５月になっていません。区分変更の場合は、「基本情報入力シート」で同じ事業所を２行に分けて記入してください。",""))</f>
        <v/>
      </c>
      <c r="AO141" s="663"/>
      <c r="AP141" s="641" t="str">
        <f aca="false">IF(K140&lt;&gt;"","P列・R列に色付け","")</f>
        <v/>
      </c>
      <c r="AY141" s="645" t="str">
        <f aca="false">G140</f>
        <v/>
      </c>
    </row>
    <row r="142" customFormat="false" ht="32.1" hidden="false" customHeight="true" outlineLevel="0" collapsed="false">
      <c r="A142" s="617"/>
      <c r="B142" s="618"/>
      <c r="C142" s="618"/>
      <c r="D142" s="618"/>
      <c r="E142" s="618"/>
      <c r="F142" s="618"/>
      <c r="G142" s="619"/>
      <c r="H142" s="619"/>
      <c r="I142" s="619"/>
      <c r="J142" s="619"/>
      <c r="K142" s="619"/>
      <c r="L142" s="707"/>
      <c r="M142" s="708"/>
      <c r="N142" s="664" t="s">
        <v>413</v>
      </c>
      <c r="O142" s="711"/>
      <c r="P142" s="712" t="e">
        <f aca="false">IFERROR(VLOOKUP(K140,【参考】数式用!$A$5:$J$27,MATCH(O142,【参考】数式用!$B$4:$J$4,0)+1,0),"")))</f>
        <v>#N/A</v>
      </c>
      <c r="Q142" s="665"/>
      <c r="R142" s="666" t="e">
        <f aca="false">IFERROR(VLOOKUP(K140,【参考】数式用!$A$5:$J$27,MATCH(Q142,【参考】数式用!$B$4:$J$4,0)+1,0),"")))</f>
        <v>#N/A</v>
      </c>
      <c r="S142" s="667" t="s">
        <v>114</v>
      </c>
      <c r="T142" s="668" t="n">
        <v>6</v>
      </c>
      <c r="U142" s="669" t="s">
        <v>115</v>
      </c>
      <c r="V142" s="670" t="n">
        <v>4</v>
      </c>
      <c r="W142" s="669" t="s">
        <v>406</v>
      </c>
      <c r="X142" s="668" t="n">
        <v>6</v>
      </c>
      <c r="Y142" s="669" t="s">
        <v>115</v>
      </c>
      <c r="Z142" s="670" t="n">
        <v>5</v>
      </c>
      <c r="AA142" s="669" t="s">
        <v>116</v>
      </c>
      <c r="AB142" s="671" t="s">
        <v>127</v>
      </c>
      <c r="AC142" s="672" t="n">
        <f aca="false">IF(V142&gt;=1,(X142*12+Z142)-(T142*12+V142)+1,"")</f>
        <v>2</v>
      </c>
      <c r="AD142" s="669" t="s">
        <v>407</v>
      </c>
      <c r="AE142" s="673" t="str">
        <f aca="false">IFERROR(ROUNDDOWN(ROUND(L140*R142,0)*M140,0)*AC142,"")</f>
        <v/>
      </c>
      <c r="AF142" s="674" t="str">
        <f aca="false">IFERROR(ROUNDDOWN(ROUND(L140*(R142-P142),0)*M140,0)*AC142,"")</f>
        <v/>
      </c>
      <c r="AG142" s="675" t="n">
        <f aca="false">IF(AND(O142="ベア加算なし",Q142="ベア加算"),AE142,0)</f>
        <v>0</v>
      </c>
      <c r="AH142" s="676"/>
      <c r="AI142" s="677"/>
      <c r="AJ142" s="678"/>
      <c r="AK142" s="679"/>
      <c r="AL142" s="680"/>
      <c r="AM142" s="681"/>
      <c r="AN142" s="682" t="str">
        <f aca="false">IF(AP140="","",IF(OR(O140="",AND(O142="ベア加算なし",Q142="ベア加算",AH142=""),AND(OR(Q140="処遇加算Ⅰ",Q140="処遇加算Ⅱ"),AI140=""),AND(Q140="処遇加算Ⅲ",AJ140=""),AND(Q140="処遇加算Ⅰ",AK140=""),AND(OR(Q141="特定加算Ⅰ",Q141="特定加算Ⅱ"),AL141=""),AND(Q141="特定加算Ⅰ",AM141="")),"！記入が必要な欄（緑色、水色、黄色のセル）に空欄があります。空欄を埋めてください。",""))</f>
        <v/>
      </c>
      <c r="AP142" s="683" t="str">
        <f aca="false">IF(K140&lt;&gt;"","P列・R列に色付け","")</f>
        <v/>
      </c>
      <c r="AQ142" s="684"/>
      <c r="AR142" s="684"/>
      <c r="AX142" s="685"/>
      <c r="AY142" s="645" t="str">
        <f aca="false">G140</f>
        <v/>
      </c>
    </row>
    <row r="143" customFormat="false" ht="32.1" hidden="false" customHeight="true" outlineLevel="0" collapsed="false">
      <c r="A143" s="617" t="n">
        <v>44</v>
      </c>
      <c r="B143" s="618" t="str">
        <f aca="false">IF(基本情報入力シート!C97="","",基本情報入力シート!C97)</f>
        <v/>
      </c>
      <c r="C143" s="618"/>
      <c r="D143" s="618"/>
      <c r="E143" s="618"/>
      <c r="F143" s="618"/>
      <c r="G143" s="619" t="str">
        <f aca="false">IF(基本情報入力シート!M97="","",基本情報入力シート!M97)</f>
        <v/>
      </c>
      <c r="H143" s="619" t="str">
        <f aca="false">IF(基本情報入力シート!R97="","",基本情報入力シート!R97)</f>
        <v/>
      </c>
      <c r="I143" s="619" t="str">
        <f aca="false">IF(基本情報入力シート!W97="","",基本情報入力シート!W97)</f>
        <v/>
      </c>
      <c r="J143" s="619" t="str">
        <f aca="false">IF(基本情報入力シート!X97="","",基本情報入力シート!X97)</f>
        <v/>
      </c>
      <c r="K143" s="619" t="str">
        <f aca="false">IF(基本情報入力シート!Y97="","",基本情報入力シート!Y97)</f>
        <v/>
      </c>
      <c r="L143" s="707" t="str">
        <f aca="false">IF(基本情報入力シート!AB97="","",基本情報入力シート!AB97)</f>
        <v/>
      </c>
      <c r="M143" s="708" t="e">
        <f aca="false">IF(基本情報入力シート!AC97="","",基本情報入力シート!AC97)</f>
        <v>#N/A</v>
      </c>
      <c r="N143" s="623" t="s">
        <v>403</v>
      </c>
      <c r="O143" s="624"/>
      <c r="P143" s="625" t="e">
        <f aca="false">IFERROR(VLOOKUP(K143,【参考】数式用!$A$5:$J$27,MATCH(O143,【参考】数式用!$B$4:$J$4,0)+1,0),"")))</f>
        <v>#N/A</v>
      </c>
      <c r="Q143" s="624"/>
      <c r="R143" s="625" t="e">
        <f aca="false">IFERROR(VLOOKUP(K143,【参考】数式用!$A$5:$J$27,MATCH(Q143,【参考】数式用!$B$4:$J$4,0)+1,0),"")))</f>
        <v>#N/A</v>
      </c>
      <c r="S143" s="626" t="s">
        <v>114</v>
      </c>
      <c r="T143" s="627" t="n">
        <v>6</v>
      </c>
      <c r="U143" s="156" t="s">
        <v>115</v>
      </c>
      <c r="V143" s="628" t="n">
        <v>4</v>
      </c>
      <c r="W143" s="156" t="s">
        <v>406</v>
      </c>
      <c r="X143" s="627" t="n">
        <v>6</v>
      </c>
      <c r="Y143" s="156" t="s">
        <v>115</v>
      </c>
      <c r="Z143" s="628" t="n">
        <v>5</v>
      </c>
      <c r="AA143" s="156" t="s">
        <v>116</v>
      </c>
      <c r="AB143" s="629" t="s">
        <v>127</v>
      </c>
      <c r="AC143" s="630" t="n">
        <f aca="false">IF(V143&gt;=1,(X143*12+Z143)-(T143*12+V143)+1,"")</f>
        <v>2</v>
      </c>
      <c r="AD143" s="156" t="s">
        <v>407</v>
      </c>
      <c r="AE143" s="631" t="str">
        <f aca="false">IFERROR(ROUNDDOWN(ROUND(L143*R143,0)*M143,0)*AC143,"")</f>
        <v/>
      </c>
      <c r="AF143" s="632" t="str">
        <f aca="false">IFERROR(ROUNDDOWN(ROUND(L143*(R143-P143),0)*M143,0)*AC143,"")</f>
        <v/>
      </c>
      <c r="AG143" s="633"/>
      <c r="AH143" s="694"/>
      <c r="AI143" s="709"/>
      <c r="AJ143" s="704"/>
      <c r="AK143" s="705"/>
      <c r="AL143" s="638"/>
      <c r="AM143" s="639"/>
      <c r="AN143" s="640" t="str">
        <f aca="false">IF(AP143="","",IF(R143&lt;P143,"！加算の要件上は問題ありませんが、令和６年３月と比較して４・５月に加算率が下がる計画になっています。",""))</f>
        <v/>
      </c>
      <c r="AP143" s="641" t="str">
        <f aca="false">IF(K143&lt;&gt;"","P列・R列に色付け","")</f>
        <v/>
      </c>
      <c r="AQ143" s="642" t="e">
        <f aca="false">IFERROR(VLOOKUP(K143,【参考】数式用!$AJ$2:$AK$24,2,FALSE),"")))</f>
        <v>#N/A</v>
      </c>
      <c r="AR143" s="644" t="str">
        <f aca="false">Q143&amp;Q144&amp;Q145</f>
        <v/>
      </c>
      <c r="AS143" s="642" t="str">
        <f aca="false">IF(AG145&lt;&gt;0,IF(AH145="○","入力済","未入力"),"")</f>
        <v/>
      </c>
      <c r="AT143" s="643" t="str">
        <f aca="false">IF(OR(Q143="処遇加算Ⅰ",Q143="処遇加算Ⅱ"),IF(OR(AI143="○",AI143="令和６年度中に満たす"),"入力済","未入力"),"")</f>
        <v/>
      </c>
      <c r="AU143" s="644" t="str">
        <f aca="false">IF(Q143="処遇加算Ⅲ",IF(AJ143="○","入力済","未入力"),"")</f>
        <v/>
      </c>
      <c r="AV143" s="642" t="str">
        <f aca="false">IF(Q143="処遇加算Ⅰ",IF(OR(AK143="○",AK143="令和６年度中に満たす"),"入力済","未入力"),"")</f>
        <v/>
      </c>
      <c r="AW143" s="642" t="str">
        <f aca="false">IF(OR(Q144="特定加算Ⅰ",Q144="特定加算Ⅱ"),IF(OR(AND(K143&lt;&gt;"訪問型サービス（総合事業）",K143&lt;&gt;"通所型サービス（総合事業）",K143&lt;&gt;"（介護予防）短期入所生活介護",K143&lt;&gt;"（介護予防）短期入所療養介護（老健）",K143&lt;&gt;"（介護予防）短期入所療養介護 （病院等（老健以外）)",K143&lt;&gt;"（介護予防）短期入所療養介護（医療院）"),AL144&lt;&gt;""),1,""),"")</f>
        <v/>
      </c>
      <c r="AX143" s="645" t="str">
        <f aca="false">IF(Q144="特定加算Ⅰ",IF(AM144="","未入力","入力済"),"")</f>
        <v/>
      </c>
      <c r="AY143" s="645" t="str">
        <f aca="false">G143</f>
        <v/>
      </c>
    </row>
    <row r="144" customFormat="false" ht="32.1" hidden="false" customHeight="true" outlineLevel="0" collapsed="false">
      <c r="A144" s="617"/>
      <c r="B144" s="618"/>
      <c r="C144" s="618"/>
      <c r="D144" s="618"/>
      <c r="E144" s="618"/>
      <c r="F144" s="618"/>
      <c r="G144" s="619"/>
      <c r="H144" s="619"/>
      <c r="I144" s="619"/>
      <c r="J144" s="619"/>
      <c r="K144" s="619"/>
      <c r="L144" s="707"/>
      <c r="M144" s="708"/>
      <c r="N144" s="646" t="s">
        <v>409</v>
      </c>
      <c r="O144" s="647"/>
      <c r="P144" s="648" t="e">
        <f aca="false">IFERROR(VLOOKUP(K143,【参考】数式用!$A$5:$J$27,MATCH(O144,【参考】数式用!$B$4:$J$4,0)+1,0),"")))</f>
        <v>#N/A</v>
      </c>
      <c r="Q144" s="647"/>
      <c r="R144" s="648" t="e">
        <f aca="false">IFERROR(VLOOKUP(K143,【参考】数式用!$A$5:$J$27,MATCH(Q144,【参考】数式用!$B$4:$J$4,0)+1,0),"")))</f>
        <v>#N/A</v>
      </c>
      <c r="S144" s="98" t="s">
        <v>114</v>
      </c>
      <c r="T144" s="649" t="n">
        <v>6</v>
      </c>
      <c r="U144" s="99" t="s">
        <v>115</v>
      </c>
      <c r="V144" s="650" t="n">
        <v>4</v>
      </c>
      <c r="W144" s="99" t="s">
        <v>406</v>
      </c>
      <c r="X144" s="649" t="n">
        <v>6</v>
      </c>
      <c r="Y144" s="99" t="s">
        <v>115</v>
      </c>
      <c r="Z144" s="650" t="n">
        <v>5</v>
      </c>
      <c r="AA144" s="99" t="s">
        <v>116</v>
      </c>
      <c r="AB144" s="651" t="s">
        <v>127</v>
      </c>
      <c r="AC144" s="652" t="n">
        <f aca="false">IF(V144&gt;=1,(X144*12+Z144)-(T144*12+V144)+1,"")</f>
        <v>2</v>
      </c>
      <c r="AD144" s="99" t="s">
        <v>407</v>
      </c>
      <c r="AE144" s="653" t="str">
        <f aca="false">IFERROR(ROUNDDOWN(ROUND(L143*R144,0)*M143,0)*AC144,"")</f>
        <v/>
      </c>
      <c r="AF144" s="654" t="str">
        <f aca="false">IFERROR(ROUNDDOWN(ROUND(L143*(R144-P144),0)*M143,0)*AC144,"")</f>
        <v/>
      </c>
      <c r="AG144" s="655"/>
      <c r="AH144" s="656"/>
      <c r="AI144" s="657"/>
      <c r="AJ144" s="658"/>
      <c r="AK144" s="659"/>
      <c r="AL144" s="660"/>
      <c r="AM144" s="661"/>
      <c r="AN144" s="662" t="str">
        <f aca="false">IF(AP143="","",IF(OR(Z143=4,Z144=4,Z145=4),"！加算の要件上は問題ありませんが、算定期間の終わりが令和６年５月になっていません。区分変更の場合は、「基本情報入力シート」で同じ事業所を２行に分けて記入してください。",""))</f>
        <v/>
      </c>
      <c r="AO144" s="663"/>
      <c r="AP144" s="641" t="str">
        <f aca="false">IF(K143&lt;&gt;"","P列・R列に色付け","")</f>
        <v/>
      </c>
      <c r="AY144" s="645" t="str">
        <f aca="false">G143</f>
        <v/>
      </c>
    </row>
    <row r="145" customFormat="false" ht="32.1" hidden="false" customHeight="true" outlineLevel="0" collapsed="false">
      <c r="A145" s="617"/>
      <c r="B145" s="618"/>
      <c r="C145" s="618"/>
      <c r="D145" s="618"/>
      <c r="E145" s="618"/>
      <c r="F145" s="618"/>
      <c r="G145" s="619"/>
      <c r="H145" s="619"/>
      <c r="I145" s="619"/>
      <c r="J145" s="619"/>
      <c r="K145" s="619"/>
      <c r="L145" s="707"/>
      <c r="M145" s="708"/>
      <c r="N145" s="664" t="s">
        <v>413</v>
      </c>
      <c r="O145" s="711"/>
      <c r="P145" s="712" t="e">
        <f aca="false">IFERROR(VLOOKUP(K143,【参考】数式用!$A$5:$J$27,MATCH(O145,【参考】数式用!$B$4:$J$4,0)+1,0),"")))</f>
        <v>#N/A</v>
      </c>
      <c r="Q145" s="665"/>
      <c r="R145" s="666" t="e">
        <f aca="false">IFERROR(VLOOKUP(K143,【参考】数式用!$A$5:$J$27,MATCH(Q145,【参考】数式用!$B$4:$J$4,0)+1,0),"")))</f>
        <v>#N/A</v>
      </c>
      <c r="S145" s="667" t="s">
        <v>114</v>
      </c>
      <c r="T145" s="668" t="n">
        <v>6</v>
      </c>
      <c r="U145" s="669" t="s">
        <v>115</v>
      </c>
      <c r="V145" s="670" t="n">
        <v>4</v>
      </c>
      <c r="W145" s="669" t="s">
        <v>406</v>
      </c>
      <c r="X145" s="668" t="n">
        <v>6</v>
      </c>
      <c r="Y145" s="669" t="s">
        <v>115</v>
      </c>
      <c r="Z145" s="670" t="n">
        <v>5</v>
      </c>
      <c r="AA145" s="669" t="s">
        <v>116</v>
      </c>
      <c r="AB145" s="671" t="s">
        <v>127</v>
      </c>
      <c r="AC145" s="672" t="n">
        <f aca="false">IF(V145&gt;=1,(X145*12+Z145)-(T145*12+V145)+1,"")</f>
        <v>2</v>
      </c>
      <c r="AD145" s="669" t="s">
        <v>407</v>
      </c>
      <c r="AE145" s="673" t="str">
        <f aca="false">IFERROR(ROUNDDOWN(ROUND(L143*R145,0)*M143,0)*AC145,"")</f>
        <v/>
      </c>
      <c r="AF145" s="674" t="str">
        <f aca="false">IFERROR(ROUNDDOWN(ROUND(L143*(R145-P145),0)*M143,0)*AC145,"")</f>
        <v/>
      </c>
      <c r="AG145" s="675" t="n">
        <f aca="false">IF(AND(O145="ベア加算なし",Q145="ベア加算"),AE145,0)</f>
        <v>0</v>
      </c>
      <c r="AH145" s="676"/>
      <c r="AI145" s="677"/>
      <c r="AJ145" s="678"/>
      <c r="AK145" s="679"/>
      <c r="AL145" s="680"/>
      <c r="AM145" s="681"/>
      <c r="AN145" s="682" t="str">
        <f aca="false">IF(AP143="","",IF(OR(O143="",AND(O145="ベア加算なし",Q145="ベア加算",AH145=""),AND(OR(Q143="処遇加算Ⅰ",Q143="処遇加算Ⅱ"),AI143=""),AND(Q143="処遇加算Ⅲ",AJ143=""),AND(Q143="処遇加算Ⅰ",AK143=""),AND(OR(Q144="特定加算Ⅰ",Q144="特定加算Ⅱ"),AL144=""),AND(Q144="特定加算Ⅰ",AM144="")),"！記入が必要な欄（緑色、水色、黄色のセル）に空欄があります。空欄を埋めてください。",""))</f>
        <v/>
      </c>
      <c r="AP145" s="683" t="str">
        <f aca="false">IF(K143&lt;&gt;"","P列・R列に色付け","")</f>
        <v/>
      </c>
      <c r="AQ145" s="684"/>
      <c r="AR145" s="684"/>
      <c r="AX145" s="685"/>
      <c r="AY145" s="645" t="str">
        <f aca="false">G143</f>
        <v/>
      </c>
    </row>
    <row r="146" customFormat="false" ht="32.1" hidden="false" customHeight="true" outlineLevel="0" collapsed="false">
      <c r="A146" s="617" t="n">
        <v>45</v>
      </c>
      <c r="B146" s="618" t="str">
        <f aca="false">IF(基本情報入力シート!C98="","",基本情報入力シート!C98)</f>
        <v/>
      </c>
      <c r="C146" s="618"/>
      <c r="D146" s="618"/>
      <c r="E146" s="618"/>
      <c r="F146" s="618"/>
      <c r="G146" s="619" t="str">
        <f aca="false">IF(基本情報入力シート!M98="","",基本情報入力シート!M98)</f>
        <v/>
      </c>
      <c r="H146" s="619" t="str">
        <f aca="false">IF(基本情報入力シート!R98="","",基本情報入力シート!R98)</f>
        <v/>
      </c>
      <c r="I146" s="619" t="str">
        <f aca="false">IF(基本情報入力シート!W98="","",基本情報入力シート!W98)</f>
        <v/>
      </c>
      <c r="J146" s="619" t="str">
        <f aca="false">IF(基本情報入力シート!X98="","",基本情報入力シート!X98)</f>
        <v/>
      </c>
      <c r="K146" s="619" t="str">
        <f aca="false">IF(基本情報入力シート!Y98="","",基本情報入力シート!Y98)</f>
        <v/>
      </c>
      <c r="L146" s="707" t="str">
        <f aca="false">IF(基本情報入力シート!AB98="","",基本情報入力シート!AB98)</f>
        <v/>
      </c>
      <c r="M146" s="708" t="e">
        <f aca="false">IF(基本情報入力シート!AC98="","",基本情報入力シート!AC98)</f>
        <v>#N/A</v>
      </c>
      <c r="N146" s="623" t="s">
        <v>403</v>
      </c>
      <c r="O146" s="624"/>
      <c r="P146" s="625" t="e">
        <f aca="false">IFERROR(VLOOKUP(K146,【参考】数式用!$A$5:$J$27,MATCH(O146,【参考】数式用!$B$4:$J$4,0)+1,0),"")))</f>
        <v>#N/A</v>
      </c>
      <c r="Q146" s="624"/>
      <c r="R146" s="625" t="e">
        <f aca="false">IFERROR(VLOOKUP(K146,【参考】数式用!$A$5:$J$27,MATCH(Q146,【参考】数式用!$B$4:$J$4,0)+1,0),"")))</f>
        <v>#N/A</v>
      </c>
      <c r="S146" s="626" t="s">
        <v>114</v>
      </c>
      <c r="T146" s="627" t="n">
        <v>6</v>
      </c>
      <c r="U146" s="156" t="s">
        <v>115</v>
      </c>
      <c r="V146" s="628" t="n">
        <v>4</v>
      </c>
      <c r="W146" s="156" t="s">
        <v>406</v>
      </c>
      <c r="X146" s="627" t="n">
        <v>6</v>
      </c>
      <c r="Y146" s="156" t="s">
        <v>115</v>
      </c>
      <c r="Z146" s="628" t="n">
        <v>5</v>
      </c>
      <c r="AA146" s="156" t="s">
        <v>116</v>
      </c>
      <c r="AB146" s="629" t="s">
        <v>127</v>
      </c>
      <c r="AC146" s="630" t="n">
        <f aca="false">IF(V146&gt;=1,(X146*12+Z146)-(T146*12+V146)+1,"")</f>
        <v>2</v>
      </c>
      <c r="AD146" s="156" t="s">
        <v>407</v>
      </c>
      <c r="AE146" s="631" t="str">
        <f aca="false">IFERROR(ROUNDDOWN(ROUND(L146*R146,0)*M146,0)*AC146,"")</f>
        <v/>
      </c>
      <c r="AF146" s="632" t="str">
        <f aca="false">IFERROR(ROUNDDOWN(ROUND(L146*(R146-P146),0)*M146,0)*AC146,"")</f>
        <v/>
      </c>
      <c r="AG146" s="633"/>
      <c r="AH146" s="694"/>
      <c r="AI146" s="709"/>
      <c r="AJ146" s="704"/>
      <c r="AK146" s="705"/>
      <c r="AL146" s="638"/>
      <c r="AM146" s="639"/>
      <c r="AN146" s="640" t="str">
        <f aca="false">IF(AP146="","",IF(R146&lt;P146,"！加算の要件上は問題ありませんが、令和６年３月と比較して４・５月に加算率が下がる計画になっています。",""))</f>
        <v/>
      </c>
      <c r="AP146" s="641" t="str">
        <f aca="false">IF(K146&lt;&gt;"","P列・R列に色付け","")</f>
        <v/>
      </c>
      <c r="AQ146" s="642" t="e">
        <f aca="false">IFERROR(VLOOKUP(K146,【参考】数式用!$AJ$2:$AK$24,2,FALSE),"")))</f>
        <v>#N/A</v>
      </c>
      <c r="AR146" s="644" t="str">
        <f aca="false">Q146&amp;Q147&amp;Q148</f>
        <v/>
      </c>
      <c r="AS146" s="642" t="str">
        <f aca="false">IF(AG148&lt;&gt;0,IF(AH148="○","入力済","未入力"),"")</f>
        <v/>
      </c>
      <c r="AT146" s="643" t="str">
        <f aca="false">IF(OR(Q146="処遇加算Ⅰ",Q146="処遇加算Ⅱ"),IF(OR(AI146="○",AI146="令和６年度中に満たす"),"入力済","未入力"),"")</f>
        <v/>
      </c>
      <c r="AU146" s="644" t="str">
        <f aca="false">IF(Q146="処遇加算Ⅲ",IF(AJ146="○","入力済","未入力"),"")</f>
        <v/>
      </c>
      <c r="AV146" s="642" t="str">
        <f aca="false">IF(Q146="処遇加算Ⅰ",IF(OR(AK146="○",AK146="令和６年度中に満たす"),"入力済","未入力"),"")</f>
        <v/>
      </c>
      <c r="AW146" s="642" t="str">
        <f aca="false">IF(OR(Q147="特定加算Ⅰ",Q147="特定加算Ⅱ"),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（病院等（老健以外）)",K146&lt;&gt;"（介護予防）短期入所療養介護（医療院）"),AL147&lt;&gt;""),1,""),"")</f>
        <v/>
      </c>
      <c r="AX146" s="645" t="str">
        <f aca="false">IF(Q147="特定加算Ⅰ",IF(AM147="","未入力","入力済"),"")</f>
        <v/>
      </c>
      <c r="AY146" s="645" t="str">
        <f aca="false">G146</f>
        <v/>
      </c>
    </row>
    <row r="147" customFormat="false" ht="32.1" hidden="false" customHeight="true" outlineLevel="0" collapsed="false">
      <c r="A147" s="617"/>
      <c r="B147" s="618"/>
      <c r="C147" s="618"/>
      <c r="D147" s="618"/>
      <c r="E147" s="618"/>
      <c r="F147" s="618"/>
      <c r="G147" s="619"/>
      <c r="H147" s="619"/>
      <c r="I147" s="619"/>
      <c r="J147" s="619"/>
      <c r="K147" s="619"/>
      <c r="L147" s="707"/>
      <c r="M147" s="708"/>
      <c r="N147" s="646" t="s">
        <v>409</v>
      </c>
      <c r="O147" s="647"/>
      <c r="P147" s="648" t="e">
        <f aca="false">IFERROR(VLOOKUP(K146,【参考】数式用!$A$5:$J$27,MATCH(O147,【参考】数式用!$B$4:$J$4,0)+1,0),"")))</f>
        <v>#N/A</v>
      </c>
      <c r="Q147" s="647"/>
      <c r="R147" s="648" t="e">
        <f aca="false">IFERROR(VLOOKUP(K146,【参考】数式用!$A$5:$J$27,MATCH(Q147,【参考】数式用!$B$4:$J$4,0)+1,0),"")))</f>
        <v>#N/A</v>
      </c>
      <c r="S147" s="98" t="s">
        <v>114</v>
      </c>
      <c r="T147" s="649" t="n">
        <v>6</v>
      </c>
      <c r="U147" s="99" t="s">
        <v>115</v>
      </c>
      <c r="V147" s="650" t="n">
        <v>4</v>
      </c>
      <c r="W147" s="99" t="s">
        <v>406</v>
      </c>
      <c r="X147" s="649" t="n">
        <v>6</v>
      </c>
      <c r="Y147" s="99" t="s">
        <v>115</v>
      </c>
      <c r="Z147" s="650" t="n">
        <v>5</v>
      </c>
      <c r="AA147" s="99" t="s">
        <v>116</v>
      </c>
      <c r="AB147" s="651" t="s">
        <v>127</v>
      </c>
      <c r="AC147" s="652" t="n">
        <f aca="false">IF(V147&gt;=1,(X147*12+Z147)-(T147*12+V147)+1,"")</f>
        <v>2</v>
      </c>
      <c r="AD147" s="99" t="s">
        <v>407</v>
      </c>
      <c r="AE147" s="653" t="str">
        <f aca="false">IFERROR(ROUNDDOWN(ROUND(L146*R147,0)*M146,0)*AC147,"")</f>
        <v/>
      </c>
      <c r="AF147" s="654" t="str">
        <f aca="false">IFERROR(ROUNDDOWN(ROUND(L146*(R147-P147),0)*M146,0)*AC147,"")</f>
        <v/>
      </c>
      <c r="AG147" s="655"/>
      <c r="AH147" s="656"/>
      <c r="AI147" s="657"/>
      <c r="AJ147" s="658"/>
      <c r="AK147" s="659"/>
      <c r="AL147" s="660"/>
      <c r="AM147" s="661"/>
      <c r="AN147" s="662" t="str">
        <f aca="false">IF(AP146="","",IF(OR(Z146=4,Z147=4,Z148=4),"！加算の要件上は問題ありませんが、算定期間の終わりが令和６年５月になっていません。区分変更の場合は、「基本情報入力シート」で同じ事業所を２行に分けて記入してください。",""))</f>
        <v/>
      </c>
      <c r="AO147" s="663"/>
      <c r="AP147" s="641" t="str">
        <f aca="false">IF(K146&lt;&gt;"","P列・R列に色付け","")</f>
        <v/>
      </c>
      <c r="AY147" s="645" t="str">
        <f aca="false">G146</f>
        <v/>
      </c>
    </row>
    <row r="148" customFormat="false" ht="32.1" hidden="false" customHeight="true" outlineLevel="0" collapsed="false">
      <c r="A148" s="617"/>
      <c r="B148" s="618"/>
      <c r="C148" s="618"/>
      <c r="D148" s="618"/>
      <c r="E148" s="618"/>
      <c r="F148" s="618"/>
      <c r="G148" s="619"/>
      <c r="H148" s="619"/>
      <c r="I148" s="619"/>
      <c r="J148" s="619"/>
      <c r="K148" s="619"/>
      <c r="L148" s="707"/>
      <c r="M148" s="708"/>
      <c r="N148" s="664" t="s">
        <v>413</v>
      </c>
      <c r="O148" s="711"/>
      <c r="P148" s="712" t="e">
        <f aca="false">IFERROR(VLOOKUP(K146,【参考】数式用!$A$5:$J$27,MATCH(O148,【参考】数式用!$B$4:$J$4,0)+1,0),"")))</f>
        <v>#N/A</v>
      </c>
      <c r="Q148" s="665"/>
      <c r="R148" s="666" t="e">
        <f aca="false">IFERROR(VLOOKUP(K146,【参考】数式用!$A$5:$J$27,MATCH(Q148,【参考】数式用!$B$4:$J$4,0)+1,0),"")))</f>
        <v>#N/A</v>
      </c>
      <c r="S148" s="667" t="s">
        <v>114</v>
      </c>
      <c r="T148" s="668" t="n">
        <v>6</v>
      </c>
      <c r="U148" s="669" t="s">
        <v>115</v>
      </c>
      <c r="V148" s="670" t="n">
        <v>4</v>
      </c>
      <c r="W148" s="669" t="s">
        <v>406</v>
      </c>
      <c r="X148" s="668" t="n">
        <v>6</v>
      </c>
      <c r="Y148" s="669" t="s">
        <v>115</v>
      </c>
      <c r="Z148" s="670" t="n">
        <v>5</v>
      </c>
      <c r="AA148" s="669" t="s">
        <v>116</v>
      </c>
      <c r="AB148" s="671" t="s">
        <v>127</v>
      </c>
      <c r="AC148" s="672" t="n">
        <f aca="false">IF(V148&gt;=1,(X148*12+Z148)-(T148*12+V148)+1,"")</f>
        <v>2</v>
      </c>
      <c r="AD148" s="669" t="s">
        <v>407</v>
      </c>
      <c r="AE148" s="673" t="str">
        <f aca="false">IFERROR(ROUNDDOWN(ROUND(L146*R148,0)*M146,0)*AC148,"")</f>
        <v/>
      </c>
      <c r="AF148" s="674" t="str">
        <f aca="false">IFERROR(ROUNDDOWN(ROUND(L146*(R148-P148),0)*M146,0)*AC148,"")</f>
        <v/>
      </c>
      <c r="AG148" s="675" t="n">
        <f aca="false">IF(AND(O148="ベア加算なし",Q148="ベア加算"),AE148,0)</f>
        <v>0</v>
      </c>
      <c r="AH148" s="676"/>
      <c r="AI148" s="677"/>
      <c r="AJ148" s="678"/>
      <c r="AK148" s="679"/>
      <c r="AL148" s="680"/>
      <c r="AM148" s="681"/>
      <c r="AN148" s="682" t="str">
        <f aca="false">IF(AP146="","",IF(OR(O146="",AND(O148="ベア加算なし",Q148="ベア加算",AH148=""),AND(OR(Q146="処遇加算Ⅰ",Q146="処遇加算Ⅱ"),AI146=""),AND(Q146="処遇加算Ⅲ",AJ146=""),AND(Q146="処遇加算Ⅰ",AK146=""),AND(OR(Q147="特定加算Ⅰ",Q147="特定加算Ⅱ"),AL147=""),AND(Q147="特定加算Ⅰ",AM147="")),"！記入が必要な欄（緑色、水色、黄色のセル）に空欄があります。空欄を埋めてください。",""))</f>
        <v/>
      </c>
      <c r="AP148" s="683" t="str">
        <f aca="false">IF(K146&lt;&gt;"","P列・R列に色付け","")</f>
        <v/>
      </c>
      <c r="AQ148" s="684"/>
      <c r="AR148" s="684"/>
      <c r="AX148" s="685"/>
      <c r="AY148" s="645" t="str">
        <f aca="false">G146</f>
        <v/>
      </c>
    </row>
    <row r="149" customFormat="false" ht="32.1" hidden="false" customHeight="true" outlineLevel="0" collapsed="false">
      <c r="A149" s="617" t="n">
        <v>46</v>
      </c>
      <c r="B149" s="618" t="str">
        <f aca="false">IF(基本情報入力シート!C99="","",基本情報入力シート!C99)</f>
        <v/>
      </c>
      <c r="C149" s="618"/>
      <c r="D149" s="618"/>
      <c r="E149" s="618"/>
      <c r="F149" s="618"/>
      <c r="G149" s="619" t="str">
        <f aca="false">IF(基本情報入力シート!M99="","",基本情報入力シート!M99)</f>
        <v/>
      </c>
      <c r="H149" s="619" t="str">
        <f aca="false">IF(基本情報入力シート!R99="","",基本情報入力シート!R99)</f>
        <v/>
      </c>
      <c r="I149" s="619" t="str">
        <f aca="false">IF(基本情報入力シート!W99="","",基本情報入力シート!W99)</f>
        <v/>
      </c>
      <c r="J149" s="619" t="str">
        <f aca="false">IF(基本情報入力シート!X99="","",基本情報入力シート!X99)</f>
        <v/>
      </c>
      <c r="K149" s="619" t="str">
        <f aca="false">IF(基本情報入力シート!Y99="","",基本情報入力シート!Y99)</f>
        <v/>
      </c>
      <c r="L149" s="707" t="str">
        <f aca="false">IF(基本情報入力シート!AB99="","",基本情報入力シート!AB99)</f>
        <v/>
      </c>
      <c r="M149" s="708" t="e">
        <f aca="false">IF(基本情報入力シート!AC99="","",基本情報入力シート!AC99)</f>
        <v>#N/A</v>
      </c>
      <c r="N149" s="623" t="s">
        <v>403</v>
      </c>
      <c r="O149" s="624"/>
      <c r="P149" s="625" t="e">
        <f aca="false">IFERROR(VLOOKUP(K149,【参考】数式用!$A$5:$J$27,MATCH(O149,【参考】数式用!$B$4:$J$4,0)+1,0),"")))</f>
        <v>#N/A</v>
      </c>
      <c r="Q149" s="624"/>
      <c r="R149" s="625" t="e">
        <f aca="false">IFERROR(VLOOKUP(K149,【参考】数式用!$A$5:$J$27,MATCH(Q149,【参考】数式用!$B$4:$J$4,0)+1,0),"")))</f>
        <v>#N/A</v>
      </c>
      <c r="S149" s="626" t="s">
        <v>114</v>
      </c>
      <c r="T149" s="627" t="n">
        <v>6</v>
      </c>
      <c r="U149" s="156" t="s">
        <v>115</v>
      </c>
      <c r="V149" s="628" t="n">
        <v>4</v>
      </c>
      <c r="W149" s="156" t="s">
        <v>406</v>
      </c>
      <c r="X149" s="627" t="n">
        <v>6</v>
      </c>
      <c r="Y149" s="156" t="s">
        <v>115</v>
      </c>
      <c r="Z149" s="628" t="n">
        <v>5</v>
      </c>
      <c r="AA149" s="156" t="s">
        <v>116</v>
      </c>
      <c r="AB149" s="629" t="s">
        <v>127</v>
      </c>
      <c r="AC149" s="630" t="n">
        <f aca="false">IF(V149&gt;=1,(X149*12+Z149)-(T149*12+V149)+1,"")</f>
        <v>2</v>
      </c>
      <c r="AD149" s="156" t="s">
        <v>407</v>
      </c>
      <c r="AE149" s="631" t="str">
        <f aca="false">IFERROR(ROUNDDOWN(ROUND(L149*R149,0)*M149,0)*AC149,"")</f>
        <v/>
      </c>
      <c r="AF149" s="632" t="str">
        <f aca="false">IFERROR(ROUNDDOWN(ROUND(L149*(R149-P149),0)*M149,0)*AC149,"")</f>
        <v/>
      </c>
      <c r="AG149" s="633"/>
      <c r="AH149" s="694"/>
      <c r="AI149" s="709"/>
      <c r="AJ149" s="704"/>
      <c r="AK149" s="705"/>
      <c r="AL149" s="638"/>
      <c r="AM149" s="639"/>
      <c r="AN149" s="640" t="str">
        <f aca="false">IF(AP149="","",IF(R149&lt;P149,"！加算の要件上は問題ありませんが、令和６年３月と比較して４・５月に加算率が下がる計画になっています。",""))</f>
        <v/>
      </c>
      <c r="AP149" s="641" t="str">
        <f aca="false">IF(K149&lt;&gt;"","P列・R列に色付け","")</f>
        <v/>
      </c>
      <c r="AQ149" s="642" t="e">
        <f aca="false">IFERROR(VLOOKUP(K149,【参考】数式用!$AJ$2:$AK$24,2,FALSE),"")))</f>
        <v>#N/A</v>
      </c>
      <c r="AR149" s="644" t="str">
        <f aca="false">Q149&amp;Q150&amp;Q151</f>
        <v/>
      </c>
      <c r="AS149" s="642" t="str">
        <f aca="false">IF(AG151&lt;&gt;0,IF(AH151="○","入力済","未入力"),"")</f>
        <v/>
      </c>
      <c r="AT149" s="643" t="str">
        <f aca="false">IF(OR(Q149="処遇加算Ⅰ",Q149="処遇加算Ⅱ"),IF(OR(AI149="○",AI149="令和６年度中に満たす"),"入力済","未入力"),"")</f>
        <v/>
      </c>
      <c r="AU149" s="644" t="str">
        <f aca="false">IF(Q149="処遇加算Ⅲ",IF(AJ149="○","入力済","未入力"),"")</f>
        <v/>
      </c>
      <c r="AV149" s="642" t="str">
        <f aca="false">IF(Q149="処遇加算Ⅰ",IF(OR(AK149="○",AK149="令和６年度中に満たす"),"入力済","未入力"),"")</f>
        <v/>
      </c>
      <c r="AW149" s="642" t="str">
        <f aca="false">IF(OR(Q150="特定加算Ⅰ",Q150="特定加算Ⅱ"),IF(OR(AND(K149&lt;&gt;"訪問型サービス（総合事業）",K149&lt;&gt;"通所型サービス（総合事業）",K149&lt;&gt;"（介護予防）短期入所生活介護",K149&lt;&gt;"（介護予防）短期入所療養介護（老健）",K149&lt;&gt;"（介護予防）短期入所療養介護 （病院等（老健以外）)",K149&lt;&gt;"（介護予防）短期入所療養介護（医療院）"),AL150&lt;&gt;""),1,""),"")</f>
        <v/>
      </c>
      <c r="AX149" s="645" t="str">
        <f aca="false">IF(Q150="特定加算Ⅰ",IF(AM150="","未入力","入力済"),"")</f>
        <v/>
      </c>
      <c r="AY149" s="645" t="str">
        <f aca="false">G149</f>
        <v/>
      </c>
    </row>
    <row r="150" customFormat="false" ht="32.1" hidden="false" customHeight="true" outlineLevel="0" collapsed="false">
      <c r="A150" s="617"/>
      <c r="B150" s="618"/>
      <c r="C150" s="618"/>
      <c r="D150" s="618"/>
      <c r="E150" s="618"/>
      <c r="F150" s="618"/>
      <c r="G150" s="619"/>
      <c r="H150" s="619"/>
      <c r="I150" s="619"/>
      <c r="J150" s="619"/>
      <c r="K150" s="619"/>
      <c r="L150" s="707"/>
      <c r="M150" s="708"/>
      <c r="N150" s="646" t="s">
        <v>409</v>
      </c>
      <c r="O150" s="647"/>
      <c r="P150" s="648" t="e">
        <f aca="false">IFERROR(VLOOKUP(K149,【参考】数式用!$A$5:$J$27,MATCH(O150,【参考】数式用!$B$4:$J$4,0)+1,0),"")))</f>
        <v>#N/A</v>
      </c>
      <c r="Q150" s="647"/>
      <c r="R150" s="648" t="e">
        <f aca="false">IFERROR(VLOOKUP(K149,【参考】数式用!$A$5:$J$27,MATCH(Q150,【参考】数式用!$B$4:$J$4,0)+1,0),"")))</f>
        <v>#N/A</v>
      </c>
      <c r="S150" s="98" t="s">
        <v>114</v>
      </c>
      <c r="T150" s="649" t="n">
        <v>6</v>
      </c>
      <c r="U150" s="99" t="s">
        <v>115</v>
      </c>
      <c r="V150" s="650" t="n">
        <v>4</v>
      </c>
      <c r="W150" s="99" t="s">
        <v>406</v>
      </c>
      <c r="X150" s="649" t="n">
        <v>6</v>
      </c>
      <c r="Y150" s="99" t="s">
        <v>115</v>
      </c>
      <c r="Z150" s="650" t="n">
        <v>5</v>
      </c>
      <c r="AA150" s="99" t="s">
        <v>116</v>
      </c>
      <c r="AB150" s="651" t="s">
        <v>127</v>
      </c>
      <c r="AC150" s="652" t="n">
        <f aca="false">IF(V150&gt;=1,(X150*12+Z150)-(T150*12+V150)+1,"")</f>
        <v>2</v>
      </c>
      <c r="AD150" s="99" t="s">
        <v>407</v>
      </c>
      <c r="AE150" s="653" t="str">
        <f aca="false">IFERROR(ROUNDDOWN(ROUND(L149*R150,0)*M149,0)*AC150,"")</f>
        <v/>
      </c>
      <c r="AF150" s="654" t="str">
        <f aca="false">IFERROR(ROUNDDOWN(ROUND(L149*(R150-P150),0)*M149,0)*AC150,"")</f>
        <v/>
      </c>
      <c r="AG150" s="655"/>
      <c r="AH150" s="656"/>
      <c r="AI150" s="657"/>
      <c r="AJ150" s="658"/>
      <c r="AK150" s="659"/>
      <c r="AL150" s="660"/>
      <c r="AM150" s="661"/>
      <c r="AN150" s="662" t="str">
        <f aca="false">IF(AP149="","",IF(OR(Z149=4,Z150=4,Z151=4),"！加算の要件上は問題ありませんが、算定期間の終わりが令和６年５月になっていません。区分変更の場合は、「基本情報入力シート」で同じ事業所を２行に分けて記入してください。",""))</f>
        <v/>
      </c>
      <c r="AO150" s="663"/>
      <c r="AP150" s="641" t="str">
        <f aca="false">IF(K149&lt;&gt;"","P列・R列に色付け","")</f>
        <v/>
      </c>
      <c r="AY150" s="645" t="str">
        <f aca="false">G149</f>
        <v/>
      </c>
    </row>
    <row r="151" customFormat="false" ht="32.1" hidden="false" customHeight="true" outlineLevel="0" collapsed="false">
      <c r="A151" s="617"/>
      <c r="B151" s="618"/>
      <c r="C151" s="618"/>
      <c r="D151" s="618"/>
      <c r="E151" s="618"/>
      <c r="F151" s="618"/>
      <c r="G151" s="619"/>
      <c r="H151" s="619"/>
      <c r="I151" s="619"/>
      <c r="J151" s="619"/>
      <c r="K151" s="619"/>
      <c r="L151" s="707"/>
      <c r="M151" s="708"/>
      <c r="N151" s="664" t="s">
        <v>413</v>
      </c>
      <c r="O151" s="711"/>
      <c r="P151" s="712" t="e">
        <f aca="false">IFERROR(VLOOKUP(K149,【参考】数式用!$A$5:$J$27,MATCH(O151,【参考】数式用!$B$4:$J$4,0)+1,0),"")))</f>
        <v>#N/A</v>
      </c>
      <c r="Q151" s="665"/>
      <c r="R151" s="666" t="e">
        <f aca="false">IFERROR(VLOOKUP(K149,【参考】数式用!$A$5:$J$27,MATCH(Q151,【参考】数式用!$B$4:$J$4,0)+1,0),"")))</f>
        <v>#N/A</v>
      </c>
      <c r="S151" s="667" t="s">
        <v>114</v>
      </c>
      <c r="T151" s="668" t="n">
        <v>6</v>
      </c>
      <c r="U151" s="669" t="s">
        <v>115</v>
      </c>
      <c r="V151" s="670" t="n">
        <v>4</v>
      </c>
      <c r="W151" s="669" t="s">
        <v>406</v>
      </c>
      <c r="X151" s="668" t="n">
        <v>6</v>
      </c>
      <c r="Y151" s="669" t="s">
        <v>115</v>
      </c>
      <c r="Z151" s="670" t="n">
        <v>5</v>
      </c>
      <c r="AA151" s="669" t="s">
        <v>116</v>
      </c>
      <c r="AB151" s="671" t="s">
        <v>127</v>
      </c>
      <c r="AC151" s="672" t="n">
        <f aca="false">IF(V151&gt;=1,(X151*12+Z151)-(T151*12+V151)+1,"")</f>
        <v>2</v>
      </c>
      <c r="AD151" s="669" t="s">
        <v>407</v>
      </c>
      <c r="AE151" s="673" t="str">
        <f aca="false">IFERROR(ROUNDDOWN(ROUND(L149*R151,0)*M149,0)*AC151,"")</f>
        <v/>
      </c>
      <c r="AF151" s="674" t="str">
        <f aca="false">IFERROR(ROUNDDOWN(ROUND(L149*(R151-P151),0)*M149,0)*AC151,"")</f>
        <v/>
      </c>
      <c r="AG151" s="675" t="n">
        <f aca="false">IF(AND(O151="ベア加算なし",Q151="ベア加算"),AE151,0)</f>
        <v>0</v>
      </c>
      <c r="AH151" s="676"/>
      <c r="AI151" s="677"/>
      <c r="AJ151" s="678"/>
      <c r="AK151" s="679"/>
      <c r="AL151" s="680"/>
      <c r="AM151" s="681"/>
      <c r="AN151" s="682" t="str">
        <f aca="false">IF(AP149="","",IF(OR(O149="",AND(O151="ベア加算なし",Q151="ベア加算",AH151=""),AND(OR(Q149="処遇加算Ⅰ",Q149="処遇加算Ⅱ"),AI149=""),AND(Q149="処遇加算Ⅲ",AJ149=""),AND(Q149="処遇加算Ⅰ",AK149=""),AND(OR(Q150="特定加算Ⅰ",Q150="特定加算Ⅱ"),AL150=""),AND(Q150="特定加算Ⅰ",AM150="")),"！記入が必要な欄（緑色、水色、黄色のセル）に空欄があります。空欄を埋めてください。",""))</f>
        <v/>
      </c>
      <c r="AP151" s="683" t="str">
        <f aca="false">IF(K149&lt;&gt;"","P列・R列に色付け","")</f>
        <v/>
      </c>
      <c r="AQ151" s="684"/>
      <c r="AR151" s="684"/>
      <c r="AX151" s="685"/>
      <c r="AY151" s="645" t="str">
        <f aca="false">G149</f>
        <v/>
      </c>
    </row>
    <row r="152" customFormat="false" ht="32.1" hidden="false" customHeight="true" outlineLevel="0" collapsed="false">
      <c r="A152" s="617" t="n">
        <v>47</v>
      </c>
      <c r="B152" s="618" t="str">
        <f aca="false">IF(基本情報入力シート!C100="","",基本情報入力シート!C100)</f>
        <v/>
      </c>
      <c r="C152" s="618"/>
      <c r="D152" s="618"/>
      <c r="E152" s="618"/>
      <c r="F152" s="618"/>
      <c r="G152" s="619" t="str">
        <f aca="false">IF(基本情報入力シート!M100="","",基本情報入力シート!M100)</f>
        <v/>
      </c>
      <c r="H152" s="619" t="str">
        <f aca="false">IF(基本情報入力シート!R100="","",基本情報入力シート!R100)</f>
        <v/>
      </c>
      <c r="I152" s="619" t="str">
        <f aca="false">IF(基本情報入力シート!W100="","",基本情報入力シート!W100)</f>
        <v/>
      </c>
      <c r="J152" s="619" t="str">
        <f aca="false">IF(基本情報入力シート!X100="","",基本情報入力シート!X100)</f>
        <v/>
      </c>
      <c r="K152" s="619" t="str">
        <f aca="false">IF(基本情報入力シート!Y100="","",基本情報入力シート!Y100)</f>
        <v/>
      </c>
      <c r="L152" s="707" t="str">
        <f aca="false">IF(基本情報入力シート!AB100="","",基本情報入力シート!AB100)</f>
        <v/>
      </c>
      <c r="M152" s="708" t="e">
        <f aca="false">IF(基本情報入力シート!AC100="","",基本情報入力シート!AC100)</f>
        <v>#N/A</v>
      </c>
      <c r="N152" s="623" t="s">
        <v>403</v>
      </c>
      <c r="O152" s="624"/>
      <c r="P152" s="625" t="e">
        <f aca="false">IFERROR(VLOOKUP(K152,【参考】数式用!$A$5:$J$27,MATCH(O152,【参考】数式用!$B$4:$J$4,0)+1,0),"")))</f>
        <v>#N/A</v>
      </c>
      <c r="Q152" s="624"/>
      <c r="R152" s="625" t="e">
        <f aca="false">IFERROR(VLOOKUP(K152,【参考】数式用!$A$5:$J$27,MATCH(Q152,【参考】数式用!$B$4:$J$4,0)+1,0),"")))</f>
        <v>#N/A</v>
      </c>
      <c r="S152" s="626" t="s">
        <v>114</v>
      </c>
      <c r="T152" s="627" t="n">
        <v>6</v>
      </c>
      <c r="U152" s="156" t="s">
        <v>115</v>
      </c>
      <c r="V152" s="628" t="n">
        <v>4</v>
      </c>
      <c r="W152" s="156" t="s">
        <v>406</v>
      </c>
      <c r="X152" s="627" t="n">
        <v>6</v>
      </c>
      <c r="Y152" s="156" t="s">
        <v>115</v>
      </c>
      <c r="Z152" s="628" t="n">
        <v>5</v>
      </c>
      <c r="AA152" s="156" t="s">
        <v>116</v>
      </c>
      <c r="AB152" s="629" t="s">
        <v>127</v>
      </c>
      <c r="AC152" s="630" t="n">
        <f aca="false">IF(V152&gt;=1,(X152*12+Z152)-(T152*12+V152)+1,"")</f>
        <v>2</v>
      </c>
      <c r="AD152" s="156" t="s">
        <v>407</v>
      </c>
      <c r="AE152" s="631" t="str">
        <f aca="false">IFERROR(ROUNDDOWN(ROUND(L152*R152,0)*M152,0)*AC152,"")</f>
        <v/>
      </c>
      <c r="AF152" s="632" t="str">
        <f aca="false">IFERROR(ROUNDDOWN(ROUND(L152*(R152-P152),0)*M152,0)*AC152,"")</f>
        <v/>
      </c>
      <c r="AG152" s="633"/>
      <c r="AH152" s="694"/>
      <c r="AI152" s="709"/>
      <c r="AJ152" s="704"/>
      <c r="AK152" s="705"/>
      <c r="AL152" s="638"/>
      <c r="AM152" s="639"/>
      <c r="AN152" s="640" t="str">
        <f aca="false">IF(AP152="","",IF(R152&lt;P152,"！加算の要件上は問題ありませんが、令和６年３月と比較して４・５月に加算率が下がる計画になっています。",""))</f>
        <v/>
      </c>
      <c r="AP152" s="641" t="str">
        <f aca="false">IF(K152&lt;&gt;"","P列・R列に色付け","")</f>
        <v/>
      </c>
      <c r="AQ152" s="642" t="e">
        <f aca="false">IFERROR(VLOOKUP(K152,【参考】数式用!$AJ$2:$AK$24,2,FALSE),"")))</f>
        <v>#N/A</v>
      </c>
      <c r="AR152" s="644" t="str">
        <f aca="false">Q152&amp;Q153&amp;Q154</f>
        <v/>
      </c>
      <c r="AS152" s="642" t="str">
        <f aca="false">IF(AG154&lt;&gt;0,IF(AH154="○","入力済","未入力"),"")</f>
        <v/>
      </c>
      <c r="AT152" s="643" t="str">
        <f aca="false">IF(OR(Q152="処遇加算Ⅰ",Q152="処遇加算Ⅱ"),IF(OR(AI152="○",AI152="令和６年度中に満たす"),"入力済","未入力"),"")</f>
        <v/>
      </c>
      <c r="AU152" s="644" t="str">
        <f aca="false">IF(Q152="処遇加算Ⅲ",IF(AJ152="○","入力済","未入力"),"")</f>
        <v/>
      </c>
      <c r="AV152" s="642" t="str">
        <f aca="false">IF(Q152="処遇加算Ⅰ",IF(OR(AK152="○",AK152="令和６年度中に満たす"),"入力済","未入力"),"")</f>
        <v/>
      </c>
      <c r="AW152" s="642" t="str">
        <f aca="false">IF(OR(Q153="特定加算Ⅰ",Q153="特定加算Ⅱ"),IF(OR(AND(K152&lt;&gt;"訪問型サービス（総合事業）",K152&lt;&gt;"通所型サービス（総合事業）",K152&lt;&gt;"（介護予防）短期入所生活介護",K152&lt;&gt;"（介護予防）短期入所療養介護（老健）",K152&lt;&gt;"（介護予防）短期入所療養介護 （病院等（老健以外）)",K152&lt;&gt;"（介護予防）短期入所療養介護（医療院）"),AL153&lt;&gt;""),1,""),"")</f>
        <v/>
      </c>
      <c r="AX152" s="645" t="str">
        <f aca="false">IF(Q153="特定加算Ⅰ",IF(AM153="","未入力","入力済"),"")</f>
        <v/>
      </c>
      <c r="AY152" s="645" t="str">
        <f aca="false">G152</f>
        <v/>
      </c>
    </row>
    <row r="153" customFormat="false" ht="32.1" hidden="false" customHeight="true" outlineLevel="0" collapsed="false">
      <c r="A153" s="617"/>
      <c r="B153" s="618"/>
      <c r="C153" s="618"/>
      <c r="D153" s="618"/>
      <c r="E153" s="618"/>
      <c r="F153" s="618"/>
      <c r="G153" s="619"/>
      <c r="H153" s="619"/>
      <c r="I153" s="619"/>
      <c r="J153" s="619"/>
      <c r="K153" s="619"/>
      <c r="L153" s="707"/>
      <c r="M153" s="708"/>
      <c r="N153" s="646" t="s">
        <v>409</v>
      </c>
      <c r="O153" s="647"/>
      <c r="P153" s="648" t="e">
        <f aca="false">IFERROR(VLOOKUP(K152,【参考】数式用!$A$5:$J$27,MATCH(O153,【参考】数式用!$B$4:$J$4,0)+1,0),"")))</f>
        <v>#N/A</v>
      </c>
      <c r="Q153" s="647"/>
      <c r="R153" s="648" t="e">
        <f aca="false">IFERROR(VLOOKUP(K152,【参考】数式用!$A$5:$J$27,MATCH(Q153,【参考】数式用!$B$4:$J$4,0)+1,0),"")))</f>
        <v>#N/A</v>
      </c>
      <c r="S153" s="98" t="s">
        <v>114</v>
      </c>
      <c r="T153" s="649" t="n">
        <v>6</v>
      </c>
      <c r="U153" s="99" t="s">
        <v>115</v>
      </c>
      <c r="V153" s="650" t="n">
        <v>4</v>
      </c>
      <c r="W153" s="99" t="s">
        <v>406</v>
      </c>
      <c r="X153" s="649" t="n">
        <v>6</v>
      </c>
      <c r="Y153" s="99" t="s">
        <v>115</v>
      </c>
      <c r="Z153" s="650" t="n">
        <v>5</v>
      </c>
      <c r="AA153" s="99" t="s">
        <v>116</v>
      </c>
      <c r="AB153" s="651" t="s">
        <v>127</v>
      </c>
      <c r="AC153" s="652" t="n">
        <f aca="false">IF(V153&gt;=1,(X153*12+Z153)-(T153*12+V153)+1,"")</f>
        <v>2</v>
      </c>
      <c r="AD153" s="99" t="s">
        <v>407</v>
      </c>
      <c r="AE153" s="653" t="str">
        <f aca="false">IFERROR(ROUNDDOWN(ROUND(L152*R153,0)*M152,0)*AC153,"")</f>
        <v/>
      </c>
      <c r="AF153" s="654" t="str">
        <f aca="false">IFERROR(ROUNDDOWN(ROUND(L152*(R153-P153),0)*M152,0)*AC153,"")</f>
        <v/>
      </c>
      <c r="AG153" s="655"/>
      <c r="AH153" s="656"/>
      <c r="AI153" s="657"/>
      <c r="AJ153" s="658"/>
      <c r="AK153" s="659"/>
      <c r="AL153" s="660"/>
      <c r="AM153" s="661"/>
      <c r="AN153" s="662" t="str">
        <f aca="false">IF(AP152="","",IF(OR(Z152=4,Z153=4,Z154=4),"！加算の要件上は問題ありませんが、算定期間の終わりが令和６年５月になっていません。区分変更の場合は、「基本情報入力シート」で同じ事業所を２行に分けて記入してください。",""))</f>
        <v/>
      </c>
      <c r="AO153" s="663"/>
      <c r="AP153" s="641" t="str">
        <f aca="false">IF(K152&lt;&gt;"","P列・R列に色付け","")</f>
        <v/>
      </c>
      <c r="AY153" s="645" t="str">
        <f aca="false">G152</f>
        <v/>
      </c>
    </row>
    <row r="154" customFormat="false" ht="32.1" hidden="false" customHeight="true" outlineLevel="0" collapsed="false">
      <c r="A154" s="617"/>
      <c r="B154" s="618"/>
      <c r="C154" s="618"/>
      <c r="D154" s="618"/>
      <c r="E154" s="618"/>
      <c r="F154" s="618"/>
      <c r="G154" s="619"/>
      <c r="H154" s="619"/>
      <c r="I154" s="619"/>
      <c r="J154" s="619"/>
      <c r="K154" s="619"/>
      <c r="L154" s="707"/>
      <c r="M154" s="708"/>
      <c r="N154" s="664" t="s">
        <v>413</v>
      </c>
      <c r="O154" s="711"/>
      <c r="P154" s="712" t="e">
        <f aca="false">IFERROR(VLOOKUP(K152,【参考】数式用!$A$5:$J$27,MATCH(O154,【参考】数式用!$B$4:$J$4,0)+1,0),"")))</f>
        <v>#N/A</v>
      </c>
      <c r="Q154" s="665"/>
      <c r="R154" s="666" t="e">
        <f aca="false">IFERROR(VLOOKUP(K152,【参考】数式用!$A$5:$J$27,MATCH(Q154,【参考】数式用!$B$4:$J$4,0)+1,0),"")))</f>
        <v>#N/A</v>
      </c>
      <c r="S154" s="667" t="s">
        <v>114</v>
      </c>
      <c r="T154" s="668" t="n">
        <v>6</v>
      </c>
      <c r="U154" s="669" t="s">
        <v>115</v>
      </c>
      <c r="V154" s="670" t="n">
        <v>4</v>
      </c>
      <c r="W154" s="669" t="s">
        <v>406</v>
      </c>
      <c r="X154" s="668" t="n">
        <v>6</v>
      </c>
      <c r="Y154" s="669" t="s">
        <v>115</v>
      </c>
      <c r="Z154" s="670" t="n">
        <v>5</v>
      </c>
      <c r="AA154" s="669" t="s">
        <v>116</v>
      </c>
      <c r="AB154" s="671" t="s">
        <v>127</v>
      </c>
      <c r="AC154" s="672" t="n">
        <f aca="false">IF(V154&gt;=1,(X154*12+Z154)-(T154*12+V154)+1,"")</f>
        <v>2</v>
      </c>
      <c r="AD154" s="669" t="s">
        <v>407</v>
      </c>
      <c r="AE154" s="673" t="str">
        <f aca="false">IFERROR(ROUNDDOWN(ROUND(L152*R154,0)*M152,0)*AC154,"")</f>
        <v/>
      </c>
      <c r="AF154" s="674" t="str">
        <f aca="false">IFERROR(ROUNDDOWN(ROUND(L152*(R154-P154),0)*M152,0)*AC154,"")</f>
        <v/>
      </c>
      <c r="AG154" s="675" t="n">
        <f aca="false">IF(AND(O154="ベア加算なし",Q154="ベア加算"),AE154,0)</f>
        <v>0</v>
      </c>
      <c r="AH154" s="676"/>
      <c r="AI154" s="677"/>
      <c r="AJ154" s="678"/>
      <c r="AK154" s="679"/>
      <c r="AL154" s="680"/>
      <c r="AM154" s="681"/>
      <c r="AN154" s="682" t="str">
        <f aca="false">IF(AP152="","",IF(OR(O152="",AND(O154="ベア加算なし",Q154="ベア加算",AH154=""),AND(OR(Q152="処遇加算Ⅰ",Q152="処遇加算Ⅱ"),AI152=""),AND(Q152="処遇加算Ⅲ",AJ152=""),AND(Q152="処遇加算Ⅰ",AK152=""),AND(OR(Q153="特定加算Ⅰ",Q153="特定加算Ⅱ"),AL153=""),AND(Q153="特定加算Ⅰ",AM153="")),"！記入が必要な欄（緑色、水色、黄色のセル）に空欄があります。空欄を埋めてください。",""))</f>
        <v/>
      </c>
      <c r="AP154" s="683" t="str">
        <f aca="false">IF(K152&lt;&gt;"","P列・R列に色付け","")</f>
        <v/>
      </c>
      <c r="AQ154" s="684"/>
      <c r="AR154" s="684"/>
      <c r="AX154" s="685"/>
      <c r="AY154" s="645" t="str">
        <f aca="false">G152</f>
        <v/>
      </c>
    </row>
    <row r="155" customFormat="false" ht="32.1" hidden="false" customHeight="true" outlineLevel="0" collapsed="false">
      <c r="A155" s="617" t="n">
        <v>48</v>
      </c>
      <c r="B155" s="618" t="str">
        <f aca="false">IF(基本情報入力シート!C101="","",基本情報入力シート!C101)</f>
        <v/>
      </c>
      <c r="C155" s="618"/>
      <c r="D155" s="618"/>
      <c r="E155" s="618"/>
      <c r="F155" s="618"/>
      <c r="G155" s="619" t="str">
        <f aca="false">IF(基本情報入力シート!M101="","",基本情報入力シート!M101)</f>
        <v/>
      </c>
      <c r="H155" s="619" t="str">
        <f aca="false">IF(基本情報入力シート!R101="","",基本情報入力シート!R101)</f>
        <v/>
      </c>
      <c r="I155" s="619" t="str">
        <f aca="false">IF(基本情報入力シート!W101="","",基本情報入力シート!W101)</f>
        <v/>
      </c>
      <c r="J155" s="619" t="str">
        <f aca="false">IF(基本情報入力シート!X101="","",基本情報入力シート!X101)</f>
        <v/>
      </c>
      <c r="K155" s="619" t="str">
        <f aca="false">IF(基本情報入力シート!Y101="","",基本情報入力シート!Y101)</f>
        <v/>
      </c>
      <c r="L155" s="707" t="str">
        <f aca="false">IF(基本情報入力シート!AB101="","",基本情報入力シート!AB101)</f>
        <v/>
      </c>
      <c r="M155" s="708" t="e">
        <f aca="false">IF(基本情報入力シート!AC101="","",基本情報入力シート!AC101)</f>
        <v>#N/A</v>
      </c>
      <c r="N155" s="623" t="s">
        <v>403</v>
      </c>
      <c r="O155" s="624"/>
      <c r="P155" s="625" t="e">
        <f aca="false">IFERROR(VLOOKUP(K155,【参考】数式用!$A$5:$J$27,MATCH(O155,【参考】数式用!$B$4:$J$4,0)+1,0),"")))</f>
        <v>#N/A</v>
      </c>
      <c r="Q155" s="624"/>
      <c r="R155" s="625" t="e">
        <f aca="false">IFERROR(VLOOKUP(K155,【参考】数式用!$A$5:$J$27,MATCH(Q155,【参考】数式用!$B$4:$J$4,0)+1,0),"")))</f>
        <v>#N/A</v>
      </c>
      <c r="S155" s="626" t="s">
        <v>114</v>
      </c>
      <c r="T155" s="627" t="n">
        <v>6</v>
      </c>
      <c r="U155" s="156" t="s">
        <v>115</v>
      </c>
      <c r="V155" s="628" t="n">
        <v>4</v>
      </c>
      <c r="W155" s="156" t="s">
        <v>406</v>
      </c>
      <c r="X155" s="627" t="n">
        <v>6</v>
      </c>
      <c r="Y155" s="156" t="s">
        <v>115</v>
      </c>
      <c r="Z155" s="628" t="n">
        <v>5</v>
      </c>
      <c r="AA155" s="156" t="s">
        <v>116</v>
      </c>
      <c r="AB155" s="629" t="s">
        <v>127</v>
      </c>
      <c r="AC155" s="630" t="n">
        <f aca="false">IF(V155&gt;=1,(X155*12+Z155)-(T155*12+V155)+1,"")</f>
        <v>2</v>
      </c>
      <c r="AD155" s="156" t="s">
        <v>407</v>
      </c>
      <c r="AE155" s="631" t="str">
        <f aca="false">IFERROR(ROUNDDOWN(ROUND(L155*R155,0)*M155,0)*AC155,"")</f>
        <v/>
      </c>
      <c r="AF155" s="632" t="str">
        <f aca="false">IFERROR(ROUNDDOWN(ROUND(L155*(R155-P155),0)*M155,0)*AC155,"")</f>
        <v/>
      </c>
      <c r="AG155" s="633"/>
      <c r="AH155" s="694"/>
      <c r="AI155" s="709"/>
      <c r="AJ155" s="704"/>
      <c r="AK155" s="705"/>
      <c r="AL155" s="638"/>
      <c r="AM155" s="639"/>
      <c r="AN155" s="640" t="str">
        <f aca="false">IF(AP155="","",IF(R155&lt;P155,"！加算の要件上は問題ありませんが、令和６年３月と比較して４・５月に加算率が下がる計画になっています。",""))</f>
        <v/>
      </c>
      <c r="AP155" s="641" t="str">
        <f aca="false">IF(K155&lt;&gt;"","P列・R列に色付け","")</f>
        <v/>
      </c>
      <c r="AQ155" s="642" t="e">
        <f aca="false">IFERROR(VLOOKUP(K155,【参考】数式用!$AJ$2:$AK$24,2,FALSE),"")))</f>
        <v>#N/A</v>
      </c>
      <c r="AR155" s="644" t="str">
        <f aca="false">Q155&amp;Q156&amp;Q157</f>
        <v/>
      </c>
      <c r="AS155" s="642" t="str">
        <f aca="false">IF(AG157&lt;&gt;0,IF(AH157="○","入力済","未入力"),"")</f>
        <v/>
      </c>
      <c r="AT155" s="643" t="str">
        <f aca="false">IF(OR(Q155="処遇加算Ⅰ",Q155="処遇加算Ⅱ"),IF(OR(AI155="○",AI155="令和６年度中に満たす"),"入力済","未入力"),"")</f>
        <v/>
      </c>
      <c r="AU155" s="644" t="str">
        <f aca="false">IF(Q155="処遇加算Ⅲ",IF(AJ155="○","入力済","未入力"),"")</f>
        <v/>
      </c>
      <c r="AV155" s="642" t="str">
        <f aca="false">IF(Q155="処遇加算Ⅰ",IF(OR(AK155="○",AK155="令和６年度中に満たす"),"入力済","未入力"),"")</f>
        <v/>
      </c>
      <c r="AW155" s="642" t="str">
        <f aca="false">IF(OR(Q156="特定加算Ⅰ",Q156="特定加算Ⅱ"),IF(OR(AND(K155&lt;&gt;"訪問型サービス（総合事業）",K155&lt;&gt;"通所型サービス（総合事業）",K155&lt;&gt;"（介護予防）短期入所生活介護",K155&lt;&gt;"（介護予防）短期入所療養介護（老健）",K155&lt;&gt;"（介護予防）短期入所療養介護 （病院等（老健以外）)",K155&lt;&gt;"（介護予防）短期入所療養介護（医療院）"),AL156&lt;&gt;""),1,""),"")</f>
        <v/>
      </c>
      <c r="AX155" s="645" t="str">
        <f aca="false">IF(Q156="特定加算Ⅰ",IF(AM156="","未入力","入力済"),"")</f>
        <v/>
      </c>
      <c r="AY155" s="645" t="str">
        <f aca="false">G155</f>
        <v/>
      </c>
    </row>
    <row r="156" customFormat="false" ht="32.1" hidden="false" customHeight="true" outlineLevel="0" collapsed="false">
      <c r="A156" s="617"/>
      <c r="B156" s="618"/>
      <c r="C156" s="618"/>
      <c r="D156" s="618"/>
      <c r="E156" s="618"/>
      <c r="F156" s="618"/>
      <c r="G156" s="619"/>
      <c r="H156" s="619"/>
      <c r="I156" s="619"/>
      <c r="J156" s="619"/>
      <c r="K156" s="619"/>
      <c r="L156" s="707"/>
      <c r="M156" s="708"/>
      <c r="N156" s="646" t="s">
        <v>409</v>
      </c>
      <c r="O156" s="647"/>
      <c r="P156" s="648" t="e">
        <f aca="false">IFERROR(VLOOKUP(K155,【参考】数式用!$A$5:$J$27,MATCH(O156,【参考】数式用!$B$4:$J$4,0)+1,0),"")))</f>
        <v>#N/A</v>
      </c>
      <c r="Q156" s="647"/>
      <c r="R156" s="648" t="e">
        <f aca="false">IFERROR(VLOOKUP(K155,【参考】数式用!$A$5:$J$27,MATCH(Q156,【参考】数式用!$B$4:$J$4,0)+1,0),"")))</f>
        <v>#N/A</v>
      </c>
      <c r="S156" s="98" t="s">
        <v>114</v>
      </c>
      <c r="T156" s="649" t="n">
        <v>6</v>
      </c>
      <c r="U156" s="99" t="s">
        <v>115</v>
      </c>
      <c r="V156" s="650" t="n">
        <v>4</v>
      </c>
      <c r="W156" s="99" t="s">
        <v>406</v>
      </c>
      <c r="X156" s="649" t="n">
        <v>6</v>
      </c>
      <c r="Y156" s="99" t="s">
        <v>115</v>
      </c>
      <c r="Z156" s="650" t="n">
        <v>5</v>
      </c>
      <c r="AA156" s="99" t="s">
        <v>116</v>
      </c>
      <c r="AB156" s="651" t="s">
        <v>127</v>
      </c>
      <c r="AC156" s="652" t="n">
        <f aca="false">IF(V156&gt;=1,(X156*12+Z156)-(T156*12+V156)+1,"")</f>
        <v>2</v>
      </c>
      <c r="AD156" s="99" t="s">
        <v>407</v>
      </c>
      <c r="AE156" s="653" t="str">
        <f aca="false">IFERROR(ROUNDDOWN(ROUND(L155*R156,0)*M155,0)*AC156,"")</f>
        <v/>
      </c>
      <c r="AF156" s="654" t="str">
        <f aca="false">IFERROR(ROUNDDOWN(ROUND(L155*(R156-P156),0)*M155,0)*AC156,"")</f>
        <v/>
      </c>
      <c r="AG156" s="655"/>
      <c r="AH156" s="656"/>
      <c r="AI156" s="657"/>
      <c r="AJ156" s="658"/>
      <c r="AK156" s="659"/>
      <c r="AL156" s="660"/>
      <c r="AM156" s="661"/>
      <c r="AN156" s="662" t="str">
        <f aca="false">IF(AP155="","",IF(OR(Z155=4,Z156=4,Z157=4),"！加算の要件上は問題ありませんが、算定期間の終わりが令和６年５月になっていません。区分変更の場合は、「基本情報入力シート」で同じ事業所を２行に分けて記入してください。",""))</f>
        <v/>
      </c>
      <c r="AO156" s="663"/>
      <c r="AP156" s="641" t="str">
        <f aca="false">IF(K155&lt;&gt;"","P列・R列に色付け","")</f>
        <v/>
      </c>
      <c r="AY156" s="645" t="str">
        <f aca="false">G155</f>
        <v/>
      </c>
    </row>
    <row r="157" customFormat="false" ht="32.1" hidden="false" customHeight="true" outlineLevel="0" collapsed="false">
      <c r="A157" s="617"/>
      <c r="B157" s="618"/>
      <c r="C157" s="618"/>
      <c r="D157" s="618"/>
      <c r="E157" s="618"/>
      <c r="F157" s="618"/>
      <c r="G157" s="619"/>
      <c r="H157" s="619"/>
      <c r="I157" s="619"/>
      <c r="J157" s="619"/>
      <c r="K157" s="619"/>
      <c r="L157" s="707"/>
      <c r="M157" s="708"/>
      <c r="N157" s="664" t="s">
        <v>413</v>
      </c>
      <c r="O157" s="711"/>
      <c r="P157" s="712" t="e">
        <f aca="false">IFERROR(VLOOKUP(K155,【参考】数式用!$A$5:$J$27,MATCH(O157,【参考】数式用!$B$4:$J$4,0)+1,0),"")))</f>
        <v>#N/A</v>
      </c>
      <c r="Q157" s="665"/>
      <c r="R157" s="666" t="e">
        <f aca="false">IFERROR(VLOOKUP(K155,【参考】数式用!$A$5:$J$27,MATCH(Q157,【参考】数式用!$B$4:$J$4,0)+1,0),"")))</f>
        <v>#N/A</v>
      </c>
      <c r="S157" s="667" t="s">
        <v>114</v>
      </c>
      <c r="T157" s="668" t="n">
        <v>6</v>
      </c>
      <c r="U157" s="669" t="s">
        <v>115</v>
      </c>
      <c r="V157" s="670" t="n">
        <v>4</v>
      </c>
      <c r="W157" s="669" t="s">
        <v>406</v>
      </c>
      <c r="X157" s="668" t="n">
        <v>6</v>
      </c>
      <c r="Y157" s="669" t="s">
        <v>115</v>
      </c>
      <c r="Z157" s="670" t="n">
        <v>5</v>
      </c>
      <c r="AA157" s="669" t="s">
        <v>116</v>
      </c>
      <c r="AB157" s="671" t="s">
        <v>127</v>
      </c>
      <c r="AC157" s="672" t="n">
        <f aca="false">IF(V157&gt;=1,(X157*12+Z157)-(T157*12+V157)+1,"")</f>
        <v>2</v>
      </c>
      <c r="AD157" s="669" t="s">
        <v>407</v>
      </c>
      <c r="AE157" s="673" t="str">
        <f aca="false">IFERROR(ROUNDDOWN(ROUND(L155*R157,0)*M155,0)*AC157,"")</f>
        <v/>
      </c>
      <c r="AF157" s="674" t="str">
        <f aca="false">IFERROR(ROUNDDOWN(ROUND(L155*(R157-P157),0)*M155,0)*AC157,"")</f>
        <v/>
      </c>
      <c r="AG157" s="675" t="n">
        <f aca="false">IF(AND(O157="ベア加算なし",Q157="ベア加算"),AE157,0)</f>
        <v>0</v>
      </c>
      <c r="AH157" s="676"/>
      <c r="AI157" s="677"/>
      <c r="AJ157" s="678"/>
      <c r="AK157" s="679"/>
      <c r="AL157" s="680"/>
      <c r="AM157" s="681"/>
      <c r="AN157" s="682" t="str">
        <f aca="false">IF(AP155="","",IF(OR(O155="",AND(O157="ベア加算なし",Q157="ベア加算",AH157=""),AND(OR(Q155="処遇加算Ⅰ",Q155="処遇加算Ⅱ"),AI155=""),AND(Q155="処遇加算Ⅲ",AJ155=""),AND(Q155="処遇加算Ⅰ",AK155=""),AND(OR(Q156="特定加算Ⅰ",Q156="特定加算Ⅱ"),AL156=""),AND(Q156="特定加算Ⅰ",AM156="")),"！記入が必要な欄（緑色、水色、黄色のセル）に空欄があります。空欄を埋めてください。",""))</f>
        <v/>
      </c>
      <c r="AP157" s="683" t="str">
        <f aca="false">IF(K155&lt;&gt;"","P列・R列に色付け","")</f>
        <v/>
      </c>
      <c r="AQ157" s="684"/>
      <c r="AR157" s="684"/>
      <c r="AX157" s="685"/>
      <c r="AY157" s="645" t="str">
        <f aca="false">G155</f>
        <v/>
      </c>
    </row>
    <row r="158" customFormat="false" ht="32.1" hidden="false" customHeight="true" outlineLevel="0" collapsed="false">
      <c r="A158" s="617" t="n">
        <v>49</v>
      </c>
      <c r="B158" s="618" t="str">
        <f aca="false">IF(基本情報入力シート!C102="","",基本情報入力シート!C102)</f>
        <v/>
      </c>
      <c r="C158" s="618"/>
      <c r="D158" s="618"/>
      <c r="E158" s="618"/>
      <c r="F158" s="618"/>
      <c r="G158" s="619" t="str">
        <f aca="false">IF(基本情報入力シート!M102="","",基本情報入力シート!M102)</f>
        <v/>
      </c>
      <c r="H158" s="619" t="str">
        <f aca="false">IF(基本情報入力シート!R102="","",基本情報入力シート!R102)</f>
        <v/>
      </c>
      <c r="I158" s="619" t="str">
        <f aca="false">IF(基本情報入力シート!W102="","",基本情報入力シート!W102)</f>
        <v/>
      </c>
      <c r="J158" s="619" t="str">
        <f aca="false">IF(基本情報入力シート!X102="","",基本情報入力シート!X102)</f>
        <v/>
      </c>
      <c r="K158" s="619" t="str">
        <f aca="false">IF(基本情報入力シート!Y102="","",基本情報入力シート!Y102)</f>
        <v/>
      </c>
      <c r="L158" s="707" t="str">
        <f aca="false">IF(基本情報入力シート!AB102="","",基本情報入力シート!AB102)</f>
        <v/>
      </c>
      <c r="M158" s="708" t="e">
        <f aca="false">IF(基本情報入力シート!AC102="","",基本情報入力シート!AC102)</f>
        <v>#N/A</v>
      </c>
      <c r="N158" s="623" t="s">
        <v>403</v>
      </c>
      <c r="O158" s="624"/>
      <c r="P158" s="625" t="e">
        <f aca="false">IFERROR(VLOOKUP(K158,【参考】数式用!$A$5:$J$27,MATCH(O158,【参考】数式用!$B$4:$J$4,0)+1,0),"")))</f>
        <v>#N/A</v>
      </c>
      <c r="Q158" s="624"/>
      <c r="R158" s="625" t="e">
        <f aca="false">IFERROR(VLOOKUP(K158,【参考】数式用!$A$5:$J$27,MATCH(Q158,【参考】数式用!$B$4:$J$4,0)+1,0),"")))</f>
        <v>#N/A</v>
      </c>
      <c r="S158" s="626" t="s">
        <v>114</v>
      </c>
      <c r="T158" s="627" t="n">
        <v>6</v>
      </c>
      <c r="U158" s="156" t="s">
        <v>115</v>
      </c>
      <c r="V158" s="628" t="n">
        <v>4</v>
      </c>
      <c r="W158" s="156" t="s">
        <v>406</v>
      </c>
      <c r="X158" s="627" t="n">
        <v>6</v>
      </c>
      <c r="Y158" s="156" t="s">
        <v>115</v>
      </c>
      <c r="Z158" s="628" t="n">
        <v>5</v>
      </c>
      <c r="AA158" s="156" t="s">
        <v>116</v>
      </c>
      <c r="AB158" s="629" t="s">
        <v>127</v>
      </c>
      <c r="AC158" s="630" t="n">
        <f aca="false">IF(V158&gt;=1,(X158*12+Z158)-(T158*12+V158)+1,"")</f>
        <v>2</v>
      </c>
      <c r="AD158" s="156" t="s">
        <v>407</v>
      </c>
      <c r="AE158" s="631" t="str">
        <f aca="false">IFERROR(ROUNDDOWN(ROUND(L158*R158,0)*M158,0)*AC158,"")</f>
        <v/>
      </c>
      <c r="AF158" s="632" t="str">
        <f aca="false">IFERROR(ROUNDDOWN(ROUND(L158*(R158-P158),0)*M158,0)*AC158,"")</f>
        <v/>
      </c>
      <c r="AG158" s="633"/>
      <c r="AH158" s="694"/>
      <c r="AI158" s="709"/>
      <c r="AJ158" s="704"/>
      <c r="AK158" s="705"/>
      <c r="AL158" s="638"/>
      <c r="AM158" s="639"/>
      <c r="AN158" s="640" t="str">
        <f aca="false">IF(AP158="","",IF(R158&lt;P158,"！加算の要件上は問題ありませんが、令和６年３月と比較して４・５月に加算率が下がる計画になっています。",""))</f>
        <v/>
      </c>
      <c r="AP158" s="641" t="str">
        <f aca="false">IF(K158&lt;&gt;"","P列・R列に色付け","")</f>
        <v/>
      </c>
      <c r="AQ158" s="642" t="e">
        <f aca="false">IFERROR(VLOOKUP(K158,【参考】数式用!$AJ$2:$AK$24,2,FALSE),"")))</f>
        <v>#N/A</v>
      </c>
      <c r="AR158" s="644" t="str">
        <f aca="false">Q158&amp;Q159&amp;Q160</f>
        <v/>
      </c>
      <c r="AS158" s="642" t="str">
        <f aca="false">IF(AG160&lt;&gt;0,IF(AH160="○","入力済","未入力"),"")</f>
        <v/>
      </c>
      <c r="AT158" s="643" t="str">
        <f aca="false">IF(OR(Q158="処遇加算Ⅰ",Q158="処遇加算Ⅱ"),IF(OR(AI158="○",AI158="令和６年度中に満たす"),"入力済","未入力"),"")</f>
        <v/>
      </c>
      <c r="AU158" s="644" t="str">
        <f aca="false">IF(Q158="処遇加算Ⅲ",IF(AJ158="○","入力済","未入力"),"")</f>
        <v/>
      </c>
      <c r="AV158" s="642" t="str">
        <f aca="false">IF(Q158="処遇加算Ⅰ",IF(OR(AK158="○",AK158="令和６年度中に満たす"),"入力済","未入力"),"")</f>
        <v/>
      </c>
      <c r="AW158" s="642" t="str">
        <f aca="false">IF(OR(Q159="特定加算Ⅰ",Q159="特定加算Ⅱ"),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（病院等（老健以外）)",K158&lt;&gt;"（介護予防）短期入所療養介護（医療院）"),AL159&lt;&gt;""),1,""),"")</f>
        <v/>
      </c>
      <c r="AX158" s="645" t="str">
        <f aca="false">IF(Q159="特定加算Ⅰ",IF(AM159="","未入力","入力済"),"")</f>
        <v/>
      </c>
      <c r="AY158" s="645" t="str">
        <f aca="false">G158</f>
        <v/>
      </c>
    </row>
    <row r="159" customFormat="false" ht="32.1" hidden="false" customHeight="true" outlineLevel="0" collapsed="false">
      <c r="A159" s="617"/>
      <c r="B159" s="618"/>
      <c r="C159" s="618"/>
      <c r="D159" s="618"/>
      <c r="E159" s="618"/>
      <c r="F159" s="618"/>
      <c r="G159" s="619"/>
      <c r="H159" s="619"/>
      <c r="I159" s="619"/>
      <c r="J159" s="619"/>
      <c r="K159" s="619"/>
      <c r="L159" s="707"/>
      <c r="M159" s="708"/>
      <c r="N159" s="646" t="s">
        <v>409</v>
      </c>
      <c r="O159" s="647"/>
      <c r="P159" s="648" t="e">
        <f aca="false">IFERROR(VLOOKUP(K158,【参考】数式用!$A$5:$J$27,MATCH(O159,【参考】数式用!$B$4:$J$4,0)+1,0),"")))</f>
        <v>#N/A</v>
      </c>
      <c r="Q159" s="647"/>
      <c r="R159" s="648" t="e">
        <f aca="false">IFERROR(VLOOKUP(K158,【参考】数式用!$A$5:$J$27,MATCH(Q159,【参考】数式用!$B$4:$J$4,0)+1,0),"")))</f>
        <v>#N/A</v>
      </c>
      <c r="S159" s="98" t="s">
        <v>114</v>
      </c>
      <c r="T159" s="649" t="n">
        <v>6</v>
      </c>
      <c r="U159" s="99" t="s">
        <v>115</v>
      </c>
      <c r="V159" s="650" t="n">
        <v>4</v>
      </c>
      <c r="W159" s="99" t="s">
        <v>406</v>
      </c>
      <c r="X159" s="649" t="n">
        <v>6</v>
      </c>
      <c r="Y159" s="99" t="s">
        <v>115</v>
      </c>
      <c r="Z159" s="650" t="n">
        <v>5</v>
      </c>
      <c r="AA159" s="99" t="s">
        <v>116</v>
      </c>
      <c r="AB159" s="651" t="s">
        <v>127</v>
      </c>
      <c r="AC159" s="652" t="n">
        <f aca="false">IF(V159&gt;=1,(X159*12+Z159)-(T159*12+V159)+1,"")</f>
        <v>2</v>
      </c>
      <c r="AD159" s="99" t="s">
        <v>407</v>
      </c>
      <c r="AE159" s="653" t="str">
        <f aca="false">IFERROR(ROUNDDOWN(ROUND(L158*R159,0)*M158,0)*AC159,"")</f>
        <v/>
      </c>
      <c r="AF159" s="654" t="str">
        <f aca="false">IFERROR(ROUNDDOWN(ROUND(L158*(R159-P159),0)*M158,0)*AC159,"")</f>
        <v/>
      </c>
      <c r="AG159" s="655"/>
      <c r="AH159" s="656"/>
      <c r="AI159" s="657"/>
      <c r="AJ159" s="658"/>
      <c r="AK159" s="659"/>
      <c r="AL159" s="660"/>
      <c r="AM159" s="661"/>
      <c r="AN159" s="662" t="str">
        <f aca="false">IF(AP158="","",IF(OR(Z158=4,Z159=4,Z160=4),"！加算の要件上は問題ありませんが、算定期間の終わりが令和６年５月になっていません。区分変更の場合は、「基本情報入力シート」で同じ事業所を２行に分けて記入してください。",""))</f>
        <v/>
      </c>
      <c r="AO159" s="663"/>
      <c r="AP159" s="641" t="str">
        <f aca="false">IF(K158&lt;&gt;"","P列・R列に色付け","")</f>
        <v/>
      </c>
      <c r="AY159" s="645" t="str">
        <f aca="false">G158</f>
        <v/>
      </c>
    </row>
    <row r="160" customFormat="false" ht="32.1" hidden="false" customHeight="true" outlineLevel="0" collapsed="false">
      <c r="A160" s="617"/>
      <c r="B160" s="618"/>
      <c r="C160" s="618"/>
      <c r="D160" s="618"/>
      <c r="E160" s="618"/>
      <c r="F160" s="618"/>
      <c r="G160" s="619"/>
      <c r="H160" s="619"/>
      <c r="I160" s="619"/>
      <c r="J160" s="619"/>
      <c r="K160" s="619"/>
      <c r="L160" s="707"/>
      <c r="M160" s="708"/>
      <c r="N160" s="664" t="s">
        <v>413</v>
      </c>
      <c r="O160" s="711"/>
      <c r="P160" s="712" t="e">
        <f aca="false">IFERROR(VLOOKUP(K158,【参考】数式用!$A$5:$J$27,MATCH(O160,【参考】数式用!$B$4:$J$4,0)+1,0),"")))</f>
        <v>#N/A</v>
      </c>
      <c r="Q160" s="665"/>
      <c r="R160" s="666" t="e">
        <f aca="false">IFERROR(VLOOKUP(K158,【参考】数式用!$A$5:$J$27,MATCH(Q160,【参考】数式用!$B$4:$J$4,0)+1,0),"")))</f>
        <v>#N/A</v>
      </c>
      <c r="S160" s="667" t="s">
        <v>114</v>
      </c>
      <c r="T160" s="668" t="n">
        <v>6</v>
      </c>
      <c r="U160" s="669" t="s">
        <v>115</v>
      </c>
      <c r="V160" s="670" t="n">
        <v>4</v>
      </c>
      <c r="W160" s="669" t="s">
        <v>406</v>
      </c>
      <c r="X160" s="668" t="n">
        <v>6</v>
      </c>
      <c r="Y160" s="669" t="s">
        <v>115</v>
      </c>
      <c r="Z160" s="670" t="n">
        <v>5</v>
      </c>
      <c r="AA160" s="669" t="s">
        <v>116</v>
      </c>
      <c r="AB160" s="671" t="s">
        <v>127</v>
      </c>
      <c r="AC160" s="672" t="n">
        <f aca="false">IF(V160&gt;=1,(X160*12+Z160)-(T160*12+V160)+1,"")</f>
        <v>2</v>
      </c>
      <c r="AD160" s="669" t="s">
        <v>407</v>
      </c>
      <c r="AE160" s="673" t="str">
        <f aca="false">IFERROR(ROUNDDOWN(ROUND(L158*R160,0)*M158,0)*AC160,"")</f>
        <v/>
      </c>
      <c r="AF160" s="674" t="str">
        <f aca="false">IFERROR(ROUNDDOWN(ROUND(L158*(R160-P160),0)*M158,0)*AC160,"")</f>
        <v/>
      </c>
      <c r="AG160" s="675" t="n">
        <f aca="false">IF(AND(O160="ベア加算なし",Q160="ベア加算"),AE160,0)</f>
        <v>0</v>
      </c>
      <c r="AH160" s="676"/>
      <c r="AI160" s="677"/>
      <c r="AJ160" s="678"/>
      <c r="AK160" s="679"/>
      <c r="AL160" s="680"/>
      <c r="AM160" s="681"/>
      <c r="AN160" s="682" t="str">
        <f aca="false">IF(AP158="","",IF(OR(O158="",AND(O160="ベア加算なし",Q160="ベア加算",AH160=""),AND(OR(Q158="処遇加算Ⅰ",Q158="処遇加算Ⅱ"),AI158=""),AND(Q158="処遇加算Ⅲ",AJ158=""),AND(Q158="処遇加算Ⅰ",AK158=""),AND(OR(Q159="特定加算Ⅰ",Q159="特定加算Ⅱ"),AL159=""),AND(Q159="特定加算Ⅰ",AM159="")),"！記入が必要な欄（緑色、水色、黄色のセル）に空欄があります。空欄を埋めてください。",""))</f>
        <v/>
      </c>
      <c r="AP160" s="683" t="str">
        <f aca="false">IF(K158&lt;&gt;"","P列・R列に色付け","")</f>
        <v/>
      </c>
      <c r="AQ160" s="684"/>
      <c r="AR160" s="684"/>
      <c r="AX160" s="685"/>
      <c r="AY160" s="645" t="str">
        <f aca="false">G158</f>
        <v/>
      </c>
    </row>
    <row r="161" customFormat="false" ht="32.1" hidden="false" customHeight="true" outlineLevel="0" collapsed="false">
      <c r="A161" s="617" t="n">
        <v>50</v>
      </c>
      <c r="B161" s="618" t="str">
        <f aca="false">IF(基本情報入力シート!C103="","",基本情報入力シート!C103)</f>
        <v/>
      </c>
      <c r="C161" s="618"/>
      <c r="D161" s="618"/>
      <c r="E161" s="618"/>
      <c r="F161" s="618"/>
      <c r="G161" s="619" t="str">
        <f aca="false">IF(基本情報入力シート!M103="","",基本情報入力シート!M103)</f>
        <v/>
      </c>
      <c r="H161" s="619" t="str">
        <f aca="false">IF(基本情報入力シート!R103="","",基本情報入力シート!R103)</f>
        <v/>
      </c>
      <c r="I161" s="619" t="str">
        <f aca="false">IF(基本情報入力シート!W103="","",基本情報入力シート!W103)</f>
        <v/>
      </c>
      <c r="J161" s="619" t="str">
        <f aca="false">IF(基本情報入力シート!X103="","",基本情報入力シート!X103)</f>
        <v/>
      </c>
      <c r="K161" s="619" t="str">
        <f aca="false">IF(基本情報入力シート!Y103="","",基本情報入力シート!Y103)</f>
        <v/>
      </c>
      <c r="L161" s="707" t="str">
        <f aca="false">IF(基本情報入力シート!AB103="","",基本情報入力シート!AB103)</f>
        <v/>
      </c>
      <c r="M161" s="708" t="e">
        <f aca="false">IF(基本情報入力シート!AC103="","",基本情報入力シート!AC103)</f>
        <v>#N/A</v>
      </c>
      <c r="N161" s="623" t="s">
        <v>403</v>
      </c>
      <c r="O161" s="624"/>
      <c r="P161" s="625" t="e">
        <f aca="false">IFERROR(VLOOKUP(K161,【参考】数式用!$A$5:$J$27,MATCH(O161,【参考】数式用!$B$4:$J$4,0)+1,0),"")))</f>
        <v>#N/A</v>
      </c>
      <c r="Q161" s="624"/>
      <c r="R161" s="625" t="e">
        <f aca="false">IFERROR(VLOOKUP(K161,【参考】数式用!$A$5:$J$27,MATCH(Q161,【参考】数式用!$B$4:$J$4,0)+1,0),"")))</f>
        <v>#N/A</v>
      </c>
      <c r="S161" s="626" t="s">
        <v>114</v>
      </c>
      <c r="T161" s="627" t="n">
        <v>6</v>
      </c>
      <c r="U161" s="156" t="s">
        <v>115</v>
      </c>
      <c r="V161" s="628" t="n">
        <v>4</v>
      </c>
      <c r="W161" s="156" t="s">
        <v>406</v>
      </c>
      <c r="X161" s="627" t="n">
        <v>6</v>
      </c>
      <c r="Y161" s="156" t="s">
        <v>115</v>
      </c>
      <c r="Z161" s="628" t="n">
        <v>5</v>
      </c>
      <c r="AA161" s="156" t="s">
        <v>116</v>
      </c>
      <c r="AB161" s="629" t="s">
        <v>127</v>
      </c>
      <c r="AC161" s="630" t="n">
        <f aca="false">IF(V161&gt;=1,(X161*12+Z161)-(T161*12+V161)+1,"")</f>
        <v>2</v>
      </c>
      <c r="AD161" s="156" t="s">
        <v>407</v>
      </c>
      <c r="AE161" s="631" t="str">
        <f aca="false">IFERROR(ROUNDDOWN(ROUND(L161*R161,0)*M161,0)*AC161,"")</f>
        <v/>
      </c>
      <c r="AF161" s="632" t="str">
        <f aca="false">IFERROR(ROUNDDOWN(ROUND(L161*(R161-P161),0)*M161,0)*AC161,"")</f>
        <v/>
      </c>
      <c r="AG161" s="633"/>
      <c r="AH161" s="694"/>
      <c r="AI161" s="709"/>
      <c r="AJ161" s="704"/>
      <c r="AK161" s="705"/>
      <c r="AL161" s="638"/>
      <c r="AM161" s="639"/>
      <c r="AN161" s="640" t="str">
        <f aca="false">IF(AP161="","",IF(R161&lt;P161,"！加算の要件上は問題ありませんが、令和６年３月と比較して４・５月に加算率が下がる計画になっています。",""))</f>
        <v/>
      </c>
      <c r="AP161" s="641" t="str">
        <f aca="false">IF(K161&lt;&gt;"","P列・R列に色付け","")</f>
        <v/>
      </c>
      <c r="AQ161" s="642" t="e">
        <f aca="false">IFERROR(VLOOKUP(K161,【参考】数式用!$AJ$2:$AK$24,2,FALSE),"")))</f>
        <v>#N/A</v>
      </c>
      <c r="AR161" s="644" t="str">
        <f aca="false">Q161&amp;Q162&amp;Q163</f>
        <v/>
      </c>
      <c r="AS161" s="642" t="str">
        <f aca="false">IF(AG163&lt;&gt;0,IF(AH163="○","入力済","未入力"),"")</f>
        <v/>
      </c>
      <c r="AT161" s="643" t="str">
        <f aca="false">IF(OR(Q161="処遇加算Ⅰ",Q161="処遇加算Ⅱ"),IF(OR(AI161="○",AI161="令和６年度中に満たす"),"入力済","未入力"),"")</f>
        <v/>
      </c>
      <c r="AU161" s="644" t="str">
        <f aca="false">IF(Q161="処遇加算Ⅲ",IF(AJ161="○","入力済","未入力"),"")</f>
        <v/>
      </c>
      <c r="AV161" s="642" t="str">
        <f aca="false">IF(Q161="処遇加算Ⅰ",IF(OR(AK161="○",AK161="令和６年度中に満たす"),"入力済","未入力"),"")</f>
        <v/>
      </c>
      <c r="AW161" s="642" t="str">
        <f aca="false">IF(OR(Q162="特定加算Ⅰ",Q162="特定加算Ⅱ"),IF(OR(AND(K161&lt;&gt;"訪問型サービス（総合事業）",K161&lt;&gt;"通所型サービス（総合事業）",K161&lt;&gt;"（介護予防）短期入所生活介護",K161&lt;&gt;"（介護予防）短期入所療養介護（老健）",K161&lt;&gt;"（介護予防）短期入所療養介護 （病院等（老健以外）)",K161&lt;&gt;"（介護予防）短期入所療養介護（医療院）"),AL162&lt;&gt;""),1,""),"")</f>
        <v/>
      </c>
      <c r="AX161" s="645" t="str">
        <f aca="false">IF(Q162="特定加算Ⅰ",IF(AM162="","未入力","入力済"),"")</f>
        <v/>
      </c>
      <c r="AY161" s="645" t="str">
        <f aca="false">G161</f>
        <v/>
      </c>
    </row>
    <row r="162" customFormat="false" ht="32.1" hidden="false" customHeight="true" outlineLevel="0" collapsed="false">
      <c r="A162" s="617"/>
      <c r="B162" s="618"/>
      <c r="C162" s="618"/>
      <c r="D162" s="618"/>
      <c r="E162" s="618"/>
      <c r="F162" s="618"/>
      <c r="G162" s="619"/>
      <c r="H162" s="619"/>
      <c r="I162" s="619"/>
      <c r="J162" s="619"/>
      <c r="K162" s="619"/>
      <c r="L162" s="707"/>
      <c r="M162" s="708"/>
      <c r="N162" s="646" t="s">
        <v>409</v>
      </c>
      <c r="O162" s="647"/>
      <c r="P162" s="648" t="e">
        <f aca="false">IFERROR(VLOOKUP(K161,【参考】数式用!$A$5:$J$27,MATCH(O162,【参考】数式用!$B$4:$J$4,0)+1,0),"")))</f>
        <v>#N/A</v>
      </c>
      <c r="Q162" s="647"/>
      <c r="R162" s="648" t="e">
        <f aca="false">IFERROR(VLOOKUP(K161,【参考】数式用!$A$5:$J$27,MATCH(Q162,【参考】数式用!$B$4:$J$4,0)+1,0),"")))</f>
        <v>#N/A</v>
      </c>
      <c r="S162" s="98" t="s">
        <v>114</v>
      </c>
      <c r="T162" s="649" t="n">
        <v>6</v>
      </c>
      <c r="U162" s="99" t="s">
        <v>115</v>
      </c>
      <c r="V162" s="650" t="n">
        <v>4</v>
      </c>
      <c r="W162" s="99" t="s">
        <v>406</v>
      </c>
      <c r="X162" s="649" t="n">
        <v>6</v>
      </c>
      <c r="Y162" s="99" t="s">
        <v>115</v>
      </c>
      <c r="Z162" s="650" t="n">
        <v>5</v>
      </c>
      <c r="AA162" s="99" t="s">
        <v>116</v>
      </c>
      <c r="AB162" s="651" t="s">
        <v>127</v>
      </c>
      <c r="AC162" s="652" t="n">
        <f aca="false">IF(V162&gt;=1,(X162*12+Z162)-(T162*12+V162)+1,"")</f>
        <v>2</v>
      </c>
      <c r="AD162" s="99" t="s">
        <v>407</v>
      </c>
      <c r="AE162" s="653" t="str">
        <f aca="false">IFERROR(ROUNDDOWN(ROUND(L161*R162,0)*M161,0)*AC162,"")</f>
        <v/>
      </c>
      <c r="AF162" s="654" t="str">
        <f aca="false">IFERROR(ROUNDDOWN(ROUND(L161*(R162-P162),0)*M161,0)*AC162,"")</f>
        <v/>
      </c>
      <c r="AG162" s="655"/>
      <c r="AH162" s="656"/>
      <c r="AI162" s="657"/>
      <c r="AJ162" s="658"/>
      <c r="AK162" s="659"/>
      <c r="AL162" s="660"/>
      <c r="AM162" s="661"/>
      <c r="AN162" s="662" t="str">
        <f aca="false">IF(AP161="","",IF(OR(Z161=4,Z162=4,Z163=4),"！加算の要件上は問題ありませんが、算定期間の終わりが令和６年５月になっていません。区分変更の場合は、「基本情報入力シート」で同じ事業所を２行に分けて記入してください。",""))</f>
        <v/>
      </c>
      <c r="AO162" s="663"/>
      <c r="AP162" s="641" t="str">
        <f aca="false">IF(K161&lt;&gt;"","P列・R列に色付け","")</f>
        <v/>
      </c>
      <c r="AY162" s="645" t="str">
        <f aca="false">G161</f>
        <v/>
      </c>
    </row>
    <row r="163" customFormat="false" ht="32.1" hidden="false" customHeight="true" outlineLevel="0" collapsed="false">
      <c r="A163" s="617"/>
      <c r="B163" s="618"/>
      <c r="C163" s="618"/>
      <c r="D163" s="618"/>
      <c r="E163" s="618"/>
      <c r="F163" s="618"/>
      <c r="G163" s="619"/>
      <c r="H163" s="619"/>
      <c r="I163" s="619"/>
      <c r="J163" s="619"/>
      <c r="K163" s="619"/>
      <c r="L163" s="707"/>
      <c r="M163" s="708"/>
      <c r="N163" s="664" t="s">
        <v>413</v>
      </c>
      <c r="O163" s="711"/>
      <c r="P163" s="712" t="e">
        <f aca="false">IFERROR(VLOOKUP(K161,【参考】数式用!$A$5:$J$27,MATCH(O163,【参考】数式用!$B$4:$J$4,0)+1,0),"")))</f>
        <v>#N/A</v>
      </c>
      <c r="Q163" s="665"/>
      <c r="R163" s="666" t="e">
        <f aca="false">IFERROR(VLOOKUP(K161,【参考】数式用!$A$5:$J$27,MATCH(Q163,【参考】数式用!$B$4:$J$4,0)+1,0),"")))</f>
        <v>#N/A</v>
      </c>
      <c r="S163" s="667" t="s">
        <v>114</v>
      </c>
      <c r="T163" s="668" t="n">
        <v>6</v>
      </c>
      <c r="U163" s="669" t="s">
        <v>115</v>
      </c>
      <c r="V163" s="670" t="n">
        <v>4</v>
      </c>
      <c r="W163" s="669" t="s">
        <v>406</v>
      </c>
      <c r="X163" s="668" t="n">
        <v>6</v>
      </c>
      <c r="Y163" s="669" t="s">
        <v>115</v>
      </c>
      <c r="Z163" s="670" t="n">
        <v>5</v>
      </c>
      <c r="AA163" s="669" t="s">
        <v>116</v>
      </c>
      <c r="AB163" s="671" t="s">
        <v>127</v>
      </c>
      <c r="AC163" s="672" t="n">
        <f aca="false">IF(V163&gt;=1,(X163*12+Z163)-(T163*12+V163)+1,"")</f>
        <v>2</v>
      </c>
      <c r="AD163" s="669" t="s">
        <v>407</v>
      </c>
      <c r="AE163" s="673" t="str">
        <f aca="false">IFERROR(ROUNDDOWN(ROUND(L161*R163,0)*M161,0)*AC163,"")</f>
        <v/>
      </c>
      <c r="AF163" s="674" t="str">
        <f aca="false">IFERROR(ROUNDDOWN(ROUND(L161*(R163-P163),0)*M161,0)*AC163,"")</f>
        <v/>
      </c>
      <c r="AG163" s="675" t="n">
        <f aca="false">IF(AND(O163="ベア加算なし",Q163="ベア加算"),AE163,0)</f>
        <v>0</v>
      </c>
      <c r="AH163" s="676"/>
      <c r="AI163" s="677"/>
      <c r="AJ163" s="678"/>
      <c r="AK163" s="679"/>
      <c r="AL163" s="680"/>
      <c r="AM163" s="681"/>
      <c r="AN163" s="682" t="str">
        <f aca="false">IF(AP161="","",IF(OR(O161="",AND(O163="ベア加算なし",Q163="ベア加算",AH163=""),AND(OR(Q161="処遇加算Ⅰ",Q161="処遇加算Ⅱ"),AI161=""),AND(Q161="処遇加算Ⅲ",AJ161=""),AND(Q161="処遇加算Ⅰ",AK161=""),AND(OR(Q162="特定加算Ⅰ",Q162="特定加算Ⅱ"),AL162=""),AND(Q162="特定加算Ⅰ",AM162="")),"！記入が必要な欄（緑色、水色、黄色のセル）に空欄があります。空欄を埋めてください。",""))</f>
        <v/>
      </c>
      <c r="AP163" s="683" t="str">
        <f aca="false">IF(K161&lt;&gt;"","P列・R列に色付け","")</f>
        <v/>
      </c>
      <c r="AQ163" s="684"/>
      <c r="AR163" s="684"/>
      <c r="AX163" s="685"/>
      <c r="AY163" s="645" t="str">
        <f aca="false">G161</f>
        <v/>
      </c>
    </row>
    <row r="164" customFormat="false" ht="32.1" hidden="false" customHeight="true" outlineLevel="0" collapsed="false">
      <c r="A164" s="617" t="n">
        <v>51</v>
      </c>
      <c r="B164" s="618" t="str">
        <f aca="false">IF(基本情報入力シート!C104="","",基本情報入力シート!C104)</f>
        <v/>
      </c>
      <c r="C164" s="618"/>
      <c r="D164" s="618"/>
      <c r="E164" s="618"/>
      <c r="F164" s="618"/>
      <c r="G164" s="619" t="str">
        <f aca="false">IF(基本情報入力シート!M104="","",基本情報入力シート!M104)</f>
        <v/>
      </c>
      <c r="H164" s="619" t="str">
        <f aca="false">IF(基本情報入力シート!R104="","",基本情報入力シート!R104)</f>
        <v/>
      </c>
      <c r="I164" s="619" t="str">
        <f aca="false">IF(基本情報入力シート!W104="","",基本情報入力シート!W104)</f>
        <v/>
      </c>
      <c r="J164" s="619" t="str">
        <f aca="false">IF(基本情報入力シート!X104="","",基本情報入力シート!X104)</f>
        <v/>
      </c>
      <c r="K164" s="619" t="str">
        <f aca="false">IF(基本情報入力シート!Y104="","",基本情報入力シート!Y104)</f>
        <v/>
      </c>
      <c r="L164" s="707" t="str">
        <f aca="false">IF(基本情報入力シート!AB104="","",基本情報入力シート!AB104)</f>
        <v/>
      </c>
      <c r="M164" s="708" t="e">
        <f aca="false">IF(基本情報入力シート!AC104="","",基本情報入力シート!AC104)</f>
        <v>#N/A</v>
      </c>
      <c r="N164" s="623" t="s">
        <v>403</v>
      </c>
      <c r="O164" s="624"/>
      <c r="P164" s="625" t="e">
        <f aca="false">IFERROR(VLOOKUP(K164,【参考】数式用!$A$5:$J$27,MATCH(O164,【参考】数式用!$B$4:$J$4,0)+1,0),"")))</f>
        <v>#N/A</v>
      </c>
      <c r="Q164" s="624"/>
      <c r="R164" s="625" t="e">
        <f aca="false">IFERROR(VLOOKUP(K164,【参考】数式用!$A$5:$J$27,MATCH(Q164,【参考】数式用!$B$4:$J$4,0)+1,0),"")))</f>
        <v>#N/A</v>
      </c>
      <c r="S164" s="626" t="s">
        <v>114</v>
      </c>
      <c r="T164" s="627" t="n">
        <v>6</v>
      </c>
      <c r="U164" s="156" t="s">
        <v>115</v>
      </c>
      <c r="V164" s="628" t="n">
        <v>4</v>
      </c>
      <c r="W164" s="156" t="s">
        <v>406</v>
      </c>
      <c r="X164" s="627" t="n">
        <v>6</v>
      </c>
      <c r="Y164" s="156" t="s">
        <v>115</v>
      </c>
      <c r="Z164" s="628" t="n">
        <v>5</v>
      </c>
      <c r="AA164" s="156" t="s">
        <v>116</v>
      </c>
      <c r="AB164" s="629" t="s">
        <v>127</v>
      </c>
      <c r="AC164" s="630" t="n">
        <f aca="false">IF(V164&gt;=1,(X164*12+Z164)-(T164*12+V164)+1,"")</f>
        <v>2</v>
      </c>
      <c r="AD164" s="156" t="s">
        <v>407</v>
      </c>
      <c r="AE164" s="631" t="str">
        <f aca="false">IFERROR(ROUNDDOWN(ROUND(L164*R164,0)*M164,0)*AC164,"")</f>
        <v/>
      </c>
      <c r="AF164" s="632" t="str">
        <f aca="false">IFERROR(ROUNDDOWN(ROUND(L164*(R164-P164),0)*M164,0)*AC164,"")</f>
        <v/>
      </c>
      <c r="AG164" s="633"/>
      <c r="AH164" s="694"/>
      <c r="AI164" s="709"/>
      <c r="AJ164" s="704"/>
      <c r="AK164" s="705"/>
      <c r="AL164" s="638"/>
      <c r="AM164" s="639"/>
      <c r="AN164" s="640" t="str">
        <f aca="false">IF(AP164="","",IF(R164&lt;P164,"！加算の要件上は問題ありませんが、令和６年３月と比較して４・５月に加算率が下がる計画になっています。",""))</f>
        <v/>
      </c>
      <c r="AP164" s="641" t="str">
        <f aca="false">IF(K164&lt;&gt;"","P列・R列に色付け","")</f>
        <v/>
      </c>
      <c r="AQ164" s="642" t="e">
        <f aca="false">IFERROR(VLOOKUP(K164,【参考】数式用!$AJ$2:$AK$24,2,FALSE),"")))</f>
        <v>#N/A</v>
      </c>
      <c r="AR164" s="644" t="str">
        <f aca="false">Q164&amp;Q165&amp;Q166</f>
        <v/>
      </c>
      <c r="AS164" s="642" t="str">
        <f aca="false">IF(AG166&lt;&gt;0,IF(AH166="○","入力済","未入力"),"")</f>
        <v/>
      </c>
      <c r="AT164" s="643" t="str">
        <f aca="false">IF(OR(Q164="処遇加算Ⅰ",Q164="処遇加算Ⅱ"),IF(OR(AI164="○",AI164="令和６年度中に満たす"),"入力済","未入力"),"")</f>
        <v/>
      </c>
      <c r="AU164" s="644" t="str">
        <f aca="false">IF(Q164="処遇加算Ⅲ",IF(AJ164="○","入力済","未入力"),"")</f>
        <v/>
      </c>
      <c r="AV164" s="642" t="str">
        <f aca="false">IF(Q164="処遇加算Ⅰ",IF(OR(AK164="○",AK164="令和６年度中に満たす"),"入力済","未入力"),"")</f>
        <v/>
      </c>
      <c r="AW164" s="642" t="str">
        <f aca="false">IF(OR(Q165="特定加算Ⅰ",Q165="特定加算Ⅱ"),IF(OR(AND(K164&lt;&gt;"訪問型サービス（総合事業）",K164&lt;&gt;"通所型サービス（総合事業）",K164&lt;&gt;"（介護予防）短期入所生活介護",K164&lt;&gt;"（介護予防）短期入所療養介護（老健）",K164&lt;&gt;"（介護予防）短期入所療養介護 （病院等（老健以外）)",K164&lt;&gt;"（介護予防）短期入所療養介護（医療院）"),AL165&lt;&gt;""),1,""),"")</f>
        <v/>
      </c>
      <c r="AX164" s="645" t="str">
        <f aca="false">IF(Q165="特定加算Ⅰ",IF(AM165="","未入力","入力済"),"")</f>
        <v/>
      </c>
      <c r="AY164" s="645" t="str">
        <f aca="false">G164</f>
        <v/>
      </c>
    </row>
    <row r="165" customFormat="false" ht="32.1" hidden="false" customHeight="true" outlineLevel="0" collapsed="false">
      <c r="A165" s="617"/>
      <c r="B165" s="618"/>
      <c r="C165" s="618"/>
      <c r="D165" s="618"/>
      <c r="E165" s="618"/>
      <c r="F165" s="618"/>
      <c r="G165" s="619"/>
      <c r="H165" s="619"/>
      <c r="I165" s="619"/>
      <c r="J165" s="619"/>
      <c r="K165" s="619"/>
      <c r="L165" s="707"/>
      <c r="M165" s="708"/>
      <c r="N165" s="646" t="s">
        <v>409</v>
      </c>
      <c r="O165" s="647"/>
      <c r="P165" s="648" t="e">
        <f aca="false">IFERROR(VLOOKUP(K164,【参考】数式用!$A$5:$J$27,MATCH(O165,【参考】数式用!$B$4:$J$4,0)+1,0),"")))</f>
        <v>#N/A</v>
      </c>
      <c r="Q165" s="647"/>
      <c r="R165" s="648" t="e">
        <f aca="false">IFERROR(VLOOKUP(K164,【参考】数式用!$A$5:$J$27,MATCH(Q165,【参考】数式用!$B$4:$J$4,0)+1,0),"")))</f>
        <v>#N/A</v>
      </c>
      <c r="S165" s="98" t="s">
        <v>114</v>
      </c>
      <c r="T165" s="649" t="n">
        <v>6</v>
      </c>
      <c r="U165" s="99" t="s">
        <v>115</v>
      </c>
      <c r="V165" s="650" t="n">
        <v>4</v>
      </c>
      <c r="W165" s="99" t="s">
        <v>406</v>
      </c>
      <c r="X165" s="649" t="n">
        <v>6</v>
      </c>
      <c r="Y165" s="99" t="s">
        <v>115</v>
      </c>
      <c r="Z165" s="650" t="n">
        <v>5</v>
      </c>
      <c r="AA165" s="99" t="s">
        <v>116</v>
      </c>
      <c r="AB165" s="651" t="s">
        <v>127</v>
      </c>
      <c r="AC165" s="652" t="n">
        <f aca="false">IF(V165&gt;=1,(X165*12+Z165)-(T165*12+V165)+1,"")</f>
        <v>2</v>
      </c>
      <c r="AD165" s="99" t="s">
        <v>407</v>
      </c>
      <c r="AE165" s="653" t="str">
        <f aca="false">IFERROR(ROUNDDOWN(ROUND(L164*R165,0)*M164,0)*AC165,"")</f>
        <v/>
      </c>
      <c r="AF165" s="654" t="str">
        <f aca="false">IFERROR(ROUNDDOWN(ROUND(L164*(R165-P165),0)*M164,0)*AC165,"")</f>
        <v/>
      </c>
      <c r="AG165" s="655"/>
      <c r="AH165" s="656"/>
      <c r="AI165" s="657"/>
      <c r="AJ165" s="658"/>
      <c r="AK165" s="659"/>
      <c r="AL165" s="660"/>
      <c r="AM165" s="661"/>
      <c r="AN165" s="662" t="str">
        <f aca="false">IF(AP164="","",IF(OR(Z164=4,Z165=4,Z166=4),"！加算の要件上は問題ありませんが、算定期間の終わりが令和６年５月になっていません。区分変更の場合は、「基本情報入力シート」で同じ事業所を２行に分けて記入してください。",""))</f>
        <v/>
      </c>
      <c r="AO165" s="663"/>
      <c r="AP165" s="641" t="str">
        <f aca="false">IF(K164&lt;&gt;"","P列・R列に色付け","")</f>
        <v/>
      </c>
      <c r="AY165" s="645" t="str">
        <f aca="false">G164</f>
        <v/>
      </c>
    </row>
    <row r="166" customFormat="false" ht="32.1" hidden="false" customHeight="true" outlineLevel="0" collapsed="false">
      <c r="A166" s="617"/>
      <c r="B166" s="618"/>
      <c r="C166" s="618"/>
      <c r="D166" s="618"/>
      <c r="E166" s="618"/>
      <c r="F166" s="618"/>
      <c r="G166" s="619"/>
      <c r="H166" s="619"/>
      <c r="I166" s="619"/>
      <c r="J166" s="619"/>
      <c r="K166" s="619"/>
      <c r="L166" s="707"/>
      <c r="M166" s="708"/>
      <c r="N166" s="664" t="s">
        <v>413</v>
      </c>
      <c r="O166" s="711"/>
      <c r="P166" s="712" t="e">
        <f aca="false">IFERROR(VLOOKUP(K164,【参考】数式用!$A$5:$J$27,MATCH(O166,【参考】数式用!$B$4:$J$4,0)+1,0),"")))</f>
        <v>#N/A</v>
      </c>
      <c r="Q166" s="665"/>
      <c r="R166" s="666" t="e">
        <f aca="false">IFERROR(VLOOKUP(K164,【参考】数式用!$A$5:$J$27,MATCH(Q166,【参考】数式用!$B$4:$J$4,0)+1,0),"")))</f>
        <v>#N/A</v>
      </c>
      <c r="S166" s="667" t="s">
        <v>114</v>
      </c>
      <c r="T166" s="668" t="n">
        <v>6</v>
      </c>
      <c r="U166" s="669" t="s">
        <v>115</v>
      </c>
      <c r="V166" s="670" t="n">
        <v>4</v>
      </c>
      <c r="W166" s="669" t="s">
        <v>406</v>
      </c>
      <c r="X166" s="668" t="n">
        <v>6</v>
      </c>
      <c r="Y166" s="669" t="s">
        <v>115</v>
      </c>
      <c r="Z166" s="670" t="n">
        <v>5</v>
      </c>
      <c r="AA166" s="669" t="s">
        <v>116</v>
      </c>
      <c r="AB166" s="671" t="s">
        <v>127</v>
      </c>
      <c r="AC166" s="672" t="n">
        <f aca="false">IF(V166&gt;=1,(X166*12+Z166)-(T166*12+V166)+1,"")</f>
        <v>2</v>
      </c>
      <c r="AD166" s="669" t="s">
        <v>407</v>
      </c>
      <c r="AE166" s="673" t="str">
        <f aca="false">IFERROR(ROUNDDOWN(ROUND(L164*R166,0)*M164,0)*AC166,"")</f>
        <v/>
      </c>
      <c r="AF166" s="674" t="str">
        <f aca="false">IFERROR(ROUNDDOWN(ROUND(L164*(R166-P166),0)*M164,0)*AC166,"")</f>
        <v/>
      </c>
      <c r="AG166" s="675" t="n">
        <f aca="false">IF(AND(O166="ベア加算なし",Q166="ベア加算"),AE166,0)</f>
        <v>0</v>
      </c>
      <c r="AH166" s="676"/>
      <c r="AI166" s="677"/>
      <c r="AJ166" s="678"/>
      <c r="AK166" s="679"/>
      <c r="AL166" s="680"/>
      <c r="AM166" s="681"/>
      <c r="AN166" s="682" t="str">
        <f aca="false">IF(AP164="","",IF(OR(O164="",AND(O166="ベア加算なし",Q166="ベア加算",AH166=""),AND(OR(Q164="処遇加算Ⅰ",Q164="処遇加算Ⅱ"),AI164=""),AND(Q164="処遇加算Ⅲ",AJ164=""),AND(Q164="処遇加算Ⅰ",AK164=""),AND(OR(Q165="特定加算Ⅰ",Q165="特定加算Ⅱ"),AL165=""),AND(Q165="特定加算Ⅰ",AM165="")),"！記入が必要な欄（緑色、水色、黄色のセル）に空欄があります。空欄を埋めてください。",""))</f>
        <v/>
      </c>
      <c r="AP166" s="683" t="str">
        <f aca="false">IF(K164&lt;&gt;"","P列・R列に色付け","")</f>
        <v/>
      </c>
      <c r="AQ166" s="684"/>
      <c r="AR166" s="684"/>
      <c r="AX166" s="685"/>
      <c r="AY166" s="645" t="str">
        <f aca="false">G164</f>
        <v/>
      </c>
    </row>
    <row r="167" customFormat="false" ht="32.1" hidden="false" customHeight="true" outlineLevel="0" collapsed="false">
      <c r="A167" s="617" t="n">
        <v>52</v>
      </c>
      <c r="B167" s="618" t="str">
        <f aca="false">IF(基本情報入力シート!C105="","",基本情報入力シート!C105)</f>
        <v/>
      </c>
      <c r="C167" s="618"/>
      <c r="D167" s="618"/>
      <c r="E167" s="618"/>
      <c r="F167" s="618"/>
      <c r="G167" s="619" t="str">
        <f aca="false">IF(基本情報入力シート!M105="","",基本情報入力シート!M105)</f>
        <v/>
      </c>
      <c r="H167" s="619" t="str">
        <f aca="false">IF(基本情報入力シート!R105="","",基本情報入力シート!R105)</f>
        <v/>
      </c>
      <c r="I167" s="619" t="str">
        <f aca="false">IF(基本情報入力シート!W105="","",基本情報入力シート!W105)</f>
        <v/>
      </c>
      <c r="J167" s="619" t="str">
        <f aca="false">IF(基本情報入力シート!X105="","",基本情報入力シート!X105)</f>
        <v/>
      </c>
      <c r="K167" s="619" t="str">
        <f aca="false">IF(基本情報入力シート!Y105="","",基本情報入力シート!Y105)</f>
        <v/>
      </c>
      <c r="L167" s="707" t="str">
        <f aca="false">IF(基本情報入力シート!AB105="","",基本情報入力シート!AB105)</f>
        <v/>
      </c>
      <c r="M167" s="708" t="e">
        <f aca="false">IF(基本情報入力シート!AC105="","",基本情報入力シート!AC105)</f>
        <v>#N/A</v>
      </c>
      <c r="N167" s="623" t="s">
        <v>403</v>
      </c>
      <c r="O167" s="624"/>
      <c r="P167" s="625" t="e">
        <f aca="false">IFERROR(VLOOKUP(K167,【参考】数式用!$A$5:$J$27,MATCH(O167,【参考】数式用!$B$4:$J$4,0)+1,0),"")))</f>
        <v>#N/A</v>
      </c>
      <c r="Q167" s="624"/>
      <c r="R167" s="625" t="e">
        <f aca="false">IFERROR(VLOOKUP(K167,【参考】数式用!$A$5:$J$27,MATCH(Q167,【参考】数式用!$B$4:$J$4,0)+1,0),"")))</f>
        <v>#N/A</v>
      </c>
      <c r="S167" s="626" t="s">
        <v>114</v>
      </c>
      <c r="T167" s="627" t="n">
        <v>6</v>
      </c>
      <c r="U167" s="156" t="s">
        <v>115</v>
      </c>
      <c r="V167" s="628" t="n">
        <v>4</v>
      </c>
      <c r="W167" s="156" t="s">
        <v>406</v>
      </c>
      <c r="X167" s="627" t="n">
        <v>6</v>
      </c>
      <c r="Y167" s="156" t="s">
        <v>115</v>
      </c>
      <c r="Z167" s="628" t="n">
        <v>5</v>
      </c>
      <c r="AA167" s="156" t="s">
        <v>116</v>
      </c>
      <c r="AB167" s="629" t="s">
        <v>127</v>
      </c>
      <c r="AC167" s="630" t="n">
        <f aca="false">IF(V167&gt;=1,(X167*12+Z167)-(T167*12+V167)+1,"")</f>
        <v>2</v>
      </c>
      <c r="AD167" s="156" t="s">
        <v>407</v>
      </c>
      <c r="AE167" s="631" t="str">
        <f aca="false">IFERROR(ROUNDDOWN(ROUND(L167*R167,0)*M167,0)*AC167,"")</f>
        <v/>
      </c>
      <c r="AF167" s="632" t="str">
        <f aca="false">IFERROR(ROUNDDOWN(ROUND(L167*(R167-P167),0)*M167,0)*AC167,"")</f>
        <v/>
      </c>
      <c r="AG167" s="633"/>
      <c r="AH167" s="694"/>
      <c r="AI167" s="709"/>
      <c r="AJ167" s="704"/>
      <c r="AK167" s="705"/>
      <c r="AL167" s="638"/>
      <c r="AM167" s="639"/>
      <c r="AN167" s="640" t="str">
        <f aca="false">IF(AP167="","",IF(R167&lt;P167,"！加算の要件上は問題ありませんが、令和６年３月と比較して４・５月に加算率が下がる計画になっています。",""))</f>
        <v/>
      </c>
      <c r="AP167" s="641" t="str">
        <f aca="false">IF(K167&lt;&gt;"","P列・R列に色付け","")</f>
        <v/>
      </c>
      <c r="AQ167" s="642" t="e">
        <f aca="false">IFERROR(VLOOKUP(K167,【参考】数式用!$AJ$2:$AK$24,2,FALSE),"")))</f>
        <v>#N/A</v>
      </c>
      <c r="AR167" s="644" t="str">
        <f aca="false">Q167&amp;Q168&amp;Q169</f>
        <v/>
      </c>
      <c r="AS167" s="642" t="str">
        <f aca="false">IF(AG169&lt;&gt;0,IF(AH169="○","入力済","未入力"),"")</f>
        <v/>
      </c>
      <c r="AT167" s="643" t="str">
        <f aca="false">IF(OR(Q167="処遇加算Ⅰ",Q167="処遇加算Ⅱ"),IF(OR(AI167="○",AI167="令和６年度中に満たす"),"入力済","未入力"),"")</f>
        <v/>
      </c>
      <c r="AU167" s="644" t="str">
        <f aca="false">IF(Q167="処遇加算Ⅲ",IF(AJ167="○","入力済","未入力"),"")</f>
        <v/>
      </c>
      <c r="AV167" s="642" t="str">
        <f aca="false">IF(Q167="処遇加算Ⅰ",IF(OR(AK167="○",AK167="令和６年度中に満たす"),"入力済","未入力"),"")</f>
        <v/>
      </c>
      <c r="AW167" s="642" t="str">
        <f aca="false">IF(OR(Q168="特定加算Ⅰ",Q168="特定加算Ⅱ"),IF(OR(AND(K167&lt;&gt;"訪問型サービス（総合事業）",K167&lt;&gt;"通所型サービス（総合事業）",K167&lt;&gt;"（介護予防）短期入所生活介護",K167&lt;&gt;"（介護予防）短期入所療養介護（老健）",K167&lt;&gt;"（介護予防）短期入所療養介護 （病院等（老健以外）)",K167&lt;&gt;"（介護予防）短期入所療養介護（医療院）"),AL168&lt;&gt;""),1,""),"")</f>
        <v/>
      </c>
      <c r="AX167" s="645" t="str">
        <f aca="false">IF(Q168="特定加算Ⅰ",IF(AM168="","未入力","入力済"),"")</f>
        <v/>
      </c>
      <c r="AY167" s="645" t="str">
        <f aca="false">G167</f>
        <v/>
      </c>
    </row>
    <row r="168" customFormat="false" ht="32.1" hidden="false" customHeight="true" outlineLevel="0" collapsed="false">
      <c r="A168" s="617"/>
      <c r="B168" s="618"/>
      <c r="C168" s="618"/>
      <c r="D168" s="618"/>
      <c r="E168" s="618"/>
      <c r="F168" s="618"/>
      <c r="G168" s="619"/>
      <c r="H168" s="619"/>
      <c r="I168" s="619"/>
      <c r="J168" s="619"/>
      <c r="K168" s="619"/>
      <c r="L168" s="707"/>
      <c r="M168" s="708"/>
      <c r="N168" s="646" t="s">
        <v>409</v>
      </c>
      <c r="O168" s="647"/>
      <c r="P168" s="648" t="e">
        <f aca="false">IFERROR(VLOOKUP(K167,【参考】数式用!$A$5:$J$27,MATCH(O168,【参考】数式用!$B$4:$J$4,0)+1,0),"")))</f>
        <v>#N/A</v>
      </c>
      <c r="Q168" s="647"/>
      <c r="R168" s="648" t="e">
        <f aca="false">IFERROR(VLOOKUP(K167,【参考】数式用!$A$5:$J$27,MATCH(Q168,【参考】数式用!$B$4:$J$4,0)+1,0),"")))</f>
        <v>#N/A</v>
      </c>
      <c r="S168" s="98" t="s">
        <v>114</v>
      </c>
      <c r="T168" s="649" t="n">
        <v>6</v>
      </c>
      <c r="U168" s="99" t="s">
        <v>115</v>
      </c>
      <c r="V168" s="650" t="n">
        <v>4</v>
      </c>
      <c r="W168" s="99" t="s">
        <v>406</v>
      </c>
      <c r="X168" s="649" t="n">
        <v>6</v>
      </c>
      <c r="Y168" s="99" t="s">
        <v>115</v>
      </c>
      <c r="Z168" s="650" t="n">
        <v>5</v>
      </c>
      <c r="AA168" s="99" t="s">
        <v>116</v>
      </c>
      <c r="AB168" s="651" t="s">
        <v>127</v>
      </c>
      <c r="AC168" s="652" t="n">
        <f aca="false">IF(V168&gt;=1,(X168*12+Z168)-(T168*12+V168)+1,"")</f>
        <v>2</v>
      </c>
      <c r="AD168" s="99" t="s">
        <v>407</v>
      </c>
      <c r="AE168" s="653" t="str">
        <f aca="false">IFERROR(ROUNDDOWN(ROUND(L167*R168,0)*M167,0)*AC168,"")</f>
        <v/>
      </c>
      <c r="AF168" s="654" t="str">
        <f aca="false">IFERROR(ROUNDDOWN(ROUND(L167*(R168-P168),0)*M167,0)*AC168,"")</f>
        <v/>
      </c>
      <c r="AG168" s="655"/>
      <c r="AH168" s="656"/>
      <c r="AI168" s="657"/>
      <c r="AJ168" s="658"/>
      <c r="AK168" s="659"/>
      <c r="AL168" s="660"/>
      <c r="AM168" s="661"/>
      <c r="AN168" s="662" t="str">
        <f aca="false">IF(AP167="","",IF(OR(Z167=4,Z168=4,Z169=4),"！加算の要件上は問題ありませんが、算定期間の終わりが令和６年５月になっていません。区分変更の場合は、「基本情報入力シート」で同じ事業所を２行に分けて記入してください。",""))</f>
        <v/>
      </c>
      <c r="AO168" s="663"/>
      <c r="AP168" s="641" t="str">
        <f aca="false">IF(K167&lt;&gt;"","P列・R列に色付け","")</f>
        <v/>
      </c>
      <c r="AY168" s="645" t="str">
        <f aca="false">G167</f>
        <v/>
      </c>
    </row>
    <row r="169" customFormat="false" ht="32.1" hidden="false" customHeight="true" outlineLevel="0" collapsed="false">
      <c r="A169" s="617"/>
      <c r="B169" s="618"/>
      <c r="C169" s="618"/>
      <c r="D169" s="618"/>
      <c r="E169" s="618"/>
      <c r="F169" s="618"/>
      <c r="G169" s="619"/>
      <c r="H169" s="619"/>
      <c r="I169" s="619"/>
      <c r="J169" s="619"/>
      <c r="K169" s="619"/>
      <c r="L169" s="707"/>
      <c r="M169" s="708"/>
      <c r="N169" s="664" t="s">
        <v>413</v>
      </c>
      <c r="O169" s="711"/>
      <c r="P169" s="712" t="e">
        <f aca="false">IFERROR(VLOOKUP(K167,【参考】数式用!$A$5:$J$27,MATCH(O169,【参考】数式用!$B$4:$J$4,0)+1,0),"")))</f>
        <v>#N/A</v>
      </c>
      <c r="Q169" s="665"/>
      <c r="R169" s="666" t="e">
        <f aca="false">IFERROR(VLOOKUP(K167,【参考】数式用!$A$5:$J$27,MATCH(Q169,【参考】数式用!$B$4:$J$4,0)+1,0),"")))</f>
        <v>#N/A</v>
      </c>
      <c r="S169" s="667" t="s">
        <v>114</v>
      </c>
      <c r="T169" s="668" t="n">
        <v>6</v>
      </c>
      <c r="U169" s="669" t="s">
        <v>115</v>
      </c>
      <c r="V169" s="670" t="n">
        <v>4</v>
      </c>
      <c r="W169" s="669" t="s">
        <v>406</v>
      </c>
      <c r="X169" s="668" t="n">
        <v>6</v>
      </c>
      <c r="Y169" s="669" t="s">
        <v>115</v>
      </c>
      <c r="Z169" s="670" t="n">
        <v>5</v>
      </c>
      <c r="AA169" s="669" t="s">
        <v>116</v>
      </c>
      <c r="AB169" s="671" t="s">
        <v>127</v>
      </c>
      <c r="AC169" s="672" t="n">
        <f aca="false">IF(V169&gt;=1,(X169*12+Z169)-(T169*12+V169)+1,"")</f>
        <v>2</v>
      </c>
      <c r="AD169" s="669" t="s">
        <v>407</v>
      </c>
      <c r="AE169" s="673" t="str">
        <f aca="false">IFERROR(ROUNDDOWN(ROUND(L167*R169,0)*M167,0)*AC169,"")</f>
        <v/>
      </c>
      <c r="AF169" s="674" t="str">
        <f aca="false">IFERROR(ROUNDDOWN(ROUND(L167*(R169-P169),0)*M167,0)*AC169,"")</f>
        <v/>
      </c>
      <c r="AG169" s="675" t="n">
        <f aca="false">IF(AND(O169="ベア加算なし",Q169="ベア加算"),AE169,0)</f>
        <v>0</v>
      </c>
      <c r="AH169" s="676"/>
      <c r="AI169" s="677"/>
      <c r="AJ169" s="678"/>
      <c r="AK169" s="679"/>
      <c r="AL169" s="680"/>
      <c r="AM169" s="681"/>
      <c r="AN169" s="682" t="str">
        <f aca="false">IF(AP167="","",IF(OR(O167="",AND(O169="ベア加算なし",Q169="ベア加算",AH169=""),AND(OR(Q167="処遇加算Ⅰ",Q167="処遇加算Ⅱ"),AI167=""),AND(Q167="処遇加算Ⅲ",AJ167=""),AND(Q167="処遇加算Ⅰ",AK167=""),AND(OR(Q168="特定加算Ⅰ",Q168="特定加算Ⅱ"),AL168=""),AND(Q168="特定加算Ⅰ",AM168="")),"！記入が必要な欄（緑色、水色、黄色のセル）に空欄があります。空欄を埋めてください。",""))</f>
        <v/>
      </c>
      <c r="AP169" s="683" t="str">
        <f aca="false">IF(K167&lt;&gt;"","P列・R列に色付け","")</f>
        <v/>
      </c>
      <c r="AQ169" s="684"/>
      <c r="AR169" s="684"/>
      <c r="AX169" s="685"/>
      <c r="AY169" s="645" t="str">
        <f aca="false">G167</f>
        <v/>
      </c>
    </row>
    <row r="170" customFormat="false" ht="32.1" hidden="false" customHeight="true" outlineLevel="0" collapsed="false">
      <c r="A170" s="617" t="n">
        <v>53</v>
      </c>
      <c r="B170" s="618" t="str">
        <f aca="false">IF(基本情報入力シート!C106="","",基本情報入力シート!C106)</f>
        <v/>
      </c>
      <c r="C170" s="618"/>
      <c r="D170" s="618"/>
      <c r="E170" s="618"/>
      <c r="F170" s="618"/>
      <c r="G170" s="619" t="str">
        <f aca="false">IF(基本情報入力シート!M106="","",基本情報入力シート!M106)</f>
        <v/>
      </c>
      <c r="H170" s="619" t="str">
        <f aca="false">IF(基本情報入力シート!R106="","",基本情報入力シート!R106)</f>
        <v/>
      </c>
      <c r="I170" s="619" t="str">
        <f aca="false">IF(基本情報入力シート!W106="","",基本情報入力シート!W106)</f>
        <v/>
      </c>
      <c r="J170" s="619" t="str">
        <f aca="false">IF(基本情報入力シート!X106="","",基本情報入力シート!X106)</f>
        <v/>
      </c>
      <c r="K170" s="619" t="str">
        <f aca="false">IF(基本情報入力シート!Y106="","",基本情報入力シート!Y106)</f>
        <v/>
      </c>
      <c r="L170" s="707" t="str">
        <f aca="false">IF(基本情報入力シート!AB106="","",基本情報入力シート!AB106)</f>
        <v/>
      </c>
      <c r="M170" s="708" t="e">
        <f aca="false">IF(基本情報入力シート!AC106="","",基本情報入力シート!AC106)</f>
        <v>#N/A</v>
      </c>
      <c r="N170" s="623" t="s">
        <v>403</v>
      </c>
      <c r="O170" s="624"/>
      <c r="P170" s="625" t="e">
        <f aca="false">IFERROR(VLOOKUP(K170,【参考】数式用!$A$5:$J$27,MATCH(O170,【参考】数式用!$B$4:$J$4,0)+1,0),"")))</f>
        <v>#N/A</v>
      </c>
      <c r="Q170" s="624"/>
      <c r="R170" s="625" t="e">
        <f aca="false">IFERROR(VLOOKUP(K170,【参考】数式用!$A$5:$J$27,MATCH(Q170,【参考】数式用!$B$4:$J$4,0)+1,0),"")))</f>
        <v>#N/A</v>
      </c>
      <c r="S170" s="626" t="s">
        <v>114</v>
      </c>
      <c r="T170" s="627" t="n">
        <v>6</v>
      </c>
      <c r="U170" s="156" t="s">
        <v>115</v>
      </c>
      <c r="V170" s="628" t="n">
        <v>4</v>
      </c>
      <c r="W170" s="156" t="s">
        <v>406</v>
      </c>
      <c r="X170" s="627" t="n">
        <v>6</v>
      </c>
      <c r="Y170" s="156" t="s">
        <v>115</v>
      </c>
      <c r="Z170" s="628" t="n">
        <v>5</v>
      </c>
      <c r="AA170" s="156" t="s">
        <v>116</v>
      </c>
      <c r="AB170" s="629" t="s">
        <v>127</v>
      </c>
      <c r="AC170" s="630" t="n">
        <f aca="false">IF(V170&gt;=1,(X170*12+Z170)-(T170*12+V170)+1,"")</f>
        <v>2</v>
      </c>
      <c r="AD170" s="156" t="s">
        <v>407</v>
      </c>
      <c r="AE170" s="631" t="str">
        <f aca="false">IFERROR(ROUNDDOWN(ROUND(L170*R170,0)*M170,0)*AC170,"")</f>
        <v/>
      </c>
      <c r="AF170" s="632" t="str">
        <f aca="false">IFERROR(ROUNDDOWN(ROUND(L170*(R170-P170),0)*M170,0)*AC170,"")</f>
        <v/>
      </c>
      <c r="AG170" s="633"/>
      <c r="AH170" s="694"/>
      <c r="AI170" s="709"/>
      <c r="AJ170" s="704"/>
      <c r="AK170" s="705"/>
      <c r="AL170" s="638"/>
      <c r="AM170" s="639"/>
      <c r="AN170" s="640" t="str">
        <f aca="false">IF(AP170="","",IF(R170&lt;P170,"！加算の要件上は問題ありませんが、令和６年３月と比較して４・５月に加算率が下がる計画になっています。",""))</f>
        <v/>
      </c>
      <c r="AP170" s="641" t="str">
        <f aca="false">IF(K170&lt;&gt;"","P列・R列に色付け","")</f>
        <v/>
      </c>
      <c r="AQ170" s="642" t="e">
        <f aca="false">IFERROR(VLOOKUP(K170,【参考】数式用!$AJ$2:$AK$24,2,FALSE),"")))</f>
        <v>#N/A</v>
      </c>
      <c r="AR170" s="644" t="str">
        <f aca="false">Q170&amp;Q171&amp;Q172</f>
        <v/>
      </c>
      <c r="AS170" s="642" t="str">
        <f aca="false">IF(AG172&lt;&gt;0,IF(AH172="○","入力済","未入力"),"")</f>
        <v/>
      </c>
      <c r="AT170" s="643" t="str">
        <f aca="false">IF(OR(Q170="処遇加算Ⅰ",Q170="処遇加算Ⅱ"),IF(OR(AI170="○",AI170="令和６年度中に満たす"),"入力済","未入力"),"")</f>
        <v/>
      </c>
      <c r="AU170" s="644" t="str">
        <f aca="false">IF(Q170="処遇加算Ⅲ",IF(AJ170="○","入力済","未入力"),"")</f>
        <v/>
      </c>
      <c r="AV170" s="642" t="str">
        <f aca="false">IF(Q170="処遇加算Ⅰ",IF(OR(AK170="○",AK170="令和６年度中に満たす"),"入力済","未入力"),"")</f>
        <v/>
      </c>
      <c r="AW170" s="642" t="str">
        <f aca="false">IF(OR(Q171="特定加算Ⅰ",Q171="特定加算Ⅱ"),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（病院等（老健以外）)",K170&lt;&gt;"（介護予防）短期入所療養介護（医療院）"),AL171&lt;&gt;""),1,""),"")</f>
        <v/>
      </c>
      <c r="AX170" s="645" t="str">
        <f aca="false">IF(Q171="特定加算Ⅰ",IF(AM171="","未入力","入力済"),"")</f>
        <v/>
      </c>
      <c r="AY170" s="645" t="str">
        <f aca="false">G170</f>
        <v/>
      </c>
    </row>
    <row r="171" customFormat="false" ht="32.1" hidden="false" customHeight="true" outlineLevel="0" collapsed="false">
      <c r="A171" s="617"/>
      <c r="B171" s="618"/>
      <c r="C171" s="618"/>
      <c r="D171" s="618"/>
      <c r="E171" s="618"/>
      <c r="F171" s="618"/>
      <c r="G171" s="619"/>
      <c r="H171" s="619"/>
      <c r="I171" s="619"/>
      <c r="J171" s="619"/>
      <c r="K171" s="619"/>
      <c r="L171" s="707"/>
      <c r="M171" s="708"/>
      <c r="N171" s="646" t="s">
        <v>409</v>
      </c>
      <c r="O171" s="647"/>
      <c r="P171" s="648" t="e">
        <f aca="false">IFERROR(VLOOKUP(K170,【参考】数式用!$A$5:$J$27,MATCH(O171,【参考】数式用!$B$4:$J$4,0)+1,0),"")))</f>
        <v>#N/A</v>
      </c>
      <c r="Q171" s="647"/>
      <c r="R171" s="648" t="e">
        <f aca="false">IFERROR(VLOOKUP(K170,【参考】数式用!$A$5:$J$27,MATCH(Q171,【参考】数式用!$B$4:$J$4,0)+1,0),"")))</f>
        <v>#N/A</v>
      </c>
      <c r="S171" s="98" t="s">
        <v>114</v>
      </c>
      <c r="T171" s="649" t="n">
        <v>6</v>
      </c>
      <c r="U171" s="99" t="s">
        <v>115</v>
      </c>
      <c r="V171" s="650" t="n">
        <v>4</v>
      </c>
      <c r="W171" s="99" t="s">
        <v>406</v>
      </c>
      <c r="X171" s="649" t="n">
        <v>6</v>
      </c>
      <c r="Y171" s="99" t="s">
        <v>115</v>
      </c>
      <c r="Z171" s="650" t="n">
        <v>5</v>
      </c>
      <c r="AA171" s="99" t="s">
        <v>116</v>
      </c>
      <c r="AB171" s="651" t="s">
        <v>127</v>
      </c>
      <c r="AC171" s="652" t="n">
        <f aca="false">IF(V171&gt;=1,(X171*12+Z171)-(T171*12+V171)+1,"")</f>
        <v>2</v>
      </c>
      <c r="AD171" s="99" t="s">
        <v>407</v>
      </c>
      <c r="AE171" s="653" t="str">
        <f aca="false">IFERROR(ROUNDDOWN(ROUND(L170*R171,0)*M170,0)*AC171,"")</f>
        <v/>
      </c>
      <c r="AF171" s="654" t="str">
        <f aca="false">IFERROR(ROUNDDOWN(ROUND(L170*(R171-P171),0)*M170,0)*AC171,"")</f>
        <v/>
      </c>
      <c r="AG171" s="655"/>
      <c r="AH171" s="656"/>
      <c r="AI171" s="657"/>
      <c r="AJ171" s="658"/>
      <c r="AK171" s="659"/>
      <c r="AL171" s="660"/>
      <c r="AM171" s="661"/>
      <c r="AN171" s="662" t="str">
        <f aca="false">IF(AP170="","",IF(OR(Z170=4,Z171=4,Z172=4),"！加算の要件上は問題ありませんが、算定期間の終わりが令和６年５月になっていません。区分変更の場合は、「基本情報入力シート」で同じ事業所を２行に分けて記入してください。",""))</f>
        <v/>
      </c>
      <c r="AO171" s="663"/>
      <c r="AP171" s="641" t="str">
        <f aca="false">IF(K170&lt;&gt;"","P列・R列に色付け","")</f>
        <v/>
      </c>
      <c r="AY171" s="645" t="str">
        <f aca="false">G170</f>
        <v/>
      </c>
    </row>
    <row r="172" customFormat="false" ht="32.1" hidden="false" customHeight="true" outlineLevel="0" collapsed="false">
      <c r="A172" s="617"/>
      <c r="B172" s="618"/>
      <c r="C172" s="618"/>
      <c r="D172" s="618"/>
      <c r="E172" s="618"/>
      <c r="F172" s="618"/>
      <c r="G172" s="619"/>
      <c r="H172" s="619"/>
      <c r="I172" s="619"/>
      <c r="J172" s="619"/>
      <c r="K172" s="619"/>
      <c r="L172" s="707"/>
      <c r="M172" s="708"/>
      <c r="N172" s="664" t="s">
        <v>413</v>
      </c>
      <c r="O172" s="711"/>
      <c r="P172" s="712" t="e">
        <f aca="false">IFERROR(VLOOKUP(K170,【参考】数式用!$A$5:$J$27,MATCH(O172,【参考】数式用!$B$4:$J$4,0)+1,0),"")))</f>
        <v>#N/A</v>
      </c>
      <c r="Q172" s="665"/>
      <c r="R172" s="666" t="e">
        <f aca="false">IFERROR(VLOOKUP(K170,【参考】数式用!$A$5:$J$27,MATCH(Q172,【参考】数式用!$B$4:$J$4,0)+1,0),"")))</f>
        <v>#N/A</v>
      </c>
      <c r="S172" s="667" t="s">
        <v>114</v>
      </c>
      <c r="T172" s="668" t="n">
        <v>6</v>
      </c>
      <c r="U172" s="669" t="s">
        <v>115</v>
      </c>
      <c r="V172" s="670" t="n">
        <v>4</v>
      </c>
      <c r="W172" s="669" t="s">
        <v>406</v>
      </c>
      <c r="X172" s="668" t="n">
        <v>6</v>
      </c>
      <c r="Y172" s="669" t="s">
        <v>115</v>
      </c>
      <c r="Z172" s="670" t="n">
        <v>5</v>
      </c>
      <c r="AA172" s="669" t="s">
        <v>116</v>
      </c>
      <c r="AB172" s="671" t="s">
        <v>127</v>
      </c>
      <c r="AC172" s="672" t="n">
        <f aca="false">IF(V172&gt;=1,(X172*12+Z172)-(T172*12+V172)+1,"")</f>
        <v>2</v>
      </c>
      <c r="AD172" s="669" t="s">
        <v>407</v>
      </c>
      <c r="AE172" s="673" t="str">
        <f aca="false">IFERROR(ROUNDDOWN(ROUND(L170*R172,0)*M170,0)*AC172,"")</f>
        <v/>
      </c>
      <c r="AF172" s="674" t="str">
        <f aca="false">IFERROR(ROUNDDOWN(ROUND(L170*(R172-P172),0)*M170,0)*AC172,"")</f>
        <v/>
      </c>
      <c r="AG172" s="675" t="n">
        <f aca="false">IF(AND(O172="ベア加算なし",Q172="ベア加算"),AE172,0)</f>
        <v>0</v>
      </c>
      <c r="AH172" s="676"/>
      <c r="AI172" s="677"/>
      <c r="AJ172" s="678"/>
      <c r="AK172" s="679"/>
      <c r="AL172" s="680"/>
      <c r="AM172" s="681"/>
      <c r="AN172" s="682" t="str">
        <f aca="false">IF(AP170="","",IF(OR(O170="",AND(O172="ベア加算なし",Q172="ベア加算",AH172=""),AND(OR(Q170="処遇加算Ⅰ",Q170="処遇加算Ⅱ"),AI170=""),AND(Q170="処遇加算Ⅲ",AJ170=""),AND(Q170="処遇加算Ⅰ",AK170=""),AND(OR(Q171="特定加算Ⅰ",Q171="特定加算Ⅱ"),AL171=""),AND(Q171="特定加算Ⅰ",AM171="")),"！記入が必要な欄（緑色、水色、黄色のセル）に空欄があります。空欄を埋めてください。",""))</f>
        <v/>
      </c>
      <c r="AP172" s="683" t="str">
        <f aca="false">IF(K170&lt;&gt;"","P列・R列に色付け","")</f>
        <v/>
      </c>
      <c r="AQ172" s="684"/>
      <c r="AR172" s="684"/>
      <c r="AX172" s="685"/>
      <c r="AY172" s="645" t="str">
        <f aca="false">G170</f>
        <v/>
      </c>
    </row>
    <row r="173" customFormat="false" ht="32.1" hidden="false" customHeight="true" outlineLevel="0" collapsed="false">
      <c r="A173" s="617" t="n">
        <v>54</v>
      </c>
      <c r="B173" s="618" t="str">
        <f aca="false">IF(基本情報入力シート!C107="","",基本情報入力シート!C107)</f>
        <v/>
      </c>
      <c r="C173" s="618"/>
      <c r="D173" s="618"/>
      <c r="E173" s="618"/>
      <c r="F173" s="618"/>
      <c r="G173" s="619" t="str">
        <f aca="false">IF(基本情報入力シート!M107="","",基本情報入力シート!M107)</f>
        <v/>
      </c>
      <c r="H173" s="619" t="str">
        <f aca="false">IF(基本情報入力シート!R107="","",基本情報入力シート!R107)</f>
        <v/>
      </c>
      <c r="I173" s="619" t="str">
        <f aca="false">IF(基本情報入力シート!W107="","",基本情報入力シート!W107)</f>
        <v/>
      </c>
      <c r="J173" s="619" t="str">
        <f aca="false">IF(基本情報入力シート!X107="","",基本情報入力シート!X107)</f>
        <v/>
      </c>
      <c r="K173" s="619" t="str">
        <f aca="false">IF(基本情報入力シート!Y107="","",基本情報入力シート!Y107)</f>
        <v/>
      </c>
      <c r="L173" s="707" t="str">
        <f aca="false">IF(基本情報入力シート!AB107="","",基本情報入力シート!AB107)</f>
        <v/>
      </c>
      <c r="M173" s="708" t="e">
        <f aca="false">IF(基本情報入力シート!AC107="","",基本情報入力シート!AC107)</f>
        <v>#N/A</v>
      </c>
      <c r="N173" s="623" t="s">
        <v>403</v>
      </c>
      <c r="O173" s="624"/>
      <c r="P173" s="625" t="e">
        <f aca="false">IFERROR(VLOOKUP(K173,【参考】数式用!$A$5:$J$27,MATCH(O173,【参考】数式用!$B$4:$J$4,0)+1,0),"")))</f>
        <v>#N/A</v>
      </c>
      <c r="Q173" s="624"/>
      <c r="R173" s="625" t="e">
        <f aca="false">IFERROR(VLOOKUP(K173,【参考】数式用!$A$5:$J$27,MATCH(Q173,【参考】数式用!$B$4:$J$4,0)+1,0),"")))</f>
        <v>#N/A</v>
      </c>
      <c r="S173" s="626" t="s">
        <v>114</v>
      </c>
      <c r="T173" s="627" t="n">
        <v>6</v>
      </c>
      <c r="U173" s="156" t="s">
        <v>115</v>
      </c>
      <c r="V173" s="628" t="n">
        <v>4</v>
      </c>
      <c r="W173" s="156" t="s">
        <v>406</v>
      </c>
      <c r="X173" s="627" t="n">
        <v>6</v>
      </c>
      <c r="Y173" s="156" t="s">
        <v>115</v>
      </c>
      <c r="Z173" s="628" t="n">
        <v>5</v>
      </c>
      <c r="AA173" s="156" t="s">
        <v>116</v>
      </c>
      <c r="AB173" s="629" t="s">
        <v>127</v>
      </c>
      <c r="AC173" s="630" t="n">
        <f aca="false">IF(V173&gt;=1,(X173*12+Z173)-(T173*12+V173)+1,"")</f>
        <v>2</v>
      </c>
      <c r="AD173" s="156" t="s">
        <v>407</v>
      </c>
      <c r="AE173" s="631" t="str">
        <f aca="false">IFERROR(ROUNDDOWN(ROUND(L173*R173,0)*M173,0)*AC173,"")</f>
        <v/>
      </c>
      <c r="AF173" s="632" t="str">
        <f aca="false">IFERROR(ROUNDDOWN(ROUND(L173*(R173-P173),0)*M173,0)*AC173,"")</f>
        <v/>
      </c>
      <c r="AG173" s="633"/>
      <c r="AH173" s="694"/>
      <c r="AI173" s="709"/>
      <c r="AJ173" s="704"/>
      <c r="AK173" s="705"/>
      <c r="AL173" s="638"/>
      <c r="AM173" s="639"/>
      <c r="AN173" s="640" t="str">
        <f aca="false">IF(AP173="","",IF(R173&lt;P173,"！加算の要件上は問題ありませんが、令和６年３月と比較して４・５月に加算率が下がる計画になっています。",""))</f>
        <v/>
      </c>
      <c r="AP173" s="641" t="str">
        <f aca="false">IF(K173&lt;&gt;"","P列・R列に色付け","")</f>
        <v/>
      </c>
      <c r="AQ173" s="642" t="e">
        <f aca="false">IFERROR(VLOOKUP(K173,【参考】数式用!$AJ$2:$AK$24,2,FALSE),"")))</f>
        <v>#N/A</v>
      </c>
      <c r="AR173" s="644" t="str">
        <f aca="false">Q173&amp;Q174&amp;Q175</f>
        <v/>
      </c>
      <c r="AS173" s="642" t="str">
        <f aca="false">IF(AG175&lt;&gt;0,IF(AH175="○","入力済","未入力"),"")</f>
        <v/>
      </c>
      <c r="AT173" s="643" t="str">
        <f aca="false">IF(OR(Q173="処遇加算Ⅰ",Q173="処遇加算Ⅱ"),IF(OR(AI173="○",AI173="令和６年度中に満たす"),"入力済","未入力"),"")</f>
        <v/>
      </c>
      <c r="AU173" s="644" t="str">
        <f aca="false">IF(Q173="処遇加算Ⅲ",IF(AJ173="○","入力済","未入力"),"")</f>
        <v/>
      </c>
      <c r="AV173" s="642" t="str">
        <f aca="false">IF(Q173="処遇加算Ⅰ",IF(OR(AK173="○",AK173="令和６年度中に満たす"),"入力済","未入力"),"")</f>
        <v/>
      </c>
      <c r="AW173" s="642" t="str">
        <f aca="false">IF(OR(Q174="特定加算Ⅰ",Q174="特定加算Ⅱ"),IF(OR(AND(K173&lt;&gt;"訪問型サービス（総合事業）",K173&lt;&gt;"通所型サービス（総合事業）",K173&lt;&gt;"（介護予防）短期入所生活介護",K173&lt;&gt;"（介護予防）短期入所療養介護（老健）",K173&lt;&gt;"（介護予防）短期入所療養介護 （病院等（老健以外）)",K173&lt;&gt;"（介護予防）短期入所療養介護（医療院）"),AL174&lt;&gt;""),1,""),"")</f>
        <v/>
      </c>
      <c r="AX173" s="645" t="str">
        <f aca="false">IF(Q174="特定加算Ⅰ",IF(AM174="","未入力","入力済"),"")</f>
        <v/>
      </c>
      <c r="AY173" s="645" t="str">
        <f aca="false">G173</f>
        <v/>
      </c>
    </row>
    <row r="174" customFormat="false" ht="32.1" hidden="false" customHeight="true" outlineLevel="0" collapsed="false">
      <c r="A174" s="617"/>
      <c r="B174" s="618"/>
      <c r="C174" s="618"/>
      <c r="D174" s="618"/>
      <c r="E174" s="618"/>
      <c r="F174" s="618"/>
      <c r="G174" s="619"/>
      <c r="H174" s="619"/>
      <c r="I174" s="619"/>
      <c r="J174" s="619"/>
      <c r="K174" s="619"/>
      <c r="L174" s="707"/>
      <c r="M174" s="708"/>
      <c r="N174" s="646" t="s">
        <v>409</v>
      </c>
      <c r="O174" s="647"/>
      <c r="P174" s="648" t="e">
        <f aca="false">IFERROR(VLOOKUP(K173,【参考】数式用!$A$5:$J$27,MATCH(O174,【参考】数式用!$B$4:$J$4,0)+1,0),"")))</f>
        <v>#N/A</v>
      </c>
      <c r="Q174" s="647"/>
      <c r="R174" s="648" t="e">
        <f aca="false">IFERROR(VLOOKUP(K173,【参考】数式用!$A$5:$J$27,MATCH(Q174,【参考】数式用!$B$4:$J$4,0)+1,0),"")))</f>
        <v>#N/A</v>
      </c>
      <c r="S174" s="98" t="s">
        <v>114</v>
      </c>
      <c r="T174" s="649" t="n">
        <v>6</v>
      </c>
      <c r="U174" s="99" t="s">
        <v>115</v>
      </c>
      <c r="V174" s="650" t="n">
        <v>4</v>
      </c>
      <c r="W174" s="99" t="s">
        <v>406</v>
      </c>
      <c r="X174" s="649" t="n">
        <v>6</v>
      </c>
      <c r="Y174" s="99" t="s">
        <v>115</v>
      </c>
      <c r="Z174" s="650" t="n">
        <v>5</v>
      </c>
      <c r="AA174" s="99" t="s">
        <v>116</v>
      </c>
      <c r="AB174" s="651" t="s">
        <v>127</v>
      </c>
      <c r="AC174" s="652" t="n">
        <f aca="false">IF(V174&gt;=1,(X174*12+Z174)-(T174*12+V174)+1,"")</f>
        <v>2</v>
      </c>
      <c r="AD174" s="99" t="s">
        <v>407</v>
      </c>
      <c r="AE174" s="653" t="str">
        <f aca="false">IFERROR(ROUNDDOWN(ROUND(L173*R174,0)*M173,0)*AC174,"")</f>
        <v/>
      </c>
      <c r="AF174" s="654" t="str">
        <f aca="false">IFERROR(ROUNDDOWN(ROUND(L173*(R174-P174),0)*M173,0)*AC174,"")</f>
        <v/>
      </c>
      <c r="AG174" s="655"/>
      <c r="AH174" s="656"/>
      <c r="AI174" s="657"/>
      <c r="AJ174" s="658"/>
      <c r="AK174" s="659"/>
      <c r="AL174" s="660"/>
      <c r="AM174" s="661"/>
      <c r="AN174" s="662" t="str">
        <f aca="false">IF(AP173="","",IF(OR(Z173=4,Z174=4,Z175=4),"！加算の要件上は問題ありませんが、算定期間の終わりが令和６年５月になっていません。区分変更の場合は、「基本情報入力シート」で同じ事業所を２行に分けて記入してください。",""))</f>
        <v/>
      </c>
      <c r="AO174" s="663"/>
      <c r="AP174" s="641" t="str">
        <f aca="false">IF(K173&lt;&gt;"","P列・R列に色付け","")</f>
        <v/>
      </c>
      <c r="AY174" s="645" t="str">
        <f aca="false">G173</f>
        <v/>
      </c>
    </row>
    <row r="175" customFormat="false" ht="32.1" hidden="false" customHeight="true" outlineLevel="0" collapsed="false">
      <c r="A175" s="617"/>
      <c r="B175" s="618"/>
      <c r="C175" s="618"/>
      <c r="D175" s="618"/>
      <c r="E175" s="618"/>
      <c r="F175" s="618"/>
      <c r="G175" s="619"/>
      <c r="H175" s="619"/>
      <c r="I175" s="619"/>
      <c r="J175" s="619"/>
      <c r="K175" s="619"/>
      <c r="L175" s="707"/>
      <c r="M175" s="708"/>
      <c r="N175" s="664" t="s">
        <v>413</v>
      </c>
      <c r="O175" s="711"/>
      <c r="P175" s="712" t="e">
        <f aca="false">IFERROR(VLOOKUP(K173,【参考】数式用!$A$5:$J$27,MATCH(O175,【参考】数式用!$B$4:$J$4,0)+1,0),"")))</f>
        <v>#N/A</v>
      </c>
      <c r="Q175" s="665"/>
      <c r="R175" s="666" t="e">
        <f aca="false">IFERROR(VLOOKUP(K173,【参考】数式用!$A$5:$J$27,MATCH(Q175,【参考】数式用!$B$4:$J$4,0)+1,0),"")))</f>
        <v>#N/A</v>
      </c>
      <c r="S175" s="667" t="s">
        <v>114</v>
      </c>
      <c r="T175" s="668" t="n">
        <v>6</v>
      </c>
      <c r="U175" s="669" t="s">
        <v>115</v>
      </c>
      <c r="V175" s="670" t="n">
        <v>4</v>
      </c>
      <c r="W175" s="669" t="s">
        <v>406</v>
      </c>
      <c r="X175" s="668" t="n">
        <v>6</v>
      </c>
      <c r="Y175" s="669" t="s">
        <v>115</v>
      </c>
      <c r="Z175" s="670" t="n">
        <v>5</v>
      </c>
      <c r="AA175" s="669" t="s">
        <v>116</v>
      </c>
      <c r="AB175" s="671" t="s">
        <v>127</v>
      </c>
      <c r="AC175" s="672" t="n">
        <f aca="false">IF(V175&gt;=1,(X175*12+Z175)-(T175*12+V175)+1,"")</f>
        <v>2</v>
      </c>
      <c r="AD175" s="669" t="s">
        <v>407</v>
      </c>
      <c r="AE175" s="673" t="str">
        <f aca="false">IFERROR(ROUNDDOWN(ROUND(L173*R175,0)*M173,0)*AC175,"")</f>
        <v/>
      </c>
      <c r="AF175" s="674" t="str">
        <f aca="false">IFERROR(ROUNDDOWN(ROUND(L173*(R175-P175),0)*M173,0)*AC175,"")</f>
        <v/>
      </c>
      <c r="AG175" s="675" t="n">
        <f aca="false">IF(AND(O175="ベア加算なし",Q175="ベア加算"),AE175,0)</f>
        <v>0</v>
      </c>
      <c r="AH175" s="676"/>
      <c r="AI175" s="677"/>
      <c r="AJ175" s="678"/>
      <c r="AK175" s="679"/>
      <c r="AL175" s="680"/>
      <c r="AM175" s="681"/>
      <c r="AN175" s="682" t="str">
        <f aca="false">IF(AP173="","",IF(OR(O173="",AND(O175="ベア加算なし",Q175="ベア加算",AH175=""),AND(OR(Q173="処遇加算Ⅰ",Q173="処遇加算Ⅱ"),AI173=""),AND(Q173="処遇加算Ⅲ",AJ173=""),AND(Q173="処遇加算Ⅰ",AK173=""),AND(OR(Q174="特定加算Ⅰ",Q174="特定加算Ⅱ"),AL174=""),AND(Q174="特定加算Ⅰ",AM174="")),"！記入が必要な欄（緑色、水色、黄色のセル）に空欄があります。空欄を埋めてください。",""))</f>
        <v/>
      </c>
      <c r="AP175" s="683" t="str">
        <f aca="false">IF(K173&lt;&gt;"","P列・R列に色付け","")</f>
        <v/>
      </c>
      <c r="AQ175" s="684"/>
      <c r="AR175" s="684"/>
      <c r="AX175" s="685"/>
      <c r="AY175" s="645" t="str">
        <f aca="false">G173</f>
        <v/>
      </c>
    </row>
    <row r="176" customFormat="false" ht="32.1" hidden="false" customHeight="true" outlineLevel="0" collapsed="false">
      <c r="A176" s="617" t="n">
        <v>55</v>
      </c>
      <c r="B176" s="618" t="str">
        <f aca="false">IF(基本情報入力シート!C108="","",基本情報入力シート!C108)</f>
        <v/>
      </c>
      <c r="C176" s="618"/>
      <c r="D176" s="618"/>
      <c r="E176" s="618"/>
      <c r="F176" s="618"/>
      <c r="G176" s="619" t="str">
        <f aca="false">IF(基本情報入力シート!M108="","",基本情報入力シート!M108)</f>
        <v/>
      </c>
      <c r="H176" s="619" t="str">
        <f aca="false">IF(基本情報入力シート!R108="","",基本情報入力シート!R108)</f>
        <v/>
      </c>
      <c r="I176" s="619" t="str">
        <f aca="false">IF(基本情報入力シート!W108="","",基本情報入力シート!W108)</f>
        <v/>
      </c>
      <c r="J176" s="619" t="str">
        <f aca="false">IF(基本情報入力シート!X108="","",基本情報入力シート!X108)</f>
        <v/>
      </c>
      <c r="K176" s="619" t="str">
        <f aca="false">IF(基本情報入力シート!Y108="","",基本情報入力シート!Y108)</f>
        <v/>
      </c>
      <c r="L176" s="707" t="str">
        <f aca="false">IF(基本情報入力シート!AB108="","",基本情報入力シート!AB108)</f>
        <v/>
      </c>
      <c r="M176" s="708" t="e">
        <f aca="false">IF(基本情報入力シート!AC108="","",基本情報入力シート!AC108)</f>
        <v>#N/A</v>
      </c>
      <c r="N176" s="623" t="s">
        <v>403</v>
      </c>
      <c r="O176" s="624"/>
      <c r="P176" s="625" t="e">
        <f aca="false">IFERROR(VLOOKUP(K176,【参考】数式用!$A$5:$J$27,MATCH(O176,【参考】数式用!$B$4:$J$4,0)+1,0),"")))</f>
        <v>#N/A</v>
      </c>
      <c r="Q176" s="624"/>
      <c r="R176" s="625" t="e">
        <f aca="false">IFERROR(VLOOKUP(K176,【参考】数式用!$A$5:$J$27,MATCH(Q176,【参考】数式用!$B$4:$J$4,0)+1,0),"")))</f>
        <v>#N/A</v>
      </c>
      <c r="S176" s="626" t="s">
        <v>114</v>
      </c>
      <c r="T176" s="627" t="n">
        <v>6</v>
      </c>
      <c r="U176" s="156" t="s">
        <v>115</v>
      </c>
      <c r="V176" s="628" t="n">
        <v>4</v>
      </c>
      <c r="W176" s="156" t="s">
        <v>406</v>
      </c>
      <c r="X176" s="627" t="n">
        <v>6</v>
      </c>
      <c r="Y176" s="156" t="s">
        <v>115</v>
      </c>
      <c r="Z176" s="628" t="n">
        <v>5</v>
      </c>
      <c r="AA176" s="156" t="s">
        <v>116</v>
      </c>
      <c r="AB176" s="629" t="s">
        <v>127</v>
      </c>
      <c r="AC176" s="630" t="n">
        <f aca="false">IF(V176&gt;=1,(X176*12+Z176)-(T176*12+V176)+1,"")</f>
        <v>2</v>
      </c>
      <c r="AD176" s="156" t="s">
        <v>407</v>
      </c>
      <c r="AE176" s="631" t="str">
        <f aca="false">IFERROR(ROUNDDOWN(ROUND(L176*R176,0)*M176,0)*AC176,"")</f>
        <v/>
      </c>
      <c r="AF176" s="632" t="str">
        <f aca="false">IFERROR(ROUNDDOWN(ROUND(L176*(R176-P176),0)*M176,0)*AC176,"")</f>
        <v/>
      </c>
      <c r="AG176" s="633"/>
      <c r="AH176" s="694"/>
      <c r="AI176" s="709"/>
      <c r="AJ176" s="704"/>
      <c r="AK176" s="705"/>
      <c r="AL176" s="638"/>
      <c r="AM176" s="639"/>
      <c r="AN176" s="640" t="str">
        <f aca="false">IF(AP176="","",IF(R176&lt;P176,"！加算の要件上は問題ありませんが、令和６年３月と比較して４・５月に加算率が下がる計画になっています。",""))</f>
        <v/>
      </c>
      <c r="AP176" s="641" t="str">
        <f aca="false">IF(K176&lt;&gt;"","P列・R列に色付け","")</f>
        <v/>
      </c>
      <c r="AQ176" s="642" t="e">
        <f aca="false">IFERROR(VLOOKUP(K176,【参考】数式用!$AJ$2:$AK$24,2,FALSE),"")))</f>
        <v>#N/A</v>
      </c>
      <c r="AR176" s="644" t="str">
        <f aca="false">Q176&amp;Q177&amp;Q178</f>
        <v/>
      </c>
      <c r="AS176" s="642" t="str">
        <f aca="false">IF(AG178&lt;&gt;0,IF(AH178="○","入力済","未入力"),"")</f>
        <v/>
      </c>
      <c r="AT176" s="643" t="str">
        <f aca="false">IF(OR(Q176="処遇加算Ⅰ",Q176="処遇加算Ⅱ"),IF(OR(AI176="○",AI176="令和６年度中に満たす"),"入力済","未入力"),"")</f>
        <v/>
      </c>
      <c r="AU176" s="644" t="str">
        <f aca="false">IF(Q176="処遇加算Ⅲ",IF(AJ176="○","入力済","未入力"),"")</f>
        <v/>
      </c>
      <c r="AV176" s="642" t="str">
        <f aca="false">IF(Q176="処遇加算Ⅰ",IF(OR(AK176="○",AK176="令和６年度中に満たす"),"入力済","未入力"),"")</f>
        <v/>
      </c>
      <c r="AW176" s="642" t="str">
        <f aca="false">IF(OR(Q177="特定加算Ⅰ",Q177="特定加算Ⅱ"),IF(OR(AND(K176&lt;&gt;"訪問型サービス（総合事業）",K176&lt;&gt;"通所型サービス（総合事業）",K176&lt;&gt;"（介護予防）短期入所生活介護",K176&lt;&gt;"（介護予防）短期入所療養介護（老健）",K176&lt;&gt;"（介護予防）短期入所療養介護 （病院等（老健以外）)",K176&lt;&gt;"（介護予防）短期入所療養介護（医療院）"),AL177&lt;&gt;""),1,""),"")</f>
        <v/>
      </c>
      <c r="AX176" s="645" t="str">
        <f aca="false">IF(Q177="特定加算Ⅰ",IF(AM177="","未入力","入力済"),"")</f>
        <v/>
      </c>
      <c r="AY176" s="645" t="str">
        <f aca="false">G176</f>
        <v/>
      </c>
    </row>
    <row r="177" customFormat="false" ht="32.1" hidden="false" customHeight="true" outlineLevel="0" collapsed="false">
      <c r="A177" s="617"/>
      <c r="B177" s="618"/>
      <c r="C177" s="618"/>
      <c r="D177" s="618"/>
      <c r="E177" s="618"/>
      <c r="F177" s="618"/>
      <c r="G177" s="619"/>
      <c r="H177" s="619"/>
      <c r="I177" s="619"/>
      <c r="J177" s="619"/>
      <c r="K177" s="619"/>
      <c r="L177" s="707"/>
      <c r="M177" s="708"/>
      <c r="N177" s="646" t="s">
        <v>409</v>
      </c>
      <c r="O177" s="647"/>
      <c r="P177" s="648" t="e">
        <f aca="false">IFERROR(VLOOKUP(K176,【参考】数式用!$A$5:$J$27,MATCH(O177,【参考】数式用!$B$4:$J$4,0)+1,0),"")))</f>
        <v>#N/A</v>
      </c>
      <c r="Q177" s="647"/>
      <c r="R177" s="648" t="e">
        <f aca="false">IFERROR(VLOOKUP(K176,【参考】数式用!$A$5:$J$27,MATCH(Q177,【参考】数式用!$B$4:$J$4,0)+1,0),"")))</f>
        <v>#N/A</v>
      </c>
      <c r="S177" s="98" t="s">
        <v>114</v>
      </c>
      <c r="T177" s="649" t="n">
        <v>6</v>
      </c>
      <c r="U177" s="99" t="s">
        <v>115</v>
      </c>
      <c r="V177" s="650" t="n">
        <v>4</v>
      </c>
      <c r="W177" s="99" t="s">
        <v>406</v>
      </c>
      <c r="X177" s="649" t="n">
        <v>6</v>
      </c>
      <c r="Y177" s="99" t="s">
        <v>115</v>
      </c>
      <c r="Z177" s="650" t="n">
        <v>5</v>
      </c>
      <c r="AA177" s="99" t="s">
        <v>116</v>
      </c>
      <c r="AB177" s="651" t="s">
        <v>127</v>
      </c>
      <c r="AC177" s="652" t="n">
        <f aca="false">IF(V177&gt;=1,(X177*12+Z177)-(T177*12+V177)+1,"")</f>
        <v>2</v>
      </c>
      <c r="AD177" s="99" t="s">
        <v>407</v>
      </c>
      <c r="AE177" s="653" t="str">
        <f aca="false">IFERROR(ROUNDDOWN(ROUND(L176*R177,0)*M176,0)*AC177,"")</f>
        <v/>
      </c>
      <c r="AF177" s="654" t="str">
        <f aca="false">IFERROR(ROUNDDOWN(ROUND(L176*(R177-P177),0)*M176,0)*AC177,"")</f>
        <v/>
      </c>
      <c r="AG177" s="655"/>
      <c r="AH177" s="656"/>
      <c r="AI177" s="657"/>
      <c r="AJ177" s="658"/>
      <c r="AK177" s="659"/>
      <c r="AL177" s="660"/>
      <c r="AM177" s="661"/>
      <c r="AN177" s="662" t="str">
        <f aca="false">IF(AP176="","",IF(OR(Z176=4,Z177=4,Z178=4),"！加算の要件上は問題ありませんが、算定期間の終わりが令和６年５月になっていません。区分変更の場合は、「基本情報入力シート」で同じ事業所を２行に分けて記入してください。",""))</f>
        <v/>
      </c>
      <c r="AO177" s="663"/>
      <c r="AP177" s="641" t="str">
        <f aca="false">IF(K176&lt;&gt;"","P列・R列に色付け","")</f>
        <v/>
      </c>
      <c r="AY177" s="645" t="str">
        <f aca="false">G176</f>
        <v/>
      </c>
    </row>
    <row r="178" customFormat="false" ht="32.1" hidden="false" customHeight="true" outlineLevel="0" collapsed="false">
      <c r="A178" s="617"/>
      <c r="B178" s="618"/>
      <c r="C178" s="618"/>
      <c r="D178" s="618"/>
      <c r="E178" s="618"/>
      <c r="F178" s="618"/>
      <c r="G178" s="619"/>
      <c r="H178" s="619"/>
      <c r="I178" s="619"/>
      <c r="J178" s="619"/>
      <c r="K178" s="619"/>
      <c r="L178" s="707"/>
      <c r="M178" s="708"/>
      <c r="N178" s="664" t="s">
        <v>413</v>
      </c>
      <c r="O178" s="711"/>
      <c r="P178" s="712" t="e">
        <f aca="false">IFERROR(VLOOKUP(K176,【参考】数式用!$A$5:$J$27,MATCH(O178,【参考】数式用!$B$4:$J$4,0)+1,0),"")))</f>
        <v>#N/A</v>
      </c>
      <c r="Q178" s="665"/>
      <c r="R178" s="666" t="e">
        <f aca="false">IFERROR(VLOOKUP(K176,【参考】数式用!$A$5:$J$27,MATCH(Q178,【参考】数式用!$B$4:$J$4,0)+1,0),"")))</f>
        <v>#N/A</v>
      </c>
      <c r="S178" s="667" t="s">
        <v>114</v>
      </c>
      <c r="T178" s="668" t="n">
        <v>6</v>
      </c>
      <c r="U178" s="669" t="s">
        <v>115</v>
      </c>
      <c r="V178" s="670" t="n">
        <v>4</v>
      </c>
      <c r="W178" s="669" t="s">
        <v>406</v>
      </c>
      <c r="X178" s="668" t="n">
        <v>6</v>
      </c>
      <c r="Y178" s="669" t="s">
        <v>115</v>
      </c>
      <c r="Z178" s="670" t="n">
        <v>5</v>
      </c>
      <c r="AA178" s="669" t="s">
        <v>116</v>
      </c>
      <c r="AB178" s="671" t="s">
        <v>127</v>
      </c>
      <c r="AC178" s="672" t="n">
        <f aca="false">IF(V178&gt;=1,(X178*12+Z178)-(T178*12+V178)+1,"")</f>
        <v>2</v>
      </c>
      <c r="AD178" s="669" t="s">
        <v>407</v>
      </c>
      <c r="AE178" s="673" t="str">
        <f aca="false">IFERROR(ROUNDDOWN(ROUND(L176*R178,0)*M176,0)*AC178,"")</f>
        <v/>
      </c>
      <c r="AF178" s="674" t="str">
        <f aca="false">IFERROR(ROUNDDOWN(ROUND(L176*(R178-P178),0)*M176,0)*AC178,"")</f>
        <v/>
      </c>
      <c r="AG178" s="675" t="n">
        <f aca="false">IF(AND(O178="ベア加算なし",Q178="ベア加算"),AE178,0)</f>
        <v>0</v>
      </c>
      <c r="AH178" s="676"/>
      <c r="AI178" s="677"/>
      <c r="AJ178" s="678"/>
      <c r="AK178" s="679"/>
      <c r="AL178" s="680"/>
      <c r="AM178" s="681"/>
      <c r="AN178" s="682" t="str">
        <f aca="false">IF(AP176="","",IF(OR(O176="",AND(O178="ベア加算なし",Q178="ベア加算",AH178=""),AND(OR(Q176="処遇加算Ⅰ",Q176="処遇加算Ⅱ"),AI176=""),AND(Q176="処遇加算Ⅲ",AJ176=""),AND(Q176="処遇加算Ⅰ",AK176=""),AND(OR(Q177="特定加算Ⅰ",Q177="特定加算Ⅱ"),AL177=""),AND(Q177="特定加算Ⅰ",AM177="")),"！記入が必要な欄（緑色、水色、黄色のセル）に空欄があります。空欄を埋めてください。",""))</f>
        <v/>
      </c>
      <c r="AP178" s="683" t="str">
        <f aca="false">IF(K176&lt;&gt;"","P列・R列に色付け","")</f>
        <v/>
      </c>
      <c r="AQ178" s="684"/>
      <c r="AR178" s="684"/>
      <c r="AX178" s="685"/>
      <c r="AY178" s="645" t="str">
        <f aca="false">G176</f>
        <v/>
      </c>
    </row>
    <row r="179" customFormat="false" ht="32.1" hidden="false" customHeight="true" outlineLevel="0" collapsed="false">
      <c r="A179" s="617" t="n">
        <v>56</v>
      </c>
      <c r="B179" s="618" t="str">
        <f aca="false">IF(基本情報入力シート!C109="","",基本情報入力シート!C109)</f>
        <v/>
      </c>
      <c r="C179" s="618"/>
      <c r="D179" s="618"/>
      <c r="E179" s="618"/>
      <c r="F179" s="618"/>
      <c r="G179" s="619" t="str">
        <f aca="false">IF(基本情報入力シート!M109="","",基本情報入力シート!M109)</f>
        <v/>
      </c>
      <c r="H179" s="619" t="str">
        <f aca="false">IF(基本情報入力シート!R109="","",基本情報入力シート!R109)</f>
        <v/>
      </c>
      <c r="I179" s="619" t="str">
        <f aca="false">IF(基本情報入力シート!W109="","",基本情報入力シート!W109)</f>
        <v/>
      </c>
      <c r="J179" s="619" t="str">
        <f aca="false">IF(基本情報入力シート!X109="","",基本情報入力シート!X109)</f>
        <v/>
      </c>
      <c r="K179" s="619" t="str">
        <f aca="false">IF(基本情報入力シート!Y109="","",基本情報入力シート!Y109)</f>
        <v/>
      </c>
      <c r="L179" s="707" t="str">
        <f aca="false">IF(基本情報入力シート!AB109="","",基本情報入力シート!AB109)</f>
        <v/>
      </c>
      <c r="M179" s="708" t="e">
        <f aca="false">IF(基本情報入力シート!AC109="","",基本情報入力シート!AC109)</f>
        <v>#N/A</v>
      </c>
      <c r="N179" s="623" t="s">
        <v>403</v>
      </c>
      <c r="O179" s="624"/>
      <c r="P179" s="625" t="e">
        <f aca="false">IFERROR(VLOOKUP(K179,【参考】数式用!$A$5:$J$27,MATCH(O179,【参考】数式用!$B$4:$J$4,0)+1,0),"")))</f>
        <v>#N/A</v>
      </c>
      <c r="Q179" s="624"/>
      <c r="R179" s="625" t="e">
        <f aca="false">IFERROR(VLOOKUP(K179,【参考】数式用!$A$5:$J$27,MATCH(Q179,【参考】数式用!$B$4:$J$4,0)+1,0),"")))</f>
        <v>#N/A</v>
      </c>
      <c r="S179" s="626" t="s">
        <v>114</v>
      </c>
      <c r="T179" s="627" t="n">
        <v>6</v>
      </c>
      <c r="U179" s="156" t="s">
        <v>115</v>
      </c>
      <c r="V179" s="628" t="n">
        <v>4</v>
      </c>
      <c r="W179" s="156" t="s">
        <v>406</v>
      </c>
      <c r="X179" s="627" t="n">
        <v>6</v>
      </c>
      <c r="Y179" s="156" t="s">
        <v>115</v>
      </c>
      <c r="Z179" s="628" t="n">
        <v>5</v>
      </c>
      <c r="AA179" s="156" t="s">
        <v>116</v>
      </c>
      <c r="AB179" s="629" t="s">
        <v>127</v>
      </c>
      <c r="AC179" s="630" t="n">
        <f aca="false">IF(V179&gt;=1,(X179*12+Z179)-(T179*12+V179)+1,"")</f>
        <v>2</v>
      </c>
      <c r="AD179" s="156" t="s">
        <v>407</v>
      </c>
      <c r="AE179" s="631" t="str">
        <f aca="false">IFERROR(ROUNDDOWN(ROUND(L179*R179,0)*M179,0)*AC179,"")</f>
        <v/>
      </c>
      <c r="AF179" s="632" t="str">
        <f aca="false">IFERROR(ROUNDDOWN(ROUND(L179*(R179-P179),0)*M179,0)*AC179,"")</f>
        <v/>
      </c>
      <c r="AG179" s="633"/>
      <c r="AH179" s="694"/>
      <c r="AI179" s="709"/>
      <c r="AJ179" s="704"/>
      <c r="AK179" s="705"/>
      <c r="AL179" s="638"/>
      <c r="AM179" s="639"/>
      <c r="AN179" s="640" t="str">
        <f aca="false">IF(AP179="","",IF(R179&lt;P179,"！加算の要件上は問題ありませんが、令和６年３月と比較して４・５月に加算率が下がる計画になっています。",""))</f>
        <v/>
      </c>
      <c r="AP179" s="641" t="str">
        <f aca="false">IF(K179&lt;&gt;"","P列・R列に色付け","")</f>
        <v/>
      </c>
      <c r="AQ179" s="642" t="e">
        <f aca="false">IFERROR(VLOOKUP(K179,【参考】数式用!$AJ$2:$AK$24,2,FALSE),"")))</f>
        <v>#N/A</v>
      </c>
      <c r="AR179" s="644" t="str">
        <f aca="false">Q179&amp;Q180&amp;Q181</f>
        <v/>
      </c>
      <c r="AS179" s="642" t="str">
        <f aca="false">IF(AG181&lt;&gt;0,IF(AH181="○","入力済","未入力"),"")</f>
        <v/>
      </c>
      <c r="AT179" s="643" t="str">
        <f aca="false">IF(OR(Q179="処遇加算Ⅰ",Q179="処遇加算Ⅱ"),IF(OR(AI179="○",AI179="令和６年度中に満たす"),"入力済","未入力"),"")</f>
        <v/>
      </c>
      <c r="AU179" s="644" t="str">
        <f aca="false">IF(Q179="処遇加算Ⅲ",IF(AJ179="○","入力済","未入力"),"")</f>
        <v/>
      </c>
      <c r="AV179" s="642" t="str">
        <f aca="false">IF(Q179="処遇加算Ⅰ",IF(OR(AK179="○",AK179="令和６年度中に満たす"),"入力済","未入力"),"")</f>
        <v/>
      </c>
      <c r="AW179" s="642" t="str">
        <f aca="false">IF(OR(Q180="特定加算Ⅰ",Q180="特定加算Ⅱ"),IF(OR(AND(K179&lt;&gt;"訪問型サービス（総合事業）",K179&lt;&gt;"通所型サービス（総合事業）",K179&lt;&gt;"（介護予防）短期入所生活介護",K179&lt;&gt;"（介護予防）短期入所療養介護（老健）",K179&lt;&gt;"（介護予防）短期入所療養介護 （病院等（老健以外）)",K179&lt;&gt;"（介護予防）短期入所療養介護（医療院）"),AL180&lt;&gt;""),1,""),"")</f>
        <v/>
      </c>
      <c r="AX179" s="645" t="str">
        <f aca="false">IF(Q180="特定加算Ⅰ",IF(AM180="","未入力","入力済"),"")</f>
        <v/>
      </c>
      <c r="AY179" s="645" t="str">
        <f aca="false">G179</f>
        <v/>
      </c>
    </row>
    <row r="180" customFormat="false" ht="32.1" hidden="false" customHeight="true" outlineLevel="0" collapsed="false">
      <c r="A180" s="617"/>
      <c r="B180" s="618"/>
      <c r="C180" s="618"/>
      <c r="D180" s="618"/>
      <c r="E180" s="618"/>
      <c r="F180" s="618"/>
      <c r="G180" s="619"/>
      <c r="H180" s="619"/>
      <c r="I180" s="619"/>
      <c r="J180" s="619"/>
      <c r="K180" s="619"/>
      <c r="L180" s="707"/>
      <c r="M180" s="708"/>
      <c r="N180" s="646" t="s">
        <v>409</v>
      </c>
      <c r="O180" s="647"/>
      <c r="P180" s="648" t="e">
        <f aca="false">IFERROR(VLOOKUP(K179,【参考】数式用!$A$5:$J$27,MATCH(O180,【参考】数式用!$B$4:$J$4,0)+1,0),"")))</f>
        <v>#N/A</v>
      </c>
      <c r="Q180" s="647"/>
      <c r="R180" s="648" t="e">
        <f aca="false">IFERROR(VLOOKUP(K179,【参考】数式用!$A$5:$J$27,MATCH(Q180,【参考】数式用!$B$4:$J$4,0)+1,0),"")))</f>
        <v>#N/A</v>
      </c>
      <c r="S180" s="98" t="s">
        <v>114</v>
      </c>
      <c r="T180" s="649" t="n">
        <v>6</v>
      </c>
      <c r="U180" s="99" t="s">
        <v>115</v>
      </c>
      <c r="V180" s="650" t="n">
        <v>4</v>
      </c>
      <c r="W180" s="99" t="s">
        <v>406</v>
      </c>
      <c r="X180" s="649" t="n">
        <v>6</v>
      </c>
      <c r="Y180" s="99" t="s">
        <v>115</v>
      </c>
      <c r="Z180" s="650" t="n">
        <v>5</v>
      </c>
      <c r="AA180" s="99" t="s">
        <v>116</v>
      </c>
      <c r="AB180" s="651" t="s">
        <v>127</v>
      </c>
      <c r="AC180" s="652" t="n">
        <f aca="false">IF(V180&gt;=1,(X180*12+Z180)-(T180*12+V180)+1,"")</f>
        <v>2</v>
      </c>
      <c r="AD180" s="99" t="s">
        <v>407</v>
      </c>
      <c r="AE180" s="653" t="str">
        <f aca="false">IFERROR(ROUNDDOWN(ROUND(L179*R180,0)*M179,0)*AC180,"")</f>
        <v/>
      </c>
      <c r="AF180" s="654" t="str">
        <f aca="false">IFERROR(ROUNDDOWN(ROUND(L179*(R180-P180),0)*M179,0)*AC180,"")</f>
        <v/>
      </c>
      <c r="AG180" s="655"/>
      <c r="AH180" s="656"/>
      <c r="AI180" s="657"/>
      <c r="AJ180" s="658"/>
      <c r="AK180" s="659"/>
      <c r="AL180" s="660"/>
      <c r="AM180" s="661"/>
      <c r="AN180" s="662" t="str">
        <f aca="false">IF(AP179="","",IF(OR(Z179=4,Z180=4,Z181=4),"！加算の要件上は問題ありませんが、算定期間の終わりが令和６年５月になっていません。区分変更の場合は、「基本情報入力シート」で同じ事業所を２行に分けて記入してください。",""))</f>
        <v/>
      </c>
      <c r="AO180" s="663"/>
      <c r="AP180" s="641" t="str">
        <f aca="false">IF(K179&lt;&gt;"","P列・R列に色付け","")</f>
        <v/>
      </c>
      <c r="AY180" s="645" t="str">
        <f aca="false">G179</f>
        <v/>
      </c>
    </row>
    <row r="181" customFormat="false" ht="32.1" hidden="false" customHeight="true" outlineLevel="0" collapsed="false">
      <c r="A181" s="617"/>
      <c r="B181" s="618"/>
      <c r="C181" s="618"/>
      <c r="D181" s="618"/>
      <c r="E181" s="618"/>
      <c r="F181" s="618"/>
      <c r="G181" s="619"/>
      <c r="H181" s="619"/>
      <c r="I181" s="619"/>
      <c r="J181" s="619"/>
      <c r="K181" s="619"/>
      <c r="L181" s="707"/>
      <c r="M181" s="708"/>
      <c r="N181" s="664" t="s">
        <v>413</v>
      </c>
      <c r="O181" s="711"/>
      <c r="P181" s="712" t="e">
        <f aca="false">IFERROR(VLOOKUP(K179,【参考】数式用!$A$5:$J$27,MATCH(O181,【参考】数式用!$B$4:$J$4,0)+1,0),"")))</f>
        <v>#N/A</v>
      </c>
      <c r="Q181" s="665"/>
      <c r="R181" s="666" t="e">
        <f aca="false">IFERROR(VLOOKUP(K179,【参考】数式用!$A$5:$J$27,MATCH(Q181,【参考】数式用!$B$4:$J$4,0)+1,0),"")))</f>
        <v>#N/A</v>
      </c>
      <c r="S181" s="667" t="s">
        <v>114</v>
      </c>
      <c r="T181" s="668" t="n">
        <v>6</v>
      </c>
      <c r="U181" s="669" t="s">
        <v>115</v>
      </c>
      <c r="V181" s="670" t="n">
        <v>4</v>
      </c>
      <c r="W181" s="669" t="s">
        <v>406</v>
      </c>
      <c r="X181" s="668" t="n">
        <v>6</v>
      </c>
      <c r="Y181" s="669" t="s">
        <v>115</v>
      </c>
      <c r="Z181" s="670" t="n">
        <v>5</v>
      </c>
      <c r="AA181" s="669" t="s">
        <v>116</v>
      </c>
      <c r="AB181" s="671" t="s">
        <v>127</v>
      </c>
      <c r="AC181" s="672" t="n">
        <f aca="false">IF(V181&gt;=1,(X181*12+Z181)-(T181*12+V181)+1,"")</f>
        <v>2</v>
      </c>
      <c r="AD181" s="669" t="s">
        <v>407</v>
      </c>
      <c r="AE181" s="673" t="str">
        <f aca="false">IFERROR(ROUNDDOWN(ROUND(L179*R181,0)*M179,0)*AC181,"")</f>
        <v/>
      </c>
      <c r="AF181" s="674" t="str">
        <f aca="false">IFERROR(ROUNDDOWN(ROUND(L179*(R181-P181),0)*M179,0)*AC181,"")</f>
        <v/>
      </c>
      <c r="AG181" s="675" t="n">
        <f aca="false">IF(AND(O181="ベア加算なし",Q181="ベア加算"),AE181,0)</f>
        <v>0</v>
      </c>
      <c r="AH181" s="676"/>
      <c r="AI181" s="677"/>
      <c r="AJ181" s="678"/>
      <c r="AK181" s="679"/>
      <c r="AL181" s="680"/>
      <c r="AM181" s="681"/>
      <c r="AN181" s="682" t="str">
        <f aca="false">IF(AP179="","",IF(OR(O179="",AND(O181="ベア加算なし",Q181="ベア加算",AH181=""),AND(OR(Q179="処遇加算Ⅰ",Q179="処遇加算Ⅱ"),AI179=""),AND(Q179="処遇加算Ⅲ",AJ179=""),AND(Q179="処遇加算Ⅰ",AK179=""),AND(OR(Q180="特定加算Ⅰ",Q180="特定加算Ⅱ"),AL180=""),AND(Q180="特定加算Ⅰ",AM180="")),"！記入が必要な欄（緑色、水色、黄色のセル）に空欄があります。空欄を埋めてください。",""))</f>
        <v/>
      </c>
      <c r="AP181" s="683" t="str">
        <f aca="false">IF(K179&lt;&gt;"","P列・R列に色付け","")</f>
        <v/>
      </c>
      <c r="AQ181" s="684"/>
      <c r="AR181" s="684"/>
      <c r="AX181" s="685"/>
      <c r="AY181" s="645" t="str">
        <f aca="false">G179</f>
        <v/>
      </c>
    </row>
    <row r="182" customFormat="false" ht="32.1" hidden="false" customHeight="true" outlineLevel="0" collapsed="false">
      <c r="A182" s="617" t="n">
        <v>57</v>
      </c>
      <c r="B182" s="618" t="str">
        <f aca="false">IF(基本情報入力シート!C110="","",基本情報入力シート!C110)</f>
        <v/>
      </c>
      <c r="C182" s="618"/>
      <c r="D182" s="618"/>
      <c r="E182" s="618"/>
      <c r="F182" s="618"/>
      <c r="G182" s="619" t="str">
        <f aca="false">IF(基本情報入力シート!M110="","",基本情報入力シート!M110)</f>
        <v/>
      </c>
      <c r="H182" s="619" t="str">
        <f aca="false">IF(基本情報入力シート!R110="","",基本情報入力シート!R110)</f>
        <v/>
      </c>
      <c r="I182" s="619" t="str">
        <f aca="false">IF(基本情報入力シート!W110="","",基本情報入力シート!W110)</f>
        <v/>
      </c>
      <c r="J182" s="619" t="str">
        <f aca="false">IF(基本情報入力シート!X110="","",基本情報入力シート!X110)</f>
        <v/>
      </c>
      <c r="K182" s="619" t="str">
        <f aca="false">IF(基本情報入力シート!Y110="","",基本情報入力シート!Y110)</f>
        <v/>
      </c>
      <c r="L182" s="707" t="str">
        <f aca="false">IF(基本情報入力シート!AB110="","",基本情報入力シート!AB110)</f>
        <v/>
      </c>
      <c r="M182" s="708" t="e">
        <f aca="false">IF(基本情報入力シート!AC110="","",基本情報入力シート!AC110)</f>
        <v>#N/A</v>
      </c>
      <c r="N182" s="623" t="s">
        <v>403</v>
      </c>
      <c r="O182" s="624"/>
      <c r="P182" s="625" t="e">
        <f aca="false">IFERROR(VLOOKUP(K182,【参考】数式用!$A$5:$J$27,MATCH(O182,【参考】数式用!$B$4:$J$4,0)+1,0),"")))</f>
        <v>#N/A</v>
      </c>
      <c r="Q182" s="624"/>
      <c r="R182" s="625" t="e">
        <f aca="false">IFERROR(VLOOKUP(K182,【参考】数式用!$A$5:$J$27,MATCH(Q182,【参考】数式用!$B$4:$J$4,0)+1,0),"")))</f>
        <v>#N/A</v>
      </c>
      <c r="S182" s="626" t="s">
        <v>114</v>
      </c>
      <c r="T182" s="627" t="n">
        <v>6</v>
      </c>
      <c r="U182" s="156" t="s">
        <v>115</v>
      </c>
      <c r="V182" s="628" t="n">
        <v>4</v>
      </c>
      <c r="W182" s="156" t="s">
        <v>406</v>
      </c>
      <c r="X182" s="627" t="n">
        <v>6</v>
      </c>
      <c r="Y182" s="156" t="s">
        <v>115</v>
      </c>
      <c r="Z182" s="628" t="n">
        <v>5</v>
      </c>
      <c r="AA182" s="156" t="s">
        <v>116</v>
      </c>
      <c r="AB182" s="629" t="s">
        <v>127</v>
      </c>
      <c r="AC182" s="630" t="n">
        <f aca="false">IF(V182&gt;=1,(X182*12+Z182)-(T182*12+V182)+1,"")</f>
        <v>2</v>
      </c>
      <c r="AD182" s="156" t="s">
        <v>407</v>
      </c>
      <c r="AE182" s="631" t="str">
        <f aca="false">IFERROR(ROUNDDOWN(ROUND(L182*R182,0)*M182,0)*AC182,"")</f>
        <v/>
      </c>
      <c r="AF182" s="632" t="str">
        <f aca="false">IFERROR(ROUNDDOWN(ROUND(L182*(R182-P182),0)*M182,0)*AC182,"")</f>
        <v/>
      </c>
      <c r="AG182" s="633"/>
      <c r="AH182" s="694"/>
      <c r="AI182" s="709"/>
      <c r="AJ182" s="704"/>
      <c r="AK182" s="705"/>
      <c r="AL182" s="638"/>
      <c r="AM182" s="639"/>
      <c r="AN182" s="640" t="str">
        <f aca="false">IF(AP182="","",IF(R182&lt;P182,"！加算の要件上は問題ありませんが、令和６年３月と比較して４・５月に加算率が下がる計画になっています。",""))</f>
        <v/>
      </c>
      <c r="AP182" s="641" t="str">
        <f aca="false">IF(K182&lt;&gt;"","P列・R列に色付け","")</f>
        <v/>
      </c>
      <c r="AQ182" s="642" t="e">
        <f aca="false">IFERROR(VLOOKUP(K182,【参考】数式用!$AJ$2:$AK$24,2,FALSE),"")))</f>
        <v>#N/A</v>
      </c>
      <c r="AR182" s="644" t="str">
        <f aca="false">Q182&amp;Q183&amp;Q184</f>
        <v/>
      </c>
      <c r="AS182" s="642" t="str">
        <f aca="false">IF(AG184&lt;&gt;0,IF(AH184="○","入力済","未入力"),"")</f>
        <v/>
      </c>
      <c r="AT182" s="643" t="str">
        <f aca="false">IF(OR(Q182="処遇加算Ⅰ",Q182="処遇加算Ⅱ"),IF(OR(AI182="○",AI182="令和６年度中に満たす"),"入力済","未入力"),"")</f>
        <v/>
      </c>
      <c r="AU182" s="644" t="str">
        <f aca="false">IF(Q182="処遇加算Ⅲ",IF(AJ182="○","入力済","未入力"),"")</f>
        <v/>
      </c>
      <c r="AV182" s="642" t="str">
        <f aca="false">IF(Q182="処遇加算Ⅰ",IF(OR(AK182="○",AK182="令和６年度中に満たす"),"入力済","未入力"),"")</f>
        <v/>
      </c>
      <c r="AW182" s="642" t="str">
        <f aca="false">IF(OR(Q183="特定加算Ⅰ",Q183="特定加算Ⅱ"),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（病院等（老健以外）)",K182&lt;&gt;"（介護予防）短期入所療養介護（医療院）"),AL183&lt;&gt;""),1,""),"")</f>
        <v/>
      </c>
      <c r="AX182" s="645" t="str">
        <f aca="false">IF(Q183="特定加算Ⅰ",IF(AM183="","未入力","入力済"),"")</f>
        <v/>
      </c>
      <c r="AY182" s="645" t="str">
        <f aca="false">G182</f>
        <v/>
      </c>
    </row>
    <row r="183" customFormat="false" ht="32.1" hidden="false" customHeight="true" outlineLevel="0" collapsed="false">
      <c r="A183" s="617"/>
      <c r="B183" s="618"/>
      <c r="C183" s="618"/>
      <c r="D183" s="618"/>
      <c r="E183" s="618"/>
      <c r="F183" s="618"/>
      <c r="G183" s="619"/>
      <c r="H183" s="619"/>
      <c r="I183" s="619"/>
      <c r="J183" s="619"/>
      <c r="K183" s="619"/>
      <c r="L183" s="707"/>
      <c r="M183" s="708"/>
      <c r="N183" s="646" t="s">
        <v>409</v>
      </c>
      <c r="O183" s="647"/>
      <c r="P183" s="648" t="e">
        <f aca="false">IFERROR(VLOOKUP(K182,【参考】数式用!$A$5:$J$27,MATCH(O183,【参考】数式用!$B$4:$J$4,0)+1,0),"")))</f>
        <v>#N/A</v>
      </c>
      <c r="Q183" s="647"/>
      <c r="R183" s="648" t="e">
        <f aca="false">IFERROR(VLOOKUP(K182,【参考】数式用!$A$5:$J$27,MATCH(Q183,【参考】数式用!$B$4:$J$4,0)+1,0),"")))</f>
        <v>#N/A</v>
      </c>
      <c r="S183" s="98" t="s">
        <v>114</v>
      </c>
      <c r="T183" s="649" t="n">
        <v>6</v>
      </c>
      <c r="U183" s="99" t="s">
        <v>115</v>
      </c>
      <c r="V183" s="650" t="n">
        <v>4</v>
      </c>
      <c r="W183" s="99" t="s">
        <v>406</v>
      </c>
      <c r="X183" s="649" t="n">
        <v>6</v>
      </c>
      <c r="Y183" s="99" t="s">
        <v>115</v>
      </c>
      <c r="Z183" s="650" t="n">
        <v>5</v>
      </c>
      <c r="AA183" s="99" t="s">
        <v>116</v>
      </c>
      <c r="AB183" s="651" t="s">
        <v>127</v>
      </c>
      <c r="AC183" s="652" t="n">
        <f aca="false">IF(V183&gt;=1,(X183*12+Z183)-(T183*12+V183)+1,"")</f>
        <v>2</v>
      </c>
      <c r="AD183" s="99" t="s">
        <v>407</v>
      </c>
      <c r="AE183" s="653" t="str">
        <f aca="false">IFERROR(ROUNDDOWN(ROUND(L182*R183,0)*M182,0)*AC183,"")</f>
        <v/>
      </c>
      <c r="AF183" s="654" t="str">
        <f aca="false">IFERROR(ROUNDDOWN(ROUND(L182*(R183-P183),0)*M182,0)*AC183,"")</f>
        <v/>
      </c>
      <c r="AG183" s="655"/>
      <c r="AH183" s="656"/>
      <c r="AI183" s="657"/>
      <c r="AJ183" s="658"/>
      <c r="AK183" s="659"/>
      <c r="AL183" s="660"/>
      <c r="AM183" s="661"/>
      <c r="AN183" s="662" t="str">
        <f aca="false">IF(AP182="","",IF(OR(Z182=4,Z183=4,Z184=4),"！加算の要件上は問題ありませんが、算定期間の終わりが令和６年５月になっていません。区分変更の場合は、「基本情報入力シート」で同じ事業所を２行に分けて記入してください。",""))</f>
        <v/>
      </c>
      <c r="AO183" s="663"/>
      <c r="AP183" s="641" t="str">
        <f aca="false">IF(K182&lt;&gt;"","P列・R列に色付け","")</f>
        <v/>
      </c>
      <c r="AY183" s="645" t="str">
        <f aca="false">G182</f>
        <v/>
      </c>
    </row>
    <row r="184" customFormat="false" ht="32.1" hidden="false" customHeight="true" outlineLevel="0" collapsed="false">
      <c r="A184" s="617"/>
      <c r="B184" s="618"/>
      <c r="C184" s="618"/>
      <c r="D184" s="618"/>
      <c r="E184" s="618"/>
      <c r="F184" s="618"/>
      <c r="G184" s="619"/>
      <c r="H184" s="619"/>
      <c r="I184" s="619"/>
      <c r="J184" s="619"/>
      <c r="K184" s="619"/>
      <c r="L184" s="707"/>
      <c r="M184" s="708"/>
      <c r="N184" s="664" t="s">
        <v>413</v>
      </c>
      <c r="O184" s="711"/>
      <c r="P184" s="712" t="e">
        <f aca="false">IFERROR(VLOOKUP(K182,【参考】数式用!$A$5:$J$27,MATCH(O184,【参考】数式用!$B$4:$J$4,0)+1,0),"")))</f>
        <v>#N/A</v>
      </c>
      <c r="Q184" s="665"/>
      <c r="R184" s="666" t="e">
        <f aca="false">IFERROR(VLOOKUP(K182,【参考】数式用!$A$5:$J$27,MATCH(Q184,【参考】数式用!$B$4:$J$4,0)+1,0),"")))</f>
        <v>#N/A</v>
      </c>
      <c r="S184" s="667" t="s">
        <v>114</v>
      </c>
      <c r="T184" s="668" t="n">
        <v>6</v>
      </c>
      <c r="U184" s="669" t="s">
        <v>115</v>
      </c>
      <c r="V184" s="670" t="n">
        <v>4</v>
      </c>
      <c r="W184" s="669" t="s">
        <v>406</v>
      </c>
      <c r="X184" s="668" t="n">
        <v>6</v>
      </c>
      <c r="Y184" s="669" t="s">
        <v>115</v>
      </c>
      <c r="Z184" s="670" t="n">
        <v>5</v>
      </c>
      <c r="AA184" s="669" t="s">
        <v>116</v>
      </c>
      <c r="AB184" s="671" t="s">
        <v>127</v>
      </c>
      <c r="AC184" s="672" t="n">
        <f aca="false">IF(V184&gt;=1,(X184*12+Z184)-(T184*12+V184)+1,"")</f>
        <v>2</v>
      </c>
      <c r="AD184" s="669" t="s">
        <v>407</v>
      </c>
      <c r="AE184" s="673" t="str">
        <f aca="false">IFERROR(ROUNDDOWN(ROUND(L182*R184,0)*M182,0)*AC184,"")</f>
        <v/>
      </c>
      <c r="AF184" s="674" t="str">
        <f aca="false">IFERROR(ROUNDDOWN(ROUND(L182*(R184-P184),0)*M182,0)*AC184,"")</f>
        <v/>
      </c>
      <c r="AG184" s="675" t="n">
        <f aca="false">IF(AND(O184="ベア加算なし",Q184="ベア加算"),AE184,0)</f>
        <v>0</v>
      </c>
      <c r="AH184" s="676"/>
      <c r="AI184" s="677"/>
      <c r="AJ184" s="678"/>
      <c r="AK184" s="679"/>
      <c r="AL184" s="680"/>
      <c r="AM184" s="681"/>
      <c r="AN184" s="682" t="str">
        <f aca="false">IF(AP182="","",IF(OR(O182="",AND(O184="ベア加算なし",Q184="ベア加算",AH184=""),AND(OR(Q182="処遇加算Ⅰ",Q182="処遇加算Ⅱ"),AI182=""),AND(Q182="処遇加算Ⅲ",AJ182=""),AND(Q182="処遇加算Ⅰ",AK182=""),AND(OR(Q183="特定加算Ⅰ",Q183="特定加算Ⅱ"),AL183=""),AND(Q183="特定加算Ⅰ",AM183="")),"！記入が必要な欄（緑色、水色、黄色のセル）に空欄があります。空欄を埋めてください。",""))</f>
        <v/>
      </c>
      <c r="AP184" s="683" t="str">
        <f aca="false">IF(K182&lt;&gt;"","P列・R列に色付け","")</f>
        <v/>
      </c>
      <c r="AQ184" s="684"/>
      <c r="AR184" s="684"/>
      <c r="AX184" s="685"/>
      <c r="AY184" s="645" t="str">
        <f aca="false">G182</f>
        <v/>
      </c>
    </row>
    <row r="185" customFormat="false" ht="32.1" hidden="false" customHeight="true" outlineLevel="0" collapsed="false">
      <c r="A185" s="617" t="n">
        <v>58</v>
      </c>
      <c r="B185" s="618" t="str">
        <f aca="false">IF(基本情報入力シート!C111="","",基本情報入力シート!C111)</f>
        <v/>
      </c>
      <c r="C185" s="618"/>
      <c r="D185" s="618"/>
      <c r="E185" s="618"/>
      <c r="F185" s="618"/>
      <c r="G185" s="619" t="str">
        <f aca="false">IF(基本情報入力シート!M111="","",基本情報入力シート!M111)</f>
        <v/>
      </c>
      <c r="H185" s="619" t="str">
        <f aca="false">IF(基本情報入力シート!R111="","",基本情報入力シート!R111)</f>
        <v/>
      </c>
      <c r="I185" s="619" t="str">
        <f aca="false">IF(基本情報入力シート!W111="","",基本情報入力シート!W111)</f>
        <v/>
      </c>
      <c r="J185" s="619" t="str">
        <f aca="false">IF(基本情報入力シート!X111="","",基本情報入力シート!X111)</f>
        <v/>
      </c>
      <c r="K185" s="619" t="str">
        <f aca="false">IF(基本情報入力シート!Y111="","",基本情報入力シート!Y111)</f>
        <v/>
      </c>
      <c r="L185" s="707" t="str">
        <f aca="false">IF(基本情報入力シート!AB111="","",基本情報入力シート!AB111)</f>
        <v/>
      </c>
      <c r="M185" s="708" t="e">
        <f aca="false">IF(基本情報入力シート!AC111="","",基本情報入力シート!AC111)</f>
        <v>#N/A</v>
      </c>
      <c r="N185" s="623" t="s">
        <v>403</v>
      </c>
      <c r="O185" s="624"/>
      <c r="P185" s="625" t="e">
        <f aca="false">IFERROR(VLOOKUP(K185,【参考】数式用!$A$5:$J$27,MATCH(O185,【参考】数式用!$B$4:$J$4,0)+1,0),"")))</f>
        <v>#N/A</v>
      </c>
      <c r="Q185" s="624"/>
      <c r="R185" s="625" t="e">
        <f aca="false">IFERROR(VLOOKUP(K185,【参考】数式用!$A$5:$J$27,MATCH(Q185,【参考】数式用!$B$4:$J$4,0)+1,0),"")))</f>
        <v>#N/A</v>
      </c>
      <c r="S185" s="626" t="s">
        <v>114</v>
      </c>
      <c r="T185" s="627" t="n">
        <v>6</v>
      </c>
      <c r="U185" s="156" t="s">
        <v>115</v>
      </c>
      <c r="V185" s="628" t="n">
        <v>4</v>
      </c>
      <c r="W185" s="156" t="s">
        <v>406</v>
      </c>
      <c r="X185" s="627" t="n">
        <v>6</v>
      </c>
      <c r="Y185" s="156" t="s">
        <v>115</v>
      </c>
      <c r="Z185" s="628" t="n">
        <v>5</v>
      </c>
      <c r="AA185" s="156" t="s">
        <v>116</v>
      </c>
      <c r="AB185" s="629" t="s">
        <v>127</v>
      </c>
      <c r="AC185" s="630" t="n">
        <f aca="false">IF(V185&gt;=1,(X185*12+Z185)-(T185*12+V185)+1,"")</f>
        <v>2</v>
      </c>
      <c r="AD185" s="156" t="s">
        <v>407</v>
      </c>
      <c r="AE185" s="631" t="str">
        <f aca="false">IFERROR(ROUNDDOWN(ROUND(L185*R185,0)*M185,0)*AC185,"")</f>
        <v/>
      </c>
      <c r="AF185" s="632" t="str">
        <f aca="false">IFERROR(ROUNDDOWN(ROUND(L185*(R185-P185),0)*M185,0)*AC185,"")</f>
        <v/>
      </c>
      <c r="AG185" s="633"/>
      <c r="AH185" s="694"/>
      <c r="AI185" s="709"/>
      <c r="AJ185" s="704"/>
      <c r="AK185" s="705"/>
      <c r="AL185" s="638"/>
      <c r="AM185" s="639"/>
      <c r="AN185" s="640" t="str">
        <f aca="false">IF(AP185="","",IF(R185&lt;P185,"！加算の要件上は問題ありませんが、令和６年３月と比較して４・５月に加算率が下がる計画になっています。",""))</f>
        <v/>
      </c>
      <c r="AP185" s="641" t="str">
        <f aca="false">IF(K185&lt;&gt;"","P列・R列に色付け","")</f>
        <v/>
      </c>
      <c r="AQ185" s="642" t="e">
        <f aca="false">IFERROR(VLOOKUP(K185,【参考】数式用!$AJ$2:$AK$24,2,FALSE),"")))</f>
        <v>#N/A</v>
      </c>
      <c r="AR185" s="644" t="str">
        <f aca="false">Q185&amp;Q186&amp;Q187</f>
        <v/>
      </c>
      <c r="AS185" s="642" t="str">
        <f aca="false">IF(AG187&lt;&gt;0,IF(AH187="○","入力済","未入力"),"")</f>
        <v/>
      </c>
      <c r="AT185" s="643" t="str">
        <f aca="false">IF(OR(Q185="処遇加算Ⅰ",Q185="処遇加算Ⅱ"),IF(OR(AI185="○",AI185="令和６年度中に満たす"),"入力済","未入力"),"")</f>
        <v/>
      </c>
      <c r="AU185" s="644" t="str">
        <f aca="false">IF(Q185="処遇加算Ⅲ",IF(AJ185="○","入力済","未入力"),"")</f>
        <v/>
      </c>
      <c r="AV185" s="642" t="str">
        <f aca="false">IF(Q185="処遇加算Ⅰ",IF(OR(AK185="○",AK185="令和６年度中に満たす"),"入力済","未入力"),"")</f>
        <v/>
      </c>
      <c r="AW185" s="642" t="str">
        <f aca="false">IF(OR(Q186="特定加算Ⅰ",Q186="特定加算Ⅱ"),IF(OR(AND(K185&lt;&gt;"訪問型サービス（総合事業）",K185&lt;&gt;"通所型サービス（総合事業）",K185&lt;&gt;"（介護予防）短期入所生活介護",K185&lt;&gt;"（介護予防）短期入所療養介護（老健）",K185&lt;&gt;"（介護予防）短期入所療養介護 （病院等（老健以外）)",K185&lt;&gt;"（介護予防）短期入所療養介護（医療院）"),AL186&lt;&gt;""),1,""),"")</f>
        <v/>
      </c>
      <c r="AX185" s="645" t="str">
        <f aca="false">IF(Q186="特定加算Ⅰ",IF(AM186="","未入力","入力済"),"")</f>
        <v/>
      </c>
      <c r="AY185" s="645" t="str">
        <f aca="false">G185</f>
        <v/>
      </c>
    </row>
    <row r="186" customFormat="false" ht="32.1" hidden="false" customHeight="true" outlineLevel="0" collapsed="false">
      <c r="A186" s="617"/>
      <c r="B186" s="618"/>
      <c r="C186" s="618"/>
      <c r="D186" s="618"/>
      <c r="E186" s="618"/>
      <c r="F186" s="618"/>
      <c r="G186" s="619"/>
      <c r="H186" s="619"/>
      <c r="I186" s="619"/>
      <c r="J186" s="619"/>
      <c r="K186" s="619"/>
      <c r="L186" s="707"/>
      <c r="M186" s="708"/>
      <c r="N186" s="646" t="s">
        <v>409</v>
      </c>
      <c r="O186" s="647"/>
      <c r="P186" s="648" t="e">
        <f aca="false">IFERROR(VLOOKUP(K185,【参考】数式用!$A$5:$J$27,MATCH(O186,【参考】数式用!$B$4:$J$4,0)+1,0),"")))</f>
        <v>#N/A</v>
      </c>
      <c r="Q186" s="647"/>
      <c r="R186" s="648" t="e">
        <f aca="false">IFERROR(VLOOKUP(K185,【参考】数式用!$A$5:$J$27,MATCH(Q186,【参考】数式用!$B$4:$J$4,0)+1,0),"")))</f>
        <v>#N/A</v>
      </c>
      <c r="S186" s="98" t="s">
        <v>114</v>
      </c>
      <c r="T186" s="649" t="n">
        <v>6</v>
      </c>
      <c r="U186" s="99" t="s">
        <v>115</v>
      </c>
      <c r="V186" s="650" t="n">
        <v>4</v>
      </c>
      <c r="W186" s="99" t="s">
        <v>406</v>
      </c>
      <c r="X186" s="649" t="n">
        <v>6</v>
      </c>
      <c r="Y186" s="99" t="s">
        <v>115</v>
      </c>
      <c r="Z186" s="650" t="n">
        <v>5</v>
      </c>
      <c r="AA186" s="99" t="s">
        <v>116</v>
      </c>
      <c r="AB186" s="651" t="s">
        <v>127</v>
      </c>
      <c r="AC186" s="652" t="n">
        <f aca="false">IF(V186&gt;=1,(X186*12+Z186)-(T186*12+V186)+1,"")</f>
        <v>2</v>
      </c>
      <c r="AD186" s="99" t="s">
        <v>407</v>
      </c>
      <c r="AE186" s="653" t="str">
        <f aca="false">IFERROR(ROUNDDOWN(ROUND(L185*R186,0)*M185,0)*AC186,"")</f>
        <v/>
      </c>
      <c r="AF186" s="654" t="str">
        <f aca="false">IFERROR(ROUNDDOWN(ROUND(L185*(R186-P186),0)*M185,0)*AC186,"")</f>
        <v/>
      </c>
      <c r="AG186" s="655"/>
      <c r="AH186" s="656"/>
      <c r="AI186" s="657"/>
      <c r="AJ186" s="658"/>
      <c r="AK186" s="659"/>
      <c r="AL186" s="660"/>
      <c r="AM186" s="661"/>
      <c r="AN186" s="662" t="str">
        <f aca="false">IF(AP185="","",IF(OR(Z185=4,Z186=4,Z187=4),"！加算の要件上は問題ありませんが、算定期間の終わりが令和６年５月になっていません。区分変更の場合は、「基本情報入力シート」で同じ事業所を２行に分けて記入してください。",""))</f>
        <v/>
      </c>
      <c r="AO186" s="663"/>
      <c r="AP186" s="641" t="str">
        <f aca="false">IF(K185&lt;&gt;"","P列・R列に色付け","")</f>
        <v/>
      </c>
      <c r="AY186" s="645" t="str">
        <f aca="false">G185</f>
        <v/>
      </c>
    </row>
    <row r="187" customFormat="false" ht="32.1" hidden="false" customHeight="true" outlineLevel="0" collapsed="false">
      <c r="A187" s="617"/>
      <c r="B187" s="618"/>
      <c r="C187" s="618"/>
      <c r="D187" s="618"/>
      <c r="E187" s="618"/>
      <c r="F187" s="618"/>
      <c r="G187" s="619"/>
      <c r="H187" s="619"/>
      <c r="I187" s="619"/>
      <c r="J187" s="619"/>
      <c r="K187" s="619"/>
      <c r="L187" s="707"/>
      <c r="M187" s="708"/>
      <c r="N187" s="664" t="s">
        <v>413</v>
      </c>
      <c r="O187" s="711"/>
      <c r="P187" s="712" t="e">
        <f aca="false">IFERROR(VLOOKUP(K185,【参考】数式用!$A$5:$J$27,MATCH(O187,【参考】数式用!$B$4:$J$4,0)+1,0),"")))</f>
        <v>#N/A</v>
      </c>
      <c r="Q187" s="665"/>
      <c r="R187" s="666" t="e">
        <f aca="false">IFERROR(VLOOKUP(K185,【参考】数式用!$A$5:$J$27,MATCH(Q187,【参考】数式用!$B$4:$J$4,0)+1,0),"")))</f>
        <v>#N/A</v>
      </c>
      <c r="S187" s="667" t="s">
        <v>114</v>
      </c>
      <c r="T187" s="668" t="n">
        <v>6</v>
      </c>
      <c r="U187" s="669" t="s">
        <v>115</v>
      </c>
      <c r="V187" s="670" t="n">
        <v>4</v>
      </c>
      <c r="W187" s="669" t="s">
        <v>406</v>
      </c>
      <c r="X187" s="668" t="n">
        <v>6</v>
      </c>
      <c r="Y187" s="669" t="s">
        <v>115</v>
      </c>
      <c r="Z187" s="670" t="n">
        <v>5</v>
      </c>
      <c r="AA187" s="669" t="s">
        <v>116</v>
      </c>
      <c r="AB187" s="671" t="s">
        <v>127</v>
      </c>
      <c r="AC187" s="672" t="n">
        <f aca="false">IF(V187&gt;=1,(X187*12+Z187)-(T187*12+V187)+1,"")</f>
        <v>2</v>
      </c>
      <c r="AD187" s="669" t="s">
        <v>407</v>
      </c>
      <c r="AE187" s="673" t="str">
        <f aca="false">IFERROR(ROUNDDOWN(ROUND(L185*R187,0)*M185,0)*AC187,"")</f>
        <v/>
      </c>
      <c r="AF187" s="674" t="str">
        <f aca="false">IFERROR(ROUNDDOWN(ROUND(L185*(R187-P187),0)*M185,0)*AC187,"")</f>
        <v/>
      </c>
      <c r="AG187" s="675" t="n">
        <f aca="false">IF(AND(O187="ベア加算なし",Q187="ベア加算"),AE187,0)</f>
        <v>0</v>
      </c>
      <c r="AH187" s="676"/>
      <c r="AI187" s="677"/>
      <c r="AJ187" s="678"/>
      <c r="AK187" s="679"/>
      <c r="AL187" s="680"/>
      <c r="AM187" s="681"/>
      <c r="AN187" s="682" t="str">
        <f aca="false">IF(AP185="","",IF(OR(O185="",AND(O187="ベア加算なし",Q187="ベア加算",AH187=""),AND(OR(Q185="処遇加算Ⅰ",Q185="処遇加算Ⅱ"),AI185=""),AND(Q185="処遇加算Ⅲ",AJ185=""),AND(Q185="処遇加算Ⅰ",AK185=""),AND(OR(Q186="特定加算Ⅰ",Q186="特定加算Ⅱ"),AL186=""),AND(Q186="特定加算Ⅰ",AM186="")),"！記入が必要な欄（緑色、水色、黄色のセル）に空欄があります。空欄を埋めてください。",""))</f>
        <v/>
      </c>
      <c r="AP187" s="683" t="str">
        <f aca="false">IF(K185&lt;&gt;"","P列・R列に色付け","")</f>
        <v/>
      </c>
      <c r="AQ187" s="684"/>
      <c r="AR187" s="684"/>
      <c r="AX187" s="685"/>
      <c r="AY187" s="645" t="str">
        <f aca="false">G185</f>
        <v/>
      </c>
    </row>
    <row r="188" customFormat="false" ht="32.1" hidden="false" customHeight="true" outlineLevel="0" collapsed="false">
      <c r="A188" s="617" t="n">
        <v>59</v>
      </c>
      <c r="B188" s="618" t="str">
        <f aca="false">IF(基本情報入力シート!C112="","",基本情報入力シート!C112)</f>
        <v/>
      </c>
      <c r="C188" s="618"/>
      <c r="D188" s="618"/>
      <c r="E188" s="618"/>
      <c r="F188" s="618"/>
      <c r="G188" s="619" t="str">
        <f aca="false">IF(基本情報入力シート!M112="","",基本情報入力シート!M112)</f>
        <v/>
      </c>
      <c r="H188" s="619" t="str">
        <f aca="false">IF(基本情報入力シート!R112="","",基本情報入力シート!R112)</f>
        <v/>
      </c>
      <c r="I188" s="619" t="str">
        <f aca="false">IF(基本情報入力シート!W112="","",基本情報入力シート!W112)</f>
        <v/>
      </c>
      <c r="J188" s="619" t="str">
        <f aca="false">IF(基本情報入力シート!X112="","",基本情報入力シート!X112)</f>
        <v/>
      </c>
      <c r="K188" s="619" t="str">
        <f aca="false">IF(基本情報入力シート!Y112="","",基本情報入力シート!Y112)</f>
        <v/>
      </c>
      <c r="L188" s="707" t="str">
        <f aca="false">IF(基本情報入力シート!AB112="","",基本情報入力シート!AB112)</f>
        <v/>
      </c>
      <c r="M188" s="708" t="e">
        <f aca="false">IF(基本情報入力シート!AC112="","",基本情報入力シート!AC112)</f>
        <v>#N/A</v>
      </c>
      <c r="N188" s="623" t="s">
        <v>403</v>
      </c>
      <c r="O188" s="624"/>
      <c r="P188" s="625" t="e">
        <f aca="false">IFERROR(VLOOKUP(K188,【参考】数式用!$A$5:$J$27,MATCH(O188,【参考】数式用!$B$4:$J$4,0)+1,0),"")))</f>
        <v>#N/A</v>
      </c>
      <c r="Q188" s="624"/>
      <c r="R188" s="625" t="e">
        <f aca="false">IFERROR(VLOOKUP(K188,【参考】数式用!$A$5:$J$27,MATCH(Q188,【参考】数式用!$B$4:$J$4,0)+1,0),"")))</f>
        <v>#N/A</v>
      </c>
      <c r="S188" s="626" t="s">
        <v>114</v>
      </c>
      <c r="T188" s="627" t="n">
        <v>6</v>
      </c>
      <c r="U188" s="156" t="s">
        <v>115</v>
      </c>
      <c r="V188" s="628" t="n">
        <v>4</v>
      </c>
      <c r="W188" s="156" t="s">
        <v>406</v>
      </c>
      <c r="X188" s="627" t="n">
        <v>6</v>
      </c>
      <c r="Y188" s="156" t="s">
        <v>115</v>
      </c>
      <c r="Z188" s="628" t="n">
        <v>5</v>
      </c>
      <c r="AA188" s="156" t="s">
        <v>116</v>
      </c>
      <c r="AB188" s="629" t="s">
        <v>127</v>
      </c>
      <c r="AC188" s="630" t="n">
        <f aca="false">IF(V188&gt;=1,(X188*12+Z188)-(T188*12+V188)+1,"")</f>
        <v>2</v>
      </c>
      <c r="AD188" s="156" t="s">
        <v>407</v>
      </c>
      <c r="AE188" s="631" t="str">
        <f aca="false">IFERROR(ROUNDDOWN(ROUND(L188*R188,0)*M188,0)*AC188,"")</f>
        <v/>
      </c>
      <c r="AF188" s="632" t="str">
        <f aca="false">IFERROR(ROUNDDOWN(ROUND(L188*(R188-P188),0)*M188,0)*AC188,"")</f>
        <v/>
      </c>
      <c r="AG188" s="633"/>
      <c r="AH188" s="694"/>
      <c r="AI188" s="709"/>
      <c r="AJ188" s="704"/>
      <c r="AK188" s="705"/>
      <c r="AL188" s="638"/>
      <c r="AM188" s="639"/>
      <c r="AN188" s="640" t="str">
        <f aca="false">IF(AP188="","",IF(R188&lt;P188,"！加算の要件上は問題ありませんが、令和６年３月と比較して４・５月に加算率が下がる計画になっています。",""))</f>
        <v/>
      </c>
      <c r="AP188" s="641" t="str">
        <f aca="false">IF(K188&lt;&gt;"","P列・R列に色付け","")</f>
        <v/>
      </c>
      <c r="AQ188" s="642" t="e">
        <f aca="false">IFERROR(VLOOKUP(K188,【参考】数式用!$AJ$2:$AK$24,2,FALSE),"")))</f>
        <v>#N/A</v>
      </c>
      <c r="AR188" s="644" t="str">
        <f aca="false">Q188&amp;Q189&amp;Q190</f>
        <v/>
      </c>
      <c r="AS188" s="642" t="str">
        <f aca="false">IF(AG190&lt;&gt;0,IF(AH190="○","入力済","未入力"),"")</f>
        <v/>
      </c>
      <c r="AT188" s="643" t="str">
        <f aca="false">IF(OR(Q188="処遇加算Ⅰ",Q188="処遇加算Ⅱ"),IF(OR(AI188="○",AI188="令和６年度中に満たす"),"入力済","未入力"),"")</f>
        <v/>
      </c>
      <c r="AU188" s="644" t="str">
        <f aca="false">IF(Q188="処遇加算Ⅲ",IF(AJ188="○","入力済","未入力"),"")</f>
        <v/>
      </c>
      <c r="AV188" s="642" t="str">
        <f aca="false">IF(Q188="処遇加算Ⅰ",IF(OR(AK188="○",AK188="令和６年度中に満たす"),"入力済","未入力"),"")</f>
        <v/>
      </c>
      <c r="AW188" s="642" t="str">
        <f aca="false">IF(OR(Q189="特定加算Ⅰ",Q189="特定加算Ⅱ"),IF(OR(AND(K188&lt;&gt;"訪問型サービス（総合事業）",K188&lt;&gt;"通所型サービス（総合事業）",K188&lt;&gt;"（介護予防）短期入所生活介護",K188&lt;&gt;"（介護予防）短期入所療養介護（老健）",K188&lt;&gt;"（介護予防）短期入所療養介護 （病院等（老健以外）)",K188&lt;&gt;"（介護予防）短期入所療養介護（医療院）"),AL189&lt;&gt;""),1,""),"")</f>
        <v/>
      </c>
      <c r="AX188" s="645" t="str">
        <f aca="false">IF(Q189="特定加算Ⅰ",IF(AM189="","未入力","入力済"),"")</f>
        <v/>
      </c>
      <c r="AY188" s="645" t="str">
        <f aca="false">G188</f>
        <v/>
      </c>
    </row>
    <row r="189" customFormat="false" ht="32.1" hidden="false" customHeight="true" outlineLevel="0" collapsed="false">
      <c r="A189" s="617"/>
      <c r="B189" s="618"/>
      <c r="C189" s="618"/>
      <c r="D189" s="618"/>
      <c r="E189" s="618"/>
      <c r="F189" s="618"/>
      <c r="G189" s="619"/>
      <c r="H189" s="619"/>
      <c r="I189" s="619"/>
      <c r="J189" s="619"/>
      <c r="K189" s="619"/>
      <c r="L189" s="707"/>
      <c r="M189" s="708"/>
      <c r="N189" s="646" t="s">
        <v>409</v>
      </c>
      <c r="O189" s="647"/>
      <c r="P189" s="648" t="e">
        <f aca="false">IFERROR(VLOOKUP(K188,【参考】数式用!$A$5:$J$27,MATCH(O189,【参考】数式用!$B$4:$J$4,0)+1,0),"")))</f>
        <v>#N/A</v>
      </c>
      <c r="Q189" s="647"/>
      <c r="R189" s="648" t="e">
        <f aca="false">IFERROR(VLOOKUP(K188,【参考】数式用!$A$5:$J$27,MATCH(Q189,【参考】数式用!$B$4:$J$4,0)+1,0),"")))</f>
        <v>#N/A</v>
      </c>
      <c r="S189" s="98" t="s">
        <v>114</v>
      </c>
      <c r="T189" s="649" t="n">
        <v>6</v>
      </c>
      <c r="U189" s="99" t="s">
        <v>115</v>
      </c>
      <c r="V189" s="650" t="n">
        <v>4</v>
      </c>
      <c r="W189" s="99" t="s">
        <v>406</v>
      </c>
      <c r="X189" s="649" t="n">
        <v>6</v>
      </c>
      <c r="Y189" s="99" t="s">
        <v>115</v>
      </c>
      <c r="Z189" s="650" t="n">
        <v>5</v>
      </c>
      <c r="AA189" s="99" t="s">
        <v>116</v>
      </c>
      <c r="AB189" s="651" t="s">
        <v>127</v>
      </c>
      <c r="AC189" s="652" t="n">
        <f aca="false">IF(V189&gt;=1,(X189*12+Z189)-(T189*12+V189)+1,"")</f>
        <v>2</v>
      </c>
      <c r="AD189" s="99" t="s">
        <v>407</v>
      </c>
      <c r="AE189" s="653" t="str">
        <f aca="false">IFERROR(ROUNDDOWN(ROUND(L188*R189,0)*M188,0)*AC189,"")</f>
        <v/>
      </c>
      <c r="AF189" s="654" t="str">
        <f aca="false">IFERROR(ROUNDDOWN(ROUND(L188*(R189-P189),0)*M188,0)*AC189,"")</f>
        <v/>
      </c>
      <c r="AG189" s="655"/>
      <c r="AH189" s="656"/>
      <c r="AI189" s="657"/>
      <c r="AJ189" s="658"/>
      <c r="AK189" s="659"/>
      <c r="AL189" s="660"/>
      <c r="AM189" s="661"/>
      <c r="AN189" s="662" t="str">
        <f aca="false">IF(AP188="","",IF(OR(Z188=4,Z189=4,Z190=4),"！加算の要件上は問題ありませんが、算定期間の終わりが令和６年５月になっていません。区分変更の場合は、「基本情報入力シート」で同じ事業所を２行に分けて記入してください。",""))</f>
        <v/>
      </c>
      <c r="AO189" s="663"/>
      <c r="AP189" s="641" t="str">
        <f aca="false">IF(K188&lt;&gt;"","P列・R列に色付け","")</f>
        <v/>
      </c>
      <c r="AY189" s="645" t="str">
        <f aca="false">G188</f>
        <v/>
      </c>
    </row>
    <row r="190" customFormat="false" ht="32.1" hidden="false" customHeight="true" outlineLevel="0" collapsed="false">
      <c r="A190" s="617"/>
      <c r="B190" s="618"/>
      <c r="C190" s="618"/>
      <c r="D190" s="618"/>
      <c r="E190" s="618"/>
      <c r="F190" s="618"/>
      <c r="G190" s="619"/>
      <c r="H190" s="619"/>
      <c r="I190" s="619"/>
      <c r="J190" s="619"/>
      <c r="K190" s="619"/>
      <c r="L190" s="707"/>
      <c r="M190" s="708"/>
      <c r="N190" s="664" t="s">
        <v>413</v>
      </c>
      <c r="O190" s="711"/>
      <c r="P190" s="712" t="e">
        <f aca="false">IFERROR(VLOOKUP(K188,【参考】数式用!$A$5:$J$27,MATCH(O190,【参考】数式用!$B$4:$J$4,0)+1,0),"")))</f>
        <v>#N/A</v>
      </c>
      <c r="Q190" s="665"/>
      <c r="R190" s="666" t="e">
        <f aca="false">IFERROR(VLOOKUP(K188,【参考】数式用!$A$5:$J$27,MATCH(Q190,【参考】数式用!$B$4:$J$4,0)+1,0),"")))</f>
        <v>#N/A</v>
      </c>
      <c r="S190" s="667" t="s">
        <v>114</v>
      </c>
      <c r="T190" s="668" t="n">
        <v>6</v>
      </c>
      <c r="U190" s="669" t="s">
        <v>115</v>
      </c>
      <c r="V190" s="670" t="n">
        <v>4</v>
      </c>
      <c r="W190" s="669" t="s">
        <v>406</v>
      </c>
      <c r="X190" s="668" t="n">
        <v>6</v>
      </c>
      <c r="Y190" s="669" t="s">
        <v>115</v>
      </c>
      <c r="Z190" s="670" t="n">
        <v>5</v>
      </c>
      <c r="AA190" s="669" t="s">
        <v>116</v>
      </c>
      <c r="AB190" s="671" t="s">
        <v>127</v>
      </c>
      <c r="AC190" s="672" t="n">
        <f aca="false">IF(V190&gt;=1,(X190*12+Z190)-(T190*12+V190)+1,"")</f>
        <v>2</v>
      </c>
      <c r="AD190" s="669" t="s">
        <v>407</v>
      </c>
      <c r="AE190" s="673" t="str">
        <f aca="false">IFERROR(ROUNDDOWN(ROUND(L188*R190,0)*M188,0)*AC190,"")</f>
        <v/>
      </c>
      <c r="AF190" s="674" t="str">
        <f aca="false">IFERROR(ROUNDDOWN(ROUND(L188*(R190-P190),0)*M188,0)*AC190,"")</f>
        <v/>
      </c>
      <c r="AG190" s="675" t="n">
        <f aca="false">IF(AND(O190="ベア加算なし",Q190="ベア加算"),AE190,0)</f>
        <v>0</v>
      </c>
      <c r="AH190" s="676"/>
      <c r="AI190" s="677"/>
      <c r="AJ190" s="678"/>
      <c r="AK190" s="679"/>
      <c r="AL190" s="680"/>
      <c r="AM190" s="681"/>
      <c r="AN190" s="682" t="str">
        <f aca="false">IF(AP188="","",IF(OR(O188="",AND(O190="ベア加算なし",Q190="ベア加算",AH190=""),AND(OR(Q188="処遇加算Ⅰ",Q188="処遇加算Ⅱ"),AI188=""),AND(Q188="処遇加算Ⅲ",AJ188=""),AND(Q188="処遇加算Ⅰ",AK188=""),AND(OR(Q189="特定加算Ⅰ",Q189="特定加算Ⅱ"),AL189=""),AND(Q189="特定加算Ⅰ",AM189="")),"！記入が必要な欄（緑色、水色、黄色のセル）に空欄があります。空欄を埋めてください。",""))</f>
        <v/>
      </c>
      <c r="AP190" s="683" t="str">
        <f aca="false">IF(K188&lt;&gt;"","P列・R列に色付け","")</f>
        <v/>
      </c>
      <c r="AQ190" s="684"/>
      <c r="AR190" s="684"/>
      <c r="AX190" s="685"/>
      <c r="AY190" s="645" t="str">
        <f aca="false">G188</f>
        <v/>
      </c>
    </row>
    <row r="191" customFormat="false" ht="32.1" hidden="false" customHeight="true" outlineLevel="0" collapsed="false">
      <c r="A191" s="617" t="n">
        <v>60</v>
      </c>
      <c r="B191" s="618" t="str">
        <f aca="false">IF(基本情報入力シート!C113="","",基本情報入力シート!C113)</f>
        <v/>
      </c>
      <c r="C191" s="618"/>
      <c r="D191" s="618"/>
      <c r="E191" s="618"/>
      <c r="F191" s="618"/>
      <c r="G191" s="619" t="str">
        <f aca="false">IF(基本情報入力シート!M113="","",基本情報入力シート!M113)</f>
        <v/>
      </c>
      <c r="H191" s="619" t="str">
        <f aca="false">IF(基本情報入力シート!R113="","",基本情報入力シート!R113)</f>
        <v/>
      </c>
      <c r="I191" s="619" t="str">
        <f aca="false">IF(基本情報入力シート!W113="","",基本情報入力シート!W113)</f>
        <v/>
      </c>
      <c r="J191" s="619" t="str">
        <f aca="false">IF(基本情報入力シート!X113="","",基本情報入力シート!X113)</f>
        <v/>
      </c>
      <c r="K191" s="619" t="str">
        <f aca="false">IF(基本情報入力シート!Y113="","",基本情報入力シート!Y113)</f>
        <v/>
      </c>
      <c r="L191" s="707" t="str">
        <f aca="false">IF(基本情報入力シート!AB113="","",基本情報入力シート!AB113)</f>
        <v/>
      </c>
      <c r="M191" s="708" t="e">
        <f aca="false">IF(基本情報入力シート!AC113="","",基本情報入力シート!AC113)</f>
        <v>#N/A</v>
      </c>
      <c r="N191" s="623" t="s">
        <v>403</v>
      </c>
      <c r="O191" s="624"/>
      <c r="P191" s="625" t="e">
        <f aca="false">IFERROR(VLOOKUP(K191,【参考】数式用!$A$5:$J$27,MATCH(O191,【参考】数式用!$B$4:$J$4,0)+1,0),"")))</f>
        <v>#N/A</v>
      </c>
      <c r="Q191" s="624"/>
      <c r="R191" s="625" t="e">
        <f aca="false">IFERROR(VLOOKUP(K191,【参考】数式用!$A$5:$J$27,MATCH(Q191,【参考】数式用!$B$4:$J$4,0)+1,0),"")))</f>
        <v>#N/A</v>
      </c>
      <c r="S191" s="626" t="s">
        <v>114</v>
      </c>
      <c r="T191" s="627" t="n">
        <v>6</v>
      </c>
      <c r="U191" s="156" t="s">
        <v>115</v>
      </c>
      <c r="V191" s="628" t="n">
        <v>4</v>
      </c>
      <c r="W191" s="156" t="s">
        <v>406</v>
      </c>
      <c r="X191" s="627" t="n">
        <v>6</v>
      </c>
      <c r="Y191" s="156" t="s">
        <v>115</v>
      </c>
      <c r="Z191" s="628" t="n">
        <v>5</v>
      </c>
      <c r="AA191" s="156" t="s">
        <v>116</v>
      </c>
      <c r="AB191" s="629" t="s">
        <v>127</v>
      </c>
      <c r="AC191" s="630" t="n">
        <f aca="false">IF(V191&gt;=1,(X191*12+Z191)-(T191*12+V191)+1,"")</f>
        <v>2</v>
      </c>
      <c r="AD191" s="156" t="s">
        <v>407</v>
      </c>
      <c r="AE191" s="631" t="str">
        <f aca="false">IFERROR(ROUNDDOWN(ROUND(L191*R191,0)*M191,0)*AC191,"")</f>
        <v/>
      </c>
      <c r="AF191" s="632" t="str">
        <f aca="false">IFERROR(ROUNDDOWN(ROUND(L191*(R191-P191),0)*M191,0)*AC191,"")</f>
        <v/>
      </c>
      <c r="AG191" s="633"/>
      <c r="AH191" s="694"/>
      <c r="AI191" s="709"/>
      <c r="AJ191" s="704"/>
      <c r="AK191" s="705"/>
      <c r="AL191" s="638"/>
      <c r="AM191" s="639"/>
      <c r="AN191" s="640" t="str">
        <f aca="false">IF(AP191="","",IF(R191&lt;P191,"！加算の要件上は問題ありませんが、令和６年３月と比較して４・５月に加算率が下がる計画になっています。",""))</f>
        <v/>
      </c>
      <c r="AP191" s="641" t="str">
        <f aca="false">IF(K191&lt;&gt;"","P列・R列に色付け","")</f>
        <v/>
      </c>
      <c r="AQ191" s="642" t="e">
        <f aca="false">IFERROR(VLOOKUP(K191,【参考】数式用!$AJ$2:$AK$24,2,FALSE),"")))</f>
        <v>#N/A</v>
      </c>
      <c r="AR191" s="644" t="str">
        <f aca="false">Q191&amp;Q192&amp;Q193</f>
        <v/>
      </c>
      <c r="AS191" s="642" t="str">
        <f aca="false">IF(AG193&lt;&gt;0,IF(AH193="○","入力済","未入力"),"")</f>
        <v/>
      </c>
      <c r="AT191" s="643" t="str">
        <f aca="false">IF(OR(Q191="処遇加算Ⅰ",Q191="処遇加算Ⅱ"),IF(OR(AI191="○",AI191="令和６年度中に満たす"),"入力済","未入力"),"")</f>
        <v/>
      </c>
      <c r="AU191" s="644" t="str">
        <f aca="false">IF(Q191="処遇加算Ⅲ",IF(AJ191="○","入力済","未入力"),"")</f>
        <v/>
      </c>
      <c r="AV191" s="642" t="str">
        <f aca="false">IF(Q191="処遇加算Ⅰ",IF(OR(AK191="○",AK191="令和６年度中に満たす"),"入力済","未入力"),"")</f>
        <v/>
      </c>
      <c r="AW191" s="642" t="str">
        <f aca="false">IF(OR(Q192="特定加算Ⅰ",Q192="特定加算Ⅱ"),IF(OR(AND(K191&lt;&gt;"訪問型サービス（総合事業）",K191&lt;&gt;"通所型サービス（総合事業）",K191&lt;&gt;"（介護予防）短期入所生活介護",K191&lt;&gt;"（介護予防）短期入所療養介護（老健）",K191&lt;&gt;"（介護予防）短期入所療養介護 （病院等（老健以外）)",K191&lt;&gt;"（介護予防）短期入所療養介護（医療院）"),AL192&lt;&gt;""),1,""),"")</f>
        <v/>
      </c>
      <c r="AX191" s="645" t="str">
        <f aca="false">IF(Q192="特定加算Ⅰ",IF(AM192="","未入力","入力済"),"")</f>
        <v/>
      </c>
      <c r="AY191" s="645" t="str">
        <f aca="false">G191</f>
        <v/>
      </c>
    </row>
    <row r="192" customFormat="false" ht="32.1" hidden="false" customHeight="true" outlineLevel="0" collapsed="false">
      <c r="A192" s="617"/>
      <c r="B192" s="618"/>
      <c r="C192" s="618"/>
      <c r="D192" s="618"/>
      <c r="E192" s="618"/>
      <c r="F192" s="618"/>
      <c r="G192" s="619"/>
      <c r="H192" s="619"/>
      <c r="I192" s="619"/>
      <c r="J192" s="619"/>
      <c r="K192" s="619"/>
      <c r="L192" s="707"/>
      <c r="M192" s="708"/>
      <c r="N192" s="646" t="s">
        <v>409</v>
      </c>
      <c r="O192" s="647"/>
      <c r="P192" s="648" t="e">
        <f aca="false">IFERROR(VLOOKUP(K191,【参考】数式用!$A$5:$J$27,MATCH(O192,【参考】数式用!$B$4:$J$4,0)+1,0),"")))</f>
        <v>#N/A</v>
      </c>
      <c r="Q192" s="647"/>
      <c r="R192" s="648" t="e">
        <f aca="false">IFERROR(VLOOKUP(K191,【参考】数式用!$A$5:$J$27,MATCH(Q192,【参考】数式用!$B$4:$J$4,0)+1,0),"")))</f>
        <v>#N/A</v>
      </c>
      <c r="S192" s="98" t="s">
        <v>114</v>
      </c>
      <c r="T192" s="649" t="n">
        <v>6</v>
      </c>
      <c r="U192" s="99" t="s">
        <v>115</v>
      </c>
      <c r="V192" s="650" t="n">
        <v>4</v>
      </c>
      <c r="W192" s="99" t="s">
        <v>406</v>
      </c>
      <c r="X192" s="649" t="n">
        <v>6</v>
      </c>
      <c r="Y192" s="99" t="s">
        <v>115</v>
      </c>
      <c r="Z192" s="650" t="n">
        <v>5</v>
      </c>
      <c r="AA192" s="99" t="s">
        <v>116</v>
      </c>
      <c r="AB192" s="651" t="s">
        <v>127</v>
      </c>
      <c r="AC192" s="652" t="n">
        <f aca="false">IF(V192&gt;=1,(X192*12+Z192)-(T192*12+V192)+1,"")</f>
        <v>2</v>
      </c>
      <c r="AD192" s="99" t="s">
        <v>407</v>
      </c>
      <c r="AE192" s="653" t="str">
        <f aca="false">IFERROR(ROUNDDOWN(ROUND(L191*R192,0)*M191,0)*AC192,"")</f>
        <v/>
      </c>
      <c r="AF192" s="654" t="str">
        <f aca="false">IFERROR(ROUNDDOWN(ROUND(L191*(R192-P192),0)*M191,0)*AC192,"")</f>
        <v/>
      </c>
      <c r="AG192" s="655"/>
      <c r="AH192" s="656"/>
      <c r="AI192" s="657"/>
      <c r="AJ192" s="658"/>
      <c r="AK192" s="659"/>
      <c r="AL192" s="660"/>
      <c r="AM192" s="661"/>
      <c r="AN192" s="662" t="str">
        <f aca="false">IF(AP191="","",IF(OR(Z191=4,Z192=4,Z193=4),"！加算の要件上は問題ありませんが、算定期間の終わりが令和６年５月になっていません。区分変更の場合は、「基本情報入力シート」で同じ事業所を２行に分けて記入してください。",""))</f>
        <v/>
      </c>
      <c r="AO192" s="663"/>
      <c r="AP192" s="641" t="str">
        <f aca="false">IF(K191&lt;&gt;"","P列・R列に色付け","")</f>
        <v/>
      </c>
      <c r="AY192" s="645" t="str">
        <f aca="false">G191</f>
        <v/>
      </c>
    </row>
    <row r="193" customFormat="false" ht="32.1" hidden="false" customHeight="true" outlineLevel="0" collapsed="false">
      <c r="A193" s="617"/>
      <c r="B193" s="618"/>
      <c r="C193" s="618"/>
      <c r="D193" s="618"/>
      <c r="E193" s="618"/>
      <c r="F193" s="618"/>
      <c r="G193" s="619"/>
      <c r="H193" s="619"/>
      <c r="I193" s="619"/>
      <c r="J193" s="619"/>
      <c r="K193" s="619"/>
      <c r="L193" s="707"/>
      <c r="M193" s="708"/>
      <c r="N193" s="664" t="s">
        <v>413</v>
      </c>
      <c r="O193" s="711"/>
      <c r="P193" s="712" t="e">
        <f aca="false">IFERROR(VLOOKUP(K191,【参考】数式用!$A$5:$J$27,MATCH(O193,【参考】数式用!$B$4:$J$4,0)+1,0),"")))</f>
        <v>#N/A</v>
      </c>
      <c r="Q193" s="665"/>
      <c r="R193" s="666" t="e">
        <f aca="false">IFERROR(VLOOKUP(K191,【参考】数式用!$A$5:$J$27,MATCH(Q193,【参考】数式用!$B$4:$J$4,0)+1,0),"")))</f>
        <v>#N/A</v>
      </c>
      <c r="S193" s="667" t="s">
        <v>114</v>
      </c>
      <c r="T193" s="668" t="n">
        <v>6</v>
      </c>
      <c r="U193" s="669" t="s">
        <v>115</v>
      </c>
      <c r="V193" s="670" t="n">
        <v>4</v>
      </c>
      <c r="W193" s="669" t="s">
        <v>406</v>
      </c>
      <c r="X193" s="668" t="n">
        <v>6</v>
      </c>
      <c r="Y193" s="669" t="s">
        <v>115</v>
      </c>
      <c r="Z193" s="670" t="n">
        <v>5</v>
      </c>
      <c r="AA193" s="669" t="s">
        <v>116</v>
      </c>
      <c r="AB193" s="671" t="s">
        <v>127</v>
      </c>
      <c r="AC193" s="672" t="n">
        <f aca="false">IF(V193&gt;=1,(X193*12+Z193)-(T193*12+V193)+1,"")</f>
        <v>2</v>
      </c>
      <c r="AD193" s="669" t="s">
        <v>407</v>
      </c>
      <c r="AE193" s="673" t="str">
        <f aca="false">IFERROR(ROUNDDOWN(ROUND(L191*R193,0)*M191,0)*AC193,"")</f>
        <v/>
      </c>
      <c r="AF193" s="674" t="str">
        <f aca="false">IFERROR(ROUNDDOWN(ROUND(L191*(R193-P193),0)*M191,0)*AC193,"")</f>
        <v/>
      </c>
      <c r="AG193" s="675" t="n">
        <f aca="false">IF(AND(O193="ベア加算なし",Q193="ベア加算"),AE193,0)</f>
        <v>0</v>
      </c>
      <c r="AH193" s="676"/>
      <c r="AI193" s="677"/>
      <c r="AJ193" s="678"/>
      <c r="AK193" s="679"/>
      <c r="AL193" s="680"/>
      <c r="AM193" s="681"/>
      <c r="AN193" s="682" t="str">
        <f aca="false">IF(AP191="","",IF(OR(O191="",AND(O193="ベア加算なし",Q193="ベア加算",AH193=""),AND(OR(Q191="処遇加算Ⅰ",Q191="処遇加算Ⅱ"),AI191=""),AND(Q191="処遇加算Ⅲ",AJ191=""),AND(Q191="処遇加算Ⅰ",AK191=""),AND(OR(Q192="特定加算Ⅰ",Q192="特定加算Ⅱ"),AL192=""),AND(Q192="特定加算Ⅰ",AM192="")),"！記入が必要な欄（緑色、水色、黄色のセル）に空欄があります。空欄を埋めてください。",""))</f>
        <v/>
      </c>
      <c r="AP193" s="683" t="str">
        <f aca="false">IF(K191&lt;&gt;"","P列・R列に色付け","")</f>
        <v/>
      </c>
      <c r="AQ193" s="684"/>
      <c r="AR193" s="684"/>
      <c r="AX193" s="685"/>
      <c r="AY193" s="645" t="str">
        <f aca="false">G191</f>
        <v/>
      </c>
    </row>
    <row r="194" customFormat="false" ht="32.1" hidden="false" customHeight="true" outlineLevel="0" collapsed="false">
      <c r="A194" s="617" t="n">
        <v>61</v>
      </c>
      <c r="B194" s="618" t="str">
        <f aca="false">IF(基本情報入力シート!C114="","",基本情報入力シート!C114)</f>
        <v/>
      </c>
      <c r="C194" s="618"/>
      <c r="D194" s="618"/>
      <c r="E194" s="618"/>
      <c r="F194" s="618"/>
      <c r="G194" s="619" t="str">
        <f aca="false">IF(基本情報入力シート!M114="","",基本情報入力シート!M114)</f>
        <v/>
      </c>
      <c r="H194" s="619" t="str">
        <f aca="false">IF(基本情報入力シート!R114="","",基本情報入力シート!R114)</f>
        <v/>
      </c>
      <c r="I194" s="619" t="str">
        <f aca="false">IF(基本情報入力シート!W114="","",基本情報入力シート!W114)</f>
        <v/>
      </c>
      <c r="J194" s="619" t="str">
        <f aca="false">IF(基本情報入力シート!X114="","",基本情報入力シート!X114)</f>
        <v/>
      </c>
      <c r="K194" s="619" t="str">
        <f aca="false">IF(基本情報入力シート!Y114="","",基本情報入力シート!Y114)</f>
        <v/>
      </c>
      <c r="L194" s="707" t="str">
        <f aca="false">IF(基本情報入力シート!AB114="","",基本情報入力シート!AB114)</f>
        <v/>
      </c>
      <c r="M194" s="708" t="e">
        <f aca="false">IF(基本情報入力シート!AC114="","",基本情報入力シート!AC114)</f>
        <v>#N/A</v>
      </c>
      <c r="N194" s="623" t="s">
        <v>403</v>
      </c>
      <c r="O194" s="624"/>
      <c r="P194" s="625" t="e">
        <f aca="false">IFERROR(VLOOKUP(K194,【参考】数式用!$A$5:$J$27,MATCH(O194,【参考】数式用!$B$4:$J$4,0)+1,0),"")))</f>
        <v>#N/A</v>
      </c>
      <c r="Q194" s="624"/>
      <c r="R194" s="625" t="e">
        <f aca="false">IFERROR(VLOOKUP(K194,【参考】数式用!$A$5:$J$27,MATCH(Q194,【参考】数式用!$B$4:$J$4,0)+1,0),"")))</f>
        <v>#N/A</v>
      </c>
      <c r="S194" s="626" t="s">
        <v>114</v>
      </c>
      <c r="T194" s="627" t="n">
        <v>6</v>
      </c>
      <c r="U194" s="156" t="s">
        <v>115</v>
      </c>
      <c r="V194" s="628" t="n">
        <v>4</v>
      </c>
      <c r="W194" s="156" t="s">
        <v>406</v>
      </c>
      <c r="X194" s="627" t="n">
        <v>6</v>
      </c>
      <c r="Y194" s="156" t="s">
        <v>115</v>
      </c>
      <c r="Z194" s="628" t="n">
        <v>5</v>
      </c>
      <c r="AA194" s="156" t="s">
        <v>116</v>
      </c>
      <c r="AB194" s="629" t="s">
        <v>127</v>
      </c>
      <c r="AC194" s="630" t="n">
        <f aca="false">IF(V194&gt;=1,(X194*12+Z194)-(T194*12+V194)+1,"")</f>
        <v>2</v>
      </c>
      <c r="AD194" s="156" t="s">
        <v>407</v>
      </c>
      <c r="AE194" s="631" t="str">
        <f aca="false">IFERROR(ROUNDDOWN(ROUND(L194*R194,0)*M194,0)*AC194,"")</f>
        <v/>
      </c>
      <c r="AF194" s="632" t="str">
        <f aca="false">IFERROR(ROUNDDOWN(ROUND(L194*(R194-P194),0)*M194,0)*AC194,"")</f>
        <v/>
      </c>
      <c r="AG194" s="633"/>
      <c r="AH194" s="694"/>
      <c r="AI194" s="709"/>
      <c r="AJ194" s="704"/>
      <c r="AK194" s="705"/>
      <c r="AL194" s="638"/>
      <c r="AM194" s="639"/>
      <c r="AN194" s="640" t="str">
        <f aca="false">IF(AP194="","",IF(R194&lt;P194,"！加算の要件上は問題ありませんが、令和６年３月と比較して４・５月に加算率が下がる計画になっています。",""))</f>
        <v/>
      </c>
      <c r="AP194" s="641" t="str">
        <f aca="false">IF(K194&lt;&gt;"","P列・R列に色付け","")</f>
        <v/>
      </c>
      <c r="AQ194" s="642" t="e">
        <f aca="false">IFERROR(VLOOKUP(K194,【参考】数式用!$AJ$2:$AK$24,2,FALSE),"")))</f>
        <v>#N/A</v>
      </c>
      <c r="AR194" s="644" t="str">
        <f aca="false">Q194&amp;Q195&amp;Q196</f>
        <v/>
      </c>
      <c r="AS194" s="642" t="str">
        <f aca="false">IF(AG196&lt;&gt;0,IF(AH196="○","入力済","未入力"),"")</f>
        <v/>
      </c>
      <c r="AT194" s="643" t="str">
        <f aca="false">IF(OR(Q194="処遇加算Ⅰ",Q194="処遇加算Ⅱ"),IF(OR(AI194="○",AI194="令和６年度中に満たす"),"入力済","未入力"),"")</f>
        <v/>
      </c>
      <c r="AU194" s="644" t="str">
        <f aca="false">IF(Q194="処遇加算Ⅲ",IF(AJ194="○","入力済","未入力"),"")</f>
        <v/>
      </c>
      <c r="AV194" s="642" t="str">
        <f aca="false">IF(Q194="処遇加算Ⅰ",IF(OR(AK194="○",AK194="令和６年度中に満たす"),"入力済","未入力"),"")</f>
        <v/>
      </c>
      <c r="AW194" s="642" t="str">
        <f aca="false">IF(OR(Q195="特定加算Ⅰ",Q195="特定加算Ⅱ"),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（病院等（老健以外）)",K194&lt;&gt;"（介護予防）短期入所療養介護（医療院）"),AL195&lt;&gt;""),1,""),"")</f>
        <v/>
      </c>
      <c r="AX194" s="645" t="str">
        <f aca="false">IF(Q195="特定加算Ⅰ",IF(AM195="","未入力","入力済"),"")</f>
        <v/>
      </c>
      <c r="AY194" s="645" t="str">
        <f aca="false">G194</f>
        <v/>
      </c>
    </row>
    <row r="195" customFormat="false" ht="32.1" hidden="false" customHeight="true" outlineLevel="0" collapsed="false">
      <c r="A195" s="617"/>
      <c r="B195" s="618"/>
      <c r="C195" s="618"/>
      <c r="D195" s="618"/>
      <c r="E195" s="618"/>
      <c r="F195" s="618"/>
      <c r="G195" s="619"/>
      <c r="H195" s="619"/>
      <c r="I195" s="619"/>
      <c r="J195" s="619"/>
      <c r="K195" s="619"/>
      <c r="L195" s="707"/>
      <c r="M195" s="708"/>
      <c r="N195" s="646" t="s">
        <v>409</v>
      </c>
      <c r="O195" s="647"/>
      <c r="P195" s="648" t="e">
        <f aca="false">IFERROR(VLOOKUP(K194,【参考】数式用!$A$5:$J$27,MATCH(O195,【参考】数式用!$B$4:$J$4,0)+1,0),"")))</f>
        <v>#N/A</v>
      </c>
      <c r="Q195" s="647"/>
      <c r="R195" s="648" t="e">
        <f aca="false">IFERROR(VLOOKUP(K194,【参考】数式用!$A$5:$J$27,MATCH(Q195,【参考】数式用!$B$4:$J$4,0)+1,0),"")))</f>
        <v>#N/A</v>
      </c>
      <c r="S195" s="98" t="s">
        <v>114</v>
      </c>
      <c r="T195" s="649" t="n">
        <v>6</v>
      </c>
      <c r="U195" s="99" t="s">
        <v>115</v>
      </c>
      <c r="V195" s="650" t="n">
        <v>4</v>
      </c>
      <c r="W195" s="99" t="s">
        <v>406</v>
      </c>
      <c r="X195" s="649" t="n">
        <v>6</v>
      </c>
      <c r="Y195" s="99" t="s">
        <v>115</v>
      </c>
      <c r="Z195" s="650" t="n">
        <v>5</v>
      </c>
      <c r="AA195" s="99" t="s">
        <v>116</v>
      </c>
      <c r="AB195" s="651" t="s">
        <v>127</v>
      </c>
      <c r="AC195" s="652" t="n">
        <f aca="false">IF(V195&gt;=1,(X195*12+Z195)-(T195*12+V195)+1,"")</f>
        <v>2</v>
      </c>
      <c r="AD195" s="99" t="s">
        <v>407</v>
      </c>
      <c r="AE195" s="653" t="str">
        <f aca="false">IFERROR(ROUNDDOWN(ROUND(L194*R195,0)*M194,0)*AC195,"")</f>
        <v/>
      </c>
      <c r="AF195" s="654" t="str">
        <f aca="false">IFERROR(ROUNDDOWN(ROUND(L194*(R195-P195),0)*M194,0)*AC195,"")</f>
        <v/>
      </c>
      <c r="AG195" s="655"/>
      <c r="AH195" s="656"/>
      <c r="AI195" s="657"/>
      <c r="AJ195" s="658"/>
      <c r="AK195" s="659"/>
      <c r="AL195" s="660"/>
      <c r="AM195" s="661"/>
      <c r="AN195" s="662" t="str">
        <f aca="false">IF(AP194="","",IF(OR(Z194=4,Z195=4,Z196=4),"！加算の要件上は問題ありませんが、算定期間の終わりが令和６年５月になっていません。区分変更の場合は、「基本情報入力シート」で同じ事業所を２行に分けて記入してください。",""))</f>
        <v/>
      </c>
      <c r="AO195" s="663"/>
      <c r="AP195" s="641" t="str">
        <f aca="false">IF(K194&lt;&gt;"","P列・R列に色付け","")</f>
        <v/>
      </c>
      <c r="AY195" s="645" t="str">
        <f aca="false">G194</f>
        <v/>
      </c>
    </row>
    <row r="196" customFormat="false" ht="32.1" hidden="false" customHeight="true" outlineLevel="0" collapsed="false">
      <c r="A196" s="617"/>
      <c r="B196" s="618"/>
      <c r="C196" s="618"/>
      <c r="D196" s="618"/>
      <c r="E196" s="618"/>
      <c r="F196" s="618"/>
      <c r="G196" s="619"/>
      <c r="H196" s="619"/>
      <c r="I196" s="619"/>
      <c r="J196" s="619"/>
      <c r="K196" s="619"/>
      <c r="L196" s="707"/>
      <c r="M196" s="708"/>
      <c r="N196" s="664" t="s">
        <v>413</v>
      </c>
      <c r="O196" s="711"/>
      <c r="P196" s="712" t="e">
        <f aca="false">IFERROR(VLOOKUP(K194,【参考】数式用!$A$5:$J$27,MATCH(O196,【参考】数式用!$B$4:$J$4,0)+1,0),"")))</f>
        <v>#N/A</v>
      </c>
      <c r="Q196" s="665"/>
      <c r="R196" s="666" t="e">
        <f aca="false">IFERROR(VLOOKUP(K194,【参考】数式用!$A$5:$J$27,MATCH(Q196,【参考】数式用!$B$4:$J$4,0)+1,0),"")))</f>
        <v>#N/A</v>
      </c>
      <c r="S196" s="667" t="s">
        <v>114</v>
      </c>
      <c r="T196" s="668" t="n">
        <v>6</v>
      </c>
      <c r="U196" s="669" t="s">
        <v>115</v>
      </c>
      <c r="V196" s="670" t="n">
        <v>4</v>
      </c>
      <c r="W196" s="669" t="s">
        <v>406</v>
      </c>
      <c r="X196" s="668" t="n">
        <v>6</v>
      </c>
      <c r="Y196" s="669" t="s">
        <v>115</v>
      </c>
      <c r="Z196" s="670" t="n">
        <v>5</v>
      </c>
      <c r="AA196" s="669" t="s">
        <v>116</v>
      </c>
      <c r="AB196" s="671" t="s">
        <v>127</v>
      </c>
      <c r="AC196" s="672" t="n">
        <f aca="false">IF(V196&gt;=1,(X196*12+Z196)-(T196*12+V196)+1,"")</f>
        <v>2</v>
      </c>
      <c r="AD196" s="669" t="s">
        <v>407</v>
      </c>
      <c r="AE196" s="673" t="str">
        <f aca="false">IFERROR(ROUNDDOWN(ROUND(L194*R196,0)*M194,0)*AC196,"")</f>
        <v/>
      </c>
      <c r="AF196" s="674" t="str">
        <f aca="false">IFERROR(ROUNDDOWN(ROUND(L194*(R196-P196),0)*M194,0)*AC196,"")</f>
        <v/>
      </c>
      <c r="AG196" s="675" t="n">
        <f aca="false">IF(AND(O196="ベア加算なし",Q196="ベア加算"),AE196,0)</f>
        <v>0</v>
      </c>
      <c r="AH196" s="676"/>
      <c r="AI196" s="677"/>
      <c r="AJ196" s="678"/>
      <c r="AK196" s="679"/>
      <c r="AL196" s="680"/>
      <c r="AM196" s="681"/>
      <c r="AN196" s="682" t="str">
        <f aca="false">IF(AP194="","",IF(OR(O194="",AND(O196="ベア加算なし",Q196="ベア加算",AH196=""),AND(OR(Q194="処遇加算Ⅰ",Q194="処遇加算Ⅱ"),AI194=""),AND(Q194="処遇加算Ⅲ",AJ194=""),AND(Q194="処遇加算Ⅰ",AK194=""),AND(OR(Q195="特定加算Ⅰ",Q195="特定加算Ⅱ"),AL195=""),AND(Q195="特定加算Ⅰ",AM195="")),"！記入が必要な欄（緑色、水色、黄色のセル）に空欄があります。空欄を埋めてください。",""))</f>
        <v/>
      </c>
      <c r="AP196" s="683" t="str">
        <f aca="false">IF(K194&lt;&gt;"","P列・R列に色付け","")</f>
        <v/>
      </c>
      <c r="AQ196" s="684"/>
      <c r="AR196" s="684"/>
      <c r="AX196" s="685"/>
      <c r="AY196" s="645" t="str">
        <f aca="false">G194</f>
        <v/>
      </c>
    </row>
    <row r="197" customFormat="false" ht="32.1" hidden="false" customHeight="true" outlineLevel="0" collapsed="false">
      <c r="A197" s="617" t="n">
        <v>62</v>
      </c>
      <c r="B197" s="618" t="str">
        <f aca="false">IF(基本情報入力シート!C115="","",基本情報入力シート!C115)</f>
        <v/>
      </c>
      <c r="C197" s="618"/>
      <c r="D197" s="618"/>
      <c r="E197" s="618"/>
      <c r="F197" s="618"/>
      <c r="G197" s="619" t="str">
        <f aca="false">IF(基本情報入力シート!M115="","",基本情報入力シート!M115)</f>
        <v/>
      </c>
      <c r="H197" s="619" t="str">
        <f aca="false">IF(基本情報入力シート!R115="","",基本情報入力シート!R115)</f>
        <v/>
      </c>
      <c r="I197" s="619" t="str">
        <f aca="false">IF(基本情報入力シート!W115="","",基本情報入力シート!W115)</f>
        <v/>
      </c>
      <c r="J197" s="619" t="str">
        <f aca="false">IF(基本情報入力シート!X115="","",基本情報入力シート!X115)</f>
        <v/>
      </c>
      <c r="K197" s="619" t="str">
        <f aca="false">IF(基本情報入力シート!Y115="","",基本情報入力シート!Y115)</f>
        <v/>
      </c>
      <c r="L197" s="707" t="str">
        <f aca="false">IF(基本情報入力シート!AB115="","",基本情報入力シート!AB115)</f>
        <v/>
      </c>
      <c r="M197" s="708" t="e">
        <f aca="false">IF(基本情報入力シート!AC115="","",基本情報入力シート!AC115)</f>
        <v>#N/A</v>
      </c>
      <c r="N197" s="623" t="s">
        <v>403</v>
      </c>
      <c r="O197" s="624"/>
      <c r="P197" s="625" t="e">
        <f aca="false">IFERROR(VLOOKUP(K197,【参考】数式用!$A$5:$J$27,MATCH(O197,【参考】数式用!$B$4:$J$4,0)+1,0),"")))</f>
        <v>#N/A</v>
      </c>
      <c r="Q197" s="624"/>
      <c r="R197" s="625" t="e">
        <f aca="false">IFERROR(VLOOKUP(K197,【参考】数式用!$A$5:$J$27,MATCH(Q197,【参考】数式用!$B$4:$J$4,0)+1,0),"")))</f>
        <v>#N/A</v>
      </c>
      <c r="S197" s="626" t="s">
        <v>114</v>
      </c>
      <c r="T197" s="627" t="n">
        <v>6</v>
      </c>
      <c r="U197" s="156" t="s">
        <v>115</v>
      </c>
      <c r="V197" s="628" t="n">
        <v>4</v>
      </c>
      <c r="W197" s="156" t="s">
        <v>406</v>
      </c>
      <c r="X197" s="627" t="n">
        <v>6</v>
      </c>
      <c r="Y197" s="156" t="s">
        <v>115</v>
      </c>
      <c r="Z197" s="628" t="n">
        <v>5</v>
      </c>
      <c r="AA197" s="156" t="s">
        <v>116</v>
      </c>
      <c r="AB197" s="629" t="s">
        <v>127</v>
      </c>
      <c r="AC197" s="630" t="n">
        <f aca="false">IF(V197&gt;=1,(X197*12+Z197)-(T197*12+V197)+1,"")</f>
        <v>2</v>
      </c>
      <c r="AD197" s="156" t="s">
        <v>407</v>
      </c>
      <c r="AE197" s="631" t="str">
        <f aca="false">IFERROR(ROUNDDOWN(ROUND(L197*R197,0)*M197,0)*AC197,"")</f>
        <v/>
      </c>
      <c r="AF197" s="632" t="str">
        <f aca="false">IFERROR(ROUNDDOWN(ROUND(L197*(R197-P197),0)*M197,0)*AC197,"")</f>
        <v/>
      </c>
      <c r="AG197" s="633"/>
      <c r="AH197" s="694"/>
      <c r="AI197" s="709"/>
      <c r="AJ197" s="704"/>
      <c r="AK197" s="705"/>
      <c r="AL197" s="638"/>
      <c r="AM197" s="639"/>
      <c r="AN197" s="640" t="str">
        <f aca="false">IF(AP197="","",IF(R197&lt;P197,"！加算の要件上は問題ありませんが、令和６年３月と比較して４・５月に加算率が下がる計画になっています。",""))</f>
        <v/>
      </c>
      <c r="AP197" s="641" t="str">
        <f aca="false">IF(K197&lt;&gt;"","P列・R列に色付け","")</f>
        <v/>
      </c>
      <c r="AQ197" s="642" t="e">
        <f aca="false">IFERROR(VLOOKUP(K197,【参考】数式用!$AJ$2:$AK$24,2,FALSE),"")))</f>
        <v>#N/A</v>
      </c>
      <c r="AR197" s="644" t="str">
        <f aca="false">Q197&amp;Q198&amp;Q199</f>
        <v/>
      </c>
      <c r="AS197" s="642" t="str">
        <f aca="false">IF(AG199&lt;&gt;0,IF(AH199="○","入力済","未入力"),"")</f>
        <v/>
      </c>
      <c r="AT197" s="643" t="str">
        <f aca="false">IF(OR(Q197="処遇加算Ⅰ",Q197="処遇加算Ⅱ"),IF(OR(AI197="○",AI197="令和６年度中に満たす"),"入力済","未入力"),"")</f>
        <v/>
      </c>
      <c r="AU197" s="644" t="str">
        <f aca="false">IF(Q197="処遇加算Ⅲ",IF(AJ197="○","入力済","未入力"),"")</f>
        <v/>
      </c>
      <c r="AV197" s="642" t="str">
        <f aca="false">IF(Q197="処遇加算Ⅰ",IF(OR(AK197="○",AK197="令和６年度中に満たす"),"入力済","未入力"),"")</f>
        <v/>
      </c>
      <c r="AW197" s="642" t="str">
        <f aca="false">IF(OR(Q198="特定加算Ⅰ",Q198="特定加算Ⅱ"),IF(OR(AND(K197&lt;&gt;"訪問型サービス（総合事業）",K197&lt;&gt;"通所型サービス（総合事業）",K197&lt;&gt;"（介護予防）短期入所生活介護",K197&lt;&gt;"（介護予防）短期入所療養介護（老健）",K197&lt;&gt;"（介護予防）短期入所療養介護 （病院等（老健以外）)",K197&lt;&gt;"（介護予防）短期入所療養介護（医療院）"),AL198&lt;&gt;""),1,""),"")</f>
        <v/>
      </c>
      <c r="AX197" s="645" t="str">
        <f aca="false">IF(Q198="特定加算Ⅰ",IF(AM198="","未入力","入力済"),"")</f>
        <v/>
      </c>
      <c r="AY197" s="645" t="str">
        <f aca="false">G197</f>
        <v/>
      </c>
    </row>
    <row r="198" customFormat="false" ht="32.1" hidden="false" customHeight="true" outlineLevel="0" collapsed="false">
      <c r="A198" s="617"/>
      <c r="B198" s="618"/>
      <c r="C198" s="618"/>
      <c r="D198" s="618"/>
      <c r="E198" s="618"/>
      <c r="F198" s="618"/>
      <c r="G198" s="619"/>
      <c r="H198" s="619"/>
      <c r="I198" s="619"/>
      <c r="J198" s="619"/>
      <c r="K198" s="619"/>
      <c r="L198" s="707"/>
      <c r="M198" s="708"/>
      <c r="N198" s="646" t="s">
        <v>409</v>
      </c>
      <c r="O198" s="647"/>
      <c r="P198" s="648" t="e">
        <f aca="false">IFERROR(VLOOKUP(K197,【参考】数式用!$A$5:$J$27,MATCH(O198,【参考】数式用!$B$4:$J$4,0)+1,0),"")))</f>
        <v>#N/A</v>
      </c>
      <c r="Q198" s="647"/>
      <c r="R198" s="648" t="e">
        <f aca="false">IFERROR(VLOOKUP(K197,【参考】数式用!$A$5:$J$27,MATCH(Q198,【参考】数式用!$B$4:$J$4,0)+1,0),"")))</f>
        <v>#N/A</v>
      </c>
      <c r="S198" s="98" t="s">
        <v>114</v>
      </c>
      <c r="T198" s="649" t="n">
        <v>6</v>
      </c>
      <c r="U198" s="99" t="s">
        <v>115</v>
      </c>
      <c r="V198" s="650" t="n">
        <v>4</v>
      </c>
      <c r="W198" s="99" t="s">
        <v>406</v>
      </c>
      <c r="X198" s="649" t="n">
        <v>6</v>
      </c>
      <c r="Y198" s="99" t="s">
        <v>115</v>
      </c>
      <c r="Z198" s="650" t="n">
        <v>5</v>
      </c>
      <c r="AA198" s="99" t="s">
        <v>116</v>
      </c>
      <c r="AB198" s="651" t="s">
        <v>127</v>
      </c>
      <c r="AC198" s="652" t="n">
        <f aca="false">IF(V198&gt;=1,(X198*12+Z198)-(T198*12+V198)+1,"")</f>
        <v>2</v>
      </c>
      <c r="AD198" s="99" t="s">
        <v>407</v>
      </c>
      <c r="AE198" s="653" t="str">
        <f aca="false">IFERROR(ROUNDDOWN(ROUND(L197*R198,0)*M197,0)*AC198,"")</f>
        <v/>
      </c>
      <c r="AF198" s="654" t="str">
        <f aca="false">IFERROR(ROUNDDOWN(ROUND(L197*(R198-P198),0)*M197,0)*AC198,"")</f>
        <v/>
      </c>
      <c r="AG198" s="655"/>
      <c r="AH198" s="656"/>
      <c r="AI198" s="657"/>
      <c r="AJ198" s="658"/>
      <c r="AK198" s="659"/>
      <c r="AL198" s="660"/>
      <c r="AM198" s="661"/>
      <c r="AN198" s="662" t="str">
        <f aca="false">IF(AP197="","",IF(OR(Z197=4,Z198=4,Z199=4),"！加算の要件上は問題ありませんが、算定期間の終わりが令和６年５月になっていません。区分変更の場合は、「基本情報入力シート」で同じ事業所を２行に分けて記入してください。",""))</f>
        <v/>
      </c>
      <c r="AO198" s="663"/>
      <c r="AP198" s="641" t="str">
        <f aca="false">IF(K197&lt;&gt;"","P列・R列に色付け","")</f>
        <v/>
      </c>
      <c r="AY198" s="645" t="str">
        <f aca="false">G197</f>
        <v/>
      </c>
    </row>
    <row r="199" customFormat="false" ht="32.1" hidden="false" customHeight="true" outlineLevel="0" collapsed="false">
      <c r="A199" s="617"/>
      <c r="B199" s="618"/>
      <c r="C199" s="618"/>
      <c r="D199" s="618"/>
      <c r="E199" s="618"/>
      <c r="F199" s="618"/>
      <c r="G199" s="619"/>
      <c r="H199" s="619"/>
      <c r="I199" s="619"/>
      <c r="J199" s="619"/>
      <c r="K199" s="619"/>
      <c r="L199" s="707"/>
      <c r="M199" s="708"/>
      <c r="N199" s="664" t="s">
        <v>413</v>
      </c>
      <c r="O199" s="711"/>
      <c r="P199" s="712" t="e">
        <f aca="false">IFERROR(VLOOKUP(K197,【参考】数式用!$A$5:$J$27,MATCH(O199,【参考】数式用!$B$4:$J$4,0)+1,0),"")))</f>
        <v>#N/A</v>
      </c>
      <c r="Q199" s="665"/>
      <c r="R199" s="666" t="e">
        <f aca="false">IFERROR(VLOOKUP(K197,【参考】数式用!$A$5:$J$27,MATCH(Q199,【参考】数式用!$B$4:$J$4,0)+1,0),"")))</f>
        <v>#N/A</v>
      </c>
      <c r="S199" s="667" t="s">
        <v>114</v>
      </c>
      <c r="T199" s="668" t="n">
        <v>6</v>
      </c>
      <c r="U199" s="669" t="s">
        <v>115</v>
      </c>
      <c r="V199" s="670" t="n">
        <v>4</v>
      </c>
      <c r="W199" s="669" t="s">
        <v>406</v>
      </c>
      <c r="X199" s="668" t="n">
        <v>6</v>
      </c>
      <c r="Y199" s="669" t="s">
        <v>115</v>
      </c>
      <c r="Z199" s="670" t="n">
        <v>5</v>
      </c>
      <c r="AA199" s="669" t="s">
        <v>116</v>
      </c>
      <c r="AB199" s="671" t="s">
        <v>127</v>
      </c>
      <c r="AC199" s="672" t="n">
        <f aca="false">IF(V199&gt;=1,(X199*12+Z199)-(T199*12+V199)+1,"")</f>
        <v>2</v>
      </c>
      <c r="AD199" s="669" t="s">
        <v>407</v>
      </c>
      <c r="AE199" s="673" t="str">
        <f aca="false">IFERROR(ROUNDDOWN(ROUND(L197*R199,0)*M197,0)*AC199,"")</f>
        <v/>
      </c>
      <c r="AF199" s="674" t="str">
        <f aca="false">IFERROR(ROUNDDOWN(ROUND(L197*(R199-P199),0)*M197,0)*AC199,"")</f>
        <v/>
      </c>
      <c r="AG199" s="675" t="n">
        <f aca="false">IF(AND(O199="ベア加算なし",Q199="ベア加算"),AE199,0)</f>
        <v>0</v>
      </c>
      <c r="AH199" s="676"/>
      <c r="AI199" s="677"/>
      <c r="AJ199" s="678"/>
      <c r="AK199" s="679"/>
      <c r="AL199" s="680"/>
      <c r="AM199" s="681"/>
      <c r="AN199" s="682" t="str">
        <f aca="false">IF(AP197="","",IF(OR(O197="",AND(O199="ベア加算なし",Q199="ベア加算",AH199=""),AND(OR(Q197="処遇加算Ⅰ",Q197="処遇加算Ⅱ"),AI197=""),AND(Q197="処遇加算Ⅲ",AJ197=""),AND(Q197="処遇加算Ⅰ",AK197=""),AND(OR(Q198="特定加算Ⅰ",Q198="特定加算Ⅱ"),AL198=""),AND(Q198="特定加算Ⅰ",AM198="")),"！記入が必要な欄（緑色、水色、黄色のセル）に空欄があります。空欄を埋めてください。",""))</f>
        <v/>
      </c>
      <c r="AP199" s="683" t="str">
        <f aca="false">IF(K197&lt;&gt;"","P列・R列に色付け","")</f>
        <v/>
      </c>
      <c r="AQ199" s="684"/>
      <c r="AR199" s="684"/>
      <c r="AX199" s="685"/>
      <c r="AY199" s="645" t="str">
        <f aca="false">G197</f>
        <v/>
      </c>
    </row>
    <row r="200" customFormat="false" ht="32.1" hidden="false" customHeight="true" outlineLevel="0" collapsed="false">
      <c r="A200" s="617" t="n">
        <v>63</v>
      </c>
      <c r="B200" s="618" t="str">
        <f aca="false">IF(基本情報入力シート!C116="","",基本情報入力シート!C116)</f>
        <v/>
      </c>
      <c r="C200" s="618"/>
      <c r="D200" s="618"/>
      <c r="E200" s="618"/>
      <c r="F200" s="618"/>
      <c r="G200" s="619" t="str">
        <f aca="false">IF(基本情報入力シート!M116="","",基本情報入力シート!M116)</f>
        <v/>
      </c>
      <c r="H200" s="619" t="str">
        <f aca="false">IF(基本情報入力シート!R116="","",基本情報入力シート!R116)</f>
        <v/>
      </c>
      <c r="I200" s="619" t="str">
        <f aca="false">IF(基本情報入力シート!W116="","",基本情報入力シート!W116)</f>
        <v/>
      </c>
      <c r="J200" s="619" t="str">
        <f aca="false">IF(基本情報入力シート!X116="","",基本情報入力シート!X116)</f>
        <v/>
      </c>
      <c r="K200" s="619" t="str">
        <f aca="false">IF(基本情報入力シート!Y116="","",基本情報入力シート!Y116)</f>
        <v/>
      </c>
      <c r="L200" s="707" t="str">
        <f aca="false">IF(基本情報入力シート!AB116="","",基本情報入力シート!AB116)</f>
        <v/>
      </c>
      <c r="M200" s="708" t="e">
        <f aca="false">IF(基本情報入力シート!AC116="","",基本情報入力シート!AC116)</f>
        <v>#N/A</v>
      </c>
      <c r="N200" s="623" t="s">
        <v>403</v>
      </c>
      <c r="O200" s="624"/>
      <c r="P200" s="625" t="e">
        <f aca="false">IFERROR(VLOOKUP(K200,【参考】数式用!$A$5:$J$27,MATCH(O200,【参考】数式用!$B$4:$J$4,0)+1,0),"")))</f>
        <v>#N/A</v>
      </c>
      <c r="Q200" s="624"/>
      <c r="R200" s="625" t="e">
        <f aca="false">IFERROR(VLOOKUP(K200,【参考】数式用!$A$5:$J$27,MATCH(Q200,【参考】数式用!$B$4:$J$4,0)+1,0),"")))</f>
        <v>#N/A</v>
      </c>
      <c r="S200" s="626" t="s">
        <v>114</v>
      </c>
      <c r="T200" s="627" t="n">
        <v>6</v>
      </c>
      <c r="U200" s="156" t="s">
        <v>115</v>
      </c>
      <c r="V200" s="628" t="n">
        <v>4</v>
      </c>
      <c r="W200" s="156" t="s">
        <v>406</v>
      </c>
      <c r="X200" s="627" t="n">
        <v>6</v>
      </c>
      <c r="Y200" s="156" t="s">
        <v>115</v>
      </c>
      <c r="Z200" s="628" t="n">
        <v>5</v>
      </c>
      <c r="AA200" s="156" t="s">
        <v>116</v>
      </c>
      <c r="AB200" s="629" t="s">
        <v>127</v>
      </c>
      <c r="AC200" s="630" t="n">
        <f aca="false">IF(V200&gt;=1,(X200*12+Z200)-(T200*12+V200)+1,"")</f>
        <v>2</v>
      </c>
      <c r="AD200" s="156" t="s">
        <v>407</v>
      </c>
      <c r="AE200" s="631" t="str">
        <f aca="false">IFERROR(ROUNDDOWN(ROUND(L200*R200,0)*M200,0)*AC200,"")</f>
        <v/>
      </c>
      <c r="AF200" s="632" t="str">
        <f aca="false">IFERROR(ROUNDDOWN(ROUND(L200*(R200-P200),0)*M200,0)*AC200,"")</f>
        <v/>
      </c>
      <c r="AG200" s="633"/>
      <c r="AH200" s="694"/>
      <c r="AI200" s="709"/>
      <c r="AJ200" s="704"/>
      <c r="AK200" s="705"/>
      <c r="AL200" s="638"/>
      <c r="AM200" s="639"/>
      <c r="AN200" s="640" t="str">
        <f aca="false">IF(AP200="","",IF(R200&lt;P200,"！加算の要件上は問題ありませんが、令和６年３月と比較して４・５月に加算率が下がる計画になっています。",""))</f>
        <v/>
      </c>
      <c r="AP200" s="641" t="str">
        <f aca="false">IF(K200&lt;&gt;"","P列・R列に色付け","")</f>
        <v/>
      </c>
      <c r="AQ200" s="642" t="e">
        <f aca="false">IFERROR(VLOOKUP(K200,【参考】数式用!$AJ$2:$AK$24,2,FALSE),"")))</f>
        <v>#N/A</v>
      </c>
      <c r="AR200" s="644" t="str">
        <f aca="false">Q200&amp;Q201&amp;Q202</f>
        <v/>
      </c>
      <c r="AS200" s="642" t="str">
        <f aca="false">IF(AG202&lt;&gt;0,IF(AH202="○","入力済","未入力"),"")</f>
        <v/>
      </c>
      <c r="AT200" s="643" t="str">
        <f aca="false">IF(OR(Q200="処遇加算Ⅰ",Q200="処遇加算Ⅱ"),IF(OR(AI200="○",AI200="令和６年度中に満たす"),"入力済","未入力"),"")</f>
        <v/>
      </c>
      <c r="AU200" s="644" t="str">
        <f aca="false">IF(Q200="処遇加算Ⅲ",IF(AJ200="○","入力済","未入力"),"")</f>
        <v/>
      </c>
      <c r="AV200" s="642" t="str">
        <f aca="false">IF(Q200="処遇加算Ⅰ",IF(OR(AK200="○",AK200="令和６年度中に満たす"),"入力済","未入力"),"")</f>
        <v/>
      </c>
      <c r="AW200" s="642" t="str">
        <f aca="false">IF(OR(Q201="特定加算Ⅰ",Q201="特定加算Ⅱ"),IF(OR(AND(K200&lt;&gt;"訪問型サービス（総合事業）",K200&lt;&gt;"通所型サービス（総合事業）",K200&lt;&gt;"（介護予防）短期入所生活介護",K200&lt;&gt;"（介護予防）短期入所療養介護（老健）",K200&lt;&gt;"（介護予防）短期入所療養介護 （病院等（老健以外）)",K200&lt;&gt;"（介護予防）短期入所療養介護（医療院）"),AL201&lt;&gt;""),1,""),"")</f>
        <v/>
      </c>
      <c r="AX200" s="645" t="str">
        <f aca="false">IF(Q201="特定加算Ⅰ",IF(AM201="","未入力","入力済"),"")</f>
        <v/>
      </c>
      <c r="AY200" s="645" t="str">
        <f aca="false">G200</f>
        <v/>
      </c>
    </row>
    <row r="201" customFormat="false" ht="32.1" hidden="false" customHeight="true" outlineLevel="0" collapsed="false">
      <c r="A201" s="617"/>
      <c r="B201" s="618"/>
      <c r="C201" s="618"/>
      <c r="D201" s="618"/>
      <c r="E201" s="618"/>
      <c r="F201" s="618"/>
      <c r="G201" s="619"/>
      <c r="H201" s="619"/>
      <c r="I201" s="619"/>
      <c r="J201" s="619"/>
      <c r="K201" s="619"/>
      <c r="L201" s="707"/>
      <c r="M201" s="708"/>
      <c r="N201" s="646" t="s">
        <v>409</v>
      </c>
      <c r="O201" s="647"/>
      <c r="P201" s="648" t="e">
        <f aca="false">IFERROR(VLOOKUP(K200,【参考】数式用!$A$5:$J$27,MATCH(O201,【参考】数式用!$B$4:$J$4,0)+1,0),"")))</f>
        <v>#N/A</v>
      </c>
      <c r="Q201" s="647"/>
      <c r="R201" s="648" t="e">
        <f aca="false">IFERROR(VLOOKUP(K200,【参考】数式用!$A$5:$J$27,MATCH(Q201,【参考】数式用!$B$4:$J$4,0)+1,0),"")))</f>
        <v>#N/A</v>
      </c>
      <c r="S201" s="98" t="s">
        <v>114</v>
      </c>
      <c r="T201" s="649" t="n">
        <v>6</v>
      </c>
      <c r="U201" s="99" t="s">
        <v>115</v>
      </c>
      <c r="V201" s="650" t="n">
        <v>4</v>
      </c>
      <c r="W201" s="99" t="s">
        <v>406</v>
      </c>
      <c r="X201" s="649" t="n">
        <v>6</v>
      </c>
      <c r="Y201" s="99" t="s">
        <v>115</v>
      </c>
      <c r="Z201" s="650" t="n">
        <v>5</v>
      </c>
      <c r="AA201" s="99" t="s">
        <v>116</v>
      </c>
      <c r="AB201" s="651" t="s">
        <v>127</v>
      </c>
      <c r="AC201" s="652" t="n">
        <f aca="false">IF(V201&gt;=1,(X201*12+Z201)-(T201*12+V201)+1,"")</f>
        <v>2</v>
      </c>
      <c r="AD201" s="99" t="s">
        <v>407</v>
      </c>
      <c r="AE201" s="653" t="str">
        <f aca="false">IFERROR(ROUNDDOWN(ROUND(L200*R201,0)*M200,0)*AC201,"")</f>
        <v/>
      </c>
      <c r="AF201" s="654" t="str">
        <f aca="false">IFERROR(ROUNDDOWN(ROUND(L200*(R201-P201),0)*M200,0)*AC201,"")</f>
        <v/>
      </c>
      <c r="AG201" s="655"/>
      <c r="AH201" s="656"/>
      <c r="AI201" s="657"/>
      <c r="AJ201" s="658"/>
      <c r="AK201" s="659"/>
      <c r="AL201" s="660"/>
      <c r="AM201" s="661"/>
      <c r="AN201" s="662" t="str">
        <f aca="false">IF(AP200="","",IF(OR(Z200=4,Z201=4,Z202=4),"！加算の要件上は問題ありませんが、算定期間の終わりが令和６年５月になっていません。区分変更の場合は、「基本情報入力シート」で同じ事業所を２行に分けて記入してください。",""))</f>
        <v/>
      </c>
      <c r="AO201" s="663"/>
      <c r="AP201" s="641" t="str">
        <f aca="false">IF(K200&lt;&gt;"","P列・R列に色付け","")</f>
        <v/>
      </c>
      <c r="AY201" s="645" t="str">
        <f aca="false">G200</f>
        <v/>
      </c>
    </row>
    <row r="202" customFormat="false" ht="32.1" hidden="false" customHeight="true" outlineLevel="0" collapsed="false">
      <c r="A202" s="617"/>
      <c r="B202" s="618"/>
      <c r="C202" s="618"/>
      <c r="D202" s="618"/>
      <c r="E202" s="618"/>
      <c r="F202" s="618"/>
      <c r="G202" s="619"/>
      <c r="H202" s="619"/>
      <c r="I202" s="619"/>
      <c r="J202" s="619"/>
      <c r="K202" s="619"/>
      <c r="L202" s="707"/>
      <c r="M202" s="708"/>
      <c r="N202" s="664" t="s">
        <v>413</v>
      </c>
      <c r="O202" s="711"/>
      <c r="P202" s="712" t="e">
        <f aca="false">IFERROR(VLOOKUP(K200,【参考】数式用!$A$5:$J$27,MATCH(O202,【参考】数式用!$B$4:$J$4,0)+1,0),"")))</f>
        <v>#N/A</v>
      </c>
      <c r="Q202" s="665"/>
      <c r="R202" s="666" t="e">
        <f aca="false">IFERROR(VLOOKUP(K200,【参考】数式用!$A$5:$J$27,MATCH(Q202,【参考】数式用!$B$4:$J$4,0)+1,0),"")))</f>
        <v>#N/A</v>
      </c>
      <c r="S202" s="667" t="s">
        <v>114</v>
      </c>
      <c r="T202" s="668" t="n">
        <v>6</v>
      </c>
      <c r="U202" s="669" t="s">
        <v>115</v>
      </c>
      <c r="V202" s="670" t="n">
        <v>4</v>
      </c>
      <c r="W202" s="669" t="s">
        <v>406</v>
      </c>
      <c r="X202" s="668" t="n">
        <v>6</v>
      </c>
      <c r="Y202" s="669" t="s">
        <v>115</v>
      </c>
      <c r="Z202" s="670" t="n">
        <v>5</v>
      </c>
      <c r="AA202" s="669" t="s">
        <v>116</v>
      </c>
      <c r="AB202" s="671" t="s">
        <v>127</v>
      </c>
      <c r="AC202" s="672" t="n">
        <f aca="false">IF(V202&gt;=1,(X202*12+Z202)-(T202*12+V202)+1,"")</f>
        <v>2</v>
      </c>
      <c r="AD202" s="669" t="s">
        <v>407</v>
      </c>
      <c r="AE202" s="673" t="str">
        <f aca="false">IFERROR(ROUNDDOWN(ROUND(L200*R202,0)*M200,0)*AC202,"")</f>
        <v/>
      </c>
      <c r="AF202" s="674" t="str">
        <f aca="false">IFERROR(ROUNDDOWN(ROUND(L200*(R202-P202),0)*M200,0)*AC202,"")</f>
        <v/>
      </c>
      <c r="AG202" s="675" t="n">
        <f aca="false">IF(AND(O202="ベア加算なし",Q202="ベア加算"),AE202,0)</f>
        <v>0</v>
      </c>
      <c r="AH202" s="676"/>
      <c r="AI202" s="677"/>
      <c r="AJ202" s="678"/>
      <c r="AK202" s="679"/>
      <c r="AL202" s="680"/>
      <c r="AM202" s="681"/>
      <c r="AN202" s="682" t="str">
        <f aca="false">IF(AP200="","",IF(OR(O200="",AND(O202="ベア加算なし",Q202="ベア加算",AH202=""),AND(OR(Q200="処遇加算Ⅰ",Q200="処遇加算Ⅱ"),AI200=""),AND(Q200="処遇加算Ⅲ",AJ200=""),AND(Q200="処遇加算Ⅰ",AK200=""),AND(OR(Q201="特定加算Ⅰ",Q201="特定加算Ⅱ"),AL201=""),AND(Q201="特定加算Ⅰ",AM201="")),"！記入が必要な欄（緑色、水色、黄色のセル）に空欄があります。空欄を埋めてください。",""))</f>
        <v/>
      </c>
      <c r="AP202" s="683" t="str">
        <f aca="false">IF(K200&lt;&gt;"","P列・R列に色付け","")</f>
        <v/>
      </c>
      <c r="AQ202" s="684"/>
      <c r="AR202" s="684"/>
      <c r="AX202" s="685"/>
      <c r="AY202" s="645" t="str">
        <f aca="false">G200</f>
        <v/>
      </c>
    </row>
    <row r="203" customFormat="false" ht="32.1" hidden="false" customHeight="true" outlineLevel="0" collapsed="false">
      <c r="A203" s="617" t="n">
        <v>64</v>
      </c>
      <c r="B203" s="618" t="str">
        <f aca="false">IF(基本情報入力シート!C117="","",基本情報入力シート!C117)</f>
        <v/>
      </c>
      <c r="C203" s="618"/>
      <c r="D203" s="618"/>
      <c r="E203" s="618"/>
      <c r="F203" s="618"/>
      <c r="G203" s="619" t="str">
        <f aca="false">IF(基本情報入力シート!M117="","",基本情報入力シート!M117)</f>
        <v/>
      </c>
      <c r="H203" s="619" t="str">
        <f aca="false">IF(基本情報入力シート!R117="","",基本情報入力シート!R117)</f>
        <v/>
      </c>
      <c r="I203" s="619" t="str">
        <f aca="false">IF(基本情報入力シート!W117="","",基本情報入力シート!W117)</f>
        <v/>
      </c>
      <c r="J203" s="619" t="str">
        <f aca="false">IF(基本情報入力シート!X117="","",基本情報入力シート!X117)</f>
        <v/>
      </c>
      <c r="K203" s="619" t="str">
        <f aca="false">IF(基本情報入力シート!Y117="","",基本情報入力シート!Y117)</f>
        <v/>
      </c>
      <c r="L203" s="707" t="str">
        <f aca="false">IF(基本情報入力シート!AB117="","",基本情報入力シート!AB117)</f>
        <v/>
      </c>
      <c r="M203" s="708" t="e">
        <f aca="false">IF(基本情報入力シート!AC117="","",基本情報入力シート!AC117)</f>
        <v>#N/A</v>
      </c>
      <c r="N203" s="623" t="s">
        <v>403</v>
      </c>
      <c r="O203" s="624"/>
      <c r="P203" s="625" t="e">
        <f aca="false">IFERROR(VLOOKUP(K203,【参考】数式用!$A$5:$J$27,MATCH(O203,【参考】数式用!$B$4:$J$4,0)+1,0),"")))</f>
        <v>#N/A</v>
      </c>
      <c r="Q203" s="624"/>
      <c r="R203" s="625" t="e">
        <f aca="false">IFERROR(VLOOKUP(K203,【参考】数式用!$A$5:$J$27,MATCH(Q203,【参考】数式用!$B$4:$J$4,0)+1,0),"")))</f>
        <v>#N/A</v>
      </c>
      <c r="S203" s="626" t="s">
        <v>114</v>
      </c>
      <c r="T203" s="627" t="n">
        <v>6</v>
      </c>
      <c r="U203" s="156" t="s">
        <v>115</v>
      </c>
      <c r="V203" s="628" t="n">
        <v>4</v>
      </c>
      <c r="W203" s="156" t="s">
        <v>406</v>
      </c>
      <c r="X203" s="627" t="n">
        <v>6</v>
      </c>
      <c r="Y203" s="156" t="s">
        <v>115</v>
      </c>
      <c r="Z203" s="628" t="n">
        <v>5</v>
      </c>
      <c r="AA203" s="156" t="s">
        <v>116</v>
      </c>
      <c r="AB203" s="629" t="s">
        <v>127</v>
      </c>
      <c r="AC203" s="630" t="n">
        <f aca="false">IF(V203&gt;=1,(X203*12+Z203)-(T203*12+V203)+1,"")</f>
        <v>2</v>
      </c>
      <c r="AD203" s="156" t="s">
        <v>407</v>
      </c>
      <c r="AE203" s="631" t="str">
        <f aca="false">IFERROR(ROUNDDOWN(ROUND(L203*R203,0)*M203,0)*AC203,"")</f>
        <v/>
      </c>
      <c r="AF203" s="632" t="str">
        <f aca="false">IFERROR(ROUNDDOWN(ROUND(L203*(R203-P203),0)*M203,0)*AC203,"")</f>
        <v/>
      </c>
      <c r="AG203" s="633"/>
      <c r="AH203" s="694"/>
      <c r="AI203" s="709"/>
      <c r="AJ203" s="704"/>
      <c r="AK203" s="705"/>
      <c r="AL203" s="638"/>
      <c r="AM203" s="639"/>
      <c r="AN203" s="640" t="str">
        <f aca="false">IF(AP203="","",IF(R203&lt;P203,"！加算の要件上は問題ありませんが、令和６年３月と比較して４・５月に加算率が下がる計画になっています。",""))</f>
        <v/>
      </c>
      <c r="AP203" s="641" t="str">
        <f aca="false">IF(K203&lt;&gt;"","P列・R列に色付け","")</f>
        <v/>
      </c>
      <c r="AQ203" s="642" t="e">
        <f aca="false">IFERROR(VLOOKUP(K203,【参考】数式用!$AJ$2:$AK$24,2,FALSE),"")))</f>
        <v>#N/A</v>
      </c>
      <c r="AR203" s="644" t="str">
        <f aca="false">Q203&amp;Q204&amp;Q205</f>
        <v/>
      </c>
      <c r="AS203" s="642" t="str">
        <f aca="false">IF(AG205&lt;&gt;0,IF(AH205="○","入力済","未入力"),"")</f>
        <v/>
      </c>
      <c r="AT203" s="643" t="str">
        <f aca="false">IF(OR(Q203="処遇加算Ⅰ",Q203="処遇加算Ⅱ"),IF(OR(AI203="○",AI203="令和６年度中に満たす"),"入力済","未入力"),"")</f>
        <v/>
      </c>
      <c r="AU203" s="644" t="str">
        <f aca="false">IF(Q203="処遇加算Ⅲ",IF(AJ203="○","入力済","未入力"),"")</f>
        <v/>
      </c>
      <c r="AV203" s="642" t="str">
        <f aca="false">IF(Q203="処遇加算Ⅰ",IF(OR(AK203="○",AK203="令和６年度中に満たす"),"入力済","未入力"),"")</f>
        <v/>
      </c>
      <c r="AW203" s="642" t="str">
        <f aca="false">IF(OR(Q204="特定加算Ⅰ",Q204="特定加算Ⅱ"),IF(OR(AND(K203&lt;&gt;"訪問型サービス（総合事業）",K203&lt;&gt;"通所型サービス（総合事業）",K203&lt;&gt;"（介護予防）短期入所生活介護",K203&lt;&gt;"（介護予防）短期入所療養介護（老健）",K203&lt;&gt;"（介護予防）短期入所療養介護 （病院等（老健以外）)",K203&lt;&gt;"（介護予防）短期入所療養介護（医療院）"),AL204&lt;&gt;""),1,""),"")</f>
        <v/>
      </c>
      <c r="AX203" s="645" t="str">
        <f aca="false">IF(Q204="特定加算Ⅰ",IF(AM204="","未入力","入力済"),"")</f>
        <v/>
      </c>
      <c r="AY203" s="645" t="str">
        <f aca="false">G203</f>
        <v/>
      </c>
    </row>
    <row r="204" customFormat="false" ht="32.1" hidden="false" customHeight="true" outlineLevel="0" collapsed="false">
      <c r="A204" s="617"/>
      <c r="B204" s="618"/>
      <c r="C204" s="618"/>
      <c r="D204" s="618"/>
      <c r="E204" s="618"/>
      <c r="F204" s="618"/>
      <c r="G204" s="619"/>
      <c r="H204" s="619"/>
      <c r="I204" s="619"/>
      <c r="J204" s="619"/>
      <c r="K204" s="619"/>
      <c r="L204" s="707"/>
      <c r="M204" s="708"/>
      <c r="N204" s="646" t="s">
        <v>409</v>
      </c>
      <c r="O204" s="647"/>
      <c r="P204" s="648" t="e">
        <f aca="false">IFERROR(VLOOKUP(K203,【参考】数式用!$A$5:$J$27,MATCH(O204,【参考】数式用!$B$4:$J$4,0)+1,0),"")))</f>
        <v>#N/A</v>
      </c>
      <c r="Q204" s="647"/>
      <c r="R204" s="648" t="e">
        <f aca="false">IFERROR(VLOOKUP(K203,【参考】数式用!$A$5:$J$27,MATCH(Q204,【参考】数式用!$B$4:$J$4,0)+1,0),"")))</f>
        <v>#N/A</v>
      </c>
      <c r="S204" s="98" t="s">
        <v>114</v>
      </c>
      <c r="T204" s="649" t="n">
        <v>6</v>
      </c>
      <c r="U204" s="99" t="s">
        <v>115</v>
      </c>
      <c r="V204" s="650" t="n">
        <v>4</v>
      </c>
      <c r="W204" s="99" t="s">
        <v>406</v>
      </c>
      <c r="X204" s="649" t="n">
        <v>6</v>
      </c>
      <c r="Y204" s="99" t="s">
        <v>115</v>
      </c>
      <c r="Z204" s="650" t="n">
        <v>5</v>
      </c>
      <c r="AA204" s="99" t="s">
        <v>116</v>
      </c>
      <c r="AB204" s="651" t="s">
        <v>127</v>
      </c>
      <c r="AC204" s="652" t="n">
        <f aca="false">IF(V204&gt;=1,(X204*12+Z204)-(T204*12+V204)+1,"")</f>
        <v>2</v>
      </c>
      <c r="AD204" s="99" t="s">
        <v>407</v>
      </c>
      <c r="AE204" s="653" t="str">
        <f aca="false">IFERROR(ROUNDDOWN(ROUND(L203*R204,0)*M203,0)*AC204,"")</f>
        <v/>
      </c>
      <c r="AF204" s="654" t="str">
        <f aca="false">IFERROR(ROUNDDOWN(ROUND(L203*(R204-P204),0)*M203,0)*AC204,"")</f>
        <v/>
      </c>
      <c r="AG204" s="655"/>
      <c r="AH204" s="656"/>
      <c r="AI204" s="657"/>
      <c r="AJ204" s="658"/>
      <c r="AK204" s="659"/>
      <c r="AL204" s="660"/>
      <c r="AM204" s="661"/>
      <c r="AN204" s="662" t="str">
        <f aca="false">IF(AP203="","",IF(OR(Z203=4,Z204=4,Z205=4),"！加算の要件上は問題ありませんが、算定期間の終わりが令和６年５月になっていません。区分変更の場合は、「基本情報入力シート」で同じ事業所を２行に分けて記入してください。",""))</f>
        <v/>
      </c>
      <c r="AO204" s="663"/>
      <c r="AP204" s="641" t="str">
        <f aca="false">IF(K203&lt;&gt;"","P列・R列に色付け","")</f>
        <v/>
      </c>
      <c r="AY204" s="645" t="str">
        <f aca="false">G203</f>
        <v/>
      </c>
    </row>
    <row r="205" customFormat="false" ht="32.1" hidden="false" customHeight="true" outlineLevel="0" collapsed="false">
      <c r="A205" s="617"/>
      <c r="B205" s="618"/>
      <c r="C205" s="618"/>
      <c r="D205" s="618"/>
      <c r="E205" s="618"/>
      <c r="F205" s="618"/>
      <c r="G205" s="619"/>
      <c r="H205" s="619"/>
      <c r="I205" s="619"/>
      <c r="J205" s="619"/>
      <c r="K205" s="619"/>
      <c r="L205" s="707"/>
      <c r="M205" s="708"/>
      <c r="N205" s="664" t="s">
        <v>413</v>
      </c>
      <c r="O205" s="711"/>
      <c r="P205" s="712" t="e">
        <f aca="false">IFERROR(VLOOKUP(K203,【参考】数式用!$A$5:$J$27,MATCH(O205,【参考】数式用!$B$4:$J$4,0)+1,0),"")))</f>
        <v>#N/A</v>
      </c>
      <c r="Q205" s="665"/>
      <c r="R205" s="666" t="e">
        <f aca="false">IFERROR(VLOOKUP(K203,【参考】数式用!$A$5:$J$27,MATCH(Q205,【参考】数式用!$B$4:$J$4,0)+1,0),"")))</f>
        <v>#N/A</v>
      </c>
      <c r="S205" s="667" t="s">
        <v>114</v>
      </c>
      <c r="T205" s="668" t="n">
        <v>6</v>
      </c>
      <c r="U205" s="669" t="s">
        <v>115</v>
      </c>
      <c r="V205" s="670" t="n">
        <v>4</v>
      </c>
      <c r="W205" s="669" t="s">
        <v>406</v>
      </c>
      <c r="X205" s="668" t="n">
        <v>6</v>
      </c>
      <c r="Y205" s="669" t="s">
        <v>115</v>
      </c>
      <c r="Z205" s="670" t="n">
        <v>5</v>
      </c>
      <c r="AA205" s="669" t="s">
        <v>116</v>
      </c>
      <c r="AB205" s="671" t="s">
        <v>127</v>
      </c>
      <c r="AC205" s="672" t="n">
        <f aca="false">IF(V205&gt;=1,(X205*12+Z205)-(T205*12+V205)+1,"")</f>
        <v>2</v>
      </c>
      <c r="AD205" s="669" t="s">
        <v>407</v>
      </c>
      <c r="AE205" s="673" t="str">
        <f aca="false">IFERROR(ROUNDDOWN(ROUND(L203*R205,0)*M203,0)*AC205,"")</f>
        <v/>
      </c>
      <c r="AF205" s="674" t="str">
        <f aca="false">IFERROR(ROUNDDOWN(ROUND(L203*(R205-P205),0)*M203,0)*AC205,"")</f>
        <v/>
      </c>
      <c r="AG205" s="675" t="n">
        <f aca="false">IF(AND(O205="ベア加算なし",Q205="ベア加算"),AE205,0)</f>
        <v>0</v>
      </c>
      <c r="AH205" s="676"/>
      <c r="AI205" s="677"/>
      <c r="AJ205" s="678"/>
      <c r="AK205" s="679"/>
      <c r="AL205" s="680"/>
      <c r="AM205" s="681"/>
      <c r="AN205" s="682" t="str">
        <f aca="false">IF(AP203="","",IF(OR(O203="",AND(O205="ベア加算なし",Q205="ベア加算",AH205=""),AND(OR(Q203="処遇加算Ⅰ",Q203="処遇加算Ⅱ"),AI203=""),AND(Q203="処遇加算Ⅲ",AJ203=""),AND(Q203="処遇加算Ⅰ",AK203=""),AND(OR(Q204="特定加算Ⅰ",Q204="特定加算Ⅱ"),AL204=""),AND(Q204="特定加算Ⅰ",AM204="")),"！記入が必要な欄（緑色、水色、黄色のセル）に空欄があります。空欄を埋めてください。",""))</f>
        <v/>
      </c>
      <c r="AP205" s="683" t="str">
        <f aca="false">IF(K203&lt;&gt;"","P列・R列に色付け","")</f>
        <v/>
      </c>
      <c r="AQ205" s="684"/>
      <c r="AR205" s="684"/>
      <c r="AX205" s="685"/>
      <c r="AY205" s="645" t="str">
        <f aca="false">G203</f>
        <v/>
      </c>
    </row>
    <row r="206" customFormat="false" ht="32.1" hidden="false" customHeight="true" outlineLevel="0" collapsed="false">
      <c r="A206" s="617" t="n">
        <v>65</v>
      </c>
      <c r="B206" s="618" t="str">
        <f aca="false">IF(基本情報入力シート!C118="","",基本情報入力シート!C118)</f>
        <v/>
      </c>
      <c r="C206" s="618"/>
      <c r="D206" s="618"/>
      <c r="E206" s="618"/>
      <c r="F206" s="618"/>
      <c r="G206" s="619" t="str">
        <f aca="false">IF(基本情報入力シート!M118="","",基本情報入力シート!M118)</f>
        <v/>
      </c>
      <c r="H206" s="619" t="str">
        <f aca="false">IF(基本情報入力シート!R118="","",基本情報入力シート!R118)</f>
        <v/>
      </c>
      <c r="I206" s="619" t="str">
        <f aca="false">IF(基本情報入力シート!W118="","",基本情報入力シート!W118)</f>
        <v/>
      </c>
      <c r="J206" s="619" t="str">
        <f aca="false">IF(基本情報入力シート!X118="","",基本情報入力シート!X118)</f>
        <v/>
      </c>
      <c r="K206" s="619" t="str">
        <f aca="false">IF(基本情報入力シート!Y118="","",基本情報入力シート!Y118)</f>
        <v/>
      </c>
      <c r="L206" s="707" t="str">
        <f aca="false">IF(基本情報入力シート!AB118="","",基本情報入力シート!AB118)</f>
        <v/>
      </c>
      <c r="M206" s="708" t="e">
        <f aca="false">IF(基本情報入力シート!AC118="","",基本情報入力シート!AC118)</f>
        <v>#N/A</v>
      </c>
      <c r="N206" s="623" t="s">
        <v>403</v>
      </c>
      <c r="O206" s="624"/>
      <c r="P206" s="625" t="e">
        <f aca="false">IFERROR(VLOOKUP(K206,【参考】数式用!$A$5:$J$27,MATCH(O206,【参考】数式用!$B$4:$J$4,0)+1,0),"")))</f>
        <v>#N/A</v>
      </c>
      <c r="Q206" s="624"/>
      <c r="R206" s="625" t="e">
        <f aca="false">IFERROR(VLOOKUP(K206,【参考】数式用!$A$5:$J$27,MATCH(Q206,【参考】数式用!$B$4:$J$4,0)+1,0),"")))</f>
        <v>#N/A</v>
      </c>
      <c r="S206" s="626" t="s">
        <v>114</v>
      </c>
      <c r="T206" s="627" t="n">
        <v>6</v>
      </c>
      <c r="U206" s="156" t="s">
        <v>115</v>
      </c>
      <c r="V206" s="628" t="n">
        <v>4</v>
      </c>
      <c r="W206" s="156" t="s">
        <v>406</v>
      </c>
      <c r="X206" s="627" t="n">
        <v>6</v>
      </c>
      <c r="Y206" s="156" t="s">
        <v>115</v>
      </c>
      <c r="Z206" s="628" t="n">
        <v>5</v>
      </c>
      <c r="AA206" s="156" t="s">
        <v>116</v>
      </c>
      <c r="AB206" s="629" t="s">
        <v>127</v>
      </c>
      <c r="AC206" s="630" t="n">
        <f aca="false">IF(V206&gt;=1,(X206*12+Z206)-(T206*12+V206)+1,"")</f>
        <v>2</v>
      </c>
      <c r="AD206" s="156" t="s">
        <v>407</v>
      </c>
      <c r="AE206" s="631" t="str">
        <f aca="false">IFERROR(ROUNDDOWN(ROUND(L206*R206,0)*M206,0)*AC206,"")</f>
        <v/>
      </c>
      <c r="AF206" s="632" t="str">
        <f aca="false">IFERROR(ROUNDDOWN(ROUND(L206*(R206-P206),0)*M206,0)*AC206,"")</f>
        <v/>
      </c>
      <c r="AG206" s="633"/>
      <c r="AH206" s="694"/>
      <c r="AI206" s="709"/>
      <c r="AJ206" s="704"/>
      <c r="AK206" s="705"/>
      <c r="AL206" s="638"/>
      <c r="AM206" s="639"/>
      <c r="AN206" s="640" t="str">
        <f aca="false">IF(AP206="","",IF(R206&lt;P206,"！加算の要件上は問題ありませんが、令和６年３月と比較して４・５月に加算率が下がる計画になっています。",""))</f>
        <v/>
      </c>
      <c r="AP206" s="641" t="str">
        <f aca="false">IF(K206&lt;&gt;"","P列・R列に色付け","")</f>
        <v/>
      </c>
      <c r="AQ206" s="642" t="e">
        <f aca="false">IFERROR(VLOOKUP(K206,【参考】数式用!$AJ$2:$AK$24,2,FALSE),"")))</f>
        <v>#N/A</v>
      </c>
      <c r="AR206" s="644" t="str">
        <f aca="false">Q206&amp;Q207&amp;Q208</f>
        <v/>
      </c>
      <c r="AS206" s="642" t="str">
        <f aca="false">IF(AG208&lt;&gt;0,IF(AH208="○","入力済","未入力"),"")</f>
        <v/>
      </c>
      <c r="AT206" s="643" t="str">
        <f aca="false">IF(OR(Q206="処遇加算Ⅰ",Q206="処遇加算Ⅱ"),IF(OR(AI206="○",AI206="令和６年度中に満たす"),"入力済","未入力"),"")</f>
        <v/>
      </c>
      <c r="AU206" s="644" t="str">
        <f aca="false">IF(Q206="処遇加算Ⅲ",IF(AJ206="○","入力済","未入力"),"")</f>
        <v/>
      </c>
      <c r="AV206" s="642" t="str">
        <f aca="false">IF(Q206="処遇加算Ⅰ",IF(OR(AK206="○",AK206="令和６年度中に満たす"),"入力済","未入力"),"")</f>
        <v/>
      </c>
      <c r="AW206" s="642" t="str">
        <f aca="false">IF(OR(Q207="特定加算Ⅰ",Q207="特定加算Ⅱ"),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（病院等（老健以外）)",K206&lt;&gt;"（介護予防）短期入所療養介護（医療院）"),AL207&lt;&gt;""),1,""),"")</f>
        <v/>
      </c>
      <c r="AX206" s="645" t="str">
        <f aca="false">IF(Q207="特定加算Ⅰ",IF(AM207="","未入力","入力済"),"")</f>
        <v/>
      </c>
      <c r="AY206" s="645" t="str">
        <f aca="false">G206</f>
        <v/>
      </c>
    </row>
    <row r="207" customFormat="false" ht="32.1" hidden="false" customHeight="true" outlineLevel="0" collapsed="false">
      <c r="A207" s="617"/>
      <c r="B207" s="618"/>
      <c r="C207" s="618"/>
      <c r="D207" s="618"/>
      <c r="E207" s="618"/>
      <c r="F207" s="618"/>
      <c r="G207" s="619"/>
      <c r="H207" s="619"/>
      <c r="I207" s="619"/>
      <c r="J207" s="619"/>
      <c r="K207" s="619"/>
      <c r="L207" s="707"/>
      <c r="M207" s="708"/>
      <c r="N207" s="646" t="s">
        <v>409</v>
      </c>
      <c r="O207" s="647"/>
      <c r="P207" s="648" t="e">
        <f aca="false">IFERROR(VLOOKUP(K206,【参考】数式用!$A$5:$J$27,MATCH(O207,【参考】数式用!$B$4:$J$4,0)+1,0),"")))</f>
        <v>#N/A</v>
      </c>
      <c r="Q207" s="647"/>
      <c r="R207" s="648" t="e">
        <f aca="false">IFERROR(VLOOKUP(K206,【参考】数式用!$A$5:$J$27,MATCH(Q207,【参考】数式用!$B$4:$J$4,0)+1,0),"")))</f>
        <v>#N/A</v>
      </c>
      <c r="S207" s="98" t="s">
        <v>114</v>
      </c>
      <c r="T207" s="649" t="n">
        <v>6</v>
      </c>
      <c r="U207" s="99" t="s">
        <v>115</v>
      </c>
      <c r="V207" s="650" t="n">
        <v>4</v>
      </c>
      <c r="W207" s="99" t="s">
        <v>406</v>
      </c>
      <c r="X207" s="649" t="n">
        <v>6</v>
      </c>
      <c r="Y207" s="99" t="s">
        <v>115</v>
      </c>
      <c r="Z207" s="650" t="n">
        <v>5</v>
      </c>
      <c r="AA207" s="99" t="s">
        <v>116</v>
      </c>
      <c r="AB207" s="651" t="s">
        <v>127</v>
      </c>
      <c r="AC207" s="652" t="n">
        <f aca="false">IF(V207&gt;=1,(X207*12+Z207)-(T207*12+V207)+1,"")</f>
        <v>2</v>
      </c>
      <c r="AD207" s="99" t="s">
        <v>407</v>
      </c>
      <c r="AE207" s="653" t="str">
        <f aca="false">IFERROR(ROUNDDOWN(ROUND(L206*R207,0)*M206,0)*AC207,"")</f>
        <v/>
      </c>
      <c r="AF207" s="654" t="str">
        <f aca="false">IFERROR(ROUNDDOWN(ROUND(L206*(R207-P207),0)*M206,0)*AC207,"")</f>
        <v/>
      </c>
      <c r="AG207" s="655"/>
      <c r="AH207" s="656"/>
      <c r="AI207" s="657"/>
      <c r="AJ207" s="658"/>
      <c r="AK207" s="659"/>
      <c r="AL207" s="660"/>
      <c r="AM207" s="661"/>
      <c r="AN207" s="662" t="str">
        <f aca="false">IF(AP206="","",IF(OR(Z206=4,Z207=4,Z208=4),"！加算の要件上は問題ありませんが、算定期間の終わりが令和６年５月になっていません。区分変更の場合は、「基本情報入力シート」で同じ事業所を２行に分けて記入してください。",""))</f>
        <v/>
      </c>
      <c r="AO207" s="663"/>
      <c r="AP207" s="641" t="str">
        <f aca="false">IF(K206&lt;&gt;"","P列・R列に色付け","")</f>
        <v/>
      </c>
      <c r="AY207" s="645" t="str">
        <f aca="false">G206</f>
        <v/>
      </c>
    </row>
    <row r="208" customFormat="false" ht="32.1" hidden="false" customHeight="true" outlineLevel="0" collapsed="false">
      <c r="A208" s="617"/>
      <c r="B208" s="618"/>
      <c r="C208" s="618"/>
      <c r="D208" s="618"/>
      <c r="E208" s="618"/>
      <c r="F208" s="618"/>
      <c r="G208" s="619"/>
      <c r="H208" s="619"/>
      <c r="I208" s="619"/>
      <c r="J208" s="619"/>
      <c r="K208" s="619"/>
      <c r="L208" s="707"/>
      <c r="M208" s="708"/>
      <c r="N208" s="664" t="s">
        <v>413</v>
      </c>
      <c r="O208" s="711"/>
      <c r="P208" s="712" t="e">
        <f aca="false">IFERROR(VLOOKUP(K206,【参考】数式用!$A$5:$J$27,MATCH(O208,【参考】数式用!$B$4:$J$4,0)+1,0),"")))</f>
        <v>#N/A</v>
      </c>
      <c r="Q208" s="665"/>
      <c r="R208" s="666" t="e">
        <f aca="false">IFERROR(VLOOKUP(K206,【参考】数式用!$A$5:$J$27,MATCH(Q208,【参考】数式用!$B$4:$J$4,0)+1,0),"")))</f>
        <v>#N/A</v>
      </c>
      <c r="S208" s="667" t="s">
        <v>114</v>
      </c>
      <c r="T208" s="668" t="n">
        <v>6</v>
      </c>
      <c r="U208" s="669" t="s">
        <v>115</v>
      </c>
      <c r="V208" s="670" t="n">
        <v>4</v>
      </c>
      <c r="W208" s="669" t="s">
        <v>406</v>
      </c>
      <c r="X208" s="668" t="n">
        <v>6</v>
      </c>
      <c r="Y208" s="669" t="s">
        <v>115</v>
      </c>
      <c r="Z208" s="670" t="n">
        <v>5</v>
      </c>
      <c r="AA208" s="669" t="s">
        <v>116</v>
      </c>
      <c r="AB208" s="671" t="s">
        <v>127</v>
      </c>
      <c r="AC208" s="672" t="n">
        <f aca="false">IF(V208&gt;=1,(X208*12+Z208)-(T208*12+V208)+1,"")</f>
        <v>2</v>
      </c>
      <c r="AD208" s="669" t="s">
        <v>407</v>
      </c>
      <c r="AE208" s="673" t="str">
        <f aca="false">IFERROR(ROUNDDOWN(ROUND(L206*R208,0)*M206,0)*AC208,"")</f>
        <v/>
      </c>
      <c r="AF208" s="674" t="str">
        <f aca="false">IFERROR(ROUNDDOWN(ROUND(L206*(R208-P208),0)*M206,0)*AC208,"")</f>
        <v/>
      </c>
      <c r="AG208" s="675" t="n">
        <f aca="false">IF(AND(O208="ベア加算なし",Q208="ベア加算"),AE208,0)</f>
        <v>0</v>
      </c>
      <c r="AH208" s="676"/>
      <c r="AI208" s="677"/>
      <c r="AJ208" s="678"/>
      <c r="AK208" s="679"/>
      <c r="AL208" s="680"/>
      <c r="AM208" s="681"/>
      <c r="AN208" s="682" t="str">
        <f aca="false">IF(AP206="","",IF(OR(O206="",AND(O208="ベア加算なし",Q208="ベア加算",AH208=""),AND(OR(Q206="処遇加算Ⅰ",Q206="処遇加算Ⅱ"),AI206=""),AND(Q206="処遇加算Ⅲ",AJ206=""),AND(Q206="処遇加算Ⅰ",AK206=""),AND(OR(Q207="特定加算Ⅰ",Q207="特定加算Ⅱ"),AL207=""),AND(Q207="特定加算Ⅰ",AM207="")),"！記入が必要な欄（緑色、水色、黄色のセル）に空欄があります。空欄を埋めてください。",""))</f>
        <v/>
      </c>
      <c r="AP208" s="683" t="str">
        <f aca="false">IF(K206&lt;&gt;"","P列・R列に色付け","")</f>
        <v/>
      </c>
      <c r="AQ208" s="684"/>
      <c r="AR208" s="684"/>
      <c r="AX208" s="685"/>
      <c r="AY208" s="645" t="str">
        <f aca="false">G206</f>
        <v/>
      </c>
    </row>
    <row r="209" customFormat="false" ht="32.1" hidden="false" customHeight="true" outlineLevel="0" collapsed="false">
      <c r="A209" s="617" t="n">
        <v>66</v>
      </c>
      <c r="B209" s="618" t="str">
        <f aca="false">IF(基本情報入力シート!C119="","",基本情報入力シート!C119)</f>
        <v/>
      </c>
      <c r="C209" s="618"/>
      <c r="D209" s="618"/>
      <c r="E209" s="618"/>
      <c r="F209" s="618"/>
      <c r="G209" s="619" t="str">
        <f aca="false">IF(基本情報入力シート!M119="","",基本情報入力シート!M119)</f>
        <v/>
      </c>
      <c r="H209" s="619" t="str">
        <f aca="false">IF(基本情報入力シート!R119="","",基本情報入力シート!R119)</f>
        <v/>
      </c>
      <c r="I209" s="619" t="str">
        <f aca="false">IF(基本情報入力シート!W119="","",基本情報入力シート!W119)</f>
        <v/>
      </c>
      <c r="J209" s="619" t="str">
        <f aca="false">IF(基本情報入力シート!X119="","",基本情報入力シート!X119)</f>
        <v/>
      </c>
      <c r="K209" s="619" t="str">
        <f aca="false">IF(基本情報入力シート!Y119="","",基本情報入力シート!Y119)</f>
        <v/>
      </c>
      <c r="L209" s="707" t="str">
        <f aca="false">IF(基本情報入力シート!AB119="","",基本情報入力シート!AB119)</f>
        <v/>
      </c>
      <c r="M209" s="708" t="e">
        <f aca="false">IF(基本情報入力シート!AC119="","",基本情報入力シート!AC119)</f>
        <v>#N/A</v>
      </c>
      <c r="N209" s="623" t="s">
        <v>403</v>
      </c>
      <c r="O209" s="624"/>
      <c r="P209" s="625" t="e">
        <f aca="false">IFERROR(VLOOKUP(K209,【参考】数式用!$A$5:$J$27,MATCH(O209,【参考】数式用!$B$4:$J$4,0)+1,0),"")))</f>
        <v>#N/A</v>
      </c>
      <c r="Q209" s="624"/>
      <c r="R209" s="625" t="e">
        <f aca="false">IFERROR(VLOOKUP(K209,【参考】数式用!$A$5:$J$27,MATCH(Q209,【参考】数式用!$B$4:$J$4,0)+1,0),"")))</f>
        <v>#N/A</v>
      </c>
      <c r="S209" s="626" t="s">
        <v>114</v>
      </c>
      <c r="T209" s="627" t="n">
        <v>6</v>
      </c>
      <c r="U209" s="156" t="s">
        <v>115</v>
      </c>
      <c r="V209" s="628" t="n">
        <v>4</v>
      </c>
      <c r="W209" s="156" t="s">
        <v>406</v>
      </c>
      <c r="X209" s="627" t="n">
        <v>6</v>
      </c>
      <c r="Y209" s="156" t="s">
        <v>115</v>
      </c>
      <c r="Z209" s="628" t="n">
        <v>5</v>
      </c>
      <c r="AA209" s="156" t="s">
        <v>116</v>
      </c>
      <c r="AB209" s="629" t="s">
        <v>127</v>
      </c>
      <c r="AC209" s="630" t="n">
        <f aca="false">IF(V209&gt;=1,(X209*12+Z209)-(T209*12+V209)+1,"")</f>
        <v>2</v>
      </c>
      <c r="AD209" s="156" t="s">
        <v>407</v>
      </c>
      <c r="AE209" s="631" t="str">
        <f aca="false">IFERROR(ROUNDDOWN(ROUND(L209*R209,0)*M209,0)*AC209,"")</f>
        <v/>
      </c>
      <c r="AF209" s="632" t="str">
        <f aca="false">IFERROR(ROUNDDOWN(ROUND(L209*(R209-P209),0)*M209,0)*AC209,"")</f>
        <v/>
      </c>
      <c r="AG209" s="633"/>
      <c r="AH209" s="694"/>
      <c r="AI209" s="709"/>
      <c r="AJ209" s="704"/>
      <c r="AK209" s="705"/>
      <c r="AL209" s="638"/>
      <c r="AM209" s="639"/>
      <c r="AN209" s="640" t="str">
        <f aca="false">IF(AP209="","",IF(R209&lt;P209,"！加算の要件上は問題ありませんが、令和６年３月と比較して４・５月に加算率が下がる計画になっています。",""))</f>
        <v/>
      </c>
      <c r="AP209" s="641" t="str">
        <f aca="false">IF(K209&lt;&gt;"","P列・R列に色付け","")</f>
        <v/>
      </c>
      <c r="AQ209" s="642" t="e">
        <f aca="false">IFERROR(VLOOKUP(K209,【参考】数式用!$AJ$2:$AK$24,2,FALSE),"")))</f>
        <v>#N/A</v>
      </c>
      <c r="AR209" s="644" t="str">
        <f aca="false">Q209&amp;Q210&amp;Q211</f>
        <v/>
      </c>
      <c r="AS209" s="642" t="str">
        <f aca="false">IF(AG211&lt;&gt;0,IF(AH211="○","入力済","未入力"),"")</f>
        <v/>
      </c>
      <c r="AT209" s="643" t="str">
        <f aca="false">IF(OR(Q209="処遇加算Ⅰ",Q209="処遇加算Ⅱ"),IF(OR(AI209="○",AI209="令和６年度中に満たす"),"入力済","未入力"),"")</f>
        <v/>
      </c>
      <c r="AU209" s="644" t="str">
        <f aca="false">IF(Q209="処遇加算Ⅲ",IF(AJ209="○","入力済","未入力"),"")</f>
        <v/>
      </c>
      <c r="AV209" s="642" t="str">
        <f aca="false">IF(Q209="処遇加算Ⅰ",IF(OR(AK209="○",AK209="令和６年度中に満たす"),"入力済","未入力"),"")</f>
        <v/>
      </c>
      <c r="AW209" s="642" t="str">
        <f aca="false">IF(OR(Q210="特定加算Ⅰ",Q210="特定加算Ⅱ"),IF(OR(AND(K209&lt;&gt;"訪問型サービス（総合事業）",K209&lt;&gt;"通所型サービス（総合事業）",K209&lt;&gt;"（介護予防）短期入所生活介護",K209&lt;&gt;"（介護予防）短期入所療養介護（老健）",K209&lt;&gt;"（介護予防）短期入所療養介護 （病院等（老健以外）)",K209&lt;&gt;"（介護予防）短期入所療養介護（医療院）"),AL210&lt;&gt;""),1,""),"")</f>
        <v/>
      </c>
      <c r="AX209" s="645" t="str">
        <f aca="false">IF(Q210="特定加算Ⅰ",IF(AM210="","未入力","入力済"),"")</f>
        <v/>
      </c>
      <c r="AY209" s="645" t="str">
        <f aca="false">G209</f>
        <v/>
      </c>
    </row>
    <row r="210" customFormat="false" ht="32.1" hidden="false" customHeight="true" outlineLevel="0" collapsed="false">
      <c r="A210" s="617"/>
      <c r="B210" s="618"/>
      <c r="C210" s="618"/>
      <c r="D210" s="618"/>
      <c r="E210" s="618"/>
      <c r="F210" s="618"/>
      <c r="G210" s="619"/>
      <c r="H210" s="619"/>
      <c r="I210" s="619"/>
      <c r="J210" s="619"/>
      <c r="K210" s="619"/>
      <c r="L210" s="707"/>
      <c r="M210" s="708"/>
      <c r="N210" s="646" t="s">
        <v>409</v>
      </c>
      <c r="O210" s="647"/>
      <c r="P210" s="648" t="e">
        <f aca="false">IFERROR(VLOOKUP(K209,【参考】数式用!$A$5:$J$27,MATCH(O210,【参考】数式用!$B$4:$J$4,0)+1,0),"")))</f>
        <v>#N/A</v>
      </c>
      <c r="Q210" s="647"/>
      <c r="R210" s="648" t="e">
        <f aca="false">IFERROR(VLOOKUP(K209,【参考】数式用!$A$5:$J$27,MATCH(Q210,【参考】数式用!$B$4:$J$4,0)+1,0),"")))</f>
        <v>#N/A</v>
      </c>
      <c r="S210" s="98" t="s">
        <v>114</v>
      </c>
      <c r="T210" s="649" t="n">
        <v>6</v>
      </c>
      <c r="U210" s="99" t="s">
        <v>115</v>
      </c>
      <c r="V210" s="650" t="n">
        <v>4</v>
      </c>
      <c r="W210" s="99" t="s">
        <v>406</v>
      </c>
      <c r="X210" s="649" t="n">
        <v>6</v>
      </c>
      <c r="Y210" s="99" t="s">
        <v>115</v>
      </c>
      <c r="Z210" s="650" t="n">
        <v>5</v>
      </c>
      <c r="AA210" s="99" t="s">
        <v>116</v>
      </c>
      <c r="AB210" s="651" t="s">
        <v>127</v>
      </c>
      <c r="AC210" s="652" t="n">
        <f aca="false">IF(V210&gt;=1,(X210*12+Z210)-(T210*12+V210)+1,"")</f>
        <v>2</v>
      </c>
      <c r="AD210" s="99" t="s">
        <v>407</v>
      </c>
      <c r="AE210" s="653" t="str">
        <f aca="false">IFERROR(ROUNDDOWN(ROUND(L209*R210,0)*M209,0)*AC210,"")</f>
        <v/>
      </c>
      <c r="AF210" s="654" t="str">
        <f aca="false">IFERROR(ROUNDDOWN(ROUND(L209*(R210-P210),0)*M209,0)*AC210,"")</f>
        <v/>
      </c>
      <c r="AG210" s="655"/>
      <c r="AH210" s="656"/>
      <c r="AI210" s="657"/>
      <c r="AJ210" s="658"/>
      <c r="AK210" s="659"/>
      <c r="AL210" s="660"/>
      <c r="AM210" s="661"/>
      <c r="AN210" s="662" t="str">
        <f aca="false">IF(AP209="","",IF(OR(Z209=4,Z210=4,Z211=4),"！加算の要件上は問題ありませんが、算定期間の終わりが令和６年５月になっていません。区分変更の場合は、「基本情報入力シート」で同じ事業所を２行に分けて記入してください。",""))</f>
        <v/>
      </c>
      <c r="AO210" s="663"/>
      <c r="AP210" s="641" t="str">
        <f aca="false">IF(K209&lt;&gt;"","P列・R列に色付け","")</f>
        <v/>
      </c>
      <c r="AY210" s="645" t="str">
        <f aca="false">G209</f>
        <v/>
      </c>
    </row>
    <row r="211" customFormat="false" ht="32.1" hidden="false" customHeight="true" outlineLevel="0" collapsed="false">
      <c r="A211" s="617"/>
      <c r="B211" s="618"/>
      <c r="C211" s="618"/>
      <c r="D211" s="618"/>
      <c r="E211" s="618"/>
      <c r="F211" s="618"/>
      <c r="G211" s="619"/>
      <c r="H211" s="619"/>
      <c r="I211" s="619"/>
      <c r="J211" s="619"/>
      <c r="K211" s="619"/>
      <c r="L211" s="707"/>
      <c r="M211" s="708"/>
      <c r="N211" s="664" t="s">
        <v>413</v>
      </c>
      <c r="O211" s="711"/>
      <c r="P211" s="712" t="e">
        <f aca="false">IFERROR(VLOOKUP(K209,【参考】数式用!$A$5:$J$27,MATCH(O211,【参考】数式用!$B$4:$J$4,0)+1,0),"")))</f>
        <v>#N/A</v>
      </c>
      <c r="Q211" s="665"/>
      <c r="R211" s="666" t="e">
        <f aca="false">IFERROR(VLOOKUP(K209,【参考】数式用!$A$5:$J$27,MATCH(Q211,【参考】数式用!$B$4:$J$4,0)+1,0),"")))</f>
        <v>#N/A</v>
      </c>
      <c r="S211" s="667" t="s">
        <v>114</v>
      </c>
      <c r="T211" s="668" t="n">
        <v>6</v>
      </c>
      <c r="U211" s="669" t="s">
        <v>115</v>
      </c>
      <c r="V211" s="670" t="n">
        <v>4</v>
      </c>
      <c r="W211" s="669" t="s">
        <v>406</v>
      </c>
      <c r="X211" s="668" t="n">
        <v>6</v>
      </c>
      <c r="Y211" s="669" t="s">
        <v>115</v>
      </c>
      <c r="Z211" s="670" t="n">
        <v>5</v>
      </c>
      <c r="AA211" s="669" t="s">
        <v>116</v>
      </c>
      <c r="AB211" s="671" t="s">
        <v>127</v>
      </c>
      <c r="AC211" s="672" t="n">
        <f aca="false">IF(V211&gt;=1,(X211*12+Z211)-(T211*12+V211)+1,"")</f>
        <v>2</v>
      </c>
      <c r="AD211" s="669" t="s">
        <v>407</v>
      </c>
      <c r="AE211" s="673" t="str">
        <f aca="false">IFERROR(ROUNDDOWN(ROUND(L209*R211,0)*M209,0)*AC211,"")</f>
        <v/>
      </c>
      <c r="AF211" s="674" t="str">
        <f aca="false">IFERROR(ROUNDDOWN(ROUND(L209*(R211-P211),0)*M209,0)*AC211,"")</f>
        <v/>
      </c>
      <c r="AG211" s="675" t="n">
        <f aca="false">IF(AND(O211="ベア加算なし",Q211="ベア加算"),AE211,0)</f>
        <v>0</v>
      </c>
      <c r="AH211" s="676"/>
      <c r="AI211" s="677"/>
      <c r="AJ211" s="678"/>
      <c r="AK211" s="679"/>
      <c r="AL211" s="680"/>
      <c r="AM211" s="681"/>
      <c r="AN211" s="682" t="str">
        <f aca="false">IF(AP209="","",IF(OR(O209="",AND(O211="ベア加算なし",Q211="ベア加算",AH211=""),AND(OR(Q209="処遇加算Ⅰ",Q209="処遇加算Ⅱ"),AI209=""),AND(Q209="処遇加算Ⅲ",AJ209=""),AND(Q209="処遇加算Ⅰ",AK209=""),AND(OR(Q210="特定加算Ⅰ",Q210="特定加算Ⅱ"),AL210=""),AND(Q210="特定加算Ⅰ",AM210="")),"！記入が必要な欄（緑色、水色、黄色のセル）に空欄があります。空欄を埋めてください。",""))</f>
        <v/>
      </c>
      <c r="AP211" s="683" t="str">
        <f aca="false">IF(K209&lt;&gt;"","P列・R列に色付け","")</f>
        <v/>
      </c>
      <c r="AQ211" s="684"/>
      <c r="AR211" s="684"/>
      <c r="AX211" s="685"/>
      <c r="AY211" s="645" t="str">
        <f aca="false">G209</f>
        <v/>
      </c>
    </row>
    <row r="212" customFormat="false" ht="32.1" hidden="false" customHeight="true" outlineLevel="0" collapsed="false">
      <c r="A212" s="617" t="n">
        <v>67</v>
      </c>
      <c r="B212" s="618" t="str">
        <f aca="false">IF(基本情報入力シート!C120="","",基本情報入力シート!C120)</f>
        <v/>
      </c>
      <c r="C212" s="618"/>
      <c r="D212" s="618"/>
      <c r="E212" s="618"/>
      <c r="F212" s="618"/>
      <c r="G212" s="619" t="str">
        <f aca="false">IF(基本情報入力シート!M120="","",基本情報入力シート!M120)</f>
        <v/>
      </c>
      <c r="H212" s="619" t="str">
        <f aca="false">IF(基本情報入力シート!R120="","",基本情報入力シート!R120)</f>
        <v/>
      </c>
      <c r="I212" s="619" t="str">
        <f aca="false">IF(基本情報入力シート!W120="","",基本情報入力シート!W120)</f>
        <v/>
      </c>
      <c r="J212" s="619" t="str">
        <f aca="false">IF(基本情報入力シート!X120="","",基本情報入力シート!X120)</f>
        <v/>
      </c>
      <c r="K212" s="619" t="str">
        <f aca="false">IF(基本情報入力シート!Y120="","",基本情報入力シート!Y120)</f>
        <v/>
      </c>
      <c r="L212" s="707" t="str">
        <f aca="false">IF(基本情報入力シート!AB120="","",基本情報入力シート!AB120)</f>
        <v/>
      </c>
      <c r="M212" s="708" t="e">
        <f aca="false">IF(基本情報入力シート!AC120="","",基本情報入力シート!AC120)</f>
        <v>#N/A</v>
      </c>
      <c r="N212" s="623" t="s">
        <v>403</v>
      </c>
      <c r="O212" s="624"/>
      <c r="P212" s="625" t="e">
        <f aca="false">IFERROR(VLOOKUP(K212,【参考】数式用!$A$5:$J$27,MATCH(O212,【参考】数式用!$B$4:$J$4,0)+1,0),"")))</f>
        <v>#N/A</v>
      </c>
      <c r="Q212" s="624"/>
      <c r="R212" s="625" t="e">
        <f aca="false">IFERROR(VLOOKUP(K212,【参考】数式用!$A$5:$J$27,MATCH(Q212,【参考】数式用!$B$4:$J$4,0)+1,0),"")))</f>
        <v>#N/A</v>
      </c>
      <c r="S212" s="626" t="s">
        <v>114</v>
      </c>
      <c r="T212" s="627" t="n">
        <v>6</v>
      </c>
      <c r="U212" s="156" t="s">
        <v>115</v>
      </c>
      <c r="V212" s="628" t="n">
        <v>4</v>
      </c>
      <c r="W212" s="156" t="s">
        <v>406</v>
      </c>
      <c r="X212" s="627" t="n">
        <v>6</v>
      </c>
      <c r="Y212" s="156" t="s">
        <v>115</v>
      </c>
      <c r="Z212" s="628" t="n">
        <v>5</v>
      </c>
      <c r="AA212" s="156" t="s">
        <v>116</v>
      </c>
      <c r="AB212" s="629" t="s">
        <v>127</v>
      </c>
      <c r="AC212" s="630" t="n">
        <f aca="false">IF(V212&gt;=1,(X212*12+Z212)-(T212*12+V212)+1,"")</f>
        <v>2</v>
      </c>
      <c r="AD212" s="156" t="s">
        <v>407</v>
      </c>
      <c r="AE212" s="631" t="str">
        <f aca="false">IFERROR(ROUNDDOWN(ROUND(L212*R212,0)*M212,0)*AC212,"")</f>
        <v/>
      </c>
      <c r="AF212" s="632" t="str">
        <f aca="false">IFERROR(ROUNDDOWN(ROUND(L212*(R212-P212),0)*M212,0)*AC212,"")</f>
        <v/>
      </c>
      <c r="AG212" s="633"/>
      <c r="AH212" s="694"/>
      <c r="AI212" s="709"/>
      <c r="AJ212" s="704"/>
      <c r="AK212" s="705"/>
      <c r="AL212" s="638"/>
      <c r="AM212" s="639"/>
      <c r="AN212" s="640" t="str">
        <f aca="false">IF(AP212="","",IF(R212&lt;P212,"！加算の要件上は問題ありませんが、令和６年３月と比較して４・５月に加算率が下がる計画になっています。",""))</f>
        <v/>
      </c>
      <c r="AP212" s="641" t="str">
        <f aca="false">IF(K212&lt;&gt;"","P列・R列に色付け","")</f>
        <v/>
      </c>
      <c r="AQ212" s="642" t="e">
        <f aca="false">IFERROR(VLOOKUP(K212,【参考】数式用!$AJ$2:$AK$24,2,FALSE),"")))</f>
        <v>#N/A</v>
      </c>
      <c r="AR212" s="644" t="str">
        <f aca="false">Q212&amp;Q213&amp;Q214</f>
        <v/>
      </c>
      <c r="AS212" s="642" t="str">
        <f aca="false">IF(AG214&lt;&gt;0,IF(AH214="○","入力済","未入力"),"")</f>
        <v/>
      </c>
      <c r="AT212" s="643" t="str">
        <f aca="false">IF(OR(Q212="処遇加算Ⅰ",Q212="処遇加算Ⅱ"),IF(OR(AI212="○",AI212="令和６年度中に満たす"),"入力済","未入力"),"")</f>
        <v/>
      </c>
      <c r="AU212" s="644" t="str">
        <f aca="false">IF(Q212="処遇加算Ⅲ",IF(AJ212="○","入力済","未入力"),"")</f>
        <v/>
      </c>
      <c r="AV212" s="642" t="str">
        <f aca="false">IF(Q212="処遇加算Ⅰ",IF(OR(AK212="○",AK212="令和６年度中に満たす"),"入力済","未入力"),"")</f>
        <v/>
      </c>
      <c r="AW212" s="642" t="str">
        <f aca="false">IF(OR(Q213="特定加算Ⅰ",Q213="特定加算Ⅱ"),IF(OR(AND(K212&lt;&gt;"訪問型サービス（総合事業）",K212&lt;&gt;"通所型サービス（総合事業）",K212&lt;&gt;"（介護予防）短期入所生活介護",K212&lt;&gt;"（介護予防）短期入所療養介護（老健）",K212&lt;&gt;"（介護予防）短期入所療養介護 （病院等（老健以外）)",K212&lt;&gt;"（介護予防）短期入所療養介護（医療院）"),AL213&lt;&gt;""),1,""),"")</f>
        <v/>
      </c>
      <c r="AX212" s="645" t="str">
        <f aca="false">IF(Q213="特定加算Ⅰ",IF(AM213="","未入力","入力済"),"")</f>
        <v/>
      </c>
      <c r="AY212" s="645" t="str">
        <f aca="false">G212</f>
        <v/>
      </c>
    </row>
    <row r="213" customFormat="false" ht="32.1" hidden="false" customHeight="true" outlineLevel="0" collapsed="false">
      <c r="A213" s="617"/>
      <c r="B213" s="618"/>
      <c r="C213" s="618"/>
      <c r="D213" s="618"/>
      <c r="E213" s="618"/>
      <c r="F213" s="618"/>
      <c r="G213" s="619"/>
      <c r="H213" s="619"/>
      <c r="I213" s="619"/>
      <c r="J213" s="619"/>
      <c r="K213" s="619"/>
      <c r="L213" s="707"/>
      <c r="M213" s="708"/>
      <c r="N213" s="646" t="s">
        <v>409</v>
      </c>
      <c r="O213" s="647"/>
      <c r="P213" s="648" t="e">
        <f aca="false">IFERROR(VLOOKUP(K212,【参考】数式用!$A$5:$J$27,MATCH(O213,【参考】数式用!$B$4:$J$4,0)+1,0),"")))</f>
        <v>#N/A</v>
      </c>
      <c r="Q213" s="647"/>
      <c r="R213" s="648" t="e">
        <f aca="false">IFERROR(VLOOKUP(K212,【参考】数式用!$A$5:$J$27,MATCH(Q213,【参考】数式用!$B$4:$J$4,0)+1,0),"")))</f>
        <v>#N/A</v>
      </c>
      <c r="S213" s="98" t="s">
        <v>114</v>
      </c>
      <c r="T213" s="649" t="n">
        <v>6</v>
      </c>
      <c r="U213" s="99" t="s">
        <v>115</v>
      </c>
      <c r="V213" s="650" t="n">
        <v>4</v>
      </c>
      <c r="W213" s="99" t="s">
        <v>406</v>
      </c>
      <c r="X213" s="649" t="n">
        <v>6</v>
      </c>
      <c r="Y213" s="99" t="s">
        <v>115</v>
      </c>
      <c r="Z213" s="650" t="n">
        <v>5</v>
      </c>
      <c r="AA213" s="99" t="s">
        <v>116</v>
      </c>
      <c r="AB213" s="651" t="s">
        <v>127</v>
      </c>
      <c r="AC213" s="652" t="n">
        <f aca="false">IF(V213&gt;=1,(X213*12+Z213)-(T213*12+V213)+1,"")</f>
        <v>2</v>
      </c>
      <c r="AD213" s="99" t="s">
        <v>407</v>
      </c>
      <c r="AE213" s="653" t="str">
        <f aca="false">IFERROR(ROUNDDOWN(ROUND(L212*R213,0)*M212,0)*AC213,"")</f>
        <v/>
      </c>
      <c r="AF213" s="654" t="str">
        <f aca="false">IFERROR(ROUNDDOWN(ROUND(L212*(R213-P213),0)*M212,0)*AC213,"")</f>
        <v/>
      </c>
      <c r="AG213" s="655"/>
      <c r="AH213" s="656"/>
      <c r="AI213" s="657"/>
      <c r="AJ213" s="658"/>
      <c r="AK213" s="659"/>
      <c r="AL213" s="660"/>
      <c r="AM213" s="661"/>
      <c r="AN213" s="662" t="str">
        <f aca="false">IF(AP212="","",IF(OR(Z212=4,Z213=4,Z214=4),"！加算の要件上は問題ありませんが、算定期間の終わりが令和６年５月になっていません。区分変更の場合は、「基本情報入力シート」で同じ事業所を２行に分けて記入してください。",""))</f>
        <v/>
      </c>
      <c r="AO213" s="663"/>
      <c r="AP213" s="641" t="str">
        <f aca="false">IF(K212&lt;&gt;"","P列・R列に色付け","")</f>
        <v/>
      </c>
      <c r="AY213" s="645" t="str">
        <f aca="false">G212</f>
        <v/>
      </c>
    </row>
    <row r="214" customFormat="false" ht="32.1" hidden="false" customHeight="true" outlineLevel="0" collapsed="false">
      <c r="A214" s="617"/>
      <c r="B214" s="618"/>
      <c r="C214" s="618"/>
      <c r="D214" s="618"/>
      <c r="E214" s="618"/>
      <c r="F214" s="618"/>
      <c r="G214" s="619"/>
      <c r="H214" s="619"/>
      <c r="I214" s="619"/>
      <c r="J214" s="619"/>
      <c r="K214" s="619"/>
      <c r="L214" s="707"/>
      <c r="M214" s="708"/>
      <c r="N214" s="664" t="s">
        <v>413</v>
      </c>
      <c r="O214" s="711"/>
      <c r="P214" s="712" t="e">
        <f aca="false">IFERROR(VLOOKUP(K212,【参考】数式用!$A$5:$J$27,MATCH(O214,【参考】数式用!$B$4:$J$4,0)+1,0),"")))</f>
        <v>#N/A</v>
      </c>
      <c r="Q214" s="665"/>
      <c r="R214" s="666" t="e">
        <f aca="false">IFERROR(VLOOKUP(K212,【参考】数式用!$A$5:$J$27,MATCH(Q214,【参考】数式用!$B$4:$J$4,0)+1,0),"")))</f>
        <v>#N/A</v>
      </c>
      <c r="S214" s="667" t="s">
        <v>114</v>
      </c>
      <c r="T214" s="668" t="n">
        <v>6</v>
      </c>
      <c r="U214" s="669" t="s">
        <v>115</v>
      </c>
      <c r="V214" s="670" t="n">
        <v>4</v>
      </c>
      <c r="W214" s="669" t="s">
        <v>406</v>
      </c>
      <c r="X214" s="668" t="n">
        <v>6</v>
      </c>
      <c r="Y214" s="669" t="s">
        <v>115</v>
      </c>
      <c r="Z214" s="670" t="n">
        <v>5</v>
      </c>
      <c r="AA214" s="669" t="s">
        <v>116</v>
      </c>
      <c r="AB214" s="671" t="s">
        <v>127</v>
      </c>
      <c r="AC214" s="672" t="n">
        <f aca="false">IF(V214&gt;=1,(X214*12+Z214)-(T214*12+V214)+1,"")</f>
        <v>2</v>
      </c>
      <c r="AD214" s="669" t="s">
        <v>407</v>
      </c>
      <c r="AE214" s="673" t="str">
        <f aca="false">IFERROR(ROUNDDOWN(ROUND(L212*R214,0)*M212,0)*AC214,"")</f>
        <v/>
      </c>
      <c r="AF214" s="674" t="str">
        <f aca="false">IFERROR(ROUNDDOWN(ROUND(L212*(R214-P214),0)*M212,0)*AC214,"")</f>
        <v/>
      </c>
      <c r="AG214" s="675" t="n">
        <f aca="false">IF(AND(O214="ベア加算なし",Q214="ベア加算"),AE214,0)</f>
        <v>0</v>
      </c>
      <c r="AH214" s="676"/>
      <c r="AI214" s="677"/>
      <c r="AJ214" s="678"/>
      <c r="AK214" s="679"/>
      <c r="AL214" s="680"/>
      <c r="AM214" s="681"/>
      <c r="AN214" s="682" t="str">
        <f aca="false">IF(AP212="","",IF(OR(O212="",AND(O214="ベア加算なし",Q214="ベア加算",AH214=""),AND(OR(Q212="処遇加算Ⅰ",Q212="処遇加算Ⅱ"),AI212=""),AND(Q212="処遇加算Ⅲ",AJ212=""),AND(Q212="処遇加算Ⅰ",AK212=""),AND(OR(Q213="特定加算Ⅰ",Q213="特定加算Ⅱ"),AL213=""),AND(Q213="特定加算Ⅰ",AM213="")),"！記入が必要な欄（緑色、水色、黄色のセル）に空欄があります。空欄を埋めてください。",""))</f>
        <v/>
      </c>
      <c r="AP214" s="683" t="str">
        <f aca="false">IF(K212&lt;&gt;"","P列・R列に色付け","")</f>
        <v/>
      </c>
      <c r="AQ214" s="684"/>
      <c r="AR214" s="684"/>
      <c r="AX214" s="685"/>
      <c r="AY214" s="645" t="str">
        <f aca="false">G212</f>
        <v/>
      </c>
    </row>
    <row r="215" customFormat="false" ht="32.1" hidden="false" customHeight="true" outlineLevel="0" collapsed="false">
      <c r="A215" s="617" t="n">
        <v>68</v>
      </c>
      <c r="B215" s="618" t="str">
        <f aca="false">IF(基本情報入力シート!C121="","",基本情報入力シート!C121)</f>
        <v/>
      </c>
      <c r="C215" s="618"/>
      <c r="D215" s="618"/>
      <c r="E215" s="618"/>
      <c r="F215" s="618"/>
      <c r="G215" s="619" t="str">
        <f aca="false">IF(基本情報入力シート!M121="","",基本情報入力シート!M121)</f>
        <v/>
      </c>
      <c r="H215" s="619" t="str">
        <f aca="false">IF(基本情報入力シート!R121="","",基本情報入力シート!R121)</f>
        <v/>
      </c>
      <c r="I215" s="619" t="str">
        <f aca="false">IF(基本情報入力シート!W121="","",基本情報入力シート!W121)</f>
        <v/>
      </c>
      <c r="J215" s="619" t="str">
        <f aca="false">IF(基本情報入力シート!X121="","",基本情報入力シート!X121)</f>
        <v/>
      </c>
      <c r="K215" s="619" t="str">
        <f aca="false">IF(基本情報入力シート!Y121="","",基本情報入力シート!Y121)</f>
        <v/>
      </c>
      <c r="L215" s="707" t="str">
        <f aca="false">IF(基本情報入力シート!AB121="","",基本情報入力シート!AB121)</f>
        <v/>
      </c>
      <c r="M215" s="708" t="e">
        <f aca="false">IF(基本情報入力シート!AC121="","",基本情報入力シート!AC121)</f>
        <v>#N/A</v>
      </c>
      <c r="N215" s="623" t="s">
        <v>403</v>
      </c>
      <c r="O215" s="624"/>
      <c r="P215" s="625" t="e">
        <f aca="false">IFERROR(VLOOKUP(K215,【参考】数式用!$A$5:$J$27,MATCH(O215,【参考】数式用!$B$4:$J$4,0)+1,0),"")))</f>
        <v>#N/A</v>
      </c>
      <c r="Q215" s="624"/>
      <c r="R215" s="625" t="e">
        <f aca="false">IFERROR(VLOOKUP(K215,【参考】数式用!$A$5:$J$27,MATCH(Q215,【参考】数式用!$B$4:$J$4,0)+1,0),"")))</f>
        <v>#N/A</v>
      </c>
      <c r="S215" s="626" t="s">
        <v>114</v>
      </c>
      <c r="T215" s="627" t="n">
        <v>6</v>
      </c>
      <c r="U215" s="156" t="s">
        <v>115</v>
      </c>
      <c r="V215" s="628" t="n">
        <v>4</v>
      </c>
      <c r="W215" s="156" t="s">
        <v>406</v>
      </c>
      <c r="X215" s="627" t="n">
        <v>6</v>
      </c>
      <c r="Y215" s="156" t="s">
        <v>115</v>
      </c>
      <c r="Z215" s="628" t="n">
        <v>5</v>
      </c>
      <c r="AA215" s="156" t="s">
        <v>116</v>
      </c>
      <c r="AB215" s="629" t="s">
        <v>127</v>
      </c>
      <c r="AC215" s="630" t="n">
        <f aca="false">IF(V215&gt;=1,(X215*12+Z215)-(T215*12+V215)+1,"")</f>
        <v>2</v>
      </c>
      <c r="AD215" s="156" t="s">
        <v>407</v>
      </c>
      <c r="AE215" s="631" t="str">
        <f aca="false">IFERROR(ROUNDDOWN(ROUND(L215*R215,0)*M215,0)*AC215,"")</f>
        <v/>
      </c>
      <c r="AF215" s="632" t="str">
        <f aca="false">IFERROR(ROUNDDOWN(ROUND(L215*(R215-P215),0)*M215,0)*AC215,"")</f>
        <v/>
      </c>
      <c r="AG215" s="633"/>
      <c r="AH215" s="694"/>
      <c r="AI215" s="709"/>
      <c r="AJ215" s="704"/>
      <c r="AK215" s="705"/>
      <c r="AL215" s="638"/>
      <c r="AM215" s="639"/>
      <c r="AN215" s="640" t="str">
        <f aca="false">IF(AP215="","",IF(R215&lt;P215,"！加算の要件上は問題ありませんが、令和６年３月と比較して４・５月に加算率が下がる計画になっています。",""))</f>
        <v/>
      </c>
      <c r="AP215" s="641" t="str">
        <f aca="false">IF(K215&lt;&gt;"","P列・R列に色付け","")</f>
        <v/>
      </c>
      <c r="AQ215" s="642" t="e">
        <f aca="false">IFERROR(VLOOKUP(K215,【参考】数式用!$AJ$2:$AK$24,2,FALSE),"")))</f>
        <v>#N/A</v>
      </c>
      <c r="AR215" s="644" t="str">
        <f aca="false">Q215&amp;Q216&amp;Q217</f>
        <v/>
      </c>
      <c r="AS215" s="642" t="str">
        <f aca="false">IF(AG217&lt;&gt;0,IF(AH217="○","入力済","未入力"),"")</f>
        <v/>
      </c>
      <c r="AT215" s="643" t="str">
        <f aca="false">IF(OR(Q215="処遇加算Ⅰ",Q215="処遇加算Ⅱ"),IF(OR(AI215="○",AI215="令和６年度中に満たす"),"入力済","未入力"),"")</f>
        <v/>
      </c>
      <c r="AU215" s="644" t="str">
        <f aca="false">IF(Q215="処遇加算Ⅲ",IF(AJ215="○","入力済","未入力"),"")</f>
        <v/>
      </c>
      <c r="AV215" s="642" t="str">
        <f aca="false">IF(Q215="処遇加算Ⅰ",IF(OR(AK215="○",AK215="令和６年度中に満たす"),"入力済","未入力"),"")</f>
        <v/>
      </c>
      <c r="AW215" s="642" t="str">
        <f aca="false">IF(OR(Q216="特定加算Ⅰ",Q216="特定加算Ⅱ"),IF(OR(AND(K215&lt;&gt;"訪問型サービス（総合事業）",K215&lt;&gt;"通所型サービス（総合事業）",K215&lt;&gt;"（介護予防）短期入所生活介護",K215&lt;&gt;"（介護予防）短期入所療養介護（老健）",K215&lt;&gt;"（介護予防）短期入所療養介護 （病院等（老健以外）)",K215&lt;&gt;"（介護予防）短期入所療養介護（医療院）"),AL216&lt;&gt;""),1,""),"")</f>
        <v/>
      </c>
      <c r="AX215" s="645" t="str">
        <f aca="false">IF(Q216="特定加算Ⅰ",IF(AM216="","未入力","入力済"),"")</f>
        <v/>
      </c>
      <c r="AY215" s="645" t="str">
        <f aca="false">G215</f>
        <v/>
      </c>
    </row>
    <row r="216" customFormat="false" ht="32.1" hidden="false" customHeight="true" outlineLevel="0" collapsed="false">
      <c r="A216" s="617"/>
      <c r="B216" s="618"/>
      <c r="C216" s="618"/>
      <c r="D216" s="618"/>
      <c r="E216" s="618"/>
      <c r="F216" s="618"/>
      <c r="G216" s="619"/>
      <c r="H216" s="619"/>
      <c r="I216" s="619"/>
      <c r="J216" s="619"/>
      <c r="K216" s="619"/>
      <c r="L216" s="707"/>
      <c r="M216" s="708"/>
      <c r="N216" s="646" t="s">
        <v>409</v>
      </c>
      <c r="O216" s="647"/>
      <c r="P216" s="648" t="e">
        <f aca="false">IFERROR(VLOOKUP(K215,【参考】数式用!$A$5:$J$27,MATCH(O216,【参考】数式用!$B$4:$J$4,0)+1,0),"")))</f>
        <v>#N/A</v>
      </c>
      <c r="Q216" s="647"/>
      <c r="R216" s="648" t="e">
        <f aca="false">IFERROR(VLOOKUP(K215,【参考】数式用!$A$5:$J$27,MATCH(Q216,【参考】数式用!$B$4:$J$4,0)+1,0),"")))</f>
        <v>#N/A</v>
      </c>
      <c r="S216" s="98" t="s">
        <v>114</v>
      </c>
      <c r="T216" s="649" t="n">
        <v>6</v>
      </c>
      <c r="U216" s="99" t="s">
        <v>115</v>
      </c>
      <c r="V216" s="650" t="n">
        <v>4</v>
      </c>
      <c r="W216" s="99" t="s">
        <v>406</v>
      </c>
      <c r="X216" s="649" t="n">
        <v>6</v>
      </c>
      <c r="Y216" s="99" t="s">
        <v>115</v>
      </c>
      <c r="Z216" s="650" t="n">
        <v>5</v>
      </c>
      <c r="AA216" s="99" t="s">
        <v>116</v>
      </c>
      <c r="AB216" s="651" t="s">
        <v>127</v>
      </c>
      <c r="AC216" s="652" t="n">
        <f aca="false">IF(V216&gt;=1,(X216*12+Z216)-(T216*12+V216)+1,"")</f>
        <v>2</v>
      </c>
      <c r="AD216" s="99" t="s">
        <v>407</v>
      </c>
      <c r="AE216" s="653" t="str">
        <f aca="false">IFERROR(ROUNDDOWN(ROUND(L215*R216,0)*M215,0)*AC216,"")</f>
        <v/>
      </c>
      <c r="AF216" s="654" t="str">
        <f aca="false">IFERROR(ROUNDDOWN(ROUND(L215*(R216-P216),0)*M215,0)*AC216,"")</f>
        <v/>
      </c>
      <c r="AG216" s="655"/>
      <c r="AH216" s="656"/>
      <c r="AI216" s="657"/>
      <c r="AJ216" s="658"/>
      <c r="AK216" s="659"/>
      <c r="AL216" s="660"/>
      <c r="AM216" s="661"/>
      <c r="AN216" s="662" t="str">
        <f aca="false">IF(AP215="","",IF(OR(Z215=4,Z216=4,Z217=4),"！加算の要件上は問題ありませんが、算定期間の終わりが令和６年５月になっていません。区分変更の場合は、「基本情報入力シート」で同じ事業所を２行に分けて記入してください。",""))</f>
        <v/>
      </c>
      <c r="AO216" s="663"/>
      <c r="AP216" s="641" t="str">
        <f aca="false">IF(K215&lt;&gt;"","P列・R列に色付け","")</f>
        <v/>
      </c>
      <c r="AY216" s="645" t="str">
        <f aca="false">G215</f>
        <v/>
      </c>
    </row>
    <row r="217" customFormat="false" ht="32.1" hidden="false" customHeight="true" outlineLevel="0" collapsed="false">
      <c r="A217" s="617"/>
      <c r="B217" s="618"/>
      <c r="C217" s="618"/>
      <c r="D217" s="618"/>
      <c r="E217" s="618"/>
      <c r="F217" s="618"/>
      <c r="G217" s="619"/>
      <c r="H217" s="619"/>
      <c r="I217" s="619"/>
      <c r="J217" s="619"/>
      <c r="K217" s="619"/>
      <c r="L217" s="707"/>
      <c r="M217" s="708"/>
      <c r="N217" s="664" t="s">
        <v>413</v>
      </c>
      <c r="O217" s="711"/>
      <c r="P217" s="712" t="e">
        <f aca="false">IFERROR(VLOOKUP(K215,【参考】数式用!$A$5:$J$27,MATCH(O217,【参考】数式用!$B$4:$J$4,0)+1,0),"")))</f>
        <v>#N/A</v>
      </c>
      <c r="Q217" s="665"/>
      <c r="R217" s="666" t="e">
        <f aca="false">IFERROR(VLOOKUP(K215,【参考】数式用!$A$5:$J$27,MATCH(Q217,【参考】数式用!$B$4:$J$4,0)+1,0),"")))</f>
        <v>#N/A</v>
      </c>
      <c r="S217" s="667" t="s">
        <v>114</v>
      </c>
      <c r="T217" s="668" t="n">
        <v>6</v>
      </c>
      <c r="U217" s="669" t="s">
        <v>115</v>
      </c>
      <c r="V217" s="670" t="n">
        <v>4</v>
      </c>
      <c r="W217" s="669" t="s">
        <v>406</v>
      </c>
      <c r="X217" s="668" t="n">
        <v>6</v>
      </c>
      <c r="Y217" s="669" t="s">
        <v>115</v>
      </c>
      <c r="Z217" s="670" t="n">
        <v>5</v>
      </c>
      <c r="AA217" s="669" t="s">
        <v>116</v>
      </c>
      <c r="AB217" s="671" t="s">
        <v>127</v>
      </c>
      <c r="AC217" s="672" t="n">
        <f aca="false">IF(V217&gt;=1,(X217*12+Z217)-(T217*12+V217)+1,"")</f>
        <v>2</v>
      </c>
      <c r="AD217" s="669" t="s">
        <v>407</v>
      </c>
      <c r="AE217" s="673" t="str">
        <f aca="false">IFERROR(ROUNDDOWN(ROUND(L215*R217,0)*M215,0)*AC217,"")</f>
        <v/>
      </c>
      <c r="AF217" s="674" t="str">
        <f aca="false">IFERROR(ROUNDDOWN(ROUND(L215*(R217-P217),0)*M215,0)*AC217,"")</f>
        <v/>
      </c>
      <c r="AG217" s="675" t="n">
        <f aca="false">IF(AND(O217="ベア加算なし",Q217="ベア加算"),AE217,0)</f>
        <v>0</v>
      </c>
      <c r="AH217" s="676"/>
      <c r="AI217" s="677"/>
      <c r="AJ217" s="678"/>
      <c r="AK217" s="679"/>
      <c r="AL217" s="680"/>
      <c r="AM217" s="681"/>
      <c r="AN217" s="682" t="str">
        <f aca="false">IF(AP215="","",IF(OR(O215="",AND(O217="ベア加算なし",Q217="ベア加算",AH217=""),AND(OR(Q215="処遇加算Ⅰ",Q215="処遇加算Ⅱ"),AI215=""),AND(Q215="処遇加算Ⅲ",AJ215=""),AND(Q215="処遇加算Ⅰ",AK215=""),AND(OR(Q216="特定加算Ⅰ",Q216="特定加算Ⅱ"),AL216=""),AND(Q216="特定加算Ⅰ",AM216="")),"！記入が必要な欄（緑色、水色、黄色のセル）に空欄があります。空欄を埋めてください。",""))</f>
        <v/>
      </c>
      <c r="AP217" s="683" t="str">
        <f aca="false">IF(K215&lt;&gt;"","P列・R列に色付け","")</f>
        <v/>
      </c>
      <c r="AQ217" s="684"/>
      <c r="AR217" s="684"/>
      <c r="AX217" s="685"/>
      <c r="AY217" s="645" t="str">
        <f aca="false">G215</f>
        <v/>
      </c>
    </row>
    <row r="218" customFormat="false" ht="32.1" hidden="false" customHeight="true" outlineLevel="0" collapsed="false">
      <c r="A218" s="617" t="n">
        <v>69</v>
      </c>
      <c r="B218" s="618" t="str">
        <f aca="false">IF(基本情報入力シート!C122="","",基本情報入力シート!C122)</f>
        <v/>
      </c>
      <c r="C218" s="618"/>
      <c r="D218" s="618"/>
      <c r="E218" s="618"/>
      <c r="F218" s="618"/>
      <c r="G218" s="619" t="str">
        <f aca="false">IF(基本情報入力シート!M122="","",基本情報入力シート!M122)</f>
        <v/>
      </c>
      <c r="H218" s="619" t="str">
        <f aca="false">IF(基本情報入力シート!R122="","",基本情報入力シート!R122)</f>
        <v/>
      </c>
      <c r="I218" s="619" t="str">
        <f aca="false">IF(基本情報入力シート!W122="","",基本情報入力シート!W122)</f>
        <v/>
      </c>
      <c r="J218" s="619" t="str">
        <f aca="false">IF(基本情報入力シート!X122="","",基本情報入力シート!X122)</f>
        <v/>
      </c>
      <c r="K218" s="619" t="str">
        <f aca="false">IF(基本情報入力シート!Y122="","",基本情報入力シート!Y122)</f>
        <v/>
      </c>
      <c r="L218" s="707" t="str">
        <f aca="false">IF(基本情報入力シート!AB122="","",基本情報入力シート!AB122)</f>
        <v/>
      </c>
      <c r="M218" s="708" t="e">
        <f aca="false">IF(基本情報入力シート!AC122="","",基本情報入力シート!AC122)</f>
        <v>#N/A</v>
      </c>
      <c r="N218" s="623" t="s">
        <v>403</v>
      </c>
      <c r="O218" s="624"/>
      <c r="P218" s="625" t="e">
        <f aca="false">IFERROR(VLOOKUP(K218,【参考】数式用!$A$5:$J$27,MATCH(O218,【参考】数式用!$B$4:$J$4,0)+1,0),"")))</f>
        <v>#N/A</v>
      </c>
      <c r="Q218" s="624"/>
      <c r="R218" s="625" t="e">
        <f aca="false">IFERROR(VLOOKUP(K218,【参考】数式用!$A$5:$J$27,MATCH(Q218,【参考】数式用!$B$4:$J$4,0)+1,0),"")))</f>
        <v>#N/A</v>
      </c>
      <c r="S218" s="626" t="s">
        <v>114</v>
      </c>
      <c r="T218" s="627" t="n">
        <v>6</v>
      </c>
      <c r="U218" s="156" t="s">
        <v>115</v>
      </c>
      <c r="V218" s="628" t="n">
        <v>4</v>
      </c>
      <c r="W218" s="156" t="s">
        <v>406</v>
      </c>
      <c r="X218" s="627" t="n">
        <v>6</v>
      </c>
      <c r="Y218" s="156" t="s">
        <v>115</v>
      </c>
      <c r="Z218" s="628" t="n">
        <v>5</v>
      </c>
      <c r="AA218" s="156" t="s">
        <v>116</v>
      </c>
      <c r="AB218" s="629" t="s">
        <v>127</v>
      </c>
      <c r="AC218" s="630" t="n">
        <f aca="false">IF(V218&gt;=1,(X218*12+Z218)-(T218*12+V218)+1,"")</f>
        <v>2</v>
      </c>
      <c r="AD218" s="156" t="s">
        <v>407</v>
      </c>
      <c r="AE218" s="631" t="str">
        <f aca="false">IFERROR(ROUNDDOWN(ROUND(L218*R218,0)*M218,0)*AC218,"")</f>
        <v/>
      </c>
      <c r="AF218" s="632" t="str">
        <f aca="false">IFERROR(ROUNDDOWN(ROUND(L218*(R218-P218),0)*M218,0)*AC218,"")</f>
        <v/>
      </c>
      <c r="AG218" s="633"/>
      <c r="AH218" s="694"/>
      <c r="AI218" s="709"/>
      <c r="AJ218" s="704"/>
      <c r="AK218" s="705"/>
      <c r="AL218" s="638"/>
      <c r="AM218" s="639"/>
      <c r="AN218" s="640" t="str">
        <f aca="false">IF(AP218="","",IF(R218&lt;P218,"！加算の要件上は問題ありませんが、令和６年３月と比較して４・５月に加算率が下がる計画になっています。",""))</f>
        <v/>
      </c>
      <c r="AP218" s="641" t="str">
        <f aca="false">IF(K218&lt;&gt;"","P列・R列に色付け","")</f>
        <v/>
      </c>
      <c r="AQ218" s="642" t="e">
        <f aca="false">IFERROR(VLOOKUP(K218,【参考】数式用!$AJ$2:$AK$24,2,FALSE),"")))</f>
        <v>#N/A</v>
      </c>
      <c r="AR218" s="644" t="str">
        <f aca="false">Q218&amp;Q219&amp;Q220</f>
        <v/>
      </c>
      <c r="AS218" s="642" t="str">
        <f aca="false">IF(AG220&lt;&gt;0,IF(AH220="○","入力済","未入力"),"")</f>
        <v/>
      </c>
      <c r="AT218" s="643" t="str">
        <f aca="false">IF(OR(Q218="処遇加算Ⅰ",Q218="処遇加算Ⅱ"),IF(OR(AI218="○",AI218="令和６年度中に満たす"),"入力済","未入力"),"")</f>
        <v/>
      </c>
      <c r="AU218" s="644" t="str">
        <f aca="false">IF(Q218="処遇加算Ⅲ",IF(AJ218="○","入力済","未入力"),"")</f>
        <v/>
      </c>
      <c r="AV218" s="642" t="str">
        <f aca="false">IF(Q218="処遇加算Ⅰ",IF(OR(AK218="○",AK218="令和６年度中に満たす"),"入力済","未入力"),"")</f>
        <v/>
      </c>
      <c r="AW218" s="642" t="str">
        <f aca="false">IF(OR(Q219="特定加算Ⅰ",Q219="特定加算Ⅱ"),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（病院等（老健以外）)",K218&lt;&gt;"（介護予防）短期入所療養介護（医療院）"),AL219&lt;&gt;""),1,""),"")</f>
        <v/>
      </c>
      <c r="AX218" s="645" t="str">
        <f aca="false">IF(Q219="特定加算Ⅰ",IF(AM219="","未入力","入力済"),"")</f>
        <v/>
      </c>
      <c r="AY218" s="645" t="str">
        <f aca="false">G218</f>
        <v/>
      </c>
    </row>
    <row r="219" customFormat="false" ht="32.1" hidden="false" customHeight="true" outlineLevel="0" collapsed="false">
      <c r="A219" s="617"/>
      <c r="B219" s="618"/>
      <c r="C219" s="618"/>
      <c r="D219" s="618"/>
      <c r="E219" s="618"/>
      <c r="F219" s="618"/>
      <c r="G219" s="619"/>
      <c r="H219" s="619"/>
      <c r="I219" s="619"/>
      <c r="J219" s="619"/>
      <c r="K219" s="619"/>
      <c r="L219" s="707"/>
      <c r="M219" s="708"/>
      <c r="N219" s="646" t="s">
        <v>409</v>
      </c>
      <c r="O219" s="647"/>
      <c r="P219" s="648" t="e">
        <f aca="false">IFERROR(VLOOKUP(K218,【参考】数式用!$A$5:$J$27,MATCH(O219,【参考】数式用!$B$4:$J$4,0)+1,0),"")))</f>
        <v>#N/A</v>
      </c>
      <c r="Q219" s="647"/>
      <c r="R219" s="648" t="e">
        <f aca="false">IFERROR(VLOOKUP(K218,【参考】数式用!$A$5:$J$27,MATCH(Q219,【参考】数式用!$B$4:$J$4,0)+1,0),"")))</f>
        <v>#N/A</v>
      </c>
      <c r="S219" s="98" t="s">
        <v>114</v>
      </c>
      <c r="T219" s="649" t="n">
        <v>6</v>
      </c>
      <c r="U219" s="99" t="s">
        <v>115</v>
      </c>
      <c r="V219" s="650" t="n">
        <v>4</v>
      </c>
      <c r="W219" s="99" t="s">
        <v>406</v>
      </c>
      <c r="X219" s="649" t="n">
        <v>6</v>
      </c>
      <c r="Y219" s="99" t="s">
        <v>115</v>
      </c>
      <c r="Z219" s="650" t="n">
        <v>5</v>
      </c>
      <c r="AA219" s="99" t="s">
        <v>116</v>
      </c>
      <c r="AB219" s="651" t="s">
        <v>127</v>
      </c>
      <c r="AC219" s="652" t="n">
        <f aca="false">IF(V219&gt;=1,(X219*12+Z219)-(T219*12+V219)+1,"")</f>
        <v>2</v>
      </c>
      <c r="AD219" s="99" t="s">
        <v>407</v>
      </c>
      <c r="AE219" s="653" t="str">
        <f aca="false">IFERROR(ROUNDDOWN(ROUND(L218*R219,0)*M218,0)*AC219,"")</f>
        <v/>
      </c>
      <c r="AF219" s="654" t="str">
        <f aca="false">IFERROR(ROUNDDOWN(ROUND(L218*(R219-P219),0)*M218,0)*AC219,"")</f>
        <v/>
      </c>
      <c r="AG219" s="655"/>
      <c r="AH219" s="656"/>
      <c r="AI219" s="657"/>
      <c r="AJ219" s="658"/>
      <c r="AK219" s="659"/>
      <c r="AL219" s="660"/>
      <c r="AM219" s="661"/>
      <c r="AN219" s="662" t="str">
        <f aca="false">IF(AP218="","",IF(OR(Z218=4,Z219=4,Z220=4),"！加算の要件上は問題ありませんが、算定期間の終わりが令和６年５月になっていません。区分変更の場合は、「基本情報入力シート」で同じ事業所を２行に分けて記入してください。",""))</f>
        <v/>
      </c>
      <c r="AO219" s="663"/>
      <c r="AP219" s="641" t="str">
        <f aca="false">IF(K218&lt;&gt;"","P列・R列に色付け","")</f>
        <v/>
      </c>
      <c r="AY219" s="645" t="str">
        <f aca="false">G218</f>
        <v/>
      </c>
    </row>
    <row r="220" customFormat="false" ht="32.1" hidden="false" customHeight="true" outlineLevel="0" collapsed="false">
      <c r="A220" s="617"/>
      <c r="B220" s="618"/>
      <c r="C220" s="618"/>
      <c r="D220" s="618"/>
      <c r="E220" s="618"/>
      <c r="F220" s="618"/>
      <c r="G220" s="619"/>
      <c r="H220" s="619"/>
      <c r="I220" s="619"/>
      <c r="J220" s="619"/>
      <c r="K220" s="619"/>
      <c r="L220" s="707"/>
      <c r="M220" s="708"/>
      <c r="N220" s="664" t="s">
        <v>413</v>
      </c>
      <c r="O220" s="711"/>
      <c r="P220" s="712" t="e">
        <f aca="false">IFERROR(VLOOKUP(K218,【参考】数式用!$A$5:$J$27,MATCH(O220,【参考】数式用!$B$4:$J$4,0)+1,0),"")))</f>
        <v>#N/A</v>
      </c>
      <c r="Q220" s="665"/>
      <c r="R220" s="666" t="e">
        <f aca="false">IFERROR(VLOOKUP(K218,【参考】数式用!$A$5:$J$27,MATCH(Q220,【参考】数式用!$B$4:$J$4,0)+1,0),"")))</f>
        <v>#N/A</v>
      </c>
      <c r="S220" s="667" t="s">
        <v>114</v>
      </c>
      <c r="T220" s="668" t="n">
        <v>6</v>
      </c>
      <c r="U220" s="669" t="s">
        <v>115</v>
      </c>
      <c r="V220" s="670" t="n">
        <v>4</v>
      </c>
      <c r="W220" s="669" t="s">
        <v>406</v>
      </c>
      <c r="X220" s="668" t="n">
        <v>6</v>
      </c>
      <c r="Y220" s="669" t="s">
        <v>115</v>
      </c>
      <c r="Z220" s="670" t="n">
        <v>5</v>
      </c>
      <c r="AA220" s="669" t="s">
        <v>116</v>
      </c>
      <c r="AB220" s="671" t="s">
        <v>127</v>
      </c>
      <c r="AC220" s="672" t="n">
        <f aca="false">IF(V220&gt;=1,(X220*12+Z220)-(T220*12+V220)+1,"")</f>
        <v>2</v>
      </c>
      <c r="AD220" s="669" t="s">
        <v>407</v>
      </c>
      <c r="AE220" s="673" t="str">
        <f aca="false">IFERROR(ROUNDDOWN(ROUND(L218*R220,0)*M218,0)*AC220,"")</f>
        <v/>
      </c>
      <c r="AF220" s="674" t="str">
        <f aca="false">IFERROR(ROUNDDOWN(ROUND(L218*(R220-P220),0)*M218,0)*AC220,"")</f>
        <v/>
      </c>
      <c r="AG220" s="675" t="n">
        <f aca="false">IF(AND(O220="ベア加算なし",Q220="ベア加算"),AE220,0)</f>
        <v>0</v>
      </c>
      <c r="AH220" s="676"/>
      <c r="AI220" s="677"/>
      <c r="AJ220" s="678"/>
      <c r="AK220" s="679"/>
      <c r="AL220" s="680"/>
      <c r="AM220" s="681"/>
      <c r="AN220" s="682" t="str">
        <f aca="false">IF(AP218="","",IF(OR(O218="",AND(O220="ベア加算なし",Q220="ベア加算",AH220=""),AND(OR(Q218="処遇加算Ⅰ",Q218="処遇加算Ⅱ"),AI218=""),AND(Q218="処遇加算Ⅲ",AJ218=""),AND(Q218="処遇加算Ⅰ",AK218=""),AND(OR(Q219="特定加算Ⅰ",Q219="特定加算Ⅱ"),AL219=""),AND(Q219="特定加算Ⅰ",AM219="")),"！記入が必要な欄（緑色、水色、黄色のセル）に空欄があります。空欄を埋めてください。",""))</f>
        <v/>
      </c>
      <c r="AP220" s="683" t="str">
        <f aca="false">IF(K218&lt;&gt;"","P列・R列に色付け","")</f>
        <v/>
      </c>
      <c r="AQ220" s="684"/>
      <c r="AR220" s="684"/>
      <c r="AX220" s="685"/>
      <c r="AY220" s="645" t="str">
        <f aca="false">G218</f>
        <v/>
      </c>
    </row>
    <row r="221" customFormat="false" ht="32.1" hidden="false" customHeight="true" outlineLevel="0" collapsed="false">
      <c r="A221" s="617" t="n">
        <v>70</v>
      </c>
      <c r="B221" s="618" t="str">
        <f aca="false">IF(基本情報入力シート!C123="","",基本情報入力シート!C123)</f>
        <v/>
      </c>
      <c r="C221" s="618"/>
      <c r="D221" s="618"/>
      <c r="E221" s="618"/>
      <c r="F221" s="618"/>
      <c r="G221" s="619" t="str">
        <f aca="false">IF(基本情報入力シート!M123="","",基本情報入力シート!M123)</f>
        <v/>
      </c>
      <c r="H221" s="619" t="str">
        <f aca="false">IF(基本情報入力シート!R123="","",基本情報入力シート!R123)</f>
        <v/>
      </c>
      <c r="I221" s="619" t="str">
        <f aca="false">IF(基本情報入力シート!W123="","",基本情報入力シート!W123)</f>
        <v/>
      </c>
      <c r="J221" s="619" t="str">
        <f aca="false">IF(基本情報入力シート!X123="","",基本情報入力シート!X123)</f>
        <v/>
      </c>
      <c r="K221" s="619" t="str">
        <f aca="false">IF(基本情報入力シート!Y123="","",基本情報入力シート!Y123)</f>
        <v/>
      </c>
      <c r="L221" s="707" t="str">
        <f aca="false">IF(基本情報入力シート!AB123="","",基本情報入力シート!AB123)</f>
        <v/>
      </c>
      <c r="M221" s="708" t="e">
        <f aca="false">IF(基本情報入力シート!AC123="","",基本情報入力シート!AC123)</f>
        <v>#N/A</v>
      </c>
      <c r="N221" s="623" t="s">
        <v>403</v>
      </c>
      <c r="O221" s="624"/>
      <c r="P221" s="625" t="e">
        <f aca="false">IFERROR(VLOOKUP(K221,【参考】数式用!$A$5:$J$27,MATCH(O221,【参考】数式用!$B$4:$J$4,0)+1,0),"")))</f>
        <v>#N/A</v>
      </c>
      <c r="Q221" s="624"/>
      <c r="R221" s="625" t="e">
        <f aca="false">IFERROR(VLOOKUP(K221,【参考】数式用!$A$5:$J$27,MATCH(Q221,【参考】数式用!$B$4:$J$4,0)+1,0),"")))</f>
        <v>#N/A</v>
      </c>
      <c r="S221" s="626" t="s">
        <v>114</v>
      </c>
      <c r="T221" s="627" t="n">
        <v>6</v>
      </c>
      <c r="U221" s="156" t="s">
        <v>115</v>
      </c>
      <c r="V221" s="628" t="n">
        <v>4</v>
      </c>
      <c r="W221" s="156" t="s">
        <v>406</v>
      </c>
      <c r="X221" s="627" t="n">
        <v>6</v>
      </c>
      <c r="Y221" s="156" t="s">
        <v>115</v>
      </c>
      <c r="Z221" s="628" t="n">
        <v>5</v>
      </c>
      <c r="AA221" s="156" t="s">
        <v>116</v>
      </c>
      <c r="AB221" s="629" t="s">
        <v>127</v>
      </c>
      <c r="AC221" s="630" t="n">
        <f aca="false">IF(V221&gt;=1,(X221*12+Z221)-(T221*12+V221)+1,"")</f>
        <v>2</v>
      </c>
      <c r="AD221" s="156" t="s">
        <v>407</v>
      </c>
      <c r="AE221" s="631" t="str">
        <f aca="false">IFERROR(ROUNDDOWN(ROUND(L221*R221,0)*M221,0)*AC221,"")</f>
        <v/>
      </c>
      <c r="AF221" s="632" t="str">
        <f aca="false">IFERROR(ROUNDDOWN(ROUND(L221*(R221-P221),0)*M221,0)*AC221,"")</f>
        <v/>
      </c>
      <c r="AG221" s="633"/>
      <c r="AH221" s="694"/>
      <c r="AI221" s="709"/>
      <c r="AJ221" s="704"/>
      <c r="AK221" s="705"/>
      <c r="AL221" s="638"/>
      <c r="AM221" s="639"/>
      <c r="AN221" s="640" t="str">
        <f aca="false">IF(AP221="","",IF(R221&lt;P221,"！加算の要件上は問題ありませんが、令和６年３月と比較して４・５月に加算率が下がる計画になっています。",""))</f>
        <v/>
      </c>
      <c r="AP221" s="641" t="str">
        <f aca="false">IF(K221&lt;&gt;"","P列・R列に色付け","")</f>
        <v/>
      </c>
      <c r="AQ221" s="642" t="e">
        <f aca="false">IFERROR(VLOOKUP(K221,【参考】数式用!$AJ$2:$AK$24,2,FALSE),"")))</f>
        <v>#N/A</v>
      </c>
      <c r="AR221" s="644" t="str">
        <f aca="false">Q221&amp;Q222&amp;Q223</f>
        <v/>
      </c>
      <c r="AS221" s="642" t="str">
        <f aca="false">IF(AG223&lt;&gt;0,IF(AH223="○","入力済","未入力"),"")</f>
        <v/>
      </c>
      <c r="AT221" s="643" t="str">
        <f aca="false">IF(OR(Q221="処遇加算Ⅰ",Q221="処遇加算Ⅱ"),IF(OR(AI221="○",AI221="令和６年度中に満たす"),"入力済","未入力"),"")</f>
        <v/>
      </c>
      <c r="AU221" s="644" t="str">
        <f aca="false">IF(Q221="処遇加算Ⅲ",IF(AJ221="○","入力済","未入力"),"")</f>
        <v/>
      </c>
      <c r="AV221" s="642" t="str">
        <f aca="false">IF(Q221="処遇加算Ⅰ",IF(OR(AK221="○",AK221="令和６年度中に満たす"),"入力済","未入力"),"")</f>
        <v/>
      </c>
      <c r="AW221" s="642" t="str">
        <f aca="false">IF(OR(Q222="特定加算Ⅰ",Q222="特定加算Ⅱ"),IF(OR(AND(K221&lt;&gt;"訪問型サービス（総合事業）",K221&lt;&gt;"通所型サービス（総合事業）",K221&lt;&gt;"（介護予防）短期入所生活介護",K221&lt;&gt;"（介護予防）短期入所療養介護（老健）",K221&lt;&gt;"（介護予防）短期入所療養介護 （病院等（老健以外）)",K221&lt;&gt;"（介護予防）短期入所療養介護（医療院）"),AL222&lt;&gt;""),1,""),"")</f>
        <v/>
      </c>
      <c r="AX221" s="645" t="str">
        <f aca="false">IF(Q222="特定加算Ⅰ",IF(AM222="","未入力","入力済"),"")</f>
        <v/>
      </c>
      <c r="AY221" s="645" t="str">
        <f aca="false">G221</f>
        <v/>
      </c>
    </row>
    <row r="222" customFormat="false" ht="32.1" hidden="false" customHeight="true" outlineLevel="0" collapsed="false">
      <c r="A222" s="617"/>
      <c r="B222" s="618"/>
      <c r="C222" s="618"/>
      <c r="D222" s="618"/>
      <c r="E222" s="618"/>
      <c r="F222" s="618"/>
      <c r="G222" s="619"/>
      <c r="H222" s="619"/>
      <c r="I222" s="619"/>
      <c r="J222" s="619"/>
      <c r="K222" s="619"/>
      <c r="L222" s="707"/>
      <c r="M222" s="708"/>
      <c r="N222" s="646" t="s">
        <v>409</v>
      </c>
      <c r="O222" s="647"/>
      <c r="P222" s="648" t="e">
        <f aca="false">IFERROR(VLOOKUP(K221,【参考】数式用!$A$5:$J$27,MATCH(O222,【参考】数式用!$B$4:$J$4,0)+1,0),"")))</f>
        <v>#N/A</v>
      </c>
      <c r="Q222" s="647"/>
      <c r="R222" s="648" t="e">
        <f aca="false">IFERROR(VLOOKUP(K221,【参考】数式用!$A$5:$J$27,MATCH(Q222,【参考】数式用!$B$4:$J$4,0)+1,0),"")))</f>
        <v>#N/A</v>
      </c>
      <c r="S222" s="98" t="s">
        <v>114</v>
      </c>
      <c r="T222" s="649" t="n">
        <v>6</v>
      </c>
      <c r="U222" s="99" t="s">
        <v>115</v>
      </c>
      <c r="V222" s="650" t="n">
        <v>4</v>
      </c>
      <c r="W222" s="99" t="s">
        <v>406</v>
      </c>
      <c r="X222" s="649" t="n">
        <v>6</v>
      </c>
      <c r="Y222" s="99" t="s">
        <v>115</v>
      </c>
      <c r="Z222" s="650" t="n">
        <v>5</v>
      </c>
      <c r="AA222" s="99" t="s">
        <v>116</v>
      </c>
      <c r="AB222" s="651" t="s">
        <v>127</v>
      </c>
      <c r="AC222" s="652" t="n">
        <f aca="false">IF(V222&gt;=1,(X222*12+Z222)-(T222*12+V222)+1,"")</f>
        <v>2</v>
      </c>
      <c r="AD222" s="99" t="s">
        <v>407</v>
      </c>
      <c r="AE222" s="653" t="str">
        <f aca="false">IFERROR(ROUNDDOWN(ROUND(L221*R222,0)*M221,0)*AC222,"")</f>
        <v/>
      </c>
      <c r="AF222" s="654" t="str">
        <f aca="false">IFERROR(ROUNDDOWN(ROUND(L221*(R222-P222),0)*M221,0)*AC222,"")</f>
        <v/>
      </c>
      <c r="AG222" s="655"/>
      <c r="AH222" s="656"/>
      <c r="AI222" s="657"/>
      <c r="AJ222" s="658"/>
      <c r="AK222" s="659"/>
      <c r="AL222" s="660"/>
      <c r="AM222" s="661"/>
      <c r="AN222" s="662" t="str">
        <f aca="false">IF(AP221="","",IF(OR(Z221=4,Z222=4,Z223=4),"！加算の要件上は問題ありませんが、算定期間の終わりが令和６年５月になっていません。区分変更の場合は、「基本情報入力シート」で同じ事業所を２行に分けて記入してください。",""))</f>
        <v/>
      </c>
      <c r="AO222" s="663"/>
      <c r="AP222" s="641" t="str">
        <f aca="false">IF(K221&lt;&gt;"","P列・R列に色付け","")</f>
        <v/>
      </c>
      <c r="AY222" s="645" t="str">
        <f aca="false">G221</f>
        <v/>
      </c>
    </row>
    <row r="223" customFormat="false" ht="32.1" hidden="false" customHeight="true" outlineLevel="0" collapsed="false">
      <c r="A223" s="617"/>
      <c r="B223" s="618"/>
      <c r="C223" s="618"/>
      <c r="D223" s="618"/>
      <c r="E223" s="618"/>
      <c r="F223" s="618"/>
      <c r="G223" s="619"/>
      <c r="H223" s="619"/>
      <c r="I223" s="619"/>
      <c r="J223" s="619"/>
      <c r="K223" s="619"/>
      <c r="L223" s="707"/>
      <c r="M223" s="708"/>
      <c r="N223" s="664" t="s">
        <v>413</v>
      </c>
      <c r="O223" s="711"/>
      <c r="P223" s="712" t="e">
        <f aca="false">IFERROR(VLOOKUP(K221,【参考】数式用!$A$5:$J$27,MATCH(O223,【参考】数式用!$B$4:$J$4,0)+1,0),"")))</f>
        <v>#N/A</v>
      </c>
      <c r="Q223" s="665"/>
      <c r="R223" s="666" t="e">
        <f aca="false">IFERROR(VLOOKUP(K221,【参考】数式用!$A$5:$J$27,MATCH(Q223,【参考】数式用!$B$4:$J$4,0)+1,0),"")))</f>
        <v>#N/A</v>
      </c>
      <c r="S223" s="667" t="s">
        <v>114</v>
      </c>
      <c r="T223" s="668" t="n">
        <v>6</v>
      </c>
      <c r="U223" s="669" t="s">
        <v>115</v>
      </c>
      <c r="V223" s="670" t="n">
        <v>4</v>
      </c>
      <c r="W223" s="669" t="s">
        <v>406</v>
      </c>
      <c r="X223" s="668" t="n">
        <v>6</v>
      </c>
      <c r="Y223" s="669" t="s">
        <v>115</v>
      </c>
      <c r="Z223" s="670" t="n">
        <v>5</v>
      </c>
      <c r="AA223" s="669" t="s">
        <v>116</v>
      </c>
      <c r="AB223" s="671" t="s">
        <v>127</v>
      </c>
      <c r="AC223" s="672" t="n">
        <f aca="false">IF(V223&gt;=1,(X223*12+Z223)-(T223*12+V223)+1,"")</f>
        <v>2</v>
      </c>
      <c r="AD223" s="669" t="s">
        <v>407</v>
      </c>
      <c r="AE223" s="673" t="str">
        <f aca="false">IFERROR(ROUNDDOWN(ROUND(L221*R223,0)*M221,0)*AC223,"")</f>
        <v/>
      </c>
      <c r="AF223" s="674" t="str">
        <f aca="false">IFERROR(ROUNDDOWN(ROUND(L221*(R223-P223),0)*M221,0)*AC223,"")</f>
        <v/>
      </c>
      <c r="AG223" s="675" t="n">
        <f aca="false">IF(AND(O223="ベア加算なし",Q223="ベア加算"),AE223,0)</f>
        <v>0</v>
      </c>
      <c r="AH223" s="676"/>
      <c r="AI223" s="677"/>
      <c r="AJ223" s="678"/>
      <c r="AK223" s="679"/>
      <c r="AL223" s="680"/>
      <c r="AM223" s="681"/>
      <c r="AN223" s="682" t="str">
        <f aca="false">IF(AP221="","",IF(OR(O221="",AND(O223="ベア加算なし",Q223="ベア加算",AH223=""),AND(OR(Q221="処遇加算Ⅰ",Q221="処遇加算Ⅱ"),AI221=""),AND(Q221="処遇加算Ⅲ",AJ221=""),AND(Q221="処遇加算Ⅰ",AK221=""),AND(OR(Q222="特定加算Ⅰ",Q222="特定加算Ⅱ"),AL222=""),AND(Q222="特定加算Ⅰ",AM222="")),"！記入が必要な欄（緑色、水色、黄色のセル）に空欄があります。空欄を埋めてください。",""))</f>
        <v/>
      </c>
      <c r="AP223" s="683" t="str">
        <f aca="false">IF(K221&lt;&gt;"","P列・R列に色付け","")</f>
        <v/>
      </c>
      <c r="AQ223" s="684"/>
      <c r="AR223" s="684"/>
      <c r="AX223" s="685"/>
      <c r="AY223" s="645" t="str">
        <f aca="false">G221</f>
        <v/>
      </c>
    </row>
    <row r="224" customFormat="false" ht="32.1" hidden="false" customHeight="true" outlineLevel="0" collapsed="false">
      <c r="A224" s="617" t="n">
        <v>71</v>
      </c>
      <c r="B224" s="618" t="str">
        <f aca="false">IF(基本情報入力シート!C124="","",基本情報入力シート!C124)</f>
        <v/>
      </c>
      <c r="C224" s="618"/>
      <c r="D224" s="618"/>
      <c r="E224" s="618"/>
      <c r="F224" s="618"/>
      <c r="G224" s="619" t="str">
        <f aca="false">IF(基本情報入力シート!M124="","",基本情報入力シート!M124)</f>
        <v/>
      </c>
      <c r="H224" s="619" t="str">
        <f aca="false">IF(基本情報入力シート!R124="","",基本情報入力シート!R124)</f>
        <v/>
      </c>
      <c r="I224" s="619" t="str">
        <f aca="false">IF(基本情報入力シート!W124="","",基本情報入力シート!W124)</f>
        <v/>
      </c>
      <c r="J224" s="619" t="str">
        <f aca="false">IF(基本情報入力シート!X124="","",基本情報入力シート!X124)</f>
        <v/>
      </c>
      <c r="K224" s="619" t="str">
        <f aca="false">IF(基本情報入力シート!Y124="","",基本情報入力シート!Y124)</f>
        <v/>
      </c>
      <c r="L224" s="707" t="str">
        <f aca="false">IF(基本情報入力シート!AB124="","",基本情報入力シート!AB124)</f>
        <v/>
      </c>
      <c r="M224" s="708" t="e">
        <f aca="false">IF(基本情報入力シート!AC124="","",基本情報入力シート!AC124)</f>
        <v>#N/A</v>
      </c>
      <c r="N224" s="623" t="s">
        <v>403</v>
      </c>
      <c r="O224" s="624"/>
      <c r="P224" s="625" t="e">
        <f aca="false">IFERROR(VLOOKUP(K224,【参考】数式用!$A$5:$J$27,MATCH(O224,【参考】数式用!$B$4:$J$4,0)+1,0),"")))</f>
        <v>#N/A</v>
      </c>
      <c r="Q224" s="624"/>
      <c r="R224" s="625" t="e">
        <f aca="false">IFERROR(VLOOKUP(K224,【参考】数式用!$A$5:$J$27,MATCH(Q224,【参考】数式用!$B$4:$J$4,0)+1,0),"")))</f>
        <v>#N/A</v>
      </c>
      <c r="S224" s="626" t="s">
        <v>114</v>
      </c>
      <c r="T224" s="627" t="n">
        <v>6</v>
      </c>
      <c r="U224" s="156" t="s">
        <v>115</v>
      </c>
      <c r="V224" s="628" t="n">
        <v>4</v>
      </c>
      <c r="W224" s="156" t="s">
        <v>406</v>
      </c>
      <c r="X224" s="627" t="n">
        <v>6</v>
      </c>
      <c r="Y224" s="156" t="s">
        <v>115</v>
      </c>
      <c r="Z224" s="628" t="n">
        <v>5</v>
      </c>
      <c r="AA224" s="156" t="s">
        <v>116</v>
      </c>
      <c r="AB224" s="629" t="s">
        <v>127</v>
      </c>
      <c r="AC224" s="630" t="n">
        <f aca="false">IF(V224&gt;=1,(X224*12+Z224)-(T224*12+V224)+1,"")</f>
        <v>2</v>
      </c>
      <c r="AD224" s="156" t="s">
        <v>407</v>
      </c>
      <c r="AE224" s="631" t="str">
        <f aca="false">IFERROR(ROUNDDOWN(ROUND(L224*R224,0)*M224,0)*AC224,"")</f>
        <v/>
      </c>
      <c r="AF224" s="632" t="str">
        <f aca="false">IFERROR(ROUNDDOWN(ROUND(L224*(R224-P224),0)*M224,0)*AC224,"")</f>
        <v/>
      </c>
      <c r="AG224" s="633"/>
      <c r="AH224" s="694"/>
      <c r="AI224" s="709"/>
      <c r="AJ224" s="704"/>
      <c r="AK224" s="705"/>
      <c r="AL224" s="638"/>
      <c r="AM224" s="639"/>
      <c r="AN224" s="640" t="str">
        <f aca="false">IF(AP224="","",IF(R224&lt;P224,"！加算の要件上は問題ありませんが、令和６年３月と比較して４・５月に加算率が下がる計画になっています。",""))</f>
        <v/>
      </c>
      <c r="AP224" s="641" t="str">
        <f aca="false">IF(K224&lt;&gt;"","P列・R列に色付け","")</f>
        <v/>
      </c>
      <c r="AQ224" s="642" t="e">
        <f aca="false">IFERROR(VLOOKUP(K224,【参考】数式用!$AJ$2:$AK$24,2,FALSE),"")))</f>
        <v>#N/A</v>
      </c>
      <c r="AR224" s="644" t="str">
        <f aca="false">Q224&amp;Q225&amp;Q226</f>
        <v/>
      </c>
      <c r="AS224" s="642" t="str">
        <f aca="false">IF(AG226&lt;&gt;0,IF(AH226="○","入力済","未入力"),"")</f>
        <v/>
      </c>
      <c r="AT224" s="643" t="str">
        <f aca="false">IF(OR(Q224="処遇加算Ⅰ",Q224="処遇加算Ⅱ"),IF(OR(AI224="○",AI224="令和６年度中に満たす"),"入力済","未入力"),"")</f>
        <v/>
      </c>
      <c r="AU224" s="644" t="str">
        <f aca="false">IF(Q224="処遇加算Ⅲ",IF(AJ224="○","入力済","未入力"),"")</f>
        <v/>
      </c>
      <c r="AV224" s="642" t="str">
        <f aca="false">IF(Q224="処遇加算Ⅰ",IF(OR(AK224="○",AK224="令和６年度中に満たす"),"入力済","未入力"),"")</f>
        <v/>
      </c>
      <c r="AW224" s="642" t="str">
        <f aca="false">IF(OR(Q225="特定加算Ⅰ",Q225="特定加算Ⅱ"),IF(OR(AND(K224&lt;&gt;"訪問型サービス（総合事業）",K224&lt;&gt;"通所型サービス（総合事業）",K224&lt;&gt;"（介護予防）短期入所生活介護",K224&lt;&gt;"（介護予防）短期入所療養介護（老健）",K224&lt;&gt;"（介護予防）短期入所療養介護 （病院等（老健以外）)",K224&lt;&gt;"（介護予防）短期入所療養介護（医療院）"),AL225&lt;&gt;""),1,""),"")</f>
        <v/>
      </c>
      <c r="AX224" s="645" t="str">
        <f aca="false">IF(Q225="特定加算Ⅰ",IF(AM225="","未入力","入力済"),"")</f>
        <v/>
      </c>
      <c r="AY224" s="645" t="str">
        <f aca="false">G224</f>
        <v/>
      </c>
    </row>
    <row r="225" customFormat="false" ht="32.1" hidden="false" customHeight="true" outlineLevel="0" collapsed="false">
      <c r="A225" s="617"/>
      <c r="B225" s="618"/>
      <c r="C225" s="618"/>
      <c r="D225" s="618"/>
      <c r="E225" s="618"/>
      <c r="F225" s="618"/>
      <c r="G225" s="619"/>
      <c r="H225" s="619"/>
      <c r="I225" s="619"/>
      <c r="J225" s="619"/>
      <c r="K225" s="619"/>
      <c r="L225" s="707"/>
      <c r="M225" s="708"/>
      <c r="N225" s="646" t="s">
        <v>409</v>
      </c>
      <c r="O225" s="647"/>
      <c r="P225" s="648" t="e">
        <f aca="false">IFERROR(VLOOKUP(K224,【参考】数式用!$A$5:$J$27,MATCH(O225,【参考】数式用!$B$4:$J$4,0)+1,0),"")))</f>
        <v>#N/A</v>
      </c>
      <c r="Q225" s="647"/>
      <c r="R225" s="648" t="e">
        <f aca="false">IFERROR(VLOOKUP(K224,【参考】数式用!$A$5:$J$27,MATCH(Q225,【参考】数式用!$B$4:$J$4,0)+1,0),"")))</f>
        <v>#N/A</v>
      </c>
      <c r="S225" s="98" t="s">
        <v>114</v>
      </c>
      <c r="T225" s="649" t="n">
        <v>6</v>
      </c>
      <c r="U225" s="99" t="s">
        <v>115</v>
      </c>
      <c r="V225" s="650" t="n">
        <v>4</v>
      </c>
      <c r="W225" s="99" t="s">
        <v>406</v>
      </c>
      <c r="X225" s="649" t="n">
        <v>6</v>
      </c>
      <c r="Y225" s="99" t="s">
        <v>115</v>
      </c>
      <c r="Z225" s="650" t="n">
        <v>5</v>
      </c>
      <c r="AA225" s="99" t="s">
        <v>116</v>
      </c>
      <c r="AB225" s="651" t="s">
        <v>127</v>
      </c>
      <c r="AC225" s="652" t="n">
        <f aca="false">IF(V225&gt;=1,(X225*12+Z225)-(T225*12+V225)+1,"")</f>
        <v>2</v>
      </c>
      <c r="AD225" s="99" t="s">
        <v>407</v>
      </c>
      <c r="AE225" s="653" t="str">
        <f aca="false">IFERROR(ROUNDDOWN(ROUND(L224*R225,0)*M224,0)*AC225,"")</f>
        <v/>
      </c>
      <c r="AF225" s="654" t="str">
        <f aca="false">IFERROR(ROUNDDOWN(ROUND(L224*(R225-P225),0)*M224,0)*AC225,"")</f>
        <v/>
      </c>
      <c r="AG225" s="655"/>
      <c r="AH225" s="656"/>
      <c r="AI225" s="657"/>
      <c r="AJ225" s="658"/>
      <c r="AK225" s="659"/>
      <c r="AL225" s="660"/>
      <c r="AM225" s="661"/>
      <c r="AN225" s="662" t="str">
        <f aca="false">IF(AP224="","",IF(OR(Z224=4,Z225=4,Z226=4),"！加算の要件上は問題ありませんが、算定期間の終わりが令和６年５月になっていません。区分変更の場合は、「基本情報入力シート」で同じ事業所を２行に分けて記入してください。",""))</f>
        <v/>
      </c>
      <c r="AO225" s="663"/>
      <c r="AP225" s="641" t="str">
        <f aca="false">IF(K224&lt;&gt;"","P列・R列に色付け","")</f>
        <v/>
      </c>
      <c r="AY225" s="645" t="str">
        <f aca="false">G224</f>
        <v/>
      </c>
    </row>
    <row r="226" customFormat="false" ht="32.1" hidden="false" customHeight="true" outlineLevel="0" collapsed="false">
      <c r="A226" s="617"/>
      <c r="B226" s="618"/>
      <c r="C226" s="618"/>
      <c r="D226" s="618"/>
      <c r="E226" s="618"/>
      <c r="F226" s="618"/>
      <c r="G226" s="619"/>
      <c r="H226" s="619"/>
      <c r="I226" s="619"/>
      <c r="J226" s="619"/>
      <c r="K226" s="619"/>
      <c r="L226" s="707"/>
      <c r="M226" s="708"/>
      <c r="N226" s="664" t="s">
        <v>413</v>
      </c>
      <c r="O226" s="711"/>
      <c r="P226" s="712" t="e">
        <f aca="false">IFERROR(VLOOKUP(K224,【参考】数式用!$A$5:$J$27,MATCH(O226,【参考】数式用!$B$4:$J$4,0)+1,0),"")))</f>
        <v>#N/A</v>
      </c>
      <c r="Q226" s="665"/>
      <c r="R226" s="666" t="e">
        <f aca="false">IFERROR(VLOOKUP(K224,【参考】数式用!$A$5:$J$27,MATCH(Q226,【参考】数式用!$B$4:$J$4,0)+1,0),"")))</f>
        <v>#N/A</v>
      </c>
      <c r="S226" s="667" t="s">
        <v>114</v>
      </c>
      <c r="T226" s="668" t="n">
        <v>6</v>
      </c>
      <c r="U226" s="669" t="s">
        <v>115</v>
      </c>
      <c r="V226" s="670" t="n">
        <v>4</v>
      </c>
      <c r="W226" s="669" t="s">
        <v>406</v>
      </c>
      <c r="X226" s="668" t="n">
        <v>6</v>
      </c>
      <c r="Y226" s="669" t="s">
        <v>115</v>
      </c>
      <c r="Z226" s="670" t="n">
        <v>5</v>
      </c>
      <c r="AA226" s="669" t="s">
        <v>116</v>
      </c>
      <c r="AB226" s="671" t="s">
        <v>127</v>
      </c>
      <c r="AC226" s="672" t="n">
        <f aca="false">IF(V226&gt;=1,(X226*12+Z226)-(T226*12+V226)+1,"")</f>
        <v>2</v>
      </c>
      <c r="AD226" s="669" t="s">
        <v>407</v>
      </c>
      <c r="AE226" s="673" t="str">
        <f aca="false">IFERROR(ROUNDDOWN(ROUND(L224*R226,0)*M224,0)*AC226,"")</f>
        <v/>
      </c>
      <c r="AF226" s="674" t="str">
        <f aca="false">IFERROR(ROUNDDOWN(ROUND(L224*(R226-P226),0)*M224,0)*AC226,"")</f>
        <v/>
      </c>
      <c r="AG226" s="675" t="n">
        <f aca="false">IF(AND(O226="ベア加算なし",Q226="ベア加算"),AE226,0)</f>
        <v>0</v>
      </c>
      <c r="AH226" s="676"/>
      <c r="AI226" s="677"/>
      <c r="AJ226" s="678"/>
      <c r="AK226" s="679"/>
      <c r="AL226" s="680"/>
      <c r="AM226" s="681"/>
      <c r="AN226" s="682" t="str">
        <f aca="false">IF(AP224="","",IF(OR(O224="",AND(O226="ベア加算なし",Q226="ベア加算",AH226=""),AND(OR(Q224="処遇加算Ⅰ",Q224="処遇加算Ⅱ"),AI224=""),AND(Q224="処遇加算Ⅲ",AJ224=""),AND(Q224="処遇加算Ⅰ",AK224=""),AND(OR(Q225="特定加算Ⅰ",Q225="特定加算Ⅱ"),AL225=""),AND(Q225="特定加算Ⅰ",AM225="")),"！記入が必要な欄（緑色、水色、黄色のセル）に空欄があります。空欄を埋めてください。",""))</f>
        <v/>
      </c>
      <c r="AP226" s="683" t="str">
        <f aca="false">IF(K224&lt;&gt;"","P列・R列に色付け","")</f>
        <v/>
      </c>
      <c r="AQ226" s="684"/>
      <c r="AR226" s="684"/>
      <c r="AX226" s="685"/>
      <c r="AY226" s="645" t="str">
        <f aca="false">G224</f>
        <v/>
      </c>
    </row>
    <row r="227" customFormat="false" ht="32.1" hidden="false" customHeight="true" outlineLevel="0" collapsed="false">
      <c r="A227" s="617" t="n">
        <v>72</v>
      </c>
      <c r="B227" s="618" t="str">
        <f aca="false">IF(基本情報入力シート!C125="","",基本情報入力シート!C125)</f>
        <v/>
      </c>
      <c r="C227" s="618"/>
      <c r="D227" s="618"/>
      <c r="E227" s="618"/>
      <c r="F227" s="618"/>
      <c r="G227" s="619" t="str">
        <f aca="false">IF(基本情報入力シート!M125="","",基本情報入力シート!M125)</f>
        <v/>
      </c>
      <c r="H227" s="619" t="str">
        <f aca="false">IF(基本情報入力シート!R125="","",基本情報入力シート!R125)</f>
        <v/>
      </c>
      <c r="I227" s="619" t="str">
        <f aca="false">IF(基本情報入力シート!W125="","",基本情報入力シート!W125)</f>
        <v/>
      </c>
      <c r="J227" s="619" t="str">
        <f aca="false">IF(基本情報入力シート!X125="","",基本情報入力シート!X125)</f>
        <v/>
      </c>
      <c r="K227" s="619" t="str">
        <f aca="false">IF(基本情報入力シート!Y125="","",基本情報入力シート!Y125)</f>
        <v/>
      </c>
      <c r="L227" s="707" t="str">
        <f aca="false">IF(基本情報入力シート!AB125="","",基本情報入力シート!AB125)</f>
        <v/>
      </c>
      <c r="M227" s="708" t="e">
        <f aca="false">IF(基本情報入力シート!AC125="","",基本情報入力シート!AC125)</f>
        <v>#N/A</v>
      </c>
      <c r="N227" s="623" t="s">
        <v>403</v>
      </c>
      <c r="O227" s="624"/>
      <c r="P227" s="625" t="e">
        <f aca="false">IFERROR(VLOOKUP(K227,【参考】数式用!$A$5:$J$27,MATCH(O227,【参考】数式用!$B$4:$J$4,0)+1,0),"")))</f>
        <v>#N/A</v>
      </c>
      <c r="Q227" s="624"/>
      <c r="R227" s="625" t="e">
        <f aca="false">IFERROR(VLOOKUP(K227,【参考】数式用!$A$5:$J$27,MATCH(Q227,【参考】数式用!$B$4:$J$4,0)+1,0),"")))</f>
        <v>#N/A</v>
      </c>
      <c r="S227" s="626" t="s">
        <v>114</v>
      </c>
      <c r="T227" s="627" t="n">
        <v>6</v>
      </c>
      <c r="U227" s="156" t="s">
        <v>115</v>
      </c>
      <c r="V227" s="628" t="n">
        <v>4</v>
      </c>
      <c r="W227" s="156" t="s">
        <v>406</v>
      </c>
      <c r="X227" s="627" t="n">
        <v>6</v>
      </c>
      <c r="Y227" s="156" t="s">
        <v>115</v>
      </c>
      <c r="Z227" s="628" t="n">
        <v>5</v>
      </c>
      <c r="AA227" s="156" t="s">
        <v>116</v>
      </c>
      <c r="AB227" s="629" t="s">
        <v>127</v>
      </c>
      <c r="AC227" s="630" t="n">
        <f aca="false">IF(V227&gt;=1,(X227*12+Z227)-(T227*12+V227)+1,"")</f>
        <v>2</v>
      </c>
      <c r="AD227" s="156" t="s">
        <v>407</v>
      </c>
      <c r="AE227" s="631" t="str">
        <f aca="false">IFERROR(ROUNDDOWN(ROUND(L227*R227,0)*M227,0)*AC227,"")</f>
        <v/>
      </c>
      <c r="AF227" s="632" t="str">
        <f aca="false">IFERROR(ROUNDDOWN(ROUND(L227*(R227-P227),0)*M227,0)*AC227,"")</f>
        <v/>
      </c>
      <c r="AG227" s="633"/>
      <c r="AH227" s="694"/>
      <c r="AI227" s="709"/>
      <c r="AJ227" s="704"/>
      <c r="AK227" s="705"/>
      <c r="AL227" s="638"/>
      <c r="AM227" s="639"/>
      <c r="AN227" s="640" t="str">
        <f aca="false">IF(AP227="","",IF(R227&lt;P227,"！加算の要件上は問題ありませんが、令和６年３月と比較して４・５月に加算率が下がる計画になっています。",""))</f>
        <v/>
      </c>
      <c r="AP227" s="641" t="str">
        <f aca="false">IF(K227&lt;&gt;"","P列・R列に色付け","")</f>
        <v/>
      </c>
      <c r="AQ227" s="642" t="e">
        <f aca="false">IFERROR(VLOOKUP(K227,【参考】数式用!$AJ$2:$AK$24,2,FALSE),"")))</f>
        <v>#N/A</v>
      </c>
      <c r="AR227" s="644" t="str">
        <f aca="false">Q227&amp;Q228&amp;Q229</f>
        <v/>
      </c>
      <c r="AS227" s="642" t="str">
        <f aca="false">IF(AG229&lt;&gt;0,IF(AH229="○","入力済","未入力"),"")</f>
        <v/>
      </c>
      <c r="AT227" s="643" t="str">
        <f aca="false">IF(OR(Q227="処遇加算Ⅰ",Q227="処遇加算Ⅱ"),IF(OR(AI227="○",AI227="令和６年度中に満たす"),"入力済","未入力"),"")</f>
        <v/>
      </c>
      <c r="AU227" s="644" t="str">
        <f aca="false">IF(Q227="処遇加算Ⅲ",IF(AJ227="○","入力済","未入力"),"")</f>
        <v/>
      </c>
      <c r="AV227" s="642" t="str">
        <f aca="false">IF(Q227="処遇加算Ⅰ",IF(OR(AK227="○",AK227="令和６年度中に満たす"),"入力済","未入力"),"")</f>
        <v/>
      </c>
      <c r="AW227" s="642" t="str">
        <f aca="false">IF(OR(Q228="特定加算Ⅰ",Q228="特定加算Ⅱ"),IF(OR(AND(K227&lt;&gt;"訪問型サービス（総合事業）",K227&lt;&gt;"通所型サービス（総合事業）",K227&lt;&gt;"（介護予防）短期入所生活介護",K227&lt;&gt;"（介護予防）短期入所療養介護（老健）",K227&lt;&gt;"（介護予防）短期入所療養介護 （病院等（老健以外）)",K227&lt;&gt;"（介護予防）短期入所療養介護（医療院）"),AL228&lt;&gt;""),1,""),"")</f>
        <v/>
      </c>
      <c r="AX227" s="645" t="str">
        <f aca="false">IF(Q228="特定加算Ⅰ",IF(AM228="","未入力","入力済"),"")</f>
        <v/>
      </c>
      <c r="AY227" s="645" t="str">
        <f aca="false">G227</f>
        <v/>
      </c>
    </row>
    <row r="228" customFormat="false" ht="32.1" hidden="false" customHeight="true" outlineLevel="0" collapsed="false">
      <c r="A228" s="617"/>
      <c r="B228" s="618"/>
      <c r="C228" s="618"/>
      <c r="D228" s="618"/>
      <c r="E228" s="618"/>
      <c r="F228" s="618"/>
      <c r="G228" s="619"/>
      <c r="H228" s="619"/>
      <c r="I228" s="619"/>
      <c r="J228" s="619"/>
      <c r="K228" s="619"/>
      <c r="L228" s="707"/>
      <c r="M228" s="708"/>
      <c r="N228" s="646" t="s">
        <v>409</v>
      </c>
      <c r="O228" s="647"/>
      <c r="P228" s="648" t="e">
        <f aca="false">IFERROR(VLOOKUP(K227,【参考】数式用!$A$5:$J$27,MATCH(O228,【参考】数式用!$B$4:$J$4,0)+1,0),"")))</f>
        <v>#N/A</v>
      </c>
      <c r="Q228" s="647"/>
      <c r="R228" s="648" t="e">
        <f aca="false">IFERROR(VLOOKUP(K227,【参考】数式用!$A$5:$J$27,MATCH(Q228,【参考】数式用!$B$4:$J$4,0)+1,0),"")))</f>
        <v>#N/A</v>
      </c>
      <c r="S228" s="98" t="s">
        <v>114</v>
      </c>
      <c r="T228" s="649" t="n">
        <v>6</v>
      </c>
      <c r="U228" s="99" t="s">
        <v>115</v>
      </c>
      <c r="V228" s="650" t="n">
        <v>4</v>
      </c>
      <c r="W228" s="99" t="s">
        <v>406</v>
      </c>
      <c r="X228" s="649" t="n">
        <v>6</v>
      </c>
      <c r="Y228" s="99" t="s">
        <v>115</v>
      </c>
      <c r="Z228" s="650" t="n">
        <v>5</v>
      </c>
      <c r="AA228" s="99" t="s">
        <v>116</v>
      </c>
      <c r="AB228" s="651" t="s">
        <v>127</v>
      </c>
      <c r="AC228" s="652" t="n">
        <f aca="false">IF(V228&gt;=1,(X228*12+Z228)-(T228*12+V228)+1,"")</f>
        <v>2</v>
      </c>
      <c r="AD228" s="99" t="s">
        <v>407</v>
      </c>
      <c r="AE228" s="653" t="str">
        <f aca="false">IFERROR(ROUNDDOWN(ROUND(L227*R228,0)*M227,0)*AC228,"")</f>
        <v/>
      </c>
      <c r="AF228" s="654" t="str">
        <f aca="false">IFERROR(ROUNDDOWN(ROUND(L227*(R228-P228),0)*M227,0)*AC228,"")</f>
        <v/>
      </c>
      <c r="AG228" s="655"/>
      <c r="AH228" s="656"/>
      <c r="AI228" s="657"/>
      <c r="AJ228" s="658"/>
      <c r="AK228" s="659"/>
      <c r="AL228" s="660"/>
      <c r="AM228" s="661"/>
      <c r="AN228" s="662" t="str">
        <f aca="false">IF(AP227="","",IF(OR(Z227=4,Z228=4,Z229=4),"！加算の要件上は問題ありませんが、算定期間の終わりが令和６年５月になっていません。区分変更の場合は、「基本情報入力シート」で同じ事業所を２行に分けて記入してください。",""))</f>
        <v/>
      </c>
      <c r="AO228" s="663"/>
      <c r="AP228" s="641" t="str">
        <f aca="false">IF(K227&lt;&gt;"","P列・R列に色付け","")</f>
        <v/>
      </c>
      <c r="AY228" s="645" t="str">
        <f aca="false">G227</f>
        <v/>
      </c>
    </row>
    <row r="229" customFormat="false" ht="32.1" hidden="false" customHeight="true" outlineLevel="0" collapsed="false">
      <c r="A229" s="617"/>
      <c r="B229" s="618"/>
      <c r="C229" s="618"/>
      <c r="D229" s="618"/>
      <c r="E229" s="618"/>
      <c r="F229" s="618"/>
      <c r="G229" s="619"/>
      <c r="H229" s="619"/>
      <c r="I229" s="619"/>
      <c r="J229" s="619"/>
      <c r="K229" s="619"/>
      <c r="L229" s="707"/>
      <c r="M229" s="708"/>
      <c r="N229" s="664" t="s">
        <v>413</v>
      </c>
      <c r="O229" s="711"/>
      <c r="P229" s="712" t="e">
        <f aca="false">IFERROR(VLOOKUP(K227,【参考】数式用!$A$5:$J$27,MATCH(O229,【参考】数式用!$B$4:$J$4,0)+1,0),"")))</f>
        <v>#N/A</v>
      </c>
      <c r="Q229" s="665"/>
      <c r="R229" s="666" t="e">
        <f aca="false">IFERROR(VLOOKUP(K227,【参考】数式用!$A$5:$J$27,MATCH(Q229,【参考】数式用!$B$4:$J$4,0)+1,0),"")))</f>
        <v>#N/A</v>
      </c>
      <c r="S229" s="667" t="s">
        <v>114</v>
      </c>
      <c r="T229" s="668" t="n">
        <v>6</v>
      </c>
      <c r="U229" s="669" t="s">
        <v>115</v>
      </c>
      <c r="V229" s="670" t="n">
        <v>4</v>
      </c>
      <c r="W229" s="669" t="s">
        <v>406</v>
      </c>
      <c r="X229" s="668" t="n">
        <v>6</v>
      </c>
      <c r="Y229" s="669" t="s">
        <v>115</v>
      </c>
      <c r="Z229" s="670" t="n">
        <v>5</v>
      </c>
      <c r="AA229" s="669" t="s">
        <v>116</v>
      </c>
      <c r="AB229" s="671" t="s">
        <v>127</v>
      </c>
      <c r="AC229" s="672" t="n">
        <f aca="false">IF(V229&gt;=1,(X229*12+Z229)-(T229*12+V229)+1,"")</f>
        <v>2</v>
      </c>
      <c r="AD229" s="669" t="s">
        <v>407</v>
      </c>
      <c r="AE229" s="673" t="str">
        <f aca="false">IFERROR(ROUNDDOWN(ROUND(L227*R229,0)*M227,0)*AC229,"")</f>
        <v/>
      </c>
      <c r="AF229" s="674" t="str">
        <f aca="false">IFERROR(ROUNDDOWN(ROUND(L227*(R229-P229),0)*M227,0)*AC229,"")</f>
        <v/>
      </c>
      <c r="AG229" s="675" t="n">
        <f aca="false">IF(AND(O229="ベア加算なし",Q229="ベア加算"),AE229,0)</f>
        <v>0</v>
      </c>
      <c r="AH229" s="676"/>
      <c r="AI229" s="677"/>
      <c r="AJ229" s="678"/>
      <c r="AK229" s="679"/>
      <c r="AL229" s="680"/>
      <c r="AM229" s="681"/>
      <c r="AN229" s="682" t="str">
        <f aca="false">IF(AP227="","",IF(OR(O227="",AND(O229="ベア加算なし",Q229="ベア加算",AH229=""),AND(OR(Q227="処遇加算Ⅰ",Q227="処遇加算Ⅱ"),AI227=""),AND(Q227="処遇加算Ⅲ",AJ227=""),AND(Q227="処遇加算Ⅰ",AK227=""),AND(OR(Q228="特定加算Ⅰ",Q228="特定加算Ⅱ"),AL228=""),AND(Q228="特定加算Ⅰ",AM228="")),"！記入が必要な欄（緑色、水色、黄色のセル）に空欄があります。空欄を埋めてください。",""))</f>
        <v/>
      </c>
      <c r="AP229" s="683" t="str">
        <f aca="false">IF(K227&lt;&gt;"","P列・R列に色付け","")</f>
        <v/>
      </c>
      <c r="AQ229" s="684"/>
      <c r="AR229" s="684"/>
      <c r="AX229" s="685"/>
      <c r="AY229" s="645" t="str">
        <f aca="false">G227</f>
        <v/>
      </c>
    </row>
    <row r="230" customFormat="false" ht="32.1" hidden="false" customHeight="true" outlineLevel="0" collapsed="false">
      <c r="A230" s="617" t="n">
        <v>73</v>
      </c>
      <c r="B230" s="618" t="str">
        <f aca="false">IF(基本情報入力シート!C126="","",基本情報入力シート!C126)</f>
        <v/>
      </c>
      <c r="C230" s="618"/>
      <c r="D230" s="618"/>
      <c r="E230" s="618"/>
      <c r="F230" s="618"/>
      <c r="G230" s="619" t="str">
        <f aca="false">IF(基本情報入力シート!M126="","",基本情報入力シート!M126)</f>
        <v/>
      </c>
      <c r="H230" s="619" t="str">
        <f aca="false">IF(基本情報入力シート!R126="","",基本情報入力シート!R126)</f>
        <v/>
      </c>
      <c r="I230" s="619" t="str">
        <f aca="false">IF(基本情報入力シート!W126="","",基本情報入力シート!W126)</f>
        <v/>
      </c>
      <c r="J230" s="619" t="str">
        <f aca="false">IF(基本情報入力シート!X126="","",基本情報入力シート!X126)</f>
        <v/>
      </c>
      <c r="K230" s="619" t="str">
        <f aca="false">IF(基本情報入力シート!Y126="","",基本情報入力シート!Y126)</f>
        <v/>
      </c>
      <c r="L230" s="707" t="str">
        <f aca="false">IF(基本情報入力シート!AB126="","",基本情報入力シート!AB126)</f>
        <v/>
      </c>
      <c r="M230" s="708" t="e">
        <f aca="false">IF(基本情報入力シート!AC126="","",基本情報入力シート!AC126)</f>
        <v>#N/A</v>
      </c>
      <c r="N230" s="623" t="s">
        <v>403</v>
      </c>
      <c r="O230" s="624"/>
      <c r="P230" s="625" t="e">
        <f aca="false">IFERROR(VLOOKUP(K230,【参考】数式用!$A$5:$J$27,MATCH(O230,【参考】数式用!$B$4:$J$4,0)+1,0),"")))</f>
        <v>#N/A</v>
      </c>
      <c r="Q230" s="624"/>
      <c r="R230" s="625" t="e">
        <f aca="false">IFERROR(VLOOKUP(K230,【参考】数式用!$A$5:$J$27,MATCH(Q230,【参考】数式用!$B$4:$J$4,0)+1,0),"")))</f>
        <v>#N/A</v>
      </c>
      <c r="S230" s="626" t="s">
        <v>114</v>
      </c>
      <c r="T230" s="627" t="n">
        <v>6</v>
      </c>
      <c r="U230" s="156" t="s">
        <v>115</v>
      </c>
      <c r="V230" s="628" t="n">
        <v>4</v>
      </c>
      <c r="W230" s="156" t="s">
        <v>406</v>
      </c>
      <c r="X230" s="627" t="n">
        <v>6</v>
      </c>
      <c r="Y230" s="156" t="s">
        <v>115</v>
      </c>
      <c r="Z230" s="628" t="n">
        <v>5</v>
      </c>
      <c r="AA230" s="156" t="s">
        <v>116</v>
      </c>
      <c r="AB230" s="629" t="s">
        <v>127</v>
      </c>
      <c r="AC230" s="630" t="n">
        <f aca="false">IF(V230&gt;=1,(X230*12+Z230)-(T230*12+V230)+1,"")</f>
        <v>2</v>
      </c>
      <c r="AD230" s="156" t="s">
        <v>407</v>
      </c>
      <c r="AE230" s="631" t="str">
        <f aca="false">IFERROR(ROUNDDOWN(ROUND(L230*R230,0)*M230,0)*AC230,"")</f>
        <v/>
      </c>
      <c r="AF230" s="632" t="str">
        <f aca="false">IFERROR(ROUNDDOWN(ROUND(L230*(R230-P230),0)*M230,0)*AC230,"")</f>
        <v/>
      </c>
      <c r="AG230" s="633"/>
      <c r="AH230" s="694"/>
      <c r="AI230" s="709"/>
      <c r="AJ230" s="704"/>
      <c r="AK230" s="705"/>
      <c r="AL230" s="638"/>
      <c r="AM230" s="639"/>
      <c r="AN230" s="640" t="str">
        <f aca="false">IF(AP230="","",IF(R230&lt;P230,"！加算の要件上は問題ありませんが、令和６年３月と比較して４・５月に加算率が下がる計画になっています。",""))</f>
        <v/>
      </c>
      <c r="AP230" s="641" t="str">
        <f aca="false">IF(K230&lt;&gt;"","P列・R列に色付け","")</f>
        <v/>
      </c>
      <c r="AQ230" s="642" t="e">
        <f aca="false">IFERROR(VLOOKUP(K230,【参考】数式用!$AJ$2:$AK$24,2,FALSE),"")))</f>
        <v>#N/A</v>
      </c>
      <c r="AR230" s="644" t="str">
        <f aca="false">Q230&amp;Q231&amp;Q232</f>
        <v/>
      </c>
      <c r="AS230" s="642" t="str">
        <f aca="false">IF(AG232&lt;&gt;0,IF(AH232="○","入力済","未入力"),"")</f>
        <v/>
      </c>
      <c r="AT230" s="643" t="str">
        <f aca="false">IF(OR(Q230="処遇加算Ⅰ",Q230="処遇加算Ⅱ"),IF(OR(AI230="○",AI230="令和６年度中に満たす"),"入力済","未入力"),"")</f>
        <v/>
      </c>
      <c r="AU230" s="644" t="str">
        <f aca="false">IF(Q230="処遇加算Ⅲ",IF(AJ230="○","入力済","未入力"),"")</f>
        <v/>
      </c>
      <c r="AV230" s="642" t="str">
        <f aca="false">IF(Q230="処遇加算Ⅰ",IF(OR(AK230="○",AK230="令和６年度中に満たす"),"入力済","未入力"),"")</f>
        <v/>
      </c>
      <c r="AW230" s="642" t="str">
        <f aca="false">IF(OR(Q231="特定加算Ⅰ",Q231="特定加算Ⅱ"),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（病院等（老健以外）)",K230&lt;&gt;"（介護予防）短期入所療養介護（医療院）"),AL231&lt;&gt;""),1,""),"")</f>
        <v/>
      </c>
      <c r="AX230" s="645" t="str">
        <f aca="false">IF(Q231="特定加算Ⅰ",IF(AM231="","未入力","入力済"),"")</f>
        <v/>
      </c>
      <c r="AY230" s="645" t="str">
        <f aca="false">G230</f>
        <v/>
      </c>
    </row>
    <row r="231" customFormat="false" ht="32.1" hidden="false" customHeight="true" outlineLevel="0" collapsed="false">
      <c r="A231" s="617"/>
      <c r="B231" s="618"/>
      <c r="C231" s="618"/>
      <c r="D231" s="618"/>
      <c r="E231" s="618"/>
      <c r="F231" s="618"/>
      <c r="G231" s="619"/>
      <c r="H231" s="619"/>
      <c r="I231" s="619"/>
      <c r="J231" s="619"/>
      <c r="K231" s="619"/>
      <c r="L231" s="707"/>
      <c r="M231" s="708"/>
      <c r="N231" s="646" t="s">
        <v>409</v>
      </c>
      <c r="O231" s="647"/>
      <c r="P231" s="648" t="e">
        <f aca="false">IFERROR(VLOOKUP(K230,【参考】数式用!$A$5:$J$27,MATCH(O231,【参考】数式用!$B$4:$J$4,0)+1,0),"")))</f>
        <v>#N/A</v>
      </c>
      <c r="Q231" s="647"/>
      <c r="R231" s="648" t="e">
        <f aca="false">IFERROR(VLOOKUP(K230,【参考】数式用!$A$5:$J$27,MATCH(Q231,【参考】数式用!$B$4:$J$4,0)+1,0),"")))</f>
        <v>#N/A</v>
      </c>
      <c r="S231" s="98" t="s">
        <v>114</v>
      </c>
      <c r="T231" s="649" t="n">
        <v>6</v>
      </c>
      <c r="U231" s="99" t="s">
        <v>115</v>
      </c>
      <c r="V231" s="650" t="n">
        <v>4</v>
      </c>
      <c r="W231" s="99" t="s">
        <v>406</v>
      </c>
      <c r="X231" s="649" t="n">
        <v>6</v>
      </c>
      <c r="Y231" s="99" t="s">
        <v>115</v>
      </c>
      <c r="Z231" s="650" t="n">
        <v>5</v>
      </c>
      <c r="AA231" s="99" t="s">
        <v>116</v>
      </c>
      <c r="AB231" s="651" t="s">
        <v>127</v>
      </c>
      <c r="AC231" s="652" t="n">
        <f aca="false">IF(V231&gt;=1,(X231*12+Z231)-(T231*12+V231)+1,"")</f>
        <v>2</v>
      </c>
      <c r="AD231" s="99" t="s">
        <v>407</v>
      </c>
      <c r="AE231" s="653" t="str">
        <f aca="false">IFERROR(ROUNDDOWN(ROUND(L230*R231,0)*M230,0)*AC231,"")</f>
        <v/>
      </c>
      <c r="AF231" s="654" t="str">
        <f aca="false">IFERROR(ROUNDDOWN(ROUND(L230*(R231-P231),0)*M230,0)*AC231,"")</f>
        <v/>
      </c>
      <c r="AG231" s="655"/>
      <c r="AH231" s="656"/>
      <c r="AI231" s="657"/>
      <c r="AJ231" s="658"/>
      <c r="AK231" s="659"/>
      <c r="AL231" s="660"/>
      <c r="AM231" s="661"/>
      <c r="AN231" s="662" t="str">
        <f aca="false">IF(AP230="","",IF(OR(Z230=4,Z231=4,Z232=4),"！加算の要件上は問題ありませんが、算定期間の終わりが令和６年５月になっていません。区分変更の場合は、「基本情報入力シート」で同じ事業所を２行に分けて記入してください。",""))</f>
        <v/>
      </c>
      <c r="AO231" s="663"/>
      <c r="AP231" s="641" t="str">
        <f aca="false">IF(K230&lt;&gt;"","P列・R列に色付け","")</f>
        <v/>
      </c>
      <c r="AY231" s="645" t="str">
        <f aca="false">G230</f>
        <v/>
      </c>
    </row>
    <row r="232" customFormat="false" ht="32.1" hidden="false" customHeight="true" outlineLevel="0" collapsed="false">
      <c r="A232" s="617"/>
      <c r="B232" s="618"/>
      <c r="C232" s="618"/>
      <c r="D232" s="618"/>
      <c r="E232" s="618"/>
      <c r="F232" s="618"/>
      <c r="G232" s="619"/>
      <c r="H232" s="619"/>
      <c r="I232" s="619"/>
      <c r="J232" s="619"/>
      <c r="K232" s="619"/>
      <c r="L232" s="707"/>
      <c r="M232" s="708"/>
      <c r="N232" s="664" t="s">
        <v>413</v>
      </c>
      <c r="O232" s="711"/>
      <c r="P232" s="712" t="e">
        <f aca="false">IFERROR(VLOOKUP(K230,【参考】数式用!$A$5:$J$27,MATCH(O232,【参考】数式用!$B$4:$J$4,0)+1,0),"")))</f>
        <v>#N/A</v>
      </c>
      <c r="Q232" s="665"/>
      <c r="R232" s="666" t="e">
        <f aca="false">IFERROR(VLOOKUP(K230,【参考】数式用!$A$5:$J$27,MATCH(Q232,【参考】数式用!$B$4:$J$4,0)+1,0),"")))</f>
        <v>#N/A</v>
      </c>
      <c r="S232" s="667" t="s">
        <v>114</v>
      </c>
      <c r="T232" s="668" t="n">
        <v>6</v>
      </c>
      <c r="U232" s="669" t="s">
        <v>115</v>
      </c>
      <c r="V232" s="670" t="n">
        <v>4</v>
      </c>
      <c r="W232" s="669" t="s">
        <v>406</v>
      </c>
      <c r="X232" s="668" t="n">
        <v>6</v>
      </c>
      <c r="Y232" s="669" t="s">
        <v>115</v>
      </c>
      <c r="Z232" s="670" t="n">
        <v>5</v>
      </c>
      <c r="AA232" s="669" t="s">
        <v>116</v>
      </c>
      <c r="AB232" s="671" t="s">
        <v>127</v>
      </c>
      <c r="AC232" s="672" t="n">
        <f aca="false">IF(V232&gt;=1,(X232*12+Z232)-(T232*12+V232)+1,"")</f>
        <v>2</v>
      </c>
      <c r="AD232" s="669" t="s">
        <v>407</v>
      </c>
      <c r="AE232" s="673" t="str">
        <f aca="false">IFERROR(ROUNDDOWN(ROUND(L230*R232,0)*M230,0)*AC232,"")</f>
        <v/>
      </c>
      <c r="AF232" s="674" t="str">
        <f aca="false">IFERROR(ROUNDDOWN(ROUND(L230*(R232-P232),0)*M230,0)*AC232,"")</f>
        <v/>
      </c>
      <c r="AG232" s="675" t="n">
        <f aca="false">IF(AND(O232="ベア加算なし",Q232="ベア加算"),AE232,0)</f>
        <v>0</v>
      </c>
      <c r="AH232" s="676"/>
      <c r="AI232" s="677"/>
      <c r="AJ232" s="678"/>
      <c r="AK232" s="679"/>
      <c r="AL232" s="680"/>
      <c r="AM232" s="681"/>
      <c r="AN232" s="682" t="str">
        <f aca="false">IF(AP230="","",IF(OR(O230="",AND(O232="ベア加算なし",Q232="ベア加算",AH232=""),AND(OR(Q230="処遇加算Ⅰ",Q230="処遇加算Ⅱ"),AI230=""),AND(Q230="処遇加算Ⅲ",AJ230=""),AND(Q230="処遇加算Ⅰ",AK230=""),AND(OR(Q231="特定加算Ⅰ",Q231="特定加算Ⅱ"),AL231=""),AND(Q231="特定加算Ⅰ",AM231="")),"！記入が必要な欄（緑色、水色、黄色のセル）に空欄があります。空欄を埋めてください。",""))</f>
        <v/>
      </c>
      <c r="AP232" s="683" t="str">
        <f aca="false">IF(K230&lt;&gt;"","P列・R列に色付け","")</f>
        <v/>
      </c>
      <c r="AQ232" s="684"/>
      <c r="AR232" s="684"/>
      <c r="AX232" s="685"/>
      <c r="AY232" s="645" t="str">
        <f aca="false">G230</f>
        <v/>
      </c>
    </row>
    <row r="233" customFormat="false" ht="32.1" hidden="false" customHeight="true" outlineLevel="0" collapsed="false">
      <c r="A233" s="617" t="n">
        <v>74</v>
      </c>
      <c r="B233" s="618" t="str">
        <f aca="false">IF(基本情報入力シート!C127="","",基本情報入力シート!C127)</f>
        <v/>
      </c>
      <c r="C233" s="618"/>
      <c r="D233" s="618"/>
      <c r="E233" s="618"/>
      <c r="F233" s="618"/>
      <c r="G233" s="619" t="str">
        <f aca="false">IF(基本情報入力シート!M127="","",基本情報入力シート!M127)</f>
        <v/>
      </c>
      <c r="H233" s="619" t="str">
        <f aca="false">IF(基本情報入力シート!R127="","",基本情報入力シート!R127)</f>
        <v/>
      </c>
      <c r="I233" s="619" t="str">
        <f aca="false">IF(基本情報入力シート!W127="","",基本情報入力シート!W127)</f>
        <v/>
      </c>
      <c r="J233" s="619" t="str">
        <f aca="false">IF(基本情報入力シート!X127="","",基本情報入力シート!X127)</f>
        <v/>
      </c>
      <c r="K233" s="619" t="str">
        <f aca="false">IF(基本情報入力シート!Y127="","",基本情報入力シート!Y127)</f>
        <v/>
      </c>
      <c r="L233" s="707" t="str">
        <f aca="false">IF(基本情報入力シート!AB127="","",基本情報入力シート!AB127)</f>
        <v/>
      </c>
      <c r="M233" s="708" t="e">
        <f aca="false">IF(基本情報入力シート!AC127="","",基本情報入力シート!AC127)</f>
        <v>#N/A</v>
      </c>
      <c r="N233" s="623" t="s">
        <v>403</v>
      </c>
      <c r="O233" s="624"/>
      <c r="P233" s="625" t="e">
        <f aca="false">IFERROR(VLOOKUP(K233,【参考】数式用!$A$5:$J$27,MATCH(O233,【参考】数式用!$B$4:$J$4,0)+1,0),"")))</f>
        <v>#N/A</v>
      </c>
      <c r="Q233" s="624"/>
      <c r="R233" s="625" t="e">
        <f aca="false">IFERROR(VLOOKUP(K233,【参考】数式用!$A$5:$J$27,MATCH(Q233,【参考】数式用!$B$4:$J$4,0)+1,0),"")))</f>
        <v>#N/A</v>
      </c>
      <c r="S233" s="626" t="s">
        <v>114</v>
      </c>
      <c r="T233" s="627" t="n">
        <v>6</v>
      </c>
      <c r="U233" s="156" t="s">
        <v>115</v>
      </c>
      <c r="V233" s="628" t="n">
        <v>4</v>
      </c>
      <c r="W233" s="156" t="s">
        <v>406</v>
      </c>
      <c r="X233" s="627" t="n">
        <v>6</v>
      </c>
      <c r="Y233" s="156" t="s">
        <v>115</v>
      </c>
      <c r="Z233" s="628" t="n">
        <v>5</v>
      </c>
      <c r="AA233" s="156" t="s">
        <v>116</v>
      </c>
      <c r="AB233" s="629" t="s">
        <v>127</v>
      </c>
      <c r="AC233" s="630" t="n">
        <f aca="false">IF(V233&gt;=1,(X233*12+Z233)-(T233*12+V233)+1,"")</f>
        <v>2</v>
      </c>
      <c r="AD233" s="156" t="s">
        <v>407</v>
      </c>
      <c r="AE233" s="631" t="str">
        <f aca="false">IFERROR(ROUNDDOWN(ROUND(L233*R233,0)*M233,0)*AC233,"")</f>
        <v/>
      </c>
      <c r="AF233" s="632" t="str">
        <f aca="false">IFERROR(ROUNDDOWN(ROUND(L233*(R233-P233),0)*M233,0)*AC233,"")</f>
        <v/>
      </c>
      <c r="AG233" s="633"/>
      <c r="AH233" s="694"/>
      <c r="AI233" s="709"/>
      <c r="AJ233" s="704"/>
      <c r="AK233" s="705"/>
      <c r="AL233" s="638"/>
      <c r="AM233" s="639"/>
      <c r="AN233" s="640" t="str">
        <f aca="false">IF(AP233="","",IF(R233&lt;P233,"！加算の要件上は問題ありませんが、令和６年３月と比較して４・５月に加算率が下がる計画になっています。",""))</f>
        <v/>
      </c>
      <c r="AP233" s="641" t="str">
        <f aca="false">IF(K233&lt;&gt;"","P列・R列に色付け","")</f>
        <v/>
      </c>
      <c r="AQ233" s="642" t="e">
        <f aca="false">IFERROR(VLOOKUP(K233,【参考】数式用!$AJ$2:$AK$24,2,FALSE),"")))</f>
        <v>#N/A</v>
      </c>
      <c r="AR233" s="644" t="str">
        <f aca="false">Q233&amp;Q234&amp;Q235</f>
        <v/>
      </c>
      <c r="AS233" s="642" t="str">
        <f aca="false">IF(AG235&lt;&gt;0,IF(AH235="○","入力済","未入力"),"")</f>
        <v/>
      </c>
      <c r="AT233" s="643" t="str">
        <f aca="false">IF(OR(Q233="処遇加算Ⅰ",Q233="処遇加算Ⅱ"),IF(OR(AI233="○",AI233="令和６年度中に満たす"),"入力済","未入力"),"")</f>
        <v/>
      </c>
      <c r="AU233" s="644" t="str">
        <f aca="false">IF(Q233="処遇加算Ⅲ",IF(AJ233="○","入力済","未入力"),"")</f>
        <v/>
      </c>
      <c r="AV233" s="642" t="str">
        <f aca="false">IF(Q233="処遇加算Ⅰ",IF(OR(AK233="○",AK233="令和６年度中に満たす"),"入力済","未入力"),"")</f>
        <v/>
      </c>
      <c r="AW233" s="642" t="str">
        <f aca="false">IF(OR(Q234="特定加算Ⅰ",Q234="特定加算Ⅱ"),IF(OR(AND(K233&lt;&gt;"訪問型サービス（総合事業）",K233&lt;&gt;"通所型サービス（総合事業）",K233&lt;&gt;"（介護予防）短期入所生活介護",K233&lt;&gt;"（介護予防）短期入所療養介護（老健）",K233&lt;&gt;"（介護予防）短期入所療養介護 （病院等（老健以外）)",K233&lt;&gt;"（介護予防）短期入所療養介護（医療院）"),AL234&lt;&gt;""),1,""),"")</f>
        <v/>
      </c>
      <c r="AX233" s="645" t="str">
        <f aca="false">IF(Q234="特定加算Ⅰ",IF(AM234="","未入力","入力済"),"")</f>
        <v/>
      </c>
      <c r="AY233" s="645" t="str">
        <f aca="false">G233</f>
        <v/>
      </c>
    </row>
    <row r="234" customFormat="false" ht="32.1" hidden="false" customHeight="true" outlineLevel="0" collapsed="false">
      <c r="A234" s="617"/>
      <c r="B234" s="618"/>
      <c r="C234" s="618"/>
      <c r="D234" s="618"/>
      <c r="E234" s="618"/>
      <c r="F234" s="618"/>
      <c r="G234" s="619"/>
      <c r="H234" s="619"/>
      <c r="I234" s="619"/>
      <c r="J234" s="619"/>
      <c r="K234" s="619"/>
      <c r="L234" s="707"/>
      <c r="M234" s="708"/>
      <c r="N234" s="646" t="s">
        <v>409</v>
      </c>
      <c r="O234" s="647"/>
      <c r="P234" s="648" t="e">
        <f aca="false">IFERROR(VLOOKUP(K233,【参考】数式用!$A$5:$J$27,MATCH(O234,【参考】数式用!$B$4:$J$4,0)+1,0),"")))</f>
        <v>#N/A</v>
      </c>
      <c r="Q234" s="647"/>
      <c r="R234" s="648" t="e">
        <f aca="false">IFERROR(VLOOKUP(K233,【参考】数式用!$A$5:$J$27,MATCH(Q234,【参考】数式用!$B$4:$J$4,0)+1,0),"")))</f>
        <v>#N/A</v>
      </c>
      <c r="S234" s="98" t="s">
        <v>114</v>
      </c>
      <c r="T234" s="649" t="n">
        <v>6</v>
      </c>
      <c r="U234" s="99" t="s">
        <v>115</v>
      </c>
      <c r="V234" s="650" t="n">
        <v>4</v>
      </c>
      <c r="W234" s="99" t="s">
        <v>406</v>
      </c>
      <c r="X234" s="649" t="n">
        <v>6</v>
      </c>
      <c r="Y234" s="99" t="s">
        <v>115</v>
      </c>
      <c r="Z234" s="650" t="n">
        <v>5</v>
      </c>
      <c r="AA234" s="99" t="s">
        <v>116</v>
      </c>
      <c r="AB234" s="651" t="s">
        <v>127</v>
      </c>
      <c r="AC234" s="652" t="n">
        <f aca="false">IF(V234&gt;=1,(X234*12+Z234)-(T234*12+V234)+1,"")</f>
        <v>2</v>
      </c>
      <c r="AD234" s="99" t="s">
        <v>407</v>
      </c>
      <c r="AE234" s="653" t="str">
        <f aca="false">IFERROR(ROUNDDOWN(ROUND(L233*R234,0)*M233,0)*AC234,"")</f>
        <v/>
      </c>
      <c r="AF234" s="654" t="str">
        <f aca="false">IFERROR(ROUNDDOWN(ROUND(L233*(R234-P234),0)*M233,0)*AC234,"")</f>
        <v/>
      </c>
      <c r="AG234" s="655"/>
      <c r="AH234" s="656"/>
      <c r="AI234" s="657"/>
      <c r="AJ234" s="658"/>
      <c r="AK234" s="659"/>
      <c r="AL234" s="660"/>
      <c r="AM234" s="661"/>
      <c r="AN234" s="662" t="str">
        <f aca="false">IF(AP233="","",IF(OR(Z233=4,Z234=4,Z235=4),"！加算の要件上は問題ありませんが、算定期間の終わりが令和６年５月になっていません。区分変更の場合は、「基本情報入力シート」で同じ事業所を２行に分けて記入してください。",""))</f>
        <v/>
      </c>
      <c r="AO234" s="663"/>
      <c r="AP234" s="641" t="str">
        <f aca="false">IF(K233&lt;&gt;"","P列・R列に色付け","")</f>
        <v/>
      </c>
      <c r="AY234" s="645" t="str">
        <f aca="false">G233</f>
        <v/>
      </c>
    </row>
    <row r="235" customFormat="false" ht="32.1" hidden="false" customHeight="true" outlineLevel="0" collapsed="false">
      <c r="A235" s="617"/>
      <c r="B235" s="618"/>
      <c r="C235" s="618"/>
      <c r="D235" s="618"/>
      <c r="E235" s="618"/>
      <c r="F235" s="618"/>
      <c r="G235" s="619"/>
      <c r="H235" s="619"/>
      <c r="I235" s="619"/>
      <c r="J235" s="619"/>
      <c r="K235" s="619"/>
      <c r="L235" s="707"/>
      <c r="M235" s="708"/>
      <c r="N235" s="664" t="s">
        <v>413</v>
      </c>
      <c r="O235" s="711"/>
      <c r="P235" s="712" t="e">
        <f aca="false">IFERROR(VLOOKUP(K233,【参考】数式用!$A$5:$J$27,MATCH(O235,【参考】数式用!$B$4:$J$4,0)+1,0),"")))</f>
        <v>#N/A</v>
      </c>
      <c r="Q235" s="665"/>
      <c r="R235" s="666" t="e">
        <f aca="false">IFERROR(VLOOKUP(K233,【参考】数式用!$A$5:$J$27,MATCH(Q235,【参考】数式用!$B$4:$J$4,0)+1,0),"")))</f>
        <v>#N/A</v>
      </c>
      <c r="S235" s="667" t="s">
        <v>114</v>
      </c>
      <c r="T235" s="668" t="n">
        <v>6</v>
      </c>
      <c r="U235" s="669" t="s">
        <v>115</v>
      </c>
      <c r="V235" s="670" t="n">
        <v>4</v>
      </c>
      <c r="W235" s="669" t="s">
        <v>406</v>
      </c>
      <c r="X235" s="668" t="n">
        <v>6</v>
      </c>
      <c r="Y235" s="669" t="s">
        <v>115</v>
      </c>
      <c r="Z235" s="670" t="n">
        <v>5</v>
      </c>
      <c r="AA235" s="669" t="s">
        <v>116</v>
      </c>
      <c r="AB235" s="671" t="s">
        <v>127</v>
      </c>
      <c r="AC235" s="672" t="n">
        <f aca="false">IF(V235&gt;=1,(X235*12+Z235)-(T235*12+V235)+1,"")</f>
        <v>2</v>
      </c>
      <c r="AD235" s="669" t="s">
        <v>407</v>
      </c>
      <c r="AE235" s="673" t="str">
        <f aca="false">IFERROR(ROUNDDOWN(ROUND(L233*R235,0)*M233,0)*AC235,"")</f>
        <v/>
      </c>
      <c r="AF235" s="674" t="str">
        <f aca="false">IFERROR(ROUNDDOWN(ROUND(L233*(R235-P235),0)*M233,0)*AC235,"")</f>
        <v/>
      </c>
      <c r="AG235" s="675" t="n">
        <f aca="false">IF(AND(O235="ベア加算なし",Q235="ベア加算"),AE235,0)</f>
        <v>0</v>
      </c>
      <c r="AH235" s="676"/>
      <c r="AI235" s="677"/>
      <c r="AJ235" s="678"/>
      <c r="AK235" s="679"/>
      <c r="AL235" s="680"/>
      <c r="AM235" s="681"/>
      <c r="AN235" s="682" t="str">
        <f aca="false">IF(AP233="","",IF(OR(O233="",AND(O235="ベア加算なし",Q235="ベア加算",AH235=""),AND(OR(Q233="処遇加算Ⅰ",Q233="処遇加算Ⅱ"),AI233=""),AND(Q233="処遇加算Ⅲ",AJ233=""),AND(Q233="処遇加算Ⅰ",AK233=""),AND(OR(Q234="特定加算Ⅰ",Q234="特定加算Ⅱ"),AL234=""),AND(Q234="特定加算Ⅰ",AM234="")),"！記入が必要な欄（緑色、水色、黄色のセル）に空欄があります。空欄を埋めてください。",""))</f>
        <v/>
      </c>
      <c r="AP235" s="683" t="str">
        <f aca="false">IF(K233&lt;&gt;"","P列・R列に色付け","")</f>
        <v/>
      </c>
      <c r="AQ235" s="684"/>
      <c r="AR235" s="684"/>
      <c r="AX235" s="685"/>
      <c r="AY235" s="645" t="str">
        <f aca="false">G233</f>
        <v/>
      </c>
    </row>
    <row r="236" customFormat="false" ht="32.1" hidden="false" customHeight="true" outlineLevel="0" collapsed="false">
      <c r="A236" s="617" t="n">
        <v>75</v>
      </c>
      <c r="B236" s="618" t="str">
        <f aca="false">IF(基本情報入力シート!C128="","",基本情報入力シート!C128)</f>
        <v/>
      </c>
      <c r="C236" s="618"/>
      <c r="D236" s="618"/>
      <c r="E236" s="618"/>
      <c r="F236" s="618"/>
      <c r="G236" s="619" t="str">
        <f aca="false">IF(基本情報入力シート!M128="","",基本情報入力シート!M128)</f>
        <v/>
      </c>
      <c r="H236" s="619" t="str">
        <f aca="false">IF(基本情報入力シート!R128="","",基本情報入力シート!R128)</f>
        <v/>
      </c>
      <c r="I236" s="619" t="str">
        <f aca="false">IF(基本情報入力シート!W128="","",基本情報入力シート!W128)</f>
        <v/>
      </c>
      <c r="J236" s="619" t="str">
        <f aca="false">IF(基本情報入力シート!X128="","",基本情報入力シート!X128)</f>
        <v/>
      </c>
      <c r="K236" s="619" t="str">
        <f aca="false">IF(基本情報入力シート!Y128="","",基本情報入力シート!Y128)</f>
        <v/>
      </c>
      <c r="L236" s="707" t="str">
        <f aca="false">IF(基本情報入力シート!AB128="","",基本情報入力シート!AB128)</f>
        <v/>
      </c>
      <c r="M236" s="708" t="e">
        <f aca="false">IF(基本情報入力シート!AC128="","",基本情報入力シート!AC128)</f>
        <v>#N/A</v>
      </c>
      <c r="N236" s="623" t="s">
        <v>403</v>
      </c>
      <c r="O236" s="624"/>
      <c r="P236" s="625" t="e">
        <f aca="false">IFERROR(VLOOKUP(K236,【参考】数式用!$A$5:$J$27,MATCH(O236,【参考】数式用!$B$4:$J$4,0)+1,0),"")))</f>
        <v>#N/A</v>
      </c>
      <c r="Q236" s="624"/>
      <c r="R236" s="625" t="e">
        <f aca="false">IFERROR(VLOOKUP(K236,【参考】数式用!$A$5:$J$27,MATCH(Q236,【参考】数式用!$B$4:$J$4,0)+1,0),"")))</f>
        <v>#N/A</v>
      </c>
      <c r="S236" s="626" t="s">
        <v>114</v>
      </c>
      <c r="T236" s="627" t="n">
        <v>6</v>
      </c>
      <c r="U236" s="156" t="s">
        <v>115</v>
      </c>
      <c r="V236" s="628" t="n">
        <v>4</v>
      </c>
      <c r="W236" s="156" t="s">
        <v>406</v>
      </c>
      <c r="X236" s="627" t="n">
        <v>6</v>
      </c>
      <c r="Y236" s="156" t="s">
        <v>115</v>
      </c>
      <c r="Z236" s="628" t="n">
        <v>5</v>
      </c>
      <c r="AA236" s="156" t="s">
        <v>116</v>
      </c>
      <c r="AB236" s="629" t="s">
        <v>127</v>
      </c>
      <c r="AC236" s="630" t="n">
        <f aca="false">IF(V236&gt;=1,(X236*12+Z236)-(T236*12+V236)+1,"")</f>
        <v>2</v>
      </c>
      <c r="AD236" s="156" t="s">
        <v>407</v>
      </c>
      <c r="AE236" s="631" t="str">
        <f aca="false">IFERROR(ROUNDDOWN(ROUND(L236*R236,0)*M236,0)*AC236,"")</f>
        <v/>
      </c>
      <c r="AF236" s="632" t="str">
        <f aca="false">IFERROR(ROUNDDOWN(ROUND(L236*(R236-P236),0)*M236,0)*AC236,"")</f>
        <v/>
      </c>
      <c r="AG236" s="633"/>
      <c r="AH236" s="694"/>
      <c r="AI236" s="709"/>
      <c r="AJ236" s="704"/>
      <c r="AK236" s="705"/>
      <c r="AL236" s="638"/>
      <c r="AM236" s="639"/>
      <c r="AN236" s="640" t="str">
        <f aca="false">IF(AP236="","",IF(R236&lt;P236,"！加算の要件上は問題ありませんが、令和６年３月と比較して４・５月に加算率が下がる計画になっています。",""))</f>
        <v/>
      </c>
      <c r="AP236" s="641" t="str">
        <f aca="false">IF(K236&lt;&gt;"","P列・R列に色付け","")</f>
        <v/>
      </c>
      <c r="AQ236" s="642" t="e">
        <f aca="false">IFERROR(VLOOKUP(K236,【参考】数式用!$AJ$2:$AK$24,2,FALSE),"")))</f>
        <v>#N/A</v>
      </c>
      <c r="AR236" s="644" t="str">
        <f aca="false">Q236&amp;Q237&amp;Q238</f>
        <v/>
      </c>
      <c r="AS236" s="642" t="str">
        <f aca="false">IF(AG238&lt;&gt;0,IF(AH238="○","入力済","未入力"),"")</f>
        <v/>
      </c>
      <c r="AT236" s="643" t="str">
        <f aca="false">IF(OR(Q236="処遇加算Ⅰ",Q236="処遇加算Ⅱ"),IF(OR(AI236="○",AI236="令和６年度中に満たす"),"入力済","未入力"),"")</f>
        <v/>
      </c>
      <c r="AU236" s="644" t="str">
        <f aca="false">IF(Q236="処遇加算Ⅲ",IF(AJ236="○","入力済","未入力"),"")</f>
        <v/>
      </c>
      <c r="AV236" s="642" t="str">
        <f aca="false">IF(Q236="処遇加算Ⅰ",IF(OR(AK236="○",AK236="令和６年度中に満たす"),"入力済","未入力"),"")</f>
        <v/>
      </c>
      <c r="AW236" s="642" t="str">
        <f aca="false">IF(OR(Q237="特定加算Ⅰ",Q237="特定加算Ⅱ"),IF(OR(AND(K236&lt;&gt;"訪問型サービス（総合事業）",K236&lt;&gt;"通所型サービス（総合事業）",K236&lt;&gt;"（介護予防）短期入所生活介護",K236&lt;&gt;"（介護予防）短期入所療養介護（老健）",K236&lt;&gt;"（介護予防）短期入所療養介護 （病院等（老健以外）)",K236&lt;&gt;"（介護予防）短期入所療養介護（医療院）"),AL237&lt;&gt;""),1,""),"")</f>
        <v/>
      </c>
      <c r="AX236" s="645" t="str">
        <f aca="false">IF(Q237="特定加算Ⅰ",IF(AM237="","未入力","入力済"),"")</f>
        <v/>
      </c>
      <c r="AY236" s="645" t="str">
        <f aca="false">G236</f>
        <v/>
      </c>
    </row>
    <row r="237" customFormat="false" ht="32.1" hidden="false" customHeight="true" outlineLevel="0" collapsed="false">
      <c r="A237" s="617"/>
      <c r="B237" s="618"/>
      <c r="C237" s="618"/>
      <c r="D237" s="618"/>
      <c r="E237" s="618"/>
      <c r="F237" s="618"/>
      <c r="G237" s="619"/>
      <c r="H237" s="619"/>
      <c r="I237" s="619"/>
      <c r="J237" s="619"/>
      <c r="K237" s="619"/>
      <c r="L237" s="707"/>
      <c r="M237" s="708"/>
      <c r="N237" s="646" t="s">
        <v>409</v>
      </c>
      <c r="O237" s="647"/>
      <c r="P237" s="648" t="e">
        <f aca="false">IFERROR(VLOOKUP(K236,【参考】数式用!$A$5:$J$27,MATCH(O237,【参考】数式用!$B$4:$J$4,0)+1,0),"")))</f>
        <v>#N/A</v>
      </c>
      <c r="Q237" s="647"/>
      <c r="R237" s="648" t="e">
        <f aca="false">IFERROR(VLOOKUP(K236,【参考】数式用!$A$5:$J$27,MATCH(Q237,【参考】数式用!$B$4:$J$4,0)+1,0),"")))</f>
        <v>#N/A</v>
      </c>
      <c r="S237" s="98" t="s">
        <v>114</v>
      </c>
      <c r="T237" s="649" t="n">
        <v>6</v>
      </c>
      <c r="U237" s="99" t="s">
        <v>115</v>
      </c>
      <c r="V237" s="650" t="n">
        <v>4</v>
      </c>
      <c r="W237" s="99" t="s">
        <v>406</v>
      </c>
      <c r="X237" s="649" t="n">
        <v>6</v>
      </c>
      <c r="Y237" s="99" t="s">
        <v>115</v>
      </c>
      <c r="Z237" s="650" t="n">
        <v>5</v>
      </c>
      <c r="AA237" s="99" t="s">
        <v>116</v>
      </c>
      <c r="AB237" s="651" t="s">
        <v>127</v>
      </c>
      <c r="AC237" s="652" t="n">
        <f aca="false">IF(V237&gt;=1,(X237*12+Z237)-(T237*12+V237)+1,"")</f>
        <v>2</v>
      </c>
      <c r="AD237" s="99" t="s">
        <v>407</v>
      </c>
      <c r="AE237" s="653" t="str">
        <f aca="false">IFERROR(ROUNDDOWN(ROUND(L236*R237,0)*M236,0)*AC237,"")</f>
        <v/>
      </c>
      <c r="AF237" s="654" t="str">
        <f aca="false">IFERROR(ROUNDDOWN(ROUND(L236*(R237-P237),0)*M236,0)*AC237,"")</f>
        <v/>
      </c>
      <c r="AG237" s="655"/>
      <c r="AH237" s="656"/>
      <c r="AI237" s="657"/>
      <c r="AJ237" s="658"/>
      <c r="AK237" s="659"/>
      <c r="AL237" s="660"/>
      <c r="AM237" s="661"/>
      <c r="AN237" s="662" t="str">
        <f aca="false">IF(AP236="","",IF(OR(Z236=4,Z237=4,Z238=4),"！加算の要件上は問題ありませんが、算定期間の終わりが令和６年５月になっていません。区分変更の場合は、「基本情報入力シート」で同じ事業所を２行に分けて記入してください。",""))</f>
        <v/>
      </c>
      <c r="AO237" s="663"/>
      <c r="AP237" s="641" t="str">
        <f aca="false">IF(K236&lt;&gt;"","P列・R列に色付け","")</f>
        <v/>
      </c>
      <c r="AY237" s="645" t="str">
        <f aca="false">G236</f>
        <v/>
      </c>
    </row>
    <row r="238" customFormat="false" ht="32.1" hidden="false" customHeight="true" outlineLevel="0" collapsed="false">
      <c r="A238" s="617"/>
      <c r="B238" s="618"/>
      <c r="C238" s="618"/>
      <c r="D238" s="618"/>
      <c r="E238" s="618"/>
      <c r="F238" s="618"/>
      <c r="G238" s="619"/>
      <c r="H238" s="619"/>
      <c r="I238" s="619"/>
      <c r="J238" s="619"/>
      <c r="K238" s="619"/>
      <c r="L238" s="707"/>
      <c r="M238" s="708"/>
      <c r="N238" s="664" t="s">
        <v>413</v>
      </c>
      <c r="O238" s="711"/>
      <c r="P238" s="712" t="e">
        <f aca="false">IFERROR(VLOOKUP(K236,【参考】数式用!$A$5:$J$27,MATCH(O238,【参考】数式用!$B$4:$J$4,0)+1,0),"")))</f>
        <v>#N/A</v>
      </c>
      <c r="Q238" s="665"/>
      <c r="R238" s="666" t="e">
        <f aca="false">IFERROR(VLOOKUP(K236,【参考】数式用!$A$5:$J$27,MATCH(Q238,【参考】数式用!$B$4:$J$4,0)+1,0),"")))</f>
        <v>#N/A</v>
      </c>
      <c r="S238" s="667" t="s">
        <v>114</v>
      </c>
      <c r="T238" s="668" t="n">
        <v>6</v>
      </c>
      <c r="U238" s="669" t="s">
        <v>115</v>
      </c>
      <c r="V238" s="670" t="n">
        <v>4</v>
      </c>
      <c r="W238" s="669" t="s">
        <v>406</v>
      </c>
      <c r="X238" s="668" t="n">
        <v>6</v>
      </c>
      <c r="Y238" s="669" t="s">
        <v>115</v>
      </c>
      <c r="Z238" s="670" t="n">
        <v>5</v>
      </c>
      <c r="AA238" s="669" t="s">
        <v>116</v>
      </c>
      <c r="AB238" s="671" t="s">
        <v>127</v>
      </c>
      <c r="AC238" s="672" t="n">
        <f aca="false">IF(V238&gt;=1,(X238*12+Z238)-(T238*12+V238)+1,"")</f>
        <v>2</v>
      </c>
      <c r="AD238" s="669" t="s">
        <v>407</v>
      </c>
      <c r="AE238" s="673" t="str">
        <f aca="false">IFERROR(ROUNDDOWN(ROUND(L236*R238,0)*M236,0)*AC238,"")</f>
        <v/>
      </c>
      <c r="AF238" s="674" t="str">
        <f aca="false">IFERROR(ROUNDDOWN(ROUND(L236*(R238-P238),0)*M236,0)*AC238,"")</f>
        <v/>
      </c>
      <c r="AG238" s="675" t="n">
        <f aca="false">IF(AND(O238="ベア加算なし",Q238="ベア加算"),AE238,0)</f>
        <v>0</v>
      </c>
      <c r="AH238" s="676"/>
      <c r="AI238" s="677"/>
      <c r="AJ238" s="678"/>
      <c r="AK238" s="679"/>
      <c r="AL238" s="680"/>
      <c r="AM238" s="681"/>
      <c r="AN238" s="682" t="str">
        <f aca="false">IF(AP236="","",IF(OR(O236="",AND(O238="ベア加算なし",Q238="ベア加算",AH238=""),AND(OR(Q236="処遇加算Ⅰ",Q236="処遇加算Ⅱ"),AI236=""),AND(Q236="処遇加算Ⅲ",AJ236=""),AND(Q236="処遇加算Ⅰ",AK236=""),AND(OR(Q237="特定加算Ⅰ",Q237="特定加算Ⅱ"),AL237=""),AND(Q237="特定加算Ⅰ",AM237="")),"！記入が必要な欄（緑色、水色、黄色のセル）に空欄があります。空欄を埋めてください。",""))</f>
        <v/>
      </c>
      <c r="AP238" s="683" t="str">
        <f aca="false">IF(K236&lt;&gt;"","P列・R列に色付け","")</f>
        <v/>
      </c>
      <c r="AQ238" s="684"/>
      <c r="AR238" s="684"/>
      <c r="AX238" s="685"/>
      <c r="AY238" s="645" t="str">
        <f aca="false">G236</f>
        <v/>
      </c>
    </row>
    <row r="239" customFormat="false" ht="32.1" hidden="false" customHeight="true" outlineLevel="0" collapsed="false">
      <c r="A239" s="617" t="n">
        <v>76</v>
      </c>
      <c r="B239" s="618" t="str">
        <f aca="false">IF(基本情報入力シート!C129="","",基本情報入力シート!C129)</f>
        <v/>
      </c>
      <c r="C239" s="618"/>
      <c r="D239" s="618"/>
      <c r="E239" s="618"/>
      <c r="F239" s="618"/>
      <c r="G239" s="619" t="str">
        <f aca="false">IF(基本情報入力シート!M129="","",基本情報入力シート!M129)</f>
        <v/>
      </c>
      <c r="H239" s="619" t="str">
        <f aca="false">IF(基本情報入力シート!R129="","",基本情報入力シート!R129)</f>
        <v/>
      </c>
      <c r="I239" s="619" t="str">
        <f aca="false">IF(基本情報入力シート!W129="","",基本情報入力シート!W129)</f>
        <v/>
      </c>
      <c r="J239" s="619" t="str">
        <f aca="false">IF(基本情報入力シート!X129="","",基本情報入力シート!X129)</f>
        <v/>
      </c>
      <c r="K239" s="619" t="str">
        <f aca="false">IF(基本情報入力シート!Y129="","",基本情報入力シート!Y129)</f>
        <v/>
      </c>
      <c r="L239" s="707" t="str">
        <f aca="false">IF(基本情報入力シート!AB129="","",基本情報入力シート!AB129)</f>
        <v/>
      </c>
      <c r="M239" s="708" t="e">
        <f aca="false">IF(基本情報入力シート!AC129="","",基本情報入力シート!AC129)</f>
        <v>#N/A</v>
      </c>
      <c r="N239" s="623" t="s">
        <v>403</v>
      </c>
      <c r="O239" s="624"/>
      <c r="P239" s="625" t="e">
        <f aca="false">IFERROR(VLOOKUP(K239,【参考】数式用!$A$5:$J$27,MATCH(O239,【参考】数式用!$B$4:$J$4,0)+1,0),"")))</f>
        <v>#N/A</v>
      </c>
      <c r="Q239" s="624"/>
      <c r="R239" s="625" t="e">
        <f aca="false">IFERROR(VLOOKUP(K239,【参考】数式用!$A$5:$J$27,MATCH(Q239,【参考】数式用!$B$4:$J$4,0)+1,0),"")))</f>
        <v>#N/A</v>
      </c>
      <c r="S239" s="626" t="s">
        <v>114</v>
      </c>
      <c r="T239" s="627" t="n">
        <v>6</v>
      </c>
      <c r="U239" s="156" t="s">
        <v>115</v>
      </c>
      <c r="V239" s="628" t="n">
        <v>4</v>
      </c>
      <c r="W239" s="156" t="s">
        <v>406</v>
      </c>
      <c r="X239" s="627" t="n">
        <v>6</v>
      </c>
      <c r="Y239" s="156" t="s">
        <v>115</v>
      </c>
      <c r="Z239" s="628" t="n">
        <v>5</v>
      </c>
      <c r="AA239" s="156" t="s">
        <v>116</v>
      </c>
      <c r="AB239" s="629" t="s">
        <v>127</v>
      </c>
      <c r="AC239" s="630" t="n">
        <f aca="false">IF(V239&gt;=1,(X239*12+Z239)-(T239*12+V239)+1,"")</f>
        <v>2</v>
      </c>
      <c r="AD239" s="156" t="s">
        <v>407</v>
      </c>
      <c r="AE239" s="631" t="str">
        <f aca="false">IFERROR(ROUNDDOWN(ROUND(L239*R239,0)*M239,0)*AC239,"")</f>
        <v/>
      </c>
      <c r="AF239" s="632" t="str">
        <f aca="false">IFERROR(ROUNDDOWN(ROUND(L239*(R239-P239),0)*M239,0)*AC239,"")</f>
        <v/>
      </c>
      <c r="AG239" s="633"/>
      <c r="AH239" s="694"/>
      <c r="AI239" s="709"/>
      <c r="AJ239" s="704"/>
      <c r="AK239" s="705"/>
      <c r="AL239" s="638"/>
      <c r="AM239" s="639"/>
      <c r="AN239" s="640" t="str">
        <f aca="false">IF(AP239="","",IF(R239&lt;P239,"！加算の要件上は問題ありませんが、令和６年３月と比較して４・５月に加算率が下がる計画になっています。",""))</f>
        <v/>
      </c>
      <c r="AP239" s="641" t="str">
        <f aca="false">IF(K239&lt;&gt;"","P列・R列に色付け","")</f>
        <v/>
      </c>
      <c r="AQ239" s="642" t="e">
        <f aca="false">IFERROR(VLOOKUP(K239,【参考】数式用!$AJ$2:$AK$24,2,FALSE),"")))</f>
        <v>#N/A</v>
      </c>
      <c r="AR239" s="644" t="str">
        <f aca="false">Q239&amp;Q240&amp;Q241</f>
        <v/>
      </c>
      <c r="AS239" s="642" t="str">
        <f aca="false">IF(AG241&lt;&gt;0,IF(AH241="○","入力済","未入力"),"")</f>
        <v/>
      </c>
      <c r="AT239" s="643" t="str">
        <f aca="false">IF(OR(Q239="処遇加算Ⅰ",Q239="処遇加算Ⅱ"),IF(OR(AI239="○",AI239="令和６年度中に満たす"),"入力済","未入力"),"")</f>
        <v/>
      </c>
      <c r="AU239" s="644" t="str">
        <f aca="false">IF(Q239="処遇加算Ⅲ",IF(AJ239="○","入力済","未入力"),"")</f>
        <v/>
      </c>
      <c r="AV239" s="642" t="str">
        <f aca="false">IF(Q239="処遇加算Ⅰ",IF(OR(AK239="○",AK239="令和６年度中に満たす"),"入力済","未入力"),"")</f>
        <v/>
      </c>
      <c r="AW239" s="642" t="str">
        <f aca="false">IF(OR(Q240="特定加算Ⅰ",Q240="特定加算Ⅱ"),IF(OR(AND(K239&lt;&gt;"訪問型サービス（総合事業）",K239&lt;&gt;"通所型サービス（総合事業）",K239&lt;&gt;"（介護予防）短期入所生活介護",K239&lt;&gt;"（介護予防）短期入所療養介護（老健）",K239&lt;&gt;"（介護予防）短期入所療養介護 （病院等（老健以外）)",K239&lt;&gt;"（介護予防）短期入所療養介護（医療院）"),AL240&lt;&gt;""),1,""),"")</f>
        <v/>
      </c>
      <c r="AX239" s="645" t="str">
        <f aca="false">IF(Q240="特定加算Ⅰ",IF(AM240="","未入力","入力済"),"")</f>
        <v/>
      </c>
      <c r="AY239" s="645" t="str">
        <f aca="false">G239</f>
        <v/>
      </c>
    </row>
    <row r="240" customFormat="false" ht="32.1" hidden="false" customHeight="true" outlineLevel="0" collapsed="false">
      <c r="A240" s="617"/>
      <c r="B240" s="618"/>
      <c r="C240" s="618"/>
      <c r="D240" s="618"/>
      <c r="E240" s="618"/>
      <c r="F240" s="618"/>
      <c r="G240" s="619"/>
      <c r="H240" s="619"/>
      <c r="I240" s="619"/>
      <c r="J240" s="619"/>
      <c r="K240" s="619"/>
      <c r="L240" s="707"/>
      <c r="M240" s="708"/>
      <c r="N240" s="646" t="s">
        <v>409</v>
      </c>
      <c r="O240" s="647"/>
      <c r="P240" s="648" t="e">
        <f aca="false">IFERROR(VLOOKUP(K239,【参考】数式用!$A$5:$J$27,MATCH(O240,【参考】数式用!$B$4:$J$4,0)+1,0),"")))</f>
        <v>#N/A</v>
      </c>
      <c r="Q240" s="647"/>
      <c r="R240" s="648" t="e">
        <f aca="false">IFERROR(VLOOKUP(K239,【参考】数式用!$A$5:$J$27,MATCH(Q240,【参考】数式用!$B$4:$J$4,0)+1,0),"")))</f>
        <v>#N/A</v>
      </c>
      <c r="S240" s="98" t="s">
        <v>114</v>
      </c>
      <c r="T240" s="649" t="n">
        <v>6</v>
      </c>
      <c r="U240" s="99" t="s">
        <v>115</v>
      </c>
      <c r="V240" s="650" t="n">
        <v>4</v>
      </c>
      <c r="W240" s="99" t="s">
        <v>406</v>
      </c>
      <c r="X240" s="649" t="n">
        <v>6</v>
      </c>
      <c r="Y240" s="99" t="s">
        <v>115</v>
      </c>
      <c r="Z240" s="650" t="n">
        <v>5</v>
      </c>
      <c r="AA240" s="99" t="s">
        <v>116</v>
      </c>
      <c r="AB240" s="651" t="s">
        <v>127</v>
      </c>
      <c r="AC240" s="652" t="n">
        <f aca="false">IF(V240&gt;=1,(X240*12+Z240)-(T240*12+V240)+1,"")</f>
        <v>2</v>
      </c>
      <c r="AD240" s="99" t="s">
        <v>407</v>
      </c>
      <c r="AE240" s="653" t="str">
        <f aca="false">IFERROR(ROUNDDOWN(ROUND(L239*R240,0)*M239,0)*AC240,"")</f>
        <v/>
      </c>
      <c r="AF240" s="654" t="str">
        <f aca="false">IFERROR(ROUNDDOWN(ROUND(L239*(R240-P240),0)*M239,0)*AC240,"")</f>
        <v/>
      </c>
      <c r="AG240" s="655"/>
      <c r="AH240" s="656"/>
      <c r="AI240" s="657"/>
      <c r="AJ240" s="658"/>
      <c r="AK240" s="659"/>
      <c r="AL240" s="660"/>
      <c r="AM240" s="661"/>
      <c r="AN240" s="662" t="str">
        <f aca="false">IF(AP239="","",IF(OR(Z239=4,Z240=4,Z241=4),"！加算の要件上は問題ありませんが、算定期間の終わりが令和６年５月になっていません。区分変更の場合は、「基本情報入力シート」で同じ事業所を２行に分けて記入してください。",""))</f>
        <v/>
      </c>
      <c r="AO240" s="663"/>
      <c r="AP240" s="641" t="str">
        <f aca="false">IF(K239&lt;&gt;"","P列・R列に色付け","")</f>
        <v/>
      </c>
      <c r="AY240" s="645" t="str">
        <f aca="false">G239</f>
        <v/>
      </c>
    </row>
    <row r="241" customFormat="false" ht="32.1" hidden="false" customHeight="true" outlineLevel="0" collapsed="false">
      <c r="A241" s="617"/>
      <c r="B241" s="618"/>
      <c r="C241" s="618"/>
      <c r="D241" s="618"/>
      <c r="E241" s="618"/>
      <c r="F241" s="618"/>
      <c r="G241" s="619"/>
      <c r="H241" s="619"/>
      <c r="I241" s="619"/>
      <c r="J241" s="619"/>
      <c r="K241" s="619"/>
      <c r="L241" s="707"/>
      <c r="M241" s="708"/>
      <c r="N241" s="664" t="s">
        <v>413</v>
      </c>
      <c r="O241" s="711"/>
      <c r="P241" s="712" t="e">
        <f aca="false">IFERROR(VLOOKUP(K239,【参考】数式用!$A$5:$J$27,MATCH(O241,【参考】数式用!$B$4:$J$4,0)+1,0),"")))</f>
        <v>#N/A</v>
      </c>
      <c r="Q241" s="665"/>
      <c r="R241" s="666" t="e">
        <f aca="false">IFERROR(VLOOKUP(K239,【参考】数式用!$A$5:$J$27,MATCH(Q241,【参考】数式用!$B$4:$J$4,0)+1,0),"")))</f>
        <v>#N/A</v>
      </c>
      <c r="S241" s="667" t="s">
        <v>114</v>
      </c>
      <c r="T241" s="668" t="n">
        <v>6</v>
      </c>
      <c r="U241" s="669" t="s">
        <v>115</v>
      </c>
      <c r="V241" s="670" t="n">
        <v>4</v>
      </c>
      <c r="W241" s="669" t="s">
        <v>406</v>
      </c>
      <c r="X241" s="668" t="n">
        <v>6</v>
      </c>
      <c r="Y241" s="669" t="s">
        <v>115</v>
      </c>
      <c r="Z241" s="670" t="n">
        <v>5</v>
      </c>
      <c r="AA241" s="669" t="s">
        <v>116</v>
      </c>
      <c r="AB241" s="671" t="s">
        <v>127</v>
      </c>
      <c r="AC241" s="672" t="n">
        <f aca="false">IF(V241&gt;=1,(X241*12+Z241)-(T241*12+V241)+1,"")</f>
        <v>2</v>
      </c>
      <c r="AD241" s="669" t="s">
        <v>407</v>
      </c>
      <c r="AE241" s="673" t="str">
        <f aca="false">IFERROR(ROUNDDOWN(ROUND(L239*R241,0)*M239,0)*AC241,"")</f>
        <v/>
      </c>
      <c r="AF241" s="674" t="str">
        <f aca="false">IFERROR(ROUNDDOWN(ROUND(L239*(R241-P241),0)*M239,0)*AC241,"")</f>
        <v/>
      </c>
      <c r="AG241" s="675" t="n">
        <f aca="false">IF(AND(O241="ベア加算なし",Q241="ベア加算"),AE241,0)</f>
        <v>0</v>
      </c>
      <c r="AH241" s="676"/>
      <c r="AI241" s="677"/>
      <c r="AJ241" s="678"/>
      <c r="AK241" s="679"/>
      <c r="AL241" s="680"/>
      <c r="AM241" s="681"/>
      <c r="AN241" s="682" t="str">
        <f aca="false">IF(AP239="","",IF(OR(O239="",AND(O241="ベア加算なし",Q241="ベア加算",AH241=""),AND(OR(Q239="処遇加算Ⅰ",Q239="処遇加算Ⅱ"),AI239=""),AND(Q239="処遇加算Ⅲ",AJ239=""),AND(Q239="処遇加算Ⅰ",AK239=""),AND(OR(Q240="特定加算Ⅰ",Q240="特定加算Ⅱ"),AL240=""),AND(Q240="特定加算Ⅰ",AM240="")),"！記入が必要な欄（緑色、水色、黄色のセル）に空欄があります。空欄を埋めてください。",""))</f>
        <v/>
      </c>
      <c r="AP241" s="683" t="str">
        <f aca="false">IF(K239&lt;&gt;"","P列・R列に色付け","")</f>
        <v/>
      </c>
      <c r="AQ241" s="684"/>
      <c r="AR241" s="684"/>
      <c r="AX241" s="685"/>
      <c r="AY241" s="645" t="str">
        <f aca="false">G239</f>
        <v/>
      </c>
    </row>
    <row r="242" customFormat="false" ht="32.1" hidden="false" customHeight="true" outlineLevel="0" collapsed="false">
      <c r="A242" s="617" t="n">
        <v>77</v>
      </c>
      <c r="B242" s="618" t="str">
        <f aca="false">IF(基本情報入力シート!C130="","",基本情報入力シート!C130)</f>
        <v/>
      </c>
      <c r="C242" s="618"/>
      <c r="D242" s="618"/>
      <c r="E242" s="618"/>
      <c r="F242" s="618"/>
      <c r="G242" s="619" t="str">
        <f aca="false">IF(基本情報入力シート!M130="","",基本情報入力シート!M130)</f>
        <v/>
      </c>
      <c r="H242" s="619" t="str">
        <f aca="false">IF(基本情報入力シート!R130="","",基本情報入力シート!R130)</f>
        <v/>
      </c>
      <c r="I242" s="619" t="str">
        <f aca="false">IF(基本情報入力シート!W130="","",基本情報入力シート!W130)</f>
        <v/>
      </c>
      <c r="J242" s="619" t="str">
        <f aca="false">IF(基本情報入力シート!X130="","",基本情報入力シート!X130)</f>
        <v/>
      </c>
      <c r="K242" s="619" t="str">
        <f aca="false">IF(基本情報入力シート!Y130="","",基本情報入力シート!Y130)</f>
        <v/>
      </c>
      <c r="L242" s="707" t="str">
        <f aca="false">IF(基本情報入力シート!AB130="","",基本情報入力シート!AB130)</f>
        <v/>
      </c>
      <c r="M242" s="708" t="e">
        <f aca="false">IF(基本情報入力シート!AC130="","",基本情報入力シート!AC130)</f>
        <v>#N/A</v>
      </c>
      <c r="N242" s="623" t="s">
        <v>403</v>
      </c>
      <c r="O242" s="624"/>
      <c r="P242" s="625" t="e">
        <f aca="false">IFERROR(VLOOKUP(K242,【参考】数式用!$A$5:$J$27,MATCH(O242,【参考】数式用!$B$4:$J$4,0)+1,0),"")))</f>
        <v>#N/A</v>
      </c>
      <c r="Q242" s="624"/>
      <c r="R242" s="625" t="e">
        <f aca="false">IFERROR(VLOOKUP(K242,【参考】数式用!$A$5:$J$27,MATCH(Q242,【参考】数式用!$B$4:$J$4,0)+1,0),"")))</f>
        <v>#N/A</v>
      </c>
      <c r="S242" s="626" t="s">
        <v>114</v>
      </c>
      <c r="T242" s="627" t="n">
        <v>6</v>
      </c>
      <c r="U242" s="156" t="s">
        <v>115</v>
      </c>
      <c r="V242" s="628" t="n">
        <v>4</v>
      </c>
      <c r="W242" s="156" t="s">
        <v>406</v>
      </c>
      <c r="X242" s="627" t="n">
        <v>6</v>
      </c>
      <c r="Y242" s="156" t="s">
        <v>115</v>
      </c>
      <c r="Z242" s="628" t="n">
        <v>5</v>
      </c>
      <c r="AA242" s="156" t="s">
        <v>116</v>
      </c>
      <c r="AB242" s="629" t="s">
        <v>127</v>
      </c>
      <c r="AC242" s="630" t="n">
        <f aca="false">IF(V242&gt;=1,(X242*12+Z242)-(T242*12+V242)+1,"")</f>
        <v>2</v>
      </c>
      <c r="AD242" s="156" t="s">
        <v>407</v>
      </c>
      <c r="AE242" s="631" t="str">
        <f aca="false">IFERROR(ROUNDDOWN(ROUND(L242*R242,0)*M242,0)*AC242,"")</f>
        <v/>
      </c>
      <c r="AF242" s="632" t="str">
        <f aca="false">IFERROR(ROUNDDOWN(ROUND(L242*(R242-P242),0)*M242,0)*AC242,"")</f>
        <v/>
      </c>
      <c r="AG242" s="633"/>
      <c r="AH242" s="694"/>
      <c r="AI242" s="709"/>
      <c r="AJ242" s="704"/>
      <c r="AK242" s="705"/>
      <c r="AL242" s="638"/>
      <c r="AM242" s="639"/>
      <c r="AN242" s="640" t="str">
        <f aca="false">IF(AP242="","",IF(R242&lt;P242,"！加算の要件上は問題ありませんが、令和６年３月と比較して４・５月に加算率が下がる計画になっています。",""))</f>
        <v/>
      </c>
      <c r="AP242" s="641" t="str">
        <f aca="false">IF(K242&lt;&gt;"","P列・R列に色付け","")</f>
        <v/>
      </c>
      <c r="AQ242" s="642" t="e">
        <f aca="false">IFERROR(VLOOKUP(K242,【参考】数式用!$AJ$2:$AK$24,2,FALSE),"")))</f>
        <v>#N/A</v>
      </c>
      <c r="AR242" s="644" t="str">
        <f aca="false">Q242&amp;Q243&amp;Q244</f>
        <v/>
      </c>
      <c r="AS242" s="642" t="str">
        <f aca="false">IF(AG244&lt;&gt;0,IF(AH244="○","入力済","未入力"),"")</f>
        <v/>
      </c>
      <c r="AT242" s="643" t="str">
        <f aca="false">IF(OR(Q242="処遇加算Ⅰ",Q242="処遇加算Ⅱ"),IF(OR(AI242="○",AI242="令和６年度中に満たす"),"入力済","未入力"),"")</f>
        <v/>
      </c>
      <c r="AU242" s="644" t="str">
        <f aca="false">IF(Q242="処遇加算Ⅲ",IF(AJ242="○","入力済","未入力"),"")</f>
        <v/>
      </c>
      <c r="AV242" s="642" t="str">
        <f aca="false">IF(Q242="処遇加算Ⅰ",IF(OR(AK242="○",AK242="令和６年度中に満たす"),"入力済","未入力"),"")</f>
        <v/>
      </c>
      <c r="AW242" s="642" t="str">
        <f aca="false">IF(OR(Q243="特定加算Ⅰ",Q243="特定加算Ⅱ"),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（病院等（老健以外）)",K242&lt;&gt;"（介護予防）短期入所療養介護（医療院）"),AL243&lt;&gt;""),1,""),"")</f>
        <v/>
      </c>
      <c r="AX242" s="645" t="str">
        <f aca="false">IF(Q243="特定加算Ⅰ",IF(AM243="","未入力","入力済"),"")</f>
        <v/>
      </c>
      <c r="AY242" s="645" t="str">
        <f aca="false">G242</f>
        <v/>
      </c>
    </row>
    <row r="243" customFormat="false" ht="32.1" hidden="false" customHeight="true" outlineLevel="0" collapsed="false">
      <c r="A243" s="617"/>
      <c r="B243" s="618"/>
      <c r="C243" s="618"/>
      <c r="D243" s="618"/>
      <c r="E243" s="618"/>
      <c r="F243" s="618"/>
      <c r="G243" s="619"/>
      <c r="H243" s="619"/>
      <c r="I243" s="619"/>
      <c r="J243" s="619"/>
      <c r="K243" s="619"/>
      <c r="L243" s="707"/>
      <c r="M243" s="708"/>
      <c r="N243" s="646" t="s">
        <v>409</v>
      </c>
      <c r="O243" s="647"/>
      <c r="P243" s="648" t="e">
        <f aca="false">IFERROR(VLOOKUP(K242,【参考】数式用!$A$5:$J$27,MATCH(O243,【参考】数式用!$B$4:$J$4,0)+1,0),"")))</f>
        <v>#N/A</v>
      </c>
      <c r="Q243" s="647"/>
      <c r="R243" s="648" t="e">
        <f aca="false">IFERROR(VLOOKUP(K242,【参考】数式用!$A$5:$J$27,MATCH(Q243,【参考】数式用!$B$4:$J$4,0)+1,0),"")))</f>
        <v>#N/A</v>
      </c>
      <c r="S243" s="98" t="s">
        <v>114</v>
      </c>
      <c r="T243" s="649" t="n">
        <v>6</v>
      </c>
      <c r="U243" s="99" t="s">
        <v>115</v>
      </c>
      <c r="V243" s="650" t="n">
        <v>4</v>
      </c>
      <c r="W243" s="99" t="s">
        <v>406</v>
      </c>
      <c r="X243" s="649" t="n">
        <v>6</v>
      </c>
      <c r="Y243" s="99" t="s">
        <v>115</v>
      </c>
      <c r="Z243" s="650" t="n">
        <v>5</v>
      </c>
      <c r="AA243" s="99" t="s">
        <v>116</v>
      </c>
      <c r="AB243" s="651" t="s">
        <v>127</v>
      </c>
      <c r="AC243" s="652" t="n">
        <f aca="false">IF(V243&gt;=1,(X243*12+Z243)-(T243*12+V243)+1,"")</f>
        <v>2</v>
      </c>
      <c r="AD243" s="99" t="s">
        <v>407</v>
      </c>
      <c r="AE243" s="653" t="str">
        <f aca="false">IFERROR(ROUNDDOWN(ROUND(L242*R243,0)*M242,0)*AC243,"")</f>
        <v/>
      </c>
      <c r="AF243" s="654" t="str">
        <f aca="false">IFERROR(ROUNDDOWN(ROUND(L242*(R243-P243),0)*M242,0)*AC243,"")</f>
        <v/>
      </c>
      <c r="AG243" s="655"/>
      <c r="AH243" s="656"/>
      <c r="AI243" s="657"/>
      <c r="AJ243" s="658"/>
      <c r="AK243" s="659"/>
      <c r="AL243" s="660"/>
      <c r="AM243" s="661"/>
      <c r="AN243" s="662" t="str">
        <f aca="false">IF(AP242="","",IF(OR(Z242=4,Z243=4,Z244=4),"！加算の要件上は問題ありませんが、算定期間の終わりが令和６年５月になっていません。区分変更の場合は、「基本情報入力シート」で同じ事業所を２行に分けて記入してください。",""))</f>
        <v/>
      </c>
      <c r="AO243" s="663"/>
      <c r="AP243" s="641" t="str">
        <f aca="false">IF(K242&lt;&gt;"","P列・R列に色付け","")</f>
        <v/>
      </c>
      <c r="AY243" s="645" t="str">
        <f aca="false">G242</f>
        <v/>
      </c>
    </row>
    <row r="244" customFormat="false" ht="32.1" hidden="false" customHeight="true" outlineLevel="0" collapsed="false">
      <c r="A244" s="617"/>
      <c r="B244" s="618"/>
      <c r="C244" s="618"/>
      <c r="D244" s="618"/>
      <c r="E244" s="618"/>
      <c r="F244" s="618"/>
      <c r="G244" s="619"/>
      <c r="H244" s="619"/>
      <c r="I244" s="619"/>
      <c r="J244" s="619"/>
      <c r="K244" s="619"/>
      <c r="L244" s="707"/>
      <c r="M244" s="708"/>
      <c r="N244" s="664" t="s">
        <v>413</v>
      </c>
      <c r="O244" s="711"/>
      <c r="P244" s="712" t="e">
        <f aca="false">IFERROR(VLOOKUP(K242,【参考】数式用!$A$5:$J$27,MATCH(O244,【参考】数式用!$B$4:$J$4,0)+1,0),"")))</f>
        <v>#N/A</v>
      </c>
      <c r="Q244" s="665"/>
      <c r="R244" s="666" t="e">
        <f aca="false">IFERROR(VLOOKUP(K242,【参考】数式用!$A$5:$J$27,MATCH(Q244,【参考】数式用!$B$4:$J$4,0)+1,0),"")))</f>
        <v>#N/A</v>
      </c>
      <c r="S244" s="667" t="s">
        <v>114</v>
      </c>
      <c r="T244" s="668" t="n">
        <v>6</v>
      </c>
      <c r="U244" s="669" t="s">
        <v>115</v>
      </c>
      <c r="V244" s="670" t="n">
        <v>4</v>
      </c>
      <c r="W244" s="669" t="s">
        <v>406</v>
      </c>
      <c r="X244" s="668" t="n">
        <v>6</v>
      </c>
      <c r="Y244" s="669" t="s">
        <v>115</v>
      </c>
      <c r="Z244" s="670" t="n">
        <v>5</v>
      </c>
      <c r="AA244" s="669" t="s">
        <v>116</v>
      </c>
      <c r="AB244" s="671" t="s">
        <v>127</v>
      </c>
      <c r="AC244" s="672" t="n">
        <f aca="false">IF(V244&gt;=1,(X244*12+Z244)-(T244*12+V244)+1,"")</f>
        <v>2</v>
      </c>
      <c r="AD244" s="669" t="s">
        <v>407</v>
      </c>
      <c r="AE244" s="673" t="str">
        <f aca="false">IFERROR(ROUNDDOWN(ROUND(L242*R244,0)*M242,0)*AC244,"")</f>
        <v/>
      </c>
      <c r="AF244" s="674" t="str">
        <f aca="false">IFERROR(ROUNDDOWN(ROUND(L242*(R244-P244),0)*M242,0)*AC244,"")</f>
        <v/>
      </c>
      <c r="AG244" s="675" t="n">
        <f aca="false">IF(AND(O244="ベア加算なし",Q244="ベア加算"),AE244,0)</f>
        <v>0</v>
      </c>
      <c r="AH244" s="676"/>
      <c r="AI244" s="677"/>
      <c r="AJ244" s="678"/>
      <c r="AK244" s="679"/>
      <c r="AL244" s="680"/>
      <c r="AM244" s="681"/>
      <c r="AN244" s="682" t="str">
        <f aca="false">IF(AP242="","",IF(OR(O242="",AND(O244="ベア加算なし",Q244="ベア加算",AH244=""),AND(OR(Q242="処遇加算Ⅰ",Q242="処遇加算Ⅱ"),AI242=""),AND(Q242="処遇加算Ⅲ",AJ242=""),AND(Q242="処遇加算Ⅰ",AK242=""),AND(OR(Q243="特定加算Ⅰ",Q243="特定加算Ⅱ"),AL243=""),AND(Q243="特定加算Ⅰ",AM243="")),"！記入が必要な欄（緑色、水色、黄色のセル）に空欄があります。空欄を埋めてください。",""))</f>
        <v/>
      </c>
      <c r="AP244" s="683" t="str">
        <f aca="false">IF(K242&lt;&gt;"","P列・R列に色付け","")</f>
        <v/>
      </c>
      <c r="AQ244" s="684"/>
      <c r="AR244" s="684"/>
      <c r="AX244" s="685"/>
      <c r="AY244" s="645" t="str">
        <f aca="false">G242</f>
        <v/>
      </c>
    </row>
    <row r="245" customFormat="false" ht="32.1" hidden="false" customHeight="true" outlineLevel="0" collapsed="false">
      <c r="A245" s="617" t="n">
        <v>78</v>
      </c>
      <c r="B245" s="618" t="str">
        <f aca="false">IF(基本情報入力シート!C131="","",基本情報入力シート!C131)</f>
        <v/>
      </c>
      <c r="C245" s="618"/>
      <c r="D245" s="618"/>
      <c r="E245" s="618"/>
      <c r="F245" s="618"/>
      <c r="G245" s="619" t="str">
        <f aca="false">IF(基本情報入力シート!M131="","",基本情報入力シート!M131)</f>
        <v/>
      </c>
      <c r="H245" s="619" t="str">
        <f aca="false">IF(基本情報入力シート!R131="","",基本情報入力シート!R131)</f>
        <v/>
      </c>
      <c r="I245" s="619" t="str">
        <f aca="false">IF(基本情報入力シート!W131="","",基本情報入力シート!W131)</f>
        <v/>
      </c>
      <c r="J245" s="619" t="str">
        <f aca="false">IF(基本情報入力シート!X131="","",基本情報入力シート!X131)</f>
        <v/>
      </c>
      <c r="K245" s="619" t="str">
        <f aca="false">IF(基本情報入力シート!Y131="","",基本情報入力シート!Y131)</f>
        <v/>
      </c>
      <c r="L245" s="707" t="str">
        <f aca="false">IF(基本情報入力シート!AB131="","",基本情報入力シート!AB131)</f>
        <v/>
      </c>
      <c r="M245" s="708" t="e">
        <f aca="false">IF(基本情報入力シート!AC131="","",基本情報入力シート!AC131)</f>
        <v>#N/A</v>
      </c>
      <c r="N245" s="623" t="s">
        <v>403</v>
      </c>
      <c r="O245" s="624"/>
      <c r="P245" s="625" t="e">
        <f aca="false">IFERROR(VLOOKUP(K245,【参考】数式用!$A$5:$J$27,MATCH(O245,【参考】数式用!$B$4:$J$4,0)+1,0),"")))</f>
        <v>#N/A</v>
      </c>
      <c r="Q245" s="624"/>
      <c r="R245" s="625" t="e">
        <f aca="false">IFERROR(VLOOKUP(K245,【参考】数式用!$A$5:$J$27,MATCH(Q245,【参考】数式用!$B$4:$J$4,0)+1,0),"")))</f>
        <v>#N/A</v>
      </c>
      <c r="S245" s="626" t="s">
        <v>114</v>
      </c>
      <c r="T245" s="627" t="n">
        <v>6</v>
      </c>
      <c r="U245" s="156" t="s">
        <v>115</v>
      </c>
      <c r="V245" s="628" t="n">
        <v>4</v>
      </c>
      <c r="W245" s="156" t="s">
        <v>406</v>
      </c>
      <c r="X245" s="627" t="n">
        <v>6</v>
      </c>
      <c r="Y245" s="156" t="s">
        <v>115</v>
      </c>
      <c r="Z245" s="628" t="n">
        <v>5</v>
      </c>
      <c r="AA245" s="156" t="s">
        <v>116</v>
      </c>
      <c r="AB245" s="629" t="s">
        <v>127</v>
      </c>
      <c r="AC245" s="630" t="n">
        <f aca="false">IF(V245&gt;=1,(X245*12+Z245)-(T245*12+V245)+1,"")</f>
        <v>2</v>
      </c>
      <c r="AD245" s="156" t="s">
        <v>407</v>
      </c>
      <c r="AE245" s="631" t="str">
        <f aca="false">IFERROR(ROUNDDOWN(ROUND(L245*R245,0)*M245,0)*AC245,"")</f>
        <v/>
      </c>
      <c r="AF245" s="632" t="str">
        <f aca="false">IFERROR(ROUNDDOWN(ROUND(L245*(R245-P245),0)*M245,0)*AC245,"")</f>
        <v/>
      </c>
      <c r="AG245" s="633"/>
      <c r="AH245" s="694"/>
      <c r="AI245" s="709"/>
      <c r="AJ245" s="704"/>
      <c r="AK245" s="705"/>
      <c r="AL245" s="638"/>
      <c r="AM245" s="639"/>
      <c r="AN245" s="640" t="str">
        <f aca="false">IF(AP245="","",IF(R245&lt;P245,"！加算の要件上は問題ありませんが、令和６年３月と比較して４・５月に加算率が下がる計画になっています。",""))</f>
        <v/>
      </c>
      <c r="AP245" s="641" t="str">
        <f aca="false">IF(K245&lt;&gt;"","P列・R列に色付け","")</f>
        <v/>
      </c>
      <c r="AQ245" s="642" t="e">
        <f aca="false">IFERROR(VLOOKUP(K245,【参考】数式用!$AJ$2:$AK$24,2,FALSE),"")))</f>
        <v>#N/A</v>
      </c>
      <c r="AR245" s="644" t="str">
        <f aca="false">Q245&amp;Q246&amp;Q247</f>
        <v/>
      </c>
      <c r="AS245" s="642" t="str">
        <f aca="false">IF(AG247&lt;&gt;0,IF(AH247="○","入力済","未入力"),"")</f>
        <v/>
      </c>
      <c r="AT245" s="643" t="str">
        <f aca="false">IF(OR(Q245="処遇加算Ⅰ",Q245="処遇加算Ⅱ"),IF(OR(AI245="○",AI245="令和６年度中に満たす"),"入力済","未入力"),"")</f>
        <v/>
      </c>
      <c r="AU245" s="644" t="str">
        <f aca="false">IF(Q245="処遇加算Ⅲ",IF(AJ245="○","入力済","未入力"),"")</f>
        <v/>
      </c>
      <c r="AV245" s="642" t="str">
        <f aca="false">IF(Q245="処遇加算Ⅰ",IF(OR(AK245="○",AK245="令和６年度中に満たす"),"入力済","未入力"),"")</f>
        <v/>
      </c>
      <c r="AW245" s="642" t="str">
        <f aca="false">IF(OR(Q246="特定加算Ⅰ",Q246="特定加算Ⅱ"),IF(OR(AND(K245&lt;&gt;"訪問型サービス（総合事業）",K245&lt;&gt;"通所型サービス（総合事業）",K245&lt;&gt;"（介護予防）短期入所生活介護",K245&lt;&gt;"（介護予防）短期入所療養介護（老健）",K245&lt;&gt;"（介護予防）短期入所療養介護 （病院等（老健以外）)",K245&lt;&gt;"（介護予防）短期入所療養介護（医療院）"),AL246&lt;&gt;""),1,""),"")</f>
        <v/>
      </c>
      <c r="AX245" s="645" t="str">
        <f aca="false">IF(Q246="特定加算Ⅰ",IF(AM246="","未入力","入力済"),"")</f>
        <v/>
      </c>
      <c r="AY245" s="645" t="str">
        <f aca="false">G245</f>
        <v/>
      </c>
    </row>
    <row r="246" customFormat="false" ht="32.1" hidden="false" customHeight="true" outlineLevel="0" collapsed="false">
      <c r="A246" s="617"/>
      <c r="B246" s="618"/>
      <c r="C246" s="618"/>
      <c r="D246" s="618"/>
      <c r="E246" s="618"/>
      <c r="F246" s="618"/>
      <c r="G246" s="619"/>
      <c r="H246" s="619"/>
      <c r="I246" s="619"/>
      <c r="J246" s="619"/>
      <c r="K246" s="619"/>
      <c r="L246" s="707"/>
      <c r="M246" s="708"/>
      <c r="N246" s="646" t="s">
        <v>409</v>
      </c>
      <c r="O246" s="647"/>
      <c r="P246" s="648" t="e">
        <f aca="false">IFERROR(VLOOKUP(K245,【参考】数式用!$A$5:$J$27,MATCH(O246,【参考】数式用!$B$4:$J$4,0)+1,0),"")))</f>
        <v>#N/A</v>
      </c>
      <c r="Q246" s="647"/>
      <c r="R246" s="648" t="e">
        <f aca="false">IFERROR(VLOOKUP(K245,【参考】数式用!$A$5:$J$27,MATCH(Q246,【参考】数式用!$B$4:$J$4,0)+1,0),"")))</f>
        <v>#N/A</v>
      </c>
      <c r="S246" s="98" t="s">
        <v>114</v>
      </c>
      <c r="T246" s="649" t="n">
        <v>6</v>
      </c>
      <c r="U246" s="99" t="s">
        <v>115</v>
      </c>
      <c r="V246" s="650" t="n">
        <v>4</v>
      </c>
      <c r="W246" s="99" t="s">
        <v>406</v>
      </c>
      <c r="X246" s="649" t="n">
        <v>6</v>
      </c>
      <c r="Y246" s="99" t="s">
        <v>115</v>
      </c>
      <c r="Z246" s="650" t="n">
        <v>5</v>
      </c>
      <c r="AA246" s="99" t="s">
        <v>116</v>
      </c>
      <c r="AB246" s="651" t="s">
        <v>127</v>
      </c>
      <c r="AC246" s="652" t="n">
        <f aca="false">IF(V246&gt;=1,(X246*12+Z246)-(T246*12+V246)+1,"")</f>
        <v>2</v>
      </c>
      <c r="AD246" s="99" t="s">
        <v>407</v>
      </c>
      <c r="AE246" s="653" t="str">
        <f aca="false">IFERROR(ROUNDDOWN(ROUND(L245*R246,0)*M245,0)*AC246,"")</f>
        <v/>
      </c>
      <c r="AF246" s="654" t="str">
        <f aca="false">IFERROR(ROUNDDOWN(ROUND(L245*(R246-P246),0)*M245,0)*AC246,"")</f>
        <v/>
      </c>
      <c r="AG246" s="655"/>
      <c r="AH246" s="656"/>
      <c r="AI246" s="657"/>
      <c r="AJ246" s="658"/>
      <c r="AK246" s="659"/>
      <c r="AL246" s="660"/>
      <c r="AM246" s="661"/>
      <c r="AN246" s="662" t="str">
        <f aca="false">IF(AP245="","",IF(OR(Z245=4,Z246=4,Z247=4),"！加算の要件上は問題ありませんが、算定期間の終わりが令和６年５月になっていません。区分変更の場合は、「基本情報入力シート」で同じ事業所を２行に分けて記入してください。",""))</f>
        <v/>
      </c>
      <c r="AO246" s="663"/>
      <c r="AP246" s="641" t="str">
        <f aca="false">IF(K245&lt;&gt;"","P列・R列に色付け","")</f>
        <v/>
      </c>
      <c r="AY246" s="645" t="str">
        <f aca="false">G245</f>
        <v/>
      </c>
    </row>
    <row r="247" customFormat="false" ht="32.1" hidden="false" customHeight="true" outlineLevel="0" collapsed="false">
      <c r="A247" s="617"/>
      <c r="B247" s="618"/>
      <c r="C247" s="618"/>
      <c r="D247" s="618"/>
      <c r="E247" s="618"/>
      <c r="F247" s="618"/>
      <c r="G247" s="619"/>
      <c r="H247" s="619"/>
      <c r="I247" s="619"/>
      <c r="J247" s="619"/>
      <c r="K247" s="619"/>
      <c r="L247" s="707"/>
      <c r="M247" s="708"/>
      <c r="N247" s="664" t="s">
        <v>413</v>
      </c>
      <c r="O247" s="711"/>
      <c r="P247" s="712" t="e">
        <f aca="false">IFERROR(VLOOKUP(K245,【参考】数式用!$A$5:$J$27,MATCH(O247,【参考】数式用!$B$4:$J$4,0)+1,0),"")))</f>
        <v>#N/A</v>
      </c>
      <c r="Q247" s="665"/>
      <c r="R247" s="666" t="e">
        <f aca="false">IFERROR(VLOOKUP(K245,【参考】数式用!$A$5:$J$27,MATCH(Q247,【参考】数式用!$B$4:$J$4,0)+1,0),"")))</f>
        <v>#N/A</v>
      </c>
      <c r="S247" s="667" t="s">
        <v>114</v>
      </c>
      <c r="T247" s="668" t="n">
        <v>6</v>
      </c>
      <c r="U247" s="669" t="s">
        <v>115</v>
      </c>
      <c r="V247" s="670" t="n">
        <v>4</v>
      </c>
      <c r="W247" s="669" t="s">
        <v>406</v>
      </c>
      <c r="X247" s="668" t="n">
        <v>6</v>
      </c>
      <c r="Y247" s="669" t="s">
        <v>115</v>
      </c>
      <c r="Z247" s="670" t="n">
        <v>5</v>
      </c>
      <c r="AA247" s="669" t="s">
        <v>116</v>
      </c>
      <c r="AB247" s="671" t="s">
        <v>127</v>
      </c>
      <c r="AC247" s="672" t="n">
        <f aca="false">IF(V247&gt;=1,(X247*12+Z247)-(T247*12+V247)+1,"")</f>
        <v>2</v>
      </c>
      <c r="AD247" s="669" t="s">
        <v>407</v>
      </c>
      <c r="AE247" s="673" t="str">
        <f aca="false">IFERROR(ROUNDDOWN(ROUND(L245*R247,0)*M245,0)*AC247,"")</f>
        <v/>
      </c>
      <c r="AF247" s="674" t="str">
        <f aca="false">IFERROR(ROUNDDOWN(ROUND(L245*(R247-P247),0)*M245,0)*AC247,"")</f>
        <v/>
      </c>
      <c r="AG247" s="675" t="n">
        <f aca="false">IF(AND(O247="ベア加算なし",Q247="ベア加算"),AE247,0)</f>
        <v>0</v>
      </c>
      <c r="AH247" s="676"/>
      <c r="AI247" s="677"/>
      <c r="AJ247" s="678"/>
      <c r="AK247" s="679"/>
      <c r="AL247" s="680"/>
      <c r="AM247" s="681"/>
      <c r="AN247" s="682" t="str">
        <f aca="false">IF(AP245="","",IF(OR(O245="",AND(O247="ベア加算なし",Q247="ベア加算",AH247=""),AND(OR(Q245="処遇加算Ⅰ",Q245="処遇加算Ⅱ"),AI245=""),AND(Q245="処遇加算Ⅲ",AJ245=""),AND(Q245="処遇加算Ⅰ",AK245=""),AND(OR(Q246="特定加算Ⅰ",Q246="特定加算Ⅱ"),AL246=""),AND(Q246="特定加算Ⅰ",AM246="")),"！記入が必要な欄（緑色、水色、黄色のセル）に空欄があります。空欄を埋めてください。",""))</f>
        <v/>
      </c>
      <c r="AP247" s="683" t="str">
        <f aca="false">IF(K245&lt;&gt;"","P列・R列に色付け","")</f>
        <v/>
      </c>
      <c r="AQ247" s="684"/>
      <c r="AR247" s="684"/>
      <c r="AX247" s="685"/>
      <c r="AY247" s="645" t="str">
        <f aca="false">G245</f>
        <v/>
      </c>
    </row>
    <row r="248" customFormat="false" ht="32.1" hidden="false" customHeight="true" outlineLevel="0" collapsed="false">
      <c r="A248" s="617" t="n">
        <v>79</v>
      </c>
      <c r="B248" s="618" t="str">
        <f aca="false">IF(基本情報入力シート!C132="","",基本情報入力シート!C132)</f>
        <v/>
      </c>
      <c r="C248" s="618"/>
      <c r="D248" s="618"/>
      <c r="E248" s="618"/>
      <c r="F248" s="618"/>
      <c r="G248" s="619" t="str">
        <f aca="false">IF(基本情報入力シート!M132="","",基本情報入力シート!M132)</f>
        <v/>
      </c>
      <c r="H248" s="619" t="str">
        <f aca="false">IF(基本情報入力シート!R132="","",基本情報入力シート!R132)</f>
        <v/>
      </c>
      <c r="I248" s="619" t="str">
        <f aca="false">IF(基本情報入力シート!W132="","",基本情報入力シート!W132)</f>
        <v/>
      </c>
      <c r="J248" s="619" t="str">
        <f aca="false">IF(基本情報入力シート!X132="","",基本情報入力シート!X132)</f>
        <v/>
      </c>
      <c r="K248" s="619" t="str">
        <f aca="false">IF(基本情報入力シート!Y132="","",基本情報入力シート!Y132)</f>
        <v/>
      </c>
      <c r="L248" s="707" t="str">
        <f aca="false">IF(基本情報入力シート!AB132="","",基本情報入力シート!AB132)</f>
        <v/>
      </c>
      <c r="M248" s="708" t="e">
        <f aca="false">IF(基本情報入力シート!AC132="","",基本情報入力シート!AC132)</f>
        <v>#N/A</v>
      </c>
      <c r="N248" s="623" t="s">
        <v>403</v>
      </c>
      <c r="O248" s="624"/>
      <c r="P248" s="625" t="e">
        <f aca="false">IFERROR(VLOOKUP(K248,【参考】数式用!$A$5:$J$27,MATCH(O248,【参考】数式用!$B$4:$J$4,0)+1,0),"")))</f>
        <v>#N/A</v>
      </c>
      <c r="Q248" s="624"/>
      <c r="R248" s="625" t="e">
        <f aca="false">IFERROR(VLOOKUP(K248,【参考】数式用!$A$5:$J$27,MATCH(Q248,【参考】数式用!$B$4:$J$4,0)+1,0),"")))</f>
        <v>#N/A</v>
      </c>
      <c r="S248" s="626" t="s">
        <v>114</v>
      </c>
      <c r="T248" s="627" t="n">
        <v>6</v>
      </c>
      <c r="U248" s="156" t="s">
        <v>115</v>
      </c>
      <c r="V248" s="628" t="n">
        <v>4</v>
      </c>
      <c r="W248" s="156" t="s">
        <v>406</v>
      </c>
      <c r="X248" s="627" t="n">
        <v>6</v>
      </c>
      <c r="Y248" s="156" t="s">
        <v>115</v>
      </c>
      <c r="Z248" s="628" t="n">
        <v>5</v>
      </c>
      <c r="AA248" s="156" t="s">
        <v>116</v>
      </c>
      <c r="AB248" s="629" t="s">
        <v>127</v>
      </c>
      <c r="AC248" s="630" t="n">
        <f aca="false">IF(V248&gt;=1,(X248*12+Z248)-(T248*12+V248)+1,"")</f>
        <v>2</v>
      </c>
      <c r="AD248" s="156" t="s">
        <v>407</v>
      </c>
      <c r="AE248" s="631" t="str">
        <f aca="false">IFERROR(ROUNDDOWN(ROUND(L248*R248,0)*M248,0)*AC248,"")</f>
        <v/>
      </c>
      <c r="AF248" s="632" t="str">
        <f aca="false">IFERROR(ROUNDDOWN(ROUND(L248*(R248-P248),0)*M248,0)*AC248,"")</f>
        <v/>
      </c>
      <c r="AG248" s="633"/>
      <c r="AH248" s="694"/>
      <c r="AI248" s="709"/>
      <c r="AJ248" s="704"/>
      <c r="AK248" s="705"/>
      <c r="AL248" s="638"/>
      <c r="AM248" s="639"/>
      <c r="AN248" s="640" t="str">
        <f aca="false">IF(AP248="","",IF(R248&lt;P248,"！加算の要件上は問題ありませんが、令和６年３月と比較して４・５月に加算率が下がる計画になっています。",""))</f>
        <v/>
      </c>
      <c r="AP248" s="641" t="str">
        <f aca="false">IF(K248&lt;&gt;"","P列・R列に色付け","")</f>
        <v/>
      </c>
      <c r="AQ248" s="642" t="e">
        <f aca="false">IFERROR(VLOOKUP(K248,【参考】数式用!$AJ$2:$AK$24,2,FALSE),"")))</f>
        <v>#N/A</v>
      </c>
      <c r="AR248" s="644" t="str">
        <f aca="false">Q248&amp;Q249&amp;Q250</f>
        <v/>
      </c>
      <c r="AS248" s="642" t="str">
        <f aca="false">IF(AG250&lt;&gt;0,IF(AH250="○","入力済","未入力"),"")</f>
        <v/>
      </c>
      <c r="AT248" s="643" t="str">
        <f aca="false">IF(OR(Q248="処遇加算Ⅰ",Q248="処遇加算Ⅱ"),IF(OR(AI248="○",AI248="令和６年度中に満たす"),"入力済","未入力"),"")</f>
        <v/>
      </c>
      <c r="AU248" s="644" t="str">
        <f aca="false">IF(Q248="処遇加算Ⅲ",IF(AJ248="○","入力済","未入力"),"")</f>
        <v/>
      </c>
      <c r="AV248" s="642" t="str">
        <f aca="false">IF(Q248="処遇加算Ⅰ",IF(OR(AK248="○",AK248="令和６年度中に満たす"),"入力済","未入力"),"")</f>
        <v/>
      </c>
      <c r="AW248" s="642" t="str">
        <f aca="false">IF(OR(Q249="特定加算Ⅰ",Q249="特定加算Ⅱ"),IF(OR(AND(K248&lt;&gt;"訪問型サービス（総合事業）",K248&lt;&gt;"通所型サービス（総合事業）",K248&lt;&gt;"（介護予防）短期入所生活介護",K248&lt;&gt;"（介護予防）短期入所療養介護（老健）",K248&lt;&gt;"（介護予防）短期入所療養介護 （病院等（老健以外）)",K248&lt;&gt;"（介護予防）短期入所療養介護（医療院）"),AL249&lt;&gt;""),1,""),"")</f>
        <v/>
      </c>
      <c r="AX248" s="645" t="str">
        <f aca="false">IF(Q249="特定加算Ⅰ",IF(AM249="","未入力","入力済"),"")</f>
        <v/>
      </c>
      <c r="AY248" s="645" t="str">
        <f aca="false">G248</f>
        <v/>
      </c>
    </row>
    <row r="249" customFormat="false" ht="32.1" hidden="false" customHeight="true" outlineLevel="0" collapsed="false">
      <c r="A249" s="617"/>
      <c r="B249" s="618"/>
      <c r="C249" s="618"/>
      <c r="D249" s="618"/>
      <c r="E249" s="618"/>
      <c r="F249" s="618"/>
      <c r="G249" s="619"/>
      <c r="H249" s="619"/>
      <c r="I249" s="619"/>
      <c r="J249" s="619"/>
      <c r="K249" s="619"/>
      <c r="L249" s="707"/>
      <c r="M249" s="708"/>
      <c r="N249" s="646" t="s">
        <v>409</v>
      </c>
      <c r="O249" s="647"/>
      <c r="P249" s="648" t="e">
        <f aca="false">IFERROR(VLOOKUP(K248,【参考】数式用!$A$5:$J$27,MATCH(O249,【参考】数式用!$B$4:$J$4,0)+1,0),"")))</f>
        <v>#N/A</v>
      </c>
      <c r="Q249" s="647"/>
      <c r="R249" s="648" t="e">
        <f aca="false">IFERROR(VLOOKUP(K248,【参考】数式用!$A$5:$J$27,MATCH(Q249,【参考】数式用!$B$4:$J$4,0)+1,0),"")))</f>
        <v>#N/A</v>
      </c>
      <c r="S249" s="98" t="s">
        <v>114</v>
      </c>
      <c r="T249" s="649" t="n">
        <v>6</v>
      </c>
      <c r="U249" s="99" t="s">
        <v>115</v>
      </c>
      <c r="V249" s="650" t="n">
        <v>4</v>
      </c>
      <c r="W249" s="99" t="s">
        <v>406</v>
      </c>
      <c r="X249" s="649" t="n">
        <v>6</v>
      </c>
      <c r="Y249" s="99" t="s">
        <v>115</v>
      </c>
      <c r="Z249" s="650" t="n">
        <v>5</v>
      </c>
      <c r="AA249" s="99" t="s">
        <v>116</v>
      </c>
      <c r="AB249" s="651" t="s">
        <v>127</v>
      </c>
      <c r="AC249" s="652" t="n">
        <f aca="false">IF(V249&gt;=1,(X249*12+Z249)-(T249*12+V249)+1,"")</f>
        <v>2</v>
      </c>
      <c r="AD249" s="99" t="s">
        <v>407</v>
      </c>
      <c r="AE249" s="653" t="str">
        <f aca="false">IFERROR(ROUNDDOWN(ROUND(L248*R249,0)*M248,0)*AC249,"")</f>
        <v/>
      </c>
      <c r="AF249" s="654" t="str">
        <f aca="false">IFERROR(ROUNDDOWN(ROUND(L248*(R249-P249),0)*M248,0)*AC249,"")</f>
        <v/>
      </c>
      <c r="AG249" s="655"/>
      <c r="AH249" s="656"/>
      <c r="AI249" s="657"/>
      <c r="AJ249" s="658"/>
      <c r="AK249" s="659"/>
      <c r="AL249" s="660"/>
      <c r="AM249" s="661"/>
      <c r="AN249" s="662" t="str">
        <f aca="false">IF(AP248="","",IF(OR(Z248=4,Z249=4,Z250=4),"！加算の要件上は問題ありませんが、算定期間の終わりが令和６年５月になっていません。区分変更の場合は、「基本情報入力シート」で同じ事業所を２行に分けて記入してください。",""))</f>
        <v/>
      </c>
      <c r="AO249" s="663"/>
      <c r="AP249" s="641" t="str">
        <f aca="false">IF(K248&lt;&gt;"","P列・R列に色付け","")</f>
        <v/>
      </c>
      <c r="AY249" s="645" t="str">
        <f aca="false">G248</f>
        <v/>
      </c>
    </row>
    <row r="250" customFormat="false" ht="32.1" hidden="false" customHeight="true" outlineLevel="0" collapsed="false">
      <c r="A250" s="617"/>
      <c r="B250" s="618"/>
      <c r="C250" s="618"/>
      <c r="D250" s="618"/>
      <c r="E250" s="618"/>
      <c r="F250" s="618"/>
      <c r="G250" s="619"/>
      <c r="H250" s="619"/>
      <c r="I250" s="619"/>
      <c r="J250" s="619"/>
      <c r="K250" s="619"/>
      <c r="L250" s="707"/>
      <c r="M250" s="708"/>
      <c r="N250" s="664" t="s">
        <v>413</v>
      </c>
      <c r="O250" s="711"/>
      <c r="P250" s="712" t="e">
        <f aca="false">IFERROR(VLOOKUP(K248,【参考】数式用!$A$5:$J$27,MATCH(O250,【参考】数式用!$B$4:$J$4,0)+1,0),"")))</f>
        <v>#N/A</v>
      </c>
      <c r="Q250" s="665"/>
      <c r="R250" s="666" t="e">
        <f aca="false">IFERROR(VLOOKUP(K248,【参考】数式用!$A$5:$J$27,MATCH(Q250,【参考】数式用!$B$4:$J$4,0)+1,0),"")))</f>
        <v>#N/A</v>
      </c>
      <c r="S250" s="667" t="s">
        <v>114</v>
      </c>
      <c r="T250" s="668" t="n">
        <v>6</v>
      </c>
      <c r="U250" s="669" t="s">
        <v>115</v>
      </c>
      <c r="V250" s="670" t="n">
        <v>4</v>
      </c>
      <c r="W250" s="669" t="s">
        <v>406</v>
      </c>
      <c r="X250" s="668" t="n">
        <v>6</v>
      </c>
      <c r="Y250" s="669" t="s">
        <v>115</v>
      </c>
      <c r="Z250" s="670" t="n">
        <v>5</v>
      </c>
      <c r="AA250" s="669" t="s">
        <v>116</v>
      </c>
      <c r="AB250" s="671" t="s">
        <v>127</v>
      </c>
      <c r="AC250" s="672" t="n">
        <f aca="false">IF(V250&gt;=1,(X250*12+Z250)-(T250*12+V250)+1,"")</f>
        <v>2</v>
      </c>
      <c r="AD250" s="669" t="s">
        <v>407</v>
      </c>
      <c r="AE250" s="673" t="str">
        <f aca="false">IFERROR(ROUNDDOWN(ROUND(L248*R250,0)*M248,0)*AC250,"")</f>
        <v/>
      </c>
      <c r="AF250" s="674" t="str">
        <f aca="false">IFERROR(ROUNDDOWN(ROUND(L248*(R250-P250),0)*M248,0)*AC250,"")</f>
        <v/>
      </c>
      <c r="AG250" s="675" t="n">
        <f aca="false">IF(AND(O250="ベア加算なし",Q250="ベア加算"),AE250,0)</f>
        <v>0</v>
      </c>
      <c r="AH250" s="676"/>
      <c r="AI250" s="677"/>
      <c r="AJ250" s="678"/>
      <c r="AK250" s="679"/>
      <c r="AL250" s="680"/>
      <c r="AM250" s="681"/>
      <c r="AN250" s="682" t="str">
        <f aca="false">IF(AP248="","",IF(OR(O248="",AND(O250="ベア加算なし",Q250="ベア加算",AH250=""),AND(OR(Q248="処遇加算Ⅰ",Q248="処遇加算Ⅱ"),AI248=""),AND(Q248="処遇加算Ⅲ",AJ248=""),AND(Q248="処遇加算Ⅰ",AK248=""),AND(OR(Q249="特定加算Ⅰ",Q249="特定加算Ⅱ"),AL249=""),AND(Q249="特定加算Ⅰ",AM249="")),"！記入が必要な欄（緑色、水色、黄色のセル）に空欄があります。空欄を埋めてください。",""))</f>
        <v/>
      </c>
      <c r="AP250" s="683" t="str">
        <f aca="false">IF(K248&lt;&gt;"","P列・R列に色付け","")</f>
        <v/>
      </c>
      <c r="AQ250" s="684"/>
      <c r="AR250" s="684"/>
      <c r="AX250" s="685"/>
      <c r="AY250" s="645" t="str">
        <f aca="false">G248</f>
        <v/>
      </c>
    </row>
    <row r="251" customFormat="false" ht="32.1" hidden="false" customHeight="true" outlineLevel="0" collapsed="false">
      <c r="A251" s="617" t="n">
        <v>80</v>
      </c>
      <c r="B251" s="618" t="str">
        <f aca="false">IF(基本情報入力シート!C133="","",基本情報入力シート!C133)</f>
        <v/>
      </c>
      <c r="C251" s="618"/>
      <c r="D251" s="618"/>
      <c r="E251" s="618"/>
      <c r="F251" s="618"/>
      <c r="G251" s="619" t="str">
        <f aca="false">IF(基本情報入力シート!M133="","",基本情報入力シート!M133)</f>
        <v/>
      </c>
      <c r="H251" s="619" t="str">
        <f aca="false">IF(基本情報入力シート!R133="","",基本情報入力シート!R133)</f>
        <v/>
      </c>
      <c r="I251" s="619" t="str">
        <f aca="false">IF(基本情報入力シート!W133="","",基本情報入力シート!W133)</f>
        <v/>
      </c>
      <c r="J251" s="619" t="str">
        <f aca="false">IF(基本情報入力シート!X133="","",基本情報入力シート!X133)</f>
        <v/>
      </c>
      <c r="K251" s="619" t="str">
        <f aca="false">IF(基本情報入力シート!Y133="","",基本情報入力シート!Y133)</f>
        <v/>
      </c>
      <c r="L251" s="707" t="str">
        <f aca="false">IF(基本情報入力シート!AB133="","",基本情報入力シート!AB133)</f>
        <v/>
      </c>
      <c r="M251" s="708" t="e">
        <f aca="false">IF(基本情報入力シート!AC133="","",基本情報入力シート!AC133)</f>
        <v>#N/A</v>
      </c>
      <c r="N251" s="623" t="s">
        <v>403</v>
      </c>
      <c r="O251" s="624"/>
      <c r="P251" s="625" t="e">
        <f aca="false">IFERROR(VLOOKUP(K251,【参考】数式用!$A$5:$J$27,MATCH(O251,【参考】数式用!$B$4:$J$4,0)+1,0),"")))</f>
        <v>#N/A</v>
      </c>
      <c r="Q251" s="624"/>
      <c r="R251" s="625" t="e">
        <f aca="false">IFERROR(VLOOKUP(K251,【参考】数式用!$A$5:$J$27,MATCH(Q251,【参考】数式用!$B$4:$J$4,0)+1,0),"")))</f>
        <v>#N/A</v>
      </c>
      <c r="S251" s="626" t="s">
        <v>114</v>
      </c>
      <c r="T251" s="627" t="n">
        <v>6</v>
      </c>
      <c r="U251" s="156" t="s">
        <v>115</v>
      </c>
      <c r="V251" s="628" t="n">
        <v>4</v>
      </c>
      <c r="W251" s="156" t="s">
        <v>406</v>
      </c>
      <c r="X251" s="627" t="n">
        <v>6</v>
      </c>
      <c r="Y251" s="156" t="s">
        <v>115</v>
      </c>
      <c r="Z251" s="628" t="n">
        <v>5</v>
      </c>
      <c r="AA251" s="156" t="s">
        <v>116</v>
      </c>
      <c r="AB251" s="629" t="s">
        <v>127</v>
      </c>
      <c r="AC251" s="630" t="n">
        <f aca="false">IF(V251&gt;=1,(X251*12+Z251)-(T251*12+V251)+1,"")</f>
        <v>2</v>
      </c>
      <c r="AD251" s="156" t="s">
        <v>407</v>
      </c>
      <c r="AE251" s="631" t="str">
        <f aca="false">IFERROR(ROUNDDOWN(ROUND(L251*R251,0)*M251,0)*AC251,"")</f>
        <v/>
      </c>
      <c r="AF251" s="632" t="str">
        <f aca="false">IFERROR(ROUNDDOWN(ROUND(L251*(R251-P251),0)*M251,0)*AC251,"")</f>
        <v/>
      </c>
      <c r="AG251" s="633"/>
      <c r="AH251" s="694"/>
      <c r="AI251" s="709"/>
      <c r="AJ251" s="704"/>
      <c r="AK251" s="705"/>
      <c r="AL251" s="638"/>
      <c r="AM251" s="639"/>
      <c r="AN251" s="640" t="str">
        <f aca="false">IF(AP251="","",IF(R251&lt;P251,"！加算の要件上は問題ありませんが、令和６年３月と比較して４・５月に加算率が下がる計画になっています。",""))</f>
        <v/>
      </c>
      <c r="AP251" s="641" t="str">
        <f aca="false">IF(K251&lt;&gt;"","P列・R列に色付け","")</f>
        <v/>
      </c>
      <c r="AQ251" s="642" t="e">
        <f aca="false">IFERROR(VLOOKUP(K251,【参考】数式用!$AJ$2:$AK$24,2,FALSE),"")))</f>
        <v>#N/A</v>
      </c>
      <c r="AR251" s="644" t="str">
        <f aca="false">Q251&amp;Q252&amp;Q253</f>
        <v/>
      </c>
      <c r="AS251" s="642" t="str">
        <f aca="false">IF(AG253&lt;&gt;0,IF(AH253="○","入力済","未入力"),"")</f>
        <v/>
      </c>
      <c r="AT251" s="643" t="str">
        <f aca="false">IF(OR(Q251="処遇加算Ⅰ",Q251="処遇加算Ⅱ"),IF(OR(AI251="○",AI251="令和６年度中に満たす"),"入力済","未入力"),"")</f>
        <v/>
      </c>
      <c r="AU251" s="644" t="str">
        <f aca="false">IF(Q251="処遇加算Ⅲ",IF(AJ251="○","入力済","未入力"),"")</f>
        <v/>
      </c>
      <c r="AV251" s="642" t="str">
        <f aca="false">IF(Q251="処遇加算Ⅰ",IF(OR(AK251="○",AK251="令和６年度中に満たす"),"入力済","未入力"),"")</f>
        <v/>
      </c>
      <c r="AW251" s="642" t="str">
        <f aca="false">IF(OR(Q252="特定加算Ⅰ",Q252="特定加算Ⅱ"),IF(OR(AND(K251&lt;&gt;"訪問型サービス（総合事業）",K251&lt;&gt;"通所型サービス（総合事業）",K251&lt;&gt;"（介護予防）短期入所生活介護",K251&lt;&gt;"（介護予防）短期入所療養介護（老健）",K251&lt;&gt;"（介護予防）短期入所療養介護 （病院等（老健以外）)",K251&lt;&gt;"（介護予防）短期入所療養介護（医療院）"),AL252&lt;&gt;""),1,""),"")</f>
        <v/>
      </c>
      <c r="AX251" s="645" t="str">
        <f aca="false">IF(Q252="特定加算Ⅰ",IF(AM252="","未入力","入力済"),"")</f>
        <v/>
      </c>
      <c r="AY251" s="645" t="str">
        <f aca="false">G251</f>
        <v/>
      </c>
    </row>
    <row r="252" customFormat="false" ht="32.1" hidden="false" customHeight="true" outlineLevel="0" collapsed="false">
      <c r="A252" s="617"/>
      <c r="B252" s="618"/>
      <c r="C252" s="618"/>
      <c r="D252" s="618"/>
      <c r="E252" s="618"/>
      <c r="F252" s="618"/>
      <c r="G252" s="619"/>
      <c r="H252" s="619"/>
      <c r="I252" s="619"/>
      <c r="J252" s="619"/>
      <c r="K252" s="619"/>
      <c r="L252" s="707"/>
      <c r="M252" s="708"/>
      <c r="N252" s="646" t="s">
        <v>409</v>
      </c>
      <c r="O252" s="647"/>
      <c r="P252" s="648" t="e">
        <f aca="false">IFERROR(VLOOKUP(K251,【参考】数式用!$A$5:$J$27,MATCH(O252,【参考】数式用!$B$4:$J$4,0)+1,0),"")))</f>
        <v>#N/A</v>
      </c>
      <c r="Q252" s="647"/>
      <c r="R252" s="648" t="e">
        <f aca="false">IFERROR(VLOOKUP(K251,【参考】数式用!$A$5:$J$27,MATCH(Q252,【参考】数式用!$B$4:$J$4,0)+1,0),"")))</f>
        <v>#N/A</v>
      </c>
      <c r="S252" s="98" t="s">
        <v>114</v>
      </c>
      <c r="T252" s="649" t="n">
        <v>6</v>
      </c>
      <c r="U252" s="99" t="s">
        <v>115</v>
      </c>
      <c r="V252" s="650" t="n">
        <v>4</v>
      </c>
      <c r="W252" s="99" t="s">
        <v>406</v>
      </c>
      <c r="X252" s="649" t="n">
        <v>6</v>
      </c>
      <c r="Y252" s="99" t="s">
        <v>115</v>
      </c>
      <c r="Z252" s="650" t="n">
        <v>5</v>
      </c>
      <c r="AA252" s="99" t="s">
        <v>116</v>
      </c>
      <c r="AB252" s="651" t="s">
        <v>127</v>
      </c>
      <c r="AC252" s="652" t="n">
        <f aca="false">IF(V252&gt;=1,(X252*12+Z252)-(T252*12+V252)+1,"")</f>
        <v>2</v>
      </c>
      <c r="AD252" s="99" t="s">
        <v>407</v>
      </c>
      <c r="AE252" s="653" t="str">
        <f aca="false">IFERROR(ROUNDDOWN(ROUND(L251*R252,0)*M251,0)*AC252,"")</f>
        <v/>
      </c>
      <c r="AF252" s="654" t="str">
        <f aca="false">IFERROR(ROUNDDOWN(ROUND(L251*(R252-P252),0)*M251,0)*AC252,"")</f>
        <v/>
      </c>
      <c r="AG252" s="655"/>
      <c r="AH252" s="656"/>
      <c r="AI252" s="657"/>
      <c r="AJ252" s="658"/>
      <c r="AK252" s="659"/>
      <c r="AL252" s="660"/>
      <c r="AM252" s="661"/>
      <c r="AN252" s="662" t="str">
        <f aca="false">IF(AP251="","",IF(OR(Z251=4,Z252=4,Z253=4),"！加算の要件上は問題ありませんが、算定期間の終わりが令和６年５月になっていません。区分変更の場合は、「基本情報入力シート」で同じ事業所を２行に分けて記入してください。",""))</f>
        <v/>
      </c>
      <c r="AO252" s="663"/>
      <c r="AP252" s="641" t="str">
        <f aca="false">IF(K251&lt;&gt;"","P列・R列に色付け","")</f>
        <v/>
      </c>
      <c r="AY252" s="645" t="str">
        <f aca="false">G251</f>
        <v/>
      </c>
    </row>
    <row r="253" customFormat="false" ht="32.1" hidden="false" customHeight="true" outlineLevel="0" collapsed="false">
      <c r="A253" s="617"/>
      <c r="B253" s="618"/>
      <c r="C253" s="618"/>
      <c r="D253" s="618"/>
      <c r="E253" s="618"/>
      <c r="F253" s="618"/>
      <c r="G253" s="619"/>
      <c r="H253" s="619"/>
      <c r="I253" s="619"/>
      <c r="J253" s="619"/>
      <c r="K253" s="619"/>
      <c r="L253" s="707"/>
      <c r="M253" s="708"/>
      <c r="N253" s="664" t="s">
        <v>413</v>
      </c>
      <c r="O253" s="711"/>
      <c r="P253" s="712" t="e">
        <f aca="false">IFERROR(VLOOKUP(K251,【参考】数式用!$A$5:$J$27,MATCH(O253,【参考】数式用!$B$4:$J$4,0)+1,0),"")))</f>
        <v>#N/A</v>
      </c>
      <c r="Q253" s="665"/>
      <c r="R253" s="666" t="e">
        <f aca="false">IFERROR(VLOOKUP(K251,【参考】数式用!$A$5:$J$27,MATCH(Q253,【参考】数式用!$B$4:$J$4,0)+1,0),"")))</f>
        <v>#N/A</v>
      </c>
      <c r="S253" s="667" t="s">
        <v>114</v>
      </c>
      <c r="T253" s="668" t="n">
        <v>6</v>
      </c>
      <c r="U253" s="669" t="s">
        <v>115</v>
      </c>
      <c r="V253" s="670" t="n">
        <v>4</v>
      </c>
      <c r="W253" s="669" t="s">
        <v>406</v>
      </c>
      <c r="X253" s="668" t="n">
        <v>6</v>
      </c>
      <c r="Y253" s="669" t="s">
        <v>115</v>
      </c>
      <c r="Z253" s="670" t="n">
        <v>5</v>
      </c>
      <c r="AA253" s="669" t="s">
        <v>116</v>
      </c>
      <c r="AB253" s="671" t="s">
        <v>127</v>
      </c>
      <c r="AC253" s="672" t="n">
        <f aca="false">IF(V253&gt;=1,(X253*12+Z253)-(T253*12+V253)+1,"")</f>
        <v>2</v>
      </c>
      <c r="AD253" s="669" t="s">
        <v>407</v>
      </c>
      <c r="AE253" s="673" t="str">
        <f aca="false">IFERROR(ROUNDDOWN(ROUND(L251*R253,0)*M251,0)*AC253,"")</f>
        <v/>
      </c>
      <c r="AF253" s="674" t="str">
        <f aca="false">IFERROR(ROUNDDOWN(ROUND(L251*(R253-P253),0)*M251,0)*AC253,"")</f>
        <v/>
      </c>
      <c r="AG253" s="675" t="n">
        <f aca="false">IF(AND(O253="ベア加算なし",Q253="ベア加算"),AE253,0)</f>
        <v>0</v>
      </c>
      <c r="AH253" s="676"/>
      <c r="AI253" s="677"/>
      <c r="AJ253" s="678"/>
      <c r="AK253" s="679"/>
      <c r="AL253" s="680"/>
      <c r="AM253" s="681"/>
      <c r="AN253" s="682" t="str">
        <f aca="false">IF(AP251="","",IF(OR(O251="",AND(O253="ベア加算なし",Q253="ベア加算",AH253=""),AND(OR(Q251="処遇加算Ⅰ",Q251="処遇加算Ⅱ"),AI251=""),AND(Q251="処遇加算Ⅲ",AJ251=""),AND(Q251="処遇加算Ⅰ",AK251=""),AND(OR(Q252="特定加算Ⅰ",Q252="特定加算Ⅱ"),AL252=""),AND(Q252="特定加算Ⅰ",AM252="")),"！記入が必要な欄（緑色、水色、黄色のセル）に空欄があります。空欄を埋めてください。",""))</f>
        <v/>
      </c>
      <c r="AP253" s="683" t="str">
        <f aca="false">IF(K251&lt;&gt;"","P列・R列に色付け","")</f>
        <v/>
      </c>
      <c r="AQ253" s="684"/>
      <c r="AR253" s="684"/>
      <c r="AX253" s="685"/>
      <c r="AY253" s="645" t="str">
        <f aca="false">G251</f>
        <v/>
      </c>
    </row>
    <row r="254" customFormat="false" ht="32.1" hidden="false" customHeight="true" outlineLevel="0" collapsed="false">
      <c r="A254" s="617" t="n">
        <v>81</v>
      </c>
      <c r="B254" s="618" t="str">
        <f aca="false">IF(基本情報入力シート!C134="","",基本情報入力シート!C134)</f>
        <v/>
      </c>
      <c r="C254" s="618"/>
      <c r="D254" s="618"/>
      <c r="E254" s="618"/>
      <c r="F254" s="618"/>
      <c r="G254" s="619" t="str">
        <f aca="false">IF(基本情報入力シート!M134="","",基本情報入力シート!M134)</f>
        <v/>
      </c>
      <c r="H254" s="619" t="str">
        <f aca="false">IF(基本情報入力シート!R134="","",基本情報入力シート!R134)</f>
        <v/>
      </c>
      <c r="I254" s="619" t="str">
        <f aca="false">IF(基本情報入力シート!W134="","",基本情報入力シート!W134)</f>
        <v/>
      </c>
      <c r="J254" s="619" t="str">
        <f aca="false">IF(基本情報入力シート!X134="","",基本情報入力シート!X134)</f>
        <v/>
      </c>
      <c r="K254" s="619" t="str">
        <f aca="false">IF(基本情報入力シート!Y134="","",基本情報入力シート!Y134)</f>
        <v/>
      </c>
      <c r="L254" s="707" t="str">
        <f aca="false">IF(基本情報入力シート!AB134="","",基本情報入力シート!AB134)</f>
        <v/>
      </c>
      <c r="M254" s="708" t="e">
        <f aca="false">IF(基本情報入力シート!AC134="","",基本情報入力シート!AC134)</f>
        <v>#N/A</v>
      </c>
      <c r="N254" s="623" t="s">
        <v>403</v>
      </c>
      <c r="O254" s="624"/>
      <c r="P254" s="625" t="e">
        <f aca="false">IFERROR(VLOOKUP(K254,【参考】数式用!$A$5:$J$27,MATCH(O254,【参考】数式用!$B$4:$J$4,0)+1,0),"")))</f>
        <v>#N/A</v>
      </c>
      <c r="Q254" s="624"/>
      <c r="R254" s="625" t="e">
        <f aca="false">IFERROR(VLOOKUP(K254,【参考】数式用!$A$5:$J$27,MATCH(Q254,【参考】数式用!$B$4:$J$4,0)+1,0),"")))</f>
        <v>#N/A</v>
      </c>
      <c r="S254" s="626" t="s">
        <v>114</v>
      </c>
      <c r="T254" s="627" t="n">
        <v>6</v>
      </c>
      <c r="U254" s="156" t="s">
        <v>115</v>
      </c>
      <c r="V254" s="628" t="n">
        <v>4</v>
      </c>
      <c r="W254" s="156" t="s">
        <v>406</v>
      </c>
      <c r="X254" s="627" t="n">
        <v>6</v>
      </c>
      <c r="Y254" s="156" t="s">
        <v>115</v>
      </c>
      <c r="Z254" s="628" t="n">
        <v>5</v>
      </c>
      <c r="AA254" s="156" t="s">
        <v>116</v>
      </c>
      <c r="AB254" s="629" t="s">
        <v>127</v>
      </c>
      <c r="AC254" s="630" t="n">
        <f aca="false">IF(V254&gt;=1,(X254*12+Z254)-(T254*12+V254)+1,"")</f>
        <v>2</v>
      </c>
      <c r="AD254" s="156" t="s">
        <v>407</v>
      </c>
      <c r="AE254" s="631" t="str">
        <f aca="false">IFERROR(ROUNDDOWN(ROUND(L254*R254,0)*M254,0)*AC254,"")</f>
        <v/>
      </c>
      <c r="AF254" s="632" t="str">
        <f aca="false">IFERROR(ROUNDDOWN(ROUND(L254*(R254-P254),0)*M254,0)*AC254,"")</f>
        <v/>
      </c>
      <c r="AG254" s="633"/>
      <c r="AH254" s="694"/>
      <c r="AI254" s="709"/>
      <c r="AJ254" s="704"/>
      <c r="AK254" s="705"/>
      <c r="AL254" s="638"/>
      <c r="AM254" s="639"/>
      <c r="AN254" s="640" t="str">
        <f aca="false">IF(AP254="","",IF(R254&lt;P254,"！加算の要件上は問題ありませんが、令和６年３月と比較して４・５月に加算率が下がる計画になっています。",""))</f>
        <v/>
      </c>
      <c r="AP254" s="641" t="str">
        <f aca="false">IF(K254&lt;&gt;"","P列・R列に色付け","")</f>
        <v/>
      </c>
      <c r="AQ254" s="642" t="e">
        <f aca="false">IFERROR(VLOOKUP(K254,【参考】数式用!$AJ$2:$AK$24,2,FALSE),"")))</f>
        <v>#N/A</v>
      </c>
      <c r="AR254" s="644" t="str">
        <f aca="false">Q254&amp;Q255&amp;Q256</f>
        <v/>
      </c>
      <c r="AS254" s="642" t="str">
        <f aca="false">IF(AG256&lt;&gt;0,IF(AH256="○","入力済","未入力"),"")</f>
        <v/>
      </c>
      <c r="AT254" s="643" t="str">
        <f aca="false">IF(OR(Q254="処遇加算Ⅰ",Q254="処遇加算Ⅱ"),IF(OR(AI254="○",AI254="令和６年度中に満たす"),"入力済","未入力"),"")</f>
        <v/>
      </c>
      <c r="AU254" s="644" t="str">
        <f aca="false">IF(Q254="処遇加算Ⅲ",IF(AJ254="○","入力済","未入力"),"")</f>
        <v/>
      </c>
      <c r="AV254" s="642" t="str">
        <f aca="false">IF(Q254="処遇加算Ⅰ",IF(OR(AK254="○",AK254="令和６年度中に満たす"),"入力済","未入力"),"")</f>
        <v/>
      </c>
      <c r="AW254" s="642" t="str">
        <f aca="false">IF(OR(Q255="特定加算Ⅰ",Q255="特定加算Ⅱ"),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（病院等（老健以外）)",K254&lt;&gt;"（介護予防）短期入所療養介護（医療院）"),AL255&lt;&gt;""),1,""),"")</f>
        <v/>
      </c>
      <c r="AX254" s="645" t="str">
        <f aca="false">IF(Q255="特定加算Ⅰ",IF(AM255="","未入力","入力済"),"")</f>
        <v/>
      </c>
      <c r="AY254" s="645" t="str">
        <f aca="false">G254</f>
        <v/>
      </c>
    </row>
    <row r="255" customFormat="false" ht="32.1" hidden="false" customHeight="true" outlineLevel="0" collapsed="false">
      <c r="A255" s="617"/>
      <c r="B255" s="618"/>
      <c r="C255" s="618"/>
      <c r="D255" s="618"/>
      <c r="E255" s="618"/>
      <c r="F255" s="618"/>
      <c r="G255" s="619"/>
      <c r="H255" s="619"/>
      <c r="I255" s="619"/>
      <c r="J255" s="619"/>
      <c r="K255" s="619"/>
      <c r="L255" s="707"/>
      <c r="M255" s="708"/>
      <c r="N255" s="646" t="s">
        <v>409</v>
      </c>
      <c r="O255" s="647"/>
      <c r="P255" s="648" t="e">
        <f aca="false">IFERROR(VLOOKUP(K254,【参考】数式用!$A$5:$J$27,MATCH(O255,【参考】数式用!$B$4:$J$4,0)+1,0),"")))</f>
        <v>#N/A</v>
      </c>
      <c r="Q255" s="647"/>
      <c r="R255" s="648" t="e">
        <f aca="false">IFERROR(VLOOKUP(K254,【参考】数式用!$A$5:$J$27,MATCH(Q255,【参考】数式用!$B$4:$J$4,0)+1,0),"")))</f>
        <v>#N/A</v>
      </c>
      <c r="S255" s="98" t="s">
        <v>114</v>
      </c>
      <c r="T255" s="649" t="n">
        <v>6</v>
      </c>
      <c r="U255" s="99" t="s">
        <v>115</v>
      </c>
      <c r="V255" s="650" t="n">
        <v>4</v>
      </c>
      <c r="W255" s="99" t="s">
        <v>406</v>
      </c>
      <c r="X255" s="649" t="n">
        <v>6</v>
      </c>
      <c r="Y255" s="99" t="s">
        <v>115</v>
      </c>
      <c r="Z255" s="650" t="n">
        <v>5</v>
      </c>
      <c r="AA255" s="99" t="s">
        <v>116</v>
      </c>
      <c r="AB255" s="651" t="s">
        <v>127</v>
      </c>
      <c r="AC255" s="652" t="n">
        <f aca="false">IF(V255&gt;=1,(X255*12+Z255)-(T255*12+V255)+1,"")</f>
        <v>2</v>
      </c>
      <c r="AD255" s="99" t="s">
        <v>407</v>
      </c>
      <c r="AE255" s="653" t="str">
        <f aca="false">IFERROR(ROUNDDOWN(ROUND(L254*R255,0)*M254,0)*AC255,"")</f>
        <v/>
      </c>
      <c r="AF255" s="654" t="str">
        <f aca="false">IFERROR(ROUNDDOWN(ROUND(L254*(R255-P255),0)*M254,0)*AC255,"")</f>
        <v/>
      </c>
      <c r="AG255" s="655"/>
      <c r="AH255" s="656"/>
      <c r="AI255" s="657"/>
      <c r="AJ255" s="658"/>
      <c r="AK255" s="659"/>
      <c r="AL255" s="660"/>
      <c r="AM255" s="661"/>
      <c r="AN255" s="662" t="str">
        <f aca="false">IF(AP254="","",IF(OR(Z254=4,Z255=4,Z256=4),"！加算の要件上は問題ありませんが、算定期間の終わりが令和６年５月になっていません。区分変更の場合は、「基本情報入力シート」で同じ事業所を２行に分けて記入してください。",""))</f>
        <v/>
      </c>
      <c r="AO255" s="663"/>
      <c r="AP255" s="641" t="str">
        <f aca="false">IF(K254&lt;&gt;"","P列・R列に色付け","")</f>
        <v/>
      </c>
      <c r="AY255" s="645" t="str">
        <f aca="false">G254</f>
        <v/>
      </c>
    </row>
    <row r="256" customFormat="false" ht="32.1" hidden="false" customHeight="true" outlineLevel="0" collapsed="false">
      <c r="A256" s="617"/>
      <c r="B256" s="618"/>
      <c r="C256" s="618"/>
      <c r="D256" s="618"/>
      <c r="E256" s="618"/>
      <c r="F256" s="618"/>
      <c r="G256" s="619"/>
      <c r="H256" s="619"/>
      <c r="I256" s="619"/>
      <c r="J256" s="619"/>
      <c r="K256" s="619"/>
      <c r="L256" s="707"/>
      <c r="M256" s="708"/>
      <c r="N256" s="664" t="s">
        <v>413</v>
      </c>
      <c r="O256" s="711"/>
      <c r="P256" s="712" t="e">
        <f aca="false">IFERROR(VLOOKUP(K254,【参考】数式用!$A$5:$J$27,MATCH(O256,【参考】数式用!$B$4:$J$4,0)+1,0),"")))</f>
        <v>#N/A</v>
      </c>
      <c r="Q256" s="665"/>
      <c r="R256" s="666" t="e">
        <f aca="false">IFERROR(VLOOKUP(K254,【参考】数式用!$A$5:$J$27,MATCH(Q256,【参考】数式用!$B$4:$J$4,0)+1,0),"")))</f>
        <v>#N/A</v>
      </c>
      <c r="S256" s="667" t="s">
        <v>114</v>
      </c>
      <c r="T256" s="668" t="n">
        <v>6</v>
      </c>
      <c r="U256" s="669" t="s">
        <v>115</v>
      </c>
      <c r="V256" s="670" t="n">
        <v>4</v>
      </c>
      <c r="W256" s="669" t="s">
        <v>406</v>
      </c>
      <c r="X256" s="668" t="n">
        <v>6</v>
      </c>
      <c r="Y256" s="669" t="s">
        <v>115</v>
      </c>
      <c r="Z256" s="670" t="n">
        <v>5</v>
      </c>
      <c r="AA256" s="669" t="s">
        <v>116</v>
      </c>
      <c r="AB256" s="671" t="s">
        <v>127</v>
      </c>
      <c r="AC256" s="672" t="n">
        <f aca="false">IF(V256&gt;=1,(X256*12+Z256)-(T256*12+V256)+1,"")</f>
        <v>2</v>
      </c>
      <c r="AD256" s="669" t="s">
        <v>407</v>
      </c>
      <c r="AE256" s="673" t="str">
        <f aca="false">IFERROR(ROUNDDOWN(ROUND(L254*R256,0)*M254,0)*AC256,"")</f>
        <v/>
      </c>
      <c r="AF256" s="674" t="str">
        <f aca="false">IFERROR(ROUNDDOWN(ROUND(L254*(R256-P256),0)*M254,0)*AC256,"")</f>
        <v/>
      </c>
      <c r="AG256" s="675" t="n">
        <f aca="false">IF(AND(O256="ベア加算なし",Q256="ベア加算"),AE256,0)</f>
        <v>0</v>
      </c>
      <c r="AH256" s="676"/>
      <c r="AI256" s="677"/>
      <c r="AJ256" s="678"/>
      <c r="AK256" s="679"/>
      <c r="AL256" s="680"/>
      <c r="AM256" s="681"/>
      <c r="AN256" s="682" t="str">
        <f aca="false">IF(AP254="","",IF(OR(O254="",AND(O256="ベア加算なし",Q256="ベア加算",AH256=""),AND(OR(Q254="処遇加算Ⅰ",Q254="処遇加算Ⅱ"),AI254=""),AND(Q254="処遇加算Ⅲ",AJ254=""),AND(Q254="処遇加算Ⅰ",AK254=""),AND(OR(Q255="特定加算Ⅰ",Q255="特定加算Ⅱ"),AL255=""),AND(Q255="特定加算Ⅰ",AM255="")),"！記入が必要な欄（緑色、水色、黄色のセル）に空欄があります。空欄を埋めてください。",""))</f>
        <v/>
      </c>
      <c r="AP256" s="683" t="str">
        <f aca="false">IF(K254&lt;&gt;"","P列・R列に色付け","")</f>
        <v/>
      </c>
      <c r="AQ256" s="684"/>
      <c r="AR256" s="684"/>
      <c r="AX256" s="685"/>
      <c r="AY256" s="645" t="str">
        <f aca="false">G254</f>
        <v/>
      </c>
    </row>
    <row r="257" customFormat="false" ht="32.1" hidden="false" customHeight="true" outlineLevel="0" collapsed="false">
      <c r="A257" s="617" t="n">
        <v>82</v>
      </c>
      <c r="B257" s="618" t="str">
        <f aca="false">IF(基本情報入力シート!C135="","",基本情報入力シート!C135)</f>
        <v/>
      </c>
      <c r="C257" s="618"/>
      <c r="D257" s="618"/>
      <c r="E257" s="618"/>
      <c r="F257" s="618"/>
      <c r="G257" s="619" t="str">
        <f aca="false">IF(基本情報入力シート!M135="","",基本情報入力シート!M135)</f>
        <v/>
      </c>
      <c r="H257" s="619" t="str">
        <f aca="false">IF(基本情報入力シート!R135="","",基本情報入力シート!R135)</f>
        <v/>
      </c>
      <c r="I257" s="619" t="str">
        <f aca="false">IF(基本情報入力シート!W135="","",基本情報入力シート!W135)</f>
        <v/>
      </c>
      <c r="J257" s="619" t="str">
        <f aca="false">IF(基本情報入力シート!X135="","",基本情報入力シート!X135)</f>
        <v/>
      </c>
      <c r="K257" s="619" t="str">
        <f aca="false">IF(基本情報入力シート!Y135="","",基本情報入力シート!Y135)</f>
        <v/>
      </c>
      <c r="L257" s="707" t="str">
        <f aca="false">IF(基本情報入力シート!AB135="","",基本情報入力シート!AB135)</f>
        <v/>
      </c>
      <c r="M257" s="708" t="e">
        <f aca="false">IF(基本情報入力シート!AC135="","",基本情報入力シート!AC135)</f>
        <v>#N/A</v>
      </c>
      <c r="N257" s="623" t="s">
        <v>403</v>
      </c>
      <c r="O257" s="624"/>
      <c r="P257" s="625" t="e">
        <f aca="false">IFERROR(VLOOKUP(K257,【参考】数式用!$A$5:$J$27,MATCH(O257,【参考】数式用!$B$4:$J$4,0)+1,0),"")))</f>
        <v>#N/A</v>
      </c>
      <c r="Q257" s="624"/>
      <c r="R257" s="625" t="e">
        <f aca="false">IFERROR(VLOOKUP(K257,【参考】数式用!$A$5:$J$27,MATCH(Q257,【参考】数式用!$B$4:$J$4,0)+1,0),"")))</f>
        <v>#N/A</v>
      </c>
      <c r="S257" s="626" t="s">
        <v>114</v>
      </c>
      <c r="T257" s="627" t="n">
        <v>6</v>
      </c>
      <c r="U257" s="156" t="s">
        <v>115</v>
      </c>
      <c r="V257" s="628" t="n">
        <v>4</v>
      </c>
      <c r="W257" s="156" t="s">
        <v>406</v>
      </c>
      <c r="X257" s="627" t="n">
        <v>6</v>
      </c>
      <c r="Y257" s="156" t="s">
        <v>115</v>
      </c>
      <c r="Z257" s="628" t="n">
        <v>5</v>
      </c>
      <c r="AA257" s="156" t="s">
        <v>116</v>
      </c>
      <c r="AB257" s="629" t="s">
        <v>127</v>
      </c>
      <c r="AC257" s="630" t="n">
        <f aca="false">IF(V257&gt;=1,(X257*12+Z257)-(T257*12+V257)+1,"")</f>
        <v>2</v>
      </c>
      <c r="AD257" s="156" t="s">
        <v>407</v>
      </c>
      <c r="AE257" s="631" t="str">
        <f aca="false">IFERROR(ROUNDDOWN(ROUND(L257*R257,0)*M257,0)*AC257,"")</f>
        <v/>
      </c>
      <c r="AF257" s="632" t="str">
        <f aca="false">IFERROR(ROUNDDOWN(ROUND(L257*(R257-P257),0)*M257,0)*AC257,"")</f>
        <v/>
      </c>
      <c r="AG257" s="633"/>
      <c r="AH257" s="694"/>
      <c r="AI257" s="709"/>
      <c r="AJ257" s="704"/>
      <c r="AK257" s="705"/>
      <c r="AL257" s="638"/>
      <c r="AM257" s="639"/>
      <c r="AN257" s="640" t="str">
        <f aca="false">IF(AP257="","",IF(R257&lt;P257,"！加算の要件上は問題ありませんが、令和６年３月と比較して４・５月に加算率が下がる計画になっています。",""))</f>
        <v/>
      </c>
      <c r="AP257" s="641" t="str">
        <f aca="false">IF(K257&lt;&gt;"","P列・R列に色付け","")</f>
        <v/>
      </c>
      <c r="AQ257" s="642" t="e">
        <f aca="false">IFERROR(VLOOKUP(K257,【参考】数式用!$AJ$2:$AK$24,2,FALSE),"")))</f>
        <v>#N/A</v>
      </c>
      <c r="AR257" s="644" t="str">
        <f aca="false">Q257&amp;Q258&amp;Q259</f>
        <v/>
      </c>
      <c r="AS257" s="642" t="str">
        <f aca="false">IF(AG259&lt;&gt;0,IF(AH259="○","入力済","未入力"),"")</f>
        <v/>
      </c>
      <c r="AT257" s="643" t="str">
        <f aca="false">IF(OR(Q257="処遇加算Ⅰ",Q257="処遇加算Ⅱ"),IF(OR(AI257="○",AI257="令和６年度中に満たす"),"入力済","未入力"),"")</f>
        <v/>
      </c>
      <c r="AU257" s="644" t="str">
        <f aca="false">IF(Q257="処遇加算Ⅲ",IF(AJ257="○","入力済","未入力"),"")</f>
        <v/>
      </c>
      <c r="AV257" s="642" t="str">
        <f aca="false">IF(Q257="処遇加算Ⅰ",IF(OR(AK257="○",AK257="令和６年度中に満たす"),"入力済","未入力"),"")</f>
        <v/>
      </c>
      <c r="AW257" s="642" t="str">
        <f aca="false">IF(OR(Q258="特定加算Ⅰ",Q258="特定加算Ⅱ"),IF(OR(AND(K257&lt;&gt;"訪問型サービス（総合事業）",K257&lt;&gt;"通所型サービス（総合事業）",K257&lt;&gt;"（介護予防）短期入所生活介護",K257&lt;&gt;"（介護予防）短期入所療養介護（老健）",K257&lt;&gt;"（介護予防）短期入所療養介護 （病院等（老健以外）)",K257&lt;&gt;"（介護予防）短期入所療養介護（医療院）"),AL258&lt;&gt;""),1,""),"")</f>
        <v/>
      </c>
      <c r="AX257" s="645" t="str">
        <f aca="false">IF(Q258="特定加算Ⅰ",IF(AM258="","未入力","入力済"),"")</f>
        <v/>
      </c>
      <c r="AY257" s="645" t="str">
        <f aca="false">G257</f>
        <v/>
      </c>
    </row>
    <row r="258" customFormat="false" ht="32.1" hidden="false" customHeight="true" outlineLevel="0" collapsed="false">
      <c r="A258" s="617"/>
      <c r="B258" s="618"/>
      <c r="C258" s="618"/>
      <c r="D258" s="618"/>
      <c r="E258" s="618"/>
      <c r="F258" s="618"/>
      <c r="G258" s="619"/>
      <c r="H258" s="619"/>
      <c r="I258" s="619"/>
      <c r="J258" s="619"/>
      <c r="K258" s="619"/>
      <c r="L258" s="707"/>
      <c r="M258" s="708"/>
      <c r="N258" s="646" t="s">
        <v>409</v>
      </c>
      <c r="O258" s="647"/>
      <c r="P258" s="648" t="e">
        <f aca="false">IFERROR(VLOOKUP(K257,【参考】数式用!$A$5:$J$27,MATCH(O258,【参考】数式用!$B$4:$J$4,0)+1,0),"")))</f>
        <v>#N/A</v>
      </c>
      <c r="Q258" s="647"/>
      <c r="R258" s="648" t="e">
        <f aca="false">IFERROR(VLOOKUP(K257,【参考】数式用!$A$5:$J$27,MATCH(Q258,【参考】数式用!$B$4:$J$4,0)+1,0),"")))</f>
        <v>#N/A</v>
      </c>
      <c r="S258" s="98" t="s">
        <v>114</v>
      </c>
      <c r="T258" s="649" t="n">
        <v>6</v>
      </c>
      <c r="U258" s="99" t="s">
        <v>115</v>
      </c>
      <c r="V258" s="650" t="n">
        <v>4</v>
      </c>
      <c r="W258" s="99" t="s">
        <v>406</v>
      </c>
      <c r="X258" s="649" t="n">
        <v>6</v>
      </c>
      <c r="Y258" s="99" t="s">
        <v>115</v>
      </c>
      <c r="Z258" s="650" t="n">
        <v>5</v>
      </c>
      <c r="AA258" s="99" t="s">
        <v>116</v>
      </c>
      <c r="AB258" s="651" t="s">
        <v>127</v>
      </c>
      <c r="AC258" s="652" t="n">
        <f aca="false">IF(V258&gt;=1,(X258*12+Z258)-(T258*12+V258)+1,"")</f>
        <v>2</v>
      </c>
      <c r="AD258" s="99" t="s">
        <v>407</v>
      </c>
      <c r="AE258" s="653" t="str">
        <f aca="false">IFERROR(ROUNDDOWN(ROUND(L257*R258,0)*M257,0)*AC258,"")</f>
        <v/>
      </c>
      <c r="AF258" s="654" t="str">
        <f aca="false">IFERROR(ROUNDDOWN(ROUND(L257*(R258-P258),0)*M257,0)*AC258,"")</f>
        <v/>
      </c>
      <c r="AG258" s="655"/>
      <c r="AH258" s="656"/>
      <c r="AI258" s="657"/>
      <c r="AJ258" s="658"/>
      <c r="AK258" s="659"/>
      <c r="AL258" s="660"/>
      <c r="AM258" s="661"/>
      <c r="AN258" s="662" t="str">
        <f aca="false">IF(AP257="","",IF(OR(Z257=4,Z258=4,Z259=4),"！加算の要件上は問題ありませんが、算定期間の終わりが令和６年５月になっていません。区分変更の場合は、「基本情報入力シート」で同じ事業所を２行に分けて記入してください。",""))</f>
        <v/>
      </c>
      <c r="AO258" s="663"/>
      <c r="AP258" s="641" t="str">
        <f aca="false">IF(K257&lt;&gt;"","P列・R列に色付け","")</f>
        <v/>
      </c>
      <c r="AY258" s="645" t="str">
        <f aca="false">G257</f>
        <v/>
      </c>
    </row>
    <row r="259" customFormat="false" ht="32.1" hidden="false" customHeight="true" outlineLevel="0" collapsed="false">
      <c r="A259" s="617"/>
      <c r="B259" s="618"/>
      <c r="C259" s="618"/>
      <c r="D259" s="618"/>
      <c r="E259" s="618"/>
      <c r="F259" s="618"/>
      <c r="G259" s="619"/>
      <c r="H259" s="619"/>
      <c r="I259" s="619"/>
      <c r="J259" s="619"/>
      <c r="K259" s="619"/>
      <c r="L259" s="707"/>
      <c r="M259" s="708"/>
      <c r="N259" s="664" t="s">
        <v>413</v>
      </c>
      <c r="O259" s="711"/>
      <c r="P259" s="712" t="e">
        <f aca="false">IFERROR(VLOOKUP(K257,【参考】数式用!$A$5:$J$27,MATCH(O259,【参考】数式用!$B$4:$J$4,0)+1,0),"")))</f>
        <v>#N/A</v>
      </c>
      <c r="Q259" s="665"/>
      <c r="R259" s="666" t="e">
        <f aca="false">IFERROR(VLOOKUP(K257,【参考】数式用!$A$5:$J$27,MATCH(Q259,【参考】数式用!$B$4:$J$4,0)+1,0),"")))</f>
        <v>#N/A</v>
      </c>
      <c r="S259" s="667" t="s">
        <v>114</v>
      </c>
      <c r="T259" s="668" t="n">
        <v>6</v>
      </c>
      <c r="U259" s="669" t="s">
        <v>115</v>
      </c>
      <c r="V259" s="670" t="n">
        <v>4</v>
      </c>
      <c r="W259" s="669" t="s">
        <v>406</v>
      </c>
      <c r="X259" s="668" t="n">
        <v>6</v>
      </c>
      <c r="Y259" s="669" t="s">
        <v>115</v>
      </c>
      <c r="Z259" s="670" t="n">
        <v>5</v>
      </c>
      <c r="AA259" s="669" t="s">
        <v>116</v>
      </c>
      <c r="AB259" s="671" t="s">
        <v>127</v>
      </c>
      <c r="AC259" s="672" t="n">
        <f aca="false">IF(V259&gt;=1,(X259*12+Z259)-(T259*12+V259)+1,"")</f>
        <v>2</v>
      </c>
      <c r="AD259" s="669" t="s">
        <v>407</v>
      </c>
      <c r="AE259" s="673" t="str">
        <f aca="false">IFERROR(ROUNDDOWN(ROUND(L257*R259,0)*M257,0)*AC259,"")</f>
        <v/>
      </c>
      <c r="AF259" s="674" t="str">
        <f aca="false">IFERROR(ROUNDDOWN(ROUND(L257*(R259-P259),0)*M257,0)*AC259,"")</f>
        <v/>
      </c>
      <c r="AG259" s="675" t="n">
        <f aca="false">IF(AND(O259="ベア加算なし",Q259="ベア加算"),AE259,0)</f>
        <v>0</v>
      </c>
      <c r="AH259" s="676"/>
      <c r="AI259" s="677"/>
      <c r="AJ259" s="678"/>
      <c r="AK259" s="679"/>
      <c r="AL259" s="680"/>
      <c r="AM259" s="681"/>
      <c r="AN259" s="682" t="str">
        <f aca="false">IF(AP257="","",IF(OR(O257="",AND(O259="ベア加算なし",Q259="ベア加算",AH259=""),AND(OR(Q257="処遇加算Ⅰ",Q257="処遇加算Ⅱ"),AI257=""),AND(Q257="処遇加算Ⅲ",AJ257=""),AND(Q257="処遇加算Ⅰ",AK257=""),AND(OR(Q258="特定加算Ⅰ",Q258="特定加算Ⅱ"),AL258=""),AND(Q258="特定加算Ⅰ",AM258="")),"！記入が必要な欄（緑色、水色、黄色のセル）に空欄があります。空欄を埋めてください。",""))</f>
        <v/>
      </c>
      <c r="AP259" s="683" t="str">
        <f aca="false">IF(K257&lt;&gt;"","P列・R列に色付け","")</f>
        <v/>
      </c>
      <c r="AQ259" s="684"/>
      <c r="AR259" s="684"/>
      <c r="AX259" s="685"/>
      <c r="AY259" s="645" t="str">
        <f aca="false">G257</f>
        <v/>
      </c>
    </row>
    <row r="260" customFormat="false" ht="32.1" hidden="false" customHeight="true" outlineLevel="0" collapsed="false">
      <c r="A260" s="617" t="n">
        <v>83</v>
      </c>
      <c r="B260" s="618" t="str">
        <f aca="false">IF(基本情報入力シート!C136="","",基本情報入力シート!C136)</f>
        <v/>
      </c>
      <c r="C260" s="618"/>
      <c r="D260" s="618"/>
      <c r="E260" s="618"/>
      <c r="F260" s="618"/>
      <c r="G260" s="619" t="str">
        <f aca="false">IF(基本情報入力シート!M136="","",基本情報入力シート!M136)</f>
        <v/>
      </c>
      <c r="H260" s="619" t="str">
        <f aca="false">IF(基本情報入力シート!R136="","",基本情報入力シート!R136)</f>
        <v/>
      </c>
      <c r="I260" s="619" t="str">
        <f aca="false">IF(基本情報入力シート!W136="","",基本情報入力シート!W136)</f>
        <v/>
      </c>
      <c r="J260" s="619" t="str">
        <f aca="false">IF(基本情報入力シート!X136="","",基本情報入力シート!X136)</f>
        <v/>
      </c>
      <c r="K260" s="619" t="str">
        <f aca="false">IF(基本情報入力シート!Y136="","",基本情報入力シート!Y136)</f>
        <v/>
      </c>
      <c r="L260" s="707" t="str">
        <f aca="false">IF(基本情報入力シート!AB136="","",基本情報入力シート!AB136)</f>
        <v/>
      </c>
      <c r="M260" s="708" t="e">
        <f aca="false">IF(基本情報入力シート!AC136="","",基本情報入力シート!AC136)</f>
        <v>#N/A</v>
      </c>
      <c r="N260" s="623" t="s">
        <v>403</v>
      </c>
      <c r="O260" s="624"/>
      <c r="P260" s="625" t="e">
        <f aca="false">IFERROR(VLOOKUP(K260,【参考】数式用!$A$5:$J$27,MATCH(O260,【参考】数式用!$B$4:$J$4,0)+1,0),"")))</f>
        <v>#N/A</v>
      </c>
      <c r="Q260" s="624"/>
      <c r="R260" s="625" t="e">
        <f aca="false">IFERROR(VLOOKUP(K260,【参考】数式用!$A$5:$J$27,MATCH(Q260,【参考】数式用!$B$4:$J$4,0)+1,0),"")))</f>
        <v>#N/A</v>
      </c>
      <c r="S260" s="626" t="s">
        <v>114</v>
      </c>
      <c r="T260" s="627" t="n">
        <v>6</v>
      </c>
      <c r="U260" s="156" t="s">
        <v>115</v>
      </c>
      <c r="V260" s="628" t="n">
        <v>4</v>
      </c>
      <c r="W260" s="156" t="s">
        <v>406</v>
      </c>
      <c r="X260" s="627" t="n">
        <v>6</v>
      </c>
      <c r="Y260" s="156" t="s">
        <v>115</v>
      </c>
      <c r="Z260" s="628" t="n">
        <v>5</v>
      </c>
      <c r="AA260" s="156" t="s">
        <v>116</v>
      </c>
      <c r="AB260" s="629" t="s">
        <v>127</v>
      </c>
      <c r="AC260" s="630" t="n">
        <f aca="false">IF(V260&gt;=1,(X260*12+Z260)-(T260*12+V260)+1,"")</f>
        <v>2</v>
      </c>
      <c r="AD260" s="156" t="s">
        <v>407</v>
      </c>
      <c r="AE260" s="631" t="str">
        <f aca="false">IFERROR(ROUNDDOWN(ROUND(L260*R260,0)*M260,0)*AC260,"")</f>
        <v/>
      </c>
      <c r="AF260" s="632" t="str">
        <f aca="false">IFERROR(ROUNDDOWN(ROUND(L260*(R260-P260),0)*M260,0)*AC260,"")</f>
        <v/>
      </c>
      <c r="AG260" s="633"/>
      <c r="AH260" s="694"/>
      <c r="AI260" s="709"/>
      <c r="AJ260" s="704"/>
      <c r="AK260" s="705"/>
      <c r="AL260" s="638"/>
      <c r="AM260" s="639"/>
      <c r="AN260" s="640" t="str">
        <f aca="false">IF(AP260="","",IF(R260&lt;P260,"！加算の要件上は問題ありませんが、令和６年３月と比較して４・５月に加算率が下がる計画になっています。",""))</f>
        <v/>
      </c>
      <c r="AP260" s="641" t="str">
        <f aca="false">IF(K260&lt;&gt;"","P列・R列に色付け","")</f>
        <v/>
      </c>
      <c r="AQ260" s="642" t="e">
        <f aca="false">IFERROR(VLOOKUP(K260,【参考】数式用!$AJ$2:$AK$24,2,FALSE),"")))</f>
        <v>#N/A</v>
      </c>
      <c r="AR260" s="644" t="str">
        <f aca="false">Q260&amp;Q261&amp;Q262</f>
        <v/>
      </c>
      <c r="AS260" s="642" t="str">
        <f aca="false">IF(AG262&lt;&gt;0,IF(AH262="○","入力済","未入力"),"")</f>
        <v/>
      </c>
      <c r="AT260" s="643" t="str">
        <f aca="false">IF(OR(Q260="処遇加算Ⅰ",Q260="処遇加算Ⅱ"),IF(OR(AI260="○",AI260="令和６年度中に満たす"),"入力済","未入力"),"")</f>
        <v/>
      </c>
      <c r="AU260" s="644" t="str">
        <f aca="false">IF(Q260="処遇加算Ⅲ",IF(AJ260="○","入力済","未入力"),"")</f>
        <v/>
      </c>
      <c r="AV260" s="642" t="str">
        <f aca="false">IF(Q260="処遇加算Ⅰ",IF(OR(AK260="○",AK260="令和６年度中に満たす"),"入力済","未入力"),"")</f>
        <v/>
      </c>
      <c r="AW260" s="642" t="str">
        <f aca="false">IF(OR(Q261="特定加算Ⅰ",Q261="特定加算Ⅱ"),IF(OR(AND(K260&lt;&gt;"訪問型サービス（総合事業）",K260&lt;&gt;"通所型サービス（総合事業）",K260&lt;&gt;"（介護予防）短期入所生活介護",K260&lt;&gt;"（介護予防）短期入所療養介護（老健）",K260&lt;&gt;"（介護予防）短期入所療養介護 （病院等（老健以外）)",K260&lt;&gt;"（介護予防）短期入所療養介護（医療院）"),AL261&lt;&gt;""),1,""),"")</f>
        <v/>
      </c>
      <c r="AX260" s="645" t="str">
        <f aca="false">IF(Q261="特定加算Ⅰ",IF(AM261="","未入力","入力済"),"")</f>
        <v/>
      </c>
      <c r="AY260" s="645" t="str">
        <f aca="false">G260</f>
        <v/>
      </c>
    </row>
    <row r="261" customFormat="false" ht="32.1" hidden="false" customHeight="true" outlineLevel="0" collapsed="false">
      <c r="A261" s="617"/>
      <c r="B261" s="618"/>
      <c r="C261" s="618"/>
      <c r="D261" s="618"/>
      <c r="E261" s="618"/>
      <c r="F261" s="618"/>
      <c r="G261" s="619"/>
      <c r="H261" s="619"/>
      <c r="I261" s="619"/>
      <c r="J261" s="619"/>
      <c r="K261" s="619"/>
      <c r="L261" s="707"/>
      <c r="M261" s="708"/>
      <c r="N261" s="646" t="s">
        <v>409</v>
      </c>
      <c r="O261" s="647"/>
      <c r="P261" s="648" t="e">
        <f aca="false">IFERROR(VLOOKUP(K260,【参考】数式用!$A$5:$J$27,MATCH(O261,【参考】数式用!$B$4:$J$4,0)+1,0),"")))</f>
        <v>#N/A</v>
      </c>
      <c r="Q261" s="647"/>
      <c r="R261" s="648" t="e">
        <f aca="false">IFERROR(VLOOKUP(K260,【参考】数式用!$A$5:$J$27,MATCH(Q261,【参考】数式用!$B$4:$J$4,0)+1,0),"")))</f>
        <v>#N/A</v>
      </c>
      <c r="S261" s="98" t="s">
        <v>114</v>
      </c>
      <c r="T261" s="649" t="n">
        <v>6</v>
      </c>
      <c r="U261" s="99" t="s">
        <v>115</v>
      </c>
      <c r="V261" s="650" t="n">
        <v>4</v>
      </c>
      <c r="W261" s="99" t="s">
        <v>406</v>
      </c>
      <c r="X261" s="649" t="n">
        <v>6</v>
      </c>
      <c r="Y261" s="99" t="s">
        <v>115</v>
      </c>
      <c r="Z261" s="650" t="n">
        <v>5</v>
      </c>
      <c r="AA261" s="99" t="s">
        <v>116</v>
      </c>
      <c r="AB261" s="651" t="s">
        <v>127</v>
      </c>
      <c r="AC261" s="652" t="n">
        <f aca="false">IF(V261&gt;=1,(X261*12+Z261)-(T261*12+V261)+1,"")</f>
        <v>2</v>
      </c>
      <c r="AD261" s="99" t="s">
        <v>407</v>
      </c>
      <c r="AE261" s="653" t="str">
        <f aca="false">IFERROR(ROUNDDOWN(ROUND(L260*R261,0)*M260,0)*AC261,"")</f>
        <v/>
      </c>
      <c r="AF261" s="654" t="str">
        <f aca="false">IFERROR(ROUNDDOWN(ROUND(L260*(R261-P261),0)*M260,0)*AC261,"")</f>
        <v/>
      </c>
      <c r="AG261" s="655"/>
      <c r="AH261" s="656"/>
      <c r="AI261" s="657"/>
      <c r="AJ261" s="658"/>
      <c r="AK261" s="659"/>
      <c r="AL261" s="660"/>
      <c r="AM261" s="661"/>
      <c r="AN261" s="662" t="str">
        <f aca="false">IF(AP260="","",IF(OR(Z260=4,Z261=4,Z262=4),"！加算の要件上は問題ありませんが、算定期間の終わりが令和６年５月になっていません。区分変更の場合は、「基本情報入力シート」で同じ事業所を２行に分けて記入してください。",""))</f>
        <v/>
      </c>
      <c r="AO261" s="663"/>
      <c r="AP261" s="641" t="str">
        <f aca="false">IF(K260&lt;&gt;"","P列・R列に色付け","")</f>
        <v/>
      </c>
      <c r="AY261" s="645" t="str">
        <f aca="false">G260</f>
        <v/>
      </c>
    </row>
    <row r="262" customFormat="false" ht="32.1" hidden="false" customHeight="true" outlineLevel="0" collapsed="false">
      <c r="A262" s="617"/>
      <c r="B262" s="618"/>
      <c r="C262" s="618"/>
      <c r="D262" s="618"/>
      <c r="E262" s="618"/>
      <c r="F262" s="618"/>
      <c r="G262" s="619"/>
      <c r="H262" s="619"/>
      <c r="I262" s="619"/>
      <c r="J262" s="619"/>
      <c r="K262" s="619"/>
      <c r="L262" s="707"/>
      <c r="M262" s="708"/>
      <c r="N262" s="664" t="s">
        <v>413</v>
      </c>
      <c r="O262" s="711"/>
      <c r="P262" s="712" t="e">
        <f aca="false">IFERROR(VLOOKUP(K260,【参考】数式用!$A$5:$J$27,MATCH(O262,【参考】数式用!$B$4:$J$4,0)+1,0),"")))</f>
        <v>#N/A</v>
      </c>
      <c r="Q262" s="665"/>
      <c r="R262" s="666" t="e">
        <f aca="false">IFERROR(VLOOKUP(K260,【参考】数式用!$A$5:$J$27,MATCH(Q262,【参考】数式用!$B$4:$J$4,0)+1,0),"")))</f>
        <v>#N/A</v>
      </c>
      <c r="S262" s="667" t="s">
        <v>114</v>
      </c>
      <c r="T262" s="668" t="n">
        <v>6</v>
      </c>
      <c r="U262" s="669" t="s">
        <v>115</v>
      </c>
      <c r="V262" s="670" t="n">
        <v>4</v>
      </c>
      <c r="W262" s="669" t="s">
        <v>406</v>
      </c>
      <c r="X262" s="668" t="n">
        <v>6</v>
      </c>
      <c r="Y262" s="669" t="s">
        <v>115</v>
      </c>
      <c r="Z262" s="670" t="n">
        <v>5</v>
      </c>
      <c r="AA262" s="669" t="s">
        <v>116</v>
      </c>
      <c r="AB262" s="671" t="s">
        <v>127</v>
      </c>
      <c r="AC262" s="672" t="n">
        <f aca="false">IF(V262&gt;=1,(X262*12+Z262)-(T262*12+V262)+1,"")</f>
        <v>2</v>
      </c>
      <c r="AD262" s="669" t="s">
        <v>407</v>
      </c>
      <c r="AE262" s="673" t="str">
        <f aca="false">IFERROR(ROUNDDOWN(ROUND(L260*R262,0)*M260,0)*AC262,"")</f>
        <v/>
      </c>
      <c r="AF262" s="674" t="str">
        <f aca="false">IFERROR(ROUNDDOWN(ROUND(L260*(R262-P262),0)*M260,0)*AC262,"")</f>
        <v/>
      </c>
      <c r="AG262" s="675" t="n">
        <f aca="false">IF(AND(O262="ベア加算なし",Q262="ベア加算"),AE262,0)</f>
        <v>0</v>
      </c>
      <c r="AH262" s="676"/>
      <c r="AI262" s="677"/>
      <c r="AJ262" s="678"/>
      <c r="AK262" s="679"/>
      <c r="AL262" s="680"/>
      <c r="AM262" s="681"/>
      <c r="AN262" s="682" t="str">
        <f aca="false">IF(AP260="","",IF(OR(O260="",AND(O262="ベア加算なし",Q262="ベア加算",AH262=""),AND(OR(Q260="処遇加算Ⅰ",Q260="処遇加算Ⅱ"),AI260=""),AND(Q260="処遇加算Ⅲ",AJ260=""),AND(Q260="処遇加算Ⅰ",AK260=""),AND(OR(Q261="特定加算Ⅰ",Q261="特定加算Ⅱ"),AL261=""),AND(Q261="特定加算Ⅰ",AM261="")),"！記入が必要な欄（緑色、水色、黄色のセル）に空欄があります。空欄を埋めてください。",""))</f>
        <v/>
      </c>
      <c r="AP262" s="683" t="str">
        <f aca="false">IF(K260&lt;&gt;"","P列・R列に色付け","")</f>
        <v/>
      </c>
      <c r="AQ262" s="684"/>
      <c r="AR262" s="684"/>
      <c r="AX262" s="685"/>
      <c r="AY262" s="645" t="str">
        <f aca="false">G260</f>
        <v/>
      </c>
    </row>
    <row r="263" customFormat="false" ht="32.1" hidden="false" customHeight="true" outlineLevel="0" collapsed="false">
      <c r="A263" s="617" t="n">
        <v>84</v>
      </c>
      <c r="B263" s="618" t="str">
        <f aca="false">IF(基本情報入力シート!C137="","",基本情報入力シート!C137)</f>
        <v/>
      </c>
      <c r="C263" s="618"/>
      <c r="D263" s="618"/>
      <c r="E263" s="618"/>
      <c r="F263" s="618"/>
      <c r="G263" s="619" t="str">
        <f aca="false">IF(基本情報入力シート!M137="","",基本情報入力シート!M137)</f>
        <v/>
      </c>
      <c r="H263" s="619" t="str">
        <f aca="false">IF(基本情報入力シート!R137="","",基本情報入力シート!R137)</f>
        <v/>
      </c>
      <c r="I263" s="619" t="str">
        <f aca="false">IF(基本情報入力シート!W137="","",基本情報入力シート!W137)</f>
        <v/>
      </c>
      <c r="J263" s="619" t="str">
        <f aca="false">IF(基本情報入力シート!X137="","",基本情報入力シート!X137)</f>
        <v/>
      </c>
      <c r="K263" s="619" t="str">
        <f aca="false">IF(基本情報入力シート!Y137="","",基本情報入力シート!Y137)</f>
        <v/>
      </c>
      <c r="L263" s="707" t="str">
        <f aca="false">IF(基本情報入力シート!AB137="","",基本情報入力シート!AB137)</f>
        <v/>
      </c>
      <c r="M263" s="708" t="e">
        <f aca="false">IF(基本情報入力シート!AC137="","",基本情報入力シート!AC137)</f>
        <v>#N/A</v>
      </c>
      <c r="N263" s="623" t="s">
        <v>403</v>
      </c>
      <c r="O263" s="624"/>
      <c r="P263" s="625" t="e">
        <f aca="false">IFERROR(VLOOKUP(K263,【参考】数式用!$A$5:$J$27,MATCH(O263,【参考】数式用!$B$4:$J$4,0)+1,0),"")))</f>
        <v>#N/A</v>
      </c>
      <c r="Q263" s="624"/>
      <c r="R263" s="625" t="e">
        <f aca="false">IFERROR(VLOOKUP(K263,【参考】数式用!$A$5:$J$27,MATCH(Q263,【参考】数式用!$B$4:$J$4,0)+1,0),"")))</f>
        <v>#N/A</v>
      </c>
      <c r="S263" s="626" t="s">
        <v>114</v>
      </c>
      <c r="T263" s="627" t="n">
        <v>6</v>
      </c>
      <c r="U263" s="156" t="s">
        <v>115</v>
      </c>
      <c r="V263" s="628" t="n">
        <v>4</v>
      </c>
      <c r="W263" s="156" t="s">
        <v>406</v>
      </c>
      <c r="X263" s="627" t="n">
        <v>6</v>
      </c>
      <c r="Y263" s="156" t="s">
        <v>115</v>
      </c>
      <c r="Z263" s="628" t="n">
        <v>5</v>
      </c>
      <c r="AA263" s="156" t="s">
        <v>116</v>
      </c>
      <c r="AB263" s="629" t="s">
        <v>127</v>
      </c>
      <c r="AC263" s="630" t="n">
        <f aca="false">IF(V263&gt;=1,(X263*12+Z263)-(T263*12+V263)+1,"")</f>
        <v>2</v>
      </c>
      <c r="AD263" s="156" t="s">
        <v>407</v>
      </c>
      <c r="AE263" s="631" t="str">
        <f aca="false">IFERROR(ROUNDDOWN(ROUND(L263*R263,0)*M263,0)*AC263,"")</f>
        <v/>
      </c>
      <c r="AF263" s="632" t="str">
        <f aca="false">IFERROR(ROUNDDOWN(ROUND(L263*(R263-P263),0)*M263,0)*AC263,"")</f>
        <v/>
      </c>
      <c r="AG263" s="633"/>
      <c r="AH263" s="694"/>
      <c r="AI263" s="709"/>
      <c r="AJ263" s="704"/>
      <c r="AK263" s="705"/>
      <c r="AL263" s="638"/>
      <c r="AM263" s="639"/>
      <c r="AN263" s="640" t="str">
        <f aca="false">IF(AP263="","",IF(R263&lt;P263,"！加算の要件上は問題ありませんが、令和６年３月と比較して４・５月に加算率が下がる計画になっています。",""))</f>
        <v/>
      </c>
      <c r="AP263" s="641" t="str">
        <f aca="false">IF(K263&lt;&gt;"","P列・R列に色付け","")</f>
        <v/>
      </c>
      <c r="AQ263" s="642" t="e">
        <f aca="false">IFERROR(VLOOKUP(K263,【参考】数式用!$AJ$2:$AK$24,2,FALSE),"")))</f>
        <v>#N/A</v>
      </c>
      <c r="AR263" s="644" t="str">
        <f aca="false">Q263&amp;Q264&amp;Q265</f>
        <v/>
      </c>
      <c r="AS263" s="642" t="str">
        <f aca="false">IF(AG265&lt;&gt;0,IF(AH265="○","入力済","未入力"),"")</f>
        <v/>
      </c>
      <c r="AT263" s="643" t="str">
        <f aca="false">IF(OR(Q263="処遇加算Ⅰ",Q263="処遇加算Ⅱ"),IF(OR(AI263="○",AI263="令和６年度中に満たす"),"入力済","未入力"),"")</f>
        <v/>
      </c>
      <c r="AU263" s="644" t="str">
        <f aca="false">IF(Q263="処遇加算Ⅲ",IF(AJ263="○","入力済","未入力"),"")</f>
        <v/>
      </c>
      <c r="AV263" s="642" t="str">
        <f aca="false">IF(Q263="処遇加算Ⅰ",IF(OR(AK263="○",AK263="令和６年度中に満たす"),"入力済","未入力"),"")</f>
        <v/>
      </c>
      <c r="AW263" s="642" t="str">
        <f aca="false">IF(OR(Q264="特定加算Ⅰ",Q264="特定加算Ⅱ"),IF(OR(AND(K263&lt;&gt;"訪問型サービス（総合事業）",K263&lt;&gt;"通所型サービス（総合事業）",K263&lt;&gt;"（介護予防）短期入所生活介護",K263&lt;&gt;"（介護予防）短期入所療養介護（老健）",K263&lt;&gt;"（介護予防）短期入所療養介護 （病院等（老健以外）)",K263&lt;&gt;"（介護予防）短期入所療養介護（医療院）"),AL264&lt;&gt;""),1,""),"")</f>
        <v/>
      </c>
      <c r="AX263" s="645" t="str">
        <f aca="false">IF(Q264="特定加算Ⅰ",IF(AM264="","未入力","入力済"),"")</f>
        <v/>
      </c>
      <c r="AY263" s="645" t="str">
        <f aca="false">G263</f>
        <v/>
      </c>
    </row>
    <row r="264" customFormat="false" ht="32.1" hidden="false" customHeight="true" outlineLevel="0" collapsed="false">
      <c r="A264" s="617"/>
      <c r="B264" s="618"/>
      <c r="C264" s="618"/>
      <c r="D264" s="618"/>
      <c r="E264" s="618"/>
      <c r="F264" s="618"/>
      <c r="G264" s="619"/>
      <c r="H264" s="619"/>
      <c r="I264" s="619"/>
      <c r="J264" s="619"/>
      <c r="K264" s="619"/>
      <c r="L264" s="707"/>
      <c r="M264" s="708"/>
      <c r="N264" s="646" t="s">
        <v>409</v>
      </c>
      <c r="O264" s="647"/>
      <c r="P264" s="648" t="e">
        <f aca="false">IFERROR(VLOOKUP(K263,【参考】数式用!$A$5:$J$27,MATCH(O264,【参考】数式用!$B$4:$J$4,0)+1,0),"")))</f>
        <v>#N/A</v>
      </c>
      <c r="Q264" s="647"/>
      <c r="R264" s="648" t="e">
        <f aca="false">IFERROR(VLOOKUP(K263,【参考】数式用!$A$5:$J$27,MATCH(Q264,【参考】数式用!$B$4:$J$4,0)+1,0),"")))</f>
        <v>#N/A</v>
      </c>
      <c r="S264" s="98" t="s">
        <v>114</v>
      </c>
      <c r="T264" s="649" t="n">
        <v>6</v>
      </c>
      <c r="U264" s="99" t="s">
        <v>115</v>
      </c>
      <c r="V264" s="650" t="n">
        <v>4</v>
      </c>
      <c r="W264" s="99" t="s">
        <v>406</v>
      </c>
      <c r="X264" s="649" t="n">
        <v>6</v>
      </c>
      <c r="Y264" s="99" t="s">
        <v>115</v>
      </c>
      <c r="Z264" s="650" t="n">
        <v>5</v>
      </c>
      <c r="AA264" s="99" t="s">
        <v>116</v>
      </c>
      <c r="AB264" s="651" t="s">
        <v>127</v>
      </c>
      <c r="AC264" s="652" t="n">
        <f aca="false">IF(V264&gt;=1,(X264*12+Z264)-(T264*12+V264)+1,"")</f>
        <v>2</v>
      </c>
      <c r="AD264" s="99" t="s">
        <v>407</v>
      </c>
      <c r="AE264" s="653" t="str">
        <f aca="false">IFERROR(ROUNDDOWN(ROUND(L263*R264,0)*M263,0)*AC264,"")</f>
        <v/>
      </c>
      <c r="AF264" s="654" t="str">
        <f aca="false">IFERROR(ROUNDDOWN(ROUND(L263*(R264-P264),0)*M263,0)*AC264,"")</f>
        <v/>
      </c>
      <c r="AG264" s="655"/>
      <c r="AH264" s="656"/>
      <c r="AI264" s="657"/>
      <c r="AJ264" s="658"/>
      <c r="AK264" s="659"/>
      <c r="AL264" s="660"/>
      <c r="AM264" s="661"/>
      <c r="AN264" s="662" t="str">
        <f aca="false">IF(AP263="","",IF(OR(Z263=4,Z264=4,Z265=4),"！加算の要件上は問題ありませんが、算定期間の終わりが令和６年５月になっていません。区分変更の場合は、「基本情報入力シート」で同じ事業所を２行に分けて記入してください。",""))</f>
        <v/>
      </c>
      <c r="AO264" s="663"/>
      <c r="AP264" s="641" t="str">
        <f aca="false">IF(K263&lt;&gt;"","P列・R列に色付け","")</f>
        <v/>
      </c>
      <c r="AY264" s="645" t="str">
        <f aca="false">G263</f>
        <v/>
      </c>
    </row>
    <row r="265" customFormat="false" ht="32.1" hidden="false" customHeight="true" outlineLevel="0" collapsed="false">
      <c r="A265" s="617"/>
      <c r="B265" s="618"/>
      <c r="C265" s="618"/>
      <c r="D265" s="618"/>
      <c r="E265" s="618"/>
      <c r="F265" s="618"/>
      <c r="G265" s="619"/>
      <c r="H265" s="619"/>
      <c r="I265" s="619"/>
      <c r="J265" s="619"/>
      <c r="K265" s="619"/>
      <c r="L265" s="707"/>
      <c r="M265" s="708"/>
      <c r="N265" s="664" t="s">
        <v>413</v>
      </c>
      <c r="O265" s="711"/>
      <c r="P265" s="712" t="e">
        <f aca="false">IFERROR(VLOOKUP(K263,【参考】数式用!$A$5:$J$27,MATCH(O265,【参考】数式用!$B$4:$J$4,0)+1,0),"")))</f>
        <v>#N/A</v>
      </c>
      <c r="Q265" s="665"/>
      <c r="R265" s="666" t="e">
        <f aca="false">IFERROR(VLOOKUP(K263,【参考】数式用!$A$5:$J$27,MATCH(Q265,【参考】数式用!$B$4:$J$4,0)+1,0),"")))</f>
        <v>#N/A</v>
      </c>
      <c r="S265" s="667" t="s">
        <v>114</v>
      </c>
      <c r="T265" s="668" t="n">
        <v>6</v>
      </c>
      <c r="U265" s="669" t="s">
        <v>115</v>
      </c>
      <c r="V265" s="670" t="n">
        <v>4</v>
      </c>
      <c r="W265" s="669" t="s">
        <v>406</v>
      </c>
      <c r="X265" s="668" t="n">
        <v>6</v>
      </c>
      <c r="Y265" s="669" t="s">
        <v>115</v>
      </c>
      <c r="Z265" s="670" t="n">
        <v>5</v>
      </c>
      <c r="AA265" s="669" t="s">
        <v>116</v>
      </c>
      <c r="AB265" s="671" t="s">
        <v>127</v>
      </c>
      <c r="AC265" s="672" t="n">
        <f aca="false">IF(V265&gt;=1,(X265*12+Z265)-(T265*12+V265)+1,"")</f>
        <v>2</v>
      </c>
      <c r="AD265" s="669" t="s">
        <v>407</v>
      </c>
      <c r="AE265" s="673" t="str">
        <f aca="false">IFERROR(ROUNDDOWN(ROUND(L263*R265,0)*M263,0)*AC265,"")</f>
        <v/>
      </c>
      <c r="AF265" s="674" t="str">
        <f aca="false">IFERROR(ROUNDDOWN(ROUND(L263*(R265-P265),0)*M263,0)*AC265,"")</f>
        <v/>
      </c>
      <c r="AG265" s="675" t="n">
        <f aca="false">IF(AND(O265="ベア加算なし",Q265="ベア加算"),AE265,0)</f>
        <v>0</v>
      </c>
      <c r="AH265" s="676"/>
      <c r="AI265" s="677"/>
      <c r="AJ265" s="678"/>
      <c r="AK265" s="679"/>
      <c r="AL265" s="680"/>
      <c r="AM265" s="681"/>
      <c r="AN265" s="682" t="str">
        <f aca="false">IF(AP263="","",IF(OR(O263="",AND(O265="ベア加算なし",Q265="ベア加算",AH265=""),AND(OR(Q263="処遇加算Ⅰ",Q263="処遇加算Ⅱ"),AI263=""),AND(Q263="処遇加算Ⅲ",AJ263=""),AND(Q263="処遇加算Ⅰ",AK263=""),AND(OR(Q264="特定加算Ⅰ",Q264="特定加算Ⅱ"),AL264=""),AND(Q264="特定加算Ⅰ",AM264="")),"！記入が必要な欄（緑色、水色、黄色のセル）に空欄があります。空欄を埋めてください。",""))</f>
        <v/>
      </c>
      <c r="AP265" s="683" t="str">
        <f aca="false">IF(K263&lt;&gt;"","P列・R列に色付け","")</f>
        <v/>
      </c>
      <c r="AQ265" s="684"/>
      <c r="AR265" s="684"/>
      <c r="AX265" s="685"/>
      <c r="AY265" s="645" t="str">
        <f aca="false">G263</f>
        <v/>
      </c>
    </row>
    <row r="266" customFormat="false" ht="32.1" hidden="false" customHeight="true" outlineLevel="0" collapsed="false">
      <c r="A266" s="617" t="n">
        <v>85</v>
      </c>
      <c r="B266" s="618" t="str">
        <f aca="false">IF(基本情報入力シート!C138="","",基本情報入力シート!C138)</f>
        <v/>
      </c>
      <c r="C266" s="618"/>
      <c r="D266" s="618"/>
      <c r="E266" s="618"/>
      <c r="F266" s="618"/>
      <c r="G266" s="619" t="str">
        <f aca="false">IF(基本情報入力シート!M138="","",基本情報入力シート!M138)</f>
        <v/>
      </c>
      <c r="H266" s="619" t="str">
        <f aca="false">IF(基本情報入力シート!R138="","",基本情報入力シート!R138)</f>
        <v/>
      </c>
      <c r="I266" s="619" t="str">
        <f aca="false">IF(基本情報入力シート!W138="","",基本情報入力シート!W138)</f>
        <v/>
      </c>
      <c r="J266" s="619" t="str">
        <f aca="false">IF(基本情報入力シート!X138="","",基本情報入力シート!X138)</f>
        <v/>
      </c>
      <c r="K266" s="619" t="str">
        <f aca="false">IF(基本情報入力シート!Y138="","",基本情報入力シート!Y138)</f>
        <v/>
      </c>
      <c r="L266" s="707" t="str">
        <f aca="false">IF(基本情報入力シート!AB138="","",基本情報入力シート!AB138)</f>
        <v/>
      </c>
      <c r="M266" s="708" t="e">
        <f aca="false">IF(基本情報入力シート!AC138="","",基本情報入力シート!AC138)</f>
        <v>#N/A</v>
      </c>
      <c r="N266" s="623" t="s">
        <v>403</v>
      </c>
      <c r="O266" s="624"/>
      <c r="P266" s="625" t="e">
        <f aca="false">IFERROR(VLOOKUP(K266,【参考】数式用!$A$5:$J$27,MATCH(O266,【参考】数式用!$B$4:$J$4,0)+1,0),"")))</f>
        <v>#N/A</v>
      </c>
      <c r="Q266" s="624"/>
      <c r="R266" s="625" t="e">
        <f aca="false">IFERROR(VLOOKUP(K266,【参考】数式用!$A$5:$J$27,MATCH(Q266,【参考】数式用!$B$4:$J$4,0)+1,0),"")))</f>
        <v>#N/A</v>
      </c>
      <c r="S266" s="626" t="s">
        <v>114</v>
      </c>
      <c r="T266" s="627" t="n">
        <v>6</v>
      </c>
      <c r="U266" s="156" t="s">
        <v>115</v>
      </c>
      <c r="V266" s="628" t="n">
        <v>4</v>
      </c>
      <c r="W266" s="156" t="s">
        <v>406</v>
      </c>
      <c r="X266" s="627" t="n">
        <v>6</v>
      </c>
      <c r="Y266" s="156" t="s">
        <v>115</v>
      </c>
      <c r="Z266" s="628" t="n">
        <v>5</v>
      </c>
      <c r="AA266" s="156" t="s">
        <v>116</v>
      </c>
      <c r="AB266" s="629" t="s">
        <v>127</v>
      </c>
      <c r="AC266" s="630" t="n">
        <f aca="false">IF(V266&gt;=1,(X266*12+Z266)-(T266*12+V266)+1,"")</f>
        <v>2</v>
      </c>
      <c r="AD266" s="156" t="s">
        <v>407</v>
      </c>
      <c r="AE266" s="631" t="str">
        <f aca="false">IFERROR(ROUNDDOWN(ROUND(L266*R266,0)*M266,0)*AC266,"")</f>
        <v/>
      </c>
      <c r="AF266" s="632" t="str">
        <f aca="false">IFERROR(ROUNDDOWN(ROUND(L266*(R266-P266),0)*M266,0)*AC266,"")</f>
        <v/>
      </c>
      <c r="AG266" s="633"/>
      <c r="AH266" s="694"/>
      <c r="AI266" s="709"/>
      <c r="AJ266" s="704"/>
      <c r="AK266" s="705"/>
      <c r="AL266" s="638"/>
      <c r="AM266" s="639"/>
      <c r="AN266" s="640" t="str">
        <f aca="false">IF(AP266="","",IF(R266&lt;P266,"！加算の要件上は問題ありませんが、令和６年３月と比較して４・５月に加算率が下がる計画になっています。",""))</f>
        <v/>
      </c>
      <c r="AP266" s="641" t="str">
        <f aca="false">IF(K266&lt;&gt;"","P列・R列に色付け","")</f>
        <v/>
      </c>
      <c r="AQ266" s="642" t="e">
        <f aca="false">IFERROR(VLOOKUP(K266,【参考】数式用!$AJ$2:$AK$24,2,FALSE),"")))</f>
        <v>#N/A</v>
      </c>
      <c r="AR266" s="644" t="str">
        <f aca="false">Q266&amp;Q267&amp;Q268</f>
        <v/>
      </c>
      <c r="AS266" s="642" t="str">
        <f aca="false">IF(AG268&lt;&gt;0,IF(AH268="○","入力済","未入力"),"")</f>
        <v/>
      </c>
      <c r="AT266" s="643" t="str">
        <f aca="false">IF(OR(Q266="処遇加算Ⅰ",Q266="処遇加算Ⅱ"),IF(OR(AI266="○",AI266="令和６年度中に満たす"),"入力済","未入力"),"")</f>
        <v/>
      </c>
      <c r="AU266" s="644" t="str">
        <f aca="false">IF(Q266="処遇加算Ⅲ",IF(AJ266="○","入力済","未入力"),"")</f>
        <v/>
      </c>
      <c r="AV266" s="642" t="str">
        <f aca="false">IF(Q266="処遇加算Ⅰ",IF(OR(AK266="○",AK266="令和６年度中に満たす"),"入力済","未入力"),"")</f>
        <v/>
      </c>
      <c r="AW266" s="642" t="str">
        <f aca="false">IF(OR(Q267="特定加算Ⅰ",Q267="特定加算Ⅱ"),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（病院等（老健以外）)",K266&lt;&gt;"（介護予防）短期入所療養介護（医療院）"),AL267&lt;&gt;""),1,""),"")</f>
        <v/>
      </c>
      <c r="AX266" s="645" t="str">
        <f aca="false">IF(Q267="特定加算Ⅰ",IF(AM267="","未入力","入力済"),"")</f>
        <v/>
      </c>
      <c r="AY266" s="645" t="str">
        <f aca="false">G266</f>
        <v/>
      </c>
    </row>
    <row r="267" customFormat="false" ht="32.1" hidden="false" customHeight="true" outlineLevel="0" collapsed="false">
      <c r="A267" s="617"/>
      <c r="B267" s="618"/>
      <c r="C267" s="618"/>
      <c r="D267" s="618"/>
      <c r="E267" s="618"/>
      <c r="F267" s="618"/>
      <c r="G267" s="619"/>
      <c r="H267" s="619"/>
      <c r="I267" s="619"/>
      <c r="J267" s="619"/>
      <c r="K267" s="619"/>
      <c r="L267" s="707"/>
      <c r="M267" s="708"/>
      <c r="N267" s="646" t="s">
        <v>409</v>
      </c>
      <c r="O267" s="647"/>
      <c r="P267" s="648" t="e">
        <f aca="false">IFERROR(VLOOKUP(K266,【参考】数式用!$A$5:$J$27,MATCH(O267,【参考】数式用!$B$4:$J$4,0)+1,0),"")))</f>
        <v>#N/A</v>
      </c>
      <c r="Q267" s="647"/>
      <c r="R267" s="648" t="e">
        <f aca="false">IFERROR(VLOOKUP(K266,【参考】数式用!$A$5:$J$27,MATCH(Q267,【参考】数式用!$B$4:$J$4,0)+1,0),"")))</f>
        <v>#N/A</v>
      </c>
      <c r="S267" s="98" t="s">
        <v>114</v>
      </c>
      <c r="T267" s="649" t="n">
        <v>6</v>
      </c>
      <c r="U267" s="99" t="s">
        <v>115</v>
      </c>
      <c r="V267" s="650" t="n">
        <v>4</v>
      </c>
      <c r="W267" s="99" t="s">
        <v>406</v>
      </c>
      <c r="X267" s="649" t="n">
        <v>6</v>
      </c>
      <c r="Y267" s="99" t="s">
        <v>115</v>
      </c>
      <c r="Z267" s="650" t="n">
        <v>5</v>
      </c>
      <c r="AA267" s="99" t="s">
        <v>116</v>
      </c>
      <c r="AB267" s="651" t="s">
        <v>127</v>
      </c>
      <c r="AC267" s="652" t="n">
        <f aca="false">IF(V267&gt;=1,(X267*12+Z267)-(T267*12+V267)+1,"")</f>
        <v>2</v>
      </c>
      <c r="AD267" s="99" t="s">
        <v>407</v>
      </c>
      <c r="AE267" s="653" t="str">
        <f aca="false">IFERROR(ROUNDDOWN(ROUND(L266*R267,0)*M266,0)*AC267,"")</f>
        <v/>
      </c>
      <c r="AF267" s="654" t="str">
        <f aca="false">IFERROR(ROUNDDOWN(ROUND(L266*(R267-P267),0)*M266,0)*AC267,"")</f>
        <v/>
      </c>
      <c r="AG267" s="655"/>
      <c r="AH267" s="656"/>
      <c r="AI267" s="657"/>
      <c r="AJ267" s="658"/>
      <c r="AK267" s="659"/>
      <c r="AL267" s="660"/>
      <c r="AM267" s="661"/>
      <c r="AN267" s="662" t="str">
        <f aca="false">IF(AP266="","",IF(OR(Z266=4,Z267=4,Z268=4),"！加算の要件上は問題ありませんが、算定期間の終わりが令和６年５月になっていません。区分変更の場合は、「基本情報入力シート」で同じ事業所を２行に分けて記入してください。",""))</f>
        <v/>
      </c>
      <c r="AO267" s="663"/>
      <c r="AP267" s="641" t="str">
        <f aca="false">IF(K266&lt;&gt;"","P列・R列に色付け","")</f>
        <v/>
      </c>
      <c r="AY267" s="645" t="str">
        <f aca="false">G266</f>
        <v/>
      </c>
    </row>
    <row r="268" customFormat="false" ht="32.1" hidden="false" customHeight="true" outlineLevel="0" collapsed="false">
      <c r="A268" s="617"/>
      <c r="B268" s="618"/>
      <c r="C268" s="618"/>
      <c r="D268" s="618"/>
      <c r="E268" s="618"/>
      <c r="F268" s="618"/>
      <c r="G268" s="619"/>
      <c r="H268" s="619"/>
      <c r="I268" s="619"/>
      <c r="J268" s="619"/>
      <c r="K268" s="619"/>
      <c r="L268" s="707"/>
      <c r="M268" s="708"/>
      <c r="N268" s="664" t="s">
        <v>413</v>
      </c>
      <c r="O268" s="711"/>
      <c r="P268" s="712" t="e">
        <f aca="false">IFERROR(VLOOKUP(K266,【参考】数式用!$A$5:$J$27,MATCH(O268,【参考】数式用!$B$4:$J$4,0)+1,0),"")))</f>
        <v>#N/A</v>
      </c>
      <c r="Q268" s="665"/>
      <c r="R268" s="666" t="e">
        <f aca="false">IFERROR(VLOOKUP(K266,【参考】数式用!$A$5:$J$27,MATCH(Q268,【参考】数式用!$B$4:$J$4,0)+1,0),"")))</f>
        <v>#N/A</v>
      </c>
      <c r="S268" s="667" t="s">
        <v>114</v>
      </c>
      <c r="T268" s="668" t="n">
        <v>6</v>
      </c>
      <c r="U268" s="669" t="s">
        <v>115</v>
      </c>
      <c r="V268" s="670" t="n">
        <v>4</v>
      </c>
      <c r="W268" s="669" t="s">
        <v>406</v>
      </c>
      <c r="X268" s="668" t="n">
        <v>6</v>
      </c>
      <c r="Y268" s="669" t="s">
        <v>115</v>
      </c>
      <c r="Z268" s="670" t="n">
        <v>5</v>
      </c>
      <c r="AA268" s="669" t="s">
        <v>116</v>
      </c>
      <c r="AB268" s="671" t="s">
        <v>127</v>
      </c>
      <c r="AC268" s="672" t="n">
        <f aca="false">IF(V268&gt;=1,(X268*12+Z268)-(T268*12+V268)+1,"")</f>
        <v>2</v>
      </c>
      <c r="AD268" s="669" t="s">
        <v>407</v>
      </c>
      <c r="AE268" s="673" t="str">
        <f aca="false">IFERROR(ROUNDDOWN(ROUND(L266*R268,0)*M266,0)*AC268,"")</f>
        <v/>
      </c>
      <c r="AF268" s="674" t="str">
        <f aca="false">IFERROR(ROUNDDOWN(ROUND(L266*(R268-P268),0)*M266,0)*AC268,"")</f>
        <v/>
      </c>
      <c r="AG268" s="675" t="n">
        <f aca="false">IF(AND(O268="ベア加算なし",Q268="ベア加算"),AE268,0)</f>
        <v>0</v>
      </c>
      <c r="AH268" s="676"/>
      <c r="AI268" s="677"/>
      <c r="AJ268" s="678"/>
      <c r="AK268" s="679"/>
      <c r="AL268" s="680"/>
      <c r="AM268" s="681"/>
      <c r="AN268" s="682" t="str">
        <f aca="false">IF(AP266="","",IF(OR(O266="",AND(O268="ベア加算なし",Q268="ベア加算",AH268=""),AND(OR(Q266="処遇加算Ⅰ",Q266="処遇加算Ⅱ"),AI266=""),AND(Q266="処遇加算Ⅲ",AJ266=""),AND(Q266="処遇加算Ⅰ",AK266=""),AND(OR(Q267="特定加算Ⅰ",Q267="特定加算Ⅱ"),AL267=""),AND(Q267="特定加算Ⅰ",AM267="")),"！記入が必要な欄（緑色、水色、黄色のセル）に空欄があります。空欄を埋めてください。",""))</f>
        <v/>
      </c>
      <c r="AP268" s="683" t="str">
        <f aca="false">IF(K266&lt;&gt;"","P列・R列に色付け","")</f>
        <v/>
      </c>
      <c r="AQ268" s="684"/>
      <c r="AR268" s="684"/>
      <c r="AX268" s="685"/>
      <c r="AY268" s="645" t="str">
        <f aca="false">G266</f>
        <v/>
      </c>
    </row>
    <row r="269" customFormat="false" ht="32.1" hidden="false" customHeight="true" outlineLevel="0" collapsed="false">
      <c r="A269" s="617" t="n">
        <v>86</v>
      </c>
      <c r="B269" s="618" t="str">
        <f aca="false">IF(基本情報入力シート!C139="","",基本情報入力シート!C139)</f>
        <v/>
      </c>
      <c r="C269" s="618"/>
      <c r="D269" s="618"/>
      <c r="E269" s="618"/>
      <c r="F269" s="618"/>
      <c r="G269" s="619" t="str">
        <f aca="false">IF(基本情報入力シート!M139="","",基本情報入力シート!M139)</f>
        <v/>
      </c>
      <c r="H269" s="619" t="str">
        <f aca="false">IF(基本情報入力シート!R139="","",基本情報入力シート!R139)</f>
        <v/>
      </c>
      <c r="I269" s="619" t="str">
        <f aca="false">IF(基本情報入力シート!W139="","",基本情報入力シート!W139)</f>
        <v/>
      </c>
      <c r="J269" s="619" t="str">
        <f aca="false">IF(基本情報入力シート!X139="","",基本情報入力シート!X139)</f>
        <v/>
      </c>
      <c r="K269" s="619" t="str">
        <f aca="false">IF(基本情報入力シート!Y139="","",基本情報入力シート!Y139)</f>
        <v/>
      </c>
      <c r="L269" s="707" t="str">
        <f aca="false">IF(基本情報入力シート!AB139="","",基本情報入力シート!AB139)</f>
        <v/>
      </c>
      <c r="M269" s="708" t="e">
        <f aca="false">IF(基本情報入力シート!AC139="","",基本情報入力シート!AC139)</f>
        <v>#N/A</v>
      </c>
      <c r="N269" s="623" t="s">
        <v>403</v>
      </c>
      <c r="O269" s="624"/>
      <c r="P269" s="625" t="e">
        <f aca="false">IFERROR(VLOOKUP(K269,【参考】数式用!$A$5:$J$27,MATCH(O269,【参考】数式用!$B$4:$J$4,0)+1,0),"")))</f>
        <v>#N/A</v>
      </c>
      <c r="Q269" s="624"/>
      <c r="R269" s="625" t="e">
        <f aca="false">IFERROR(VLOOKUP(K269,【参考】数式用!$A$5:$J$27,MATCH(Q269,【参考】数式用!$B$4:$J$4,0)+1,0),"")))</f>
        <v>#N/A</v>
      </c>
      <c r="S269" s="626" t="s">
        <v>114</v>
      </c>
      <c r="T269" s="627" t="n">
        <v>6</v>
      </c>
      <c r="U269" s="156" t="s">
        <v>115</v>
      </c>
      <c r="V269" s="628" t="n">
        <v>4</v>
      </c>
      <c r="W269" s="156" t="s">
        <v>406</v>
      </c>
      <c r="X269" s="627" t="n">
        <v>6</v>
      </c>
      <c r="Y269" s="156" t="s">
        <v>115</v>
      </c>
      <c r="Z269" s="628" t="n">
        <v>5</v>
      </c>
      <c r="AA269" s="156" t="s">
        <v>116</v>
      </c>
      <c r="AB269" s="629" t="s">
        <v>127</v>
      </c>
      <c r="AC269" s="630" t="n">
        <f aca="false">IF(V269&gt;=1,(X269*12+Z269)-(T269*12+V269)+1,"")</f>
        <v>2</v>
      </c>
      <c r="AD269" s="156" t="s">
        <v>407</v>
      </c>
      <c r="AE269" s="631" t="str">
        <f aca="false">IFERROR(ROUNDDOWN(ROUND(L269*R269,0)*M269,0)*AC269,"")</f>
        <v/>
      </c>
      <c r="AF269" s="632" t="str">
        <f aca="false">IFERROR(ROUNDDOWN(ROUND(L269*(R269-P269),0)*M269,0)*AC269,"")</f>
        <v/>
      </c>
      <c r="AG269" s="633"/>
      <c r="AH269" s="694"/>
      <c r="AI269" s="709"/>
      <c r="AJ269" s="704"/>
      <c r="AK269" s="705"/>
      <c r="AL269" s="638"/>
      <c r="AM269" s="639"/>
      <c r="AN269" s="640" t="str">
        <f aca="false">IF(AP269="","",IF(R269&lt;P269,"！加算の要件上は問題ありませんが、令和６年３月と比較して４・５月に加算率が下がる計画になっています。",""))</f>
        <v/>
      </c>
      <c r="AP269" s="641" t="str">
        <f aca="false">IF(K269&lt;&gt;"","P列・R列に色付け","")</f>
        <v/>
      </c>
      <c r="AQ269" s="642" t="e">
        <f aca="false">IFERROR(VLOOKUP(K269,【参考】数式用!$AJ$2:$AK$24,2,FALSE),"")))</f>
        <v>#N/A</v>
      </c>
      <c r="AR269" s="644" t="str">
        <f aca="false">Q269&amp;Q270&amp;Q271</f>
        <v/>
      </c>
      <c r="AS269" s="642" t="str">
        <f aca="false">IF(AG271&lt;&gt;0,IF(AH271="○","入力済","未入力"),"")</f>
        <v/>
      </c>
      <c r="AT269" s="643" t="str">
        <f aca="false">IF(OR(Q269="処遇加算Ⅰ",Q269="処遇加算Ⅱ"),IF(OR(AI269="○",AI269="令和６年度中に満たす"),"入力済","未入力"),"")</f>
        <v/>
      </c>
      <c r="AU269" s="644" t="str">
        <f aca="false">IF(Q269="処遇加算Ⅲ",IF(AJ269="○","入力済","未入力"),"")</f>
        <v/>
      </c>
      <c r="AV269" s="642" t="str">
        <f aca="false">IF(Q269="処遇加算Ⅰ",IF(OR(AK269="○",AK269="令和６年度中に満たす"),"入力済","未入力"),"")</f>
        <v/>
      </c>
      <c r="AW269" s="642" t="str">
        <f aca="false">IF(OR(Q270="特定加算Ⅰ",Q270="特定加算Ⅱ"),IF(OR(AND(K269&lt;&gt;"訪問型サービス（総合事業）",K269&lt;&gt;"通所型サービス（総合事業）",K269&lt;&gt;"（介護予防）短期入所生活介護",K269&lt;&gt;"（介護予防）短期入所療養介護（老健）",K269&lt;&gt;"（介護予防）短期入所療養介護 （病院等（老健以外）)",K269&lt;&gt;"（介護予防）短期入所療養介護（医療院）"),AL270&lt;&gt;""),1,""),"")</f>
        <v/>
      </c>
      <c r="AX269" s="645" t="str">
        <f aca="false">IF(Q270="特定加算Ⅰ",IF(AM270="","未入力","入力済"),"")</f>
        <v/>
      </c>
      <c r="AY269" s="645" t="str">
        <f aca="false">G269</f>
        <v/>
      </c>
    </row>
    <row r="270" customFormat="false" ht="32.1" hidden="false" customHeight="true" outlineLevel="0" collapsed="false">
      <c r="A270" s="617"/>
      <c r="B270" s="618"/>
      <c r="C270" s="618"/>
      <c r="D270" s="618"/>
      <c r="E270" s="618"/>
      <c r="F270" s="618"/>
      <c r="G270" s="619"/>
      <c r="H270" s="619"/>
      <c r="I270" s="619"/>
      <c r="J270" s="619"/>
      <c r="K270" s="619"/>
      <c r="L270" s="707"/>
      <c r="M270" s="708"/>
      <c r="N270" s="646" t="s">
        <v>409</v>
      </c>
      <c r="O270" s="647"/>
      <c r="P270" s="648" t="e">
        <f aca="false">IFERROR(VLOOKUP(K269,【参考】数式用!$A$5:$J$27,MATCH(O270,【参考】数式用!$B$4:$J$4,0)+1,0),"")))</f>
        <v>#N/A</v>
      </c>
      <c r="Q270" s="647"/>
      <c r="R270" s="648" t="e">
        <f aca="false">IFERROR(VLOOKUP(K269,【参考】数式用!$A$5:$J$27,MATCH(Q270,【参考】数式用!$B$4:$J$4,0)+1,0),"")))</f>
        <v>#N/A</v>
      </c>
      <c r="S270" s="98" t="s">
        <v>114</v>
      </c>
      <c r="T270" s="649" t="n">
        <v>6</v>
      </c>
      <c r="U270" s="99" t="s">
        <v>115</v>
      </c>
      <c r="V270" s="650" t="n">
        <v>4</v>
      </c>
      <c r="W270" s="99" t="s">
        <v>406</v>
      </c>
      <c r="X270" s="649" t="n">
        <v>6</v>
      </c>
      <c r="Y270" s="99" t="s">
        <v>115</v>
      </c>
      <c r="Z270" s="650" t="n">
        <v>5</v>
      </c>
      <c r="AA270" s="99" t="s">
        <v>116</v>
      </c>
      <c r="AB270" s="651" t="s">
        <v>127</v>
      </c>
      <c r="AC270" s="652" t="n">
        <f aca="false">IF(V270&gt;=1,(X270*12+Z270)-(T270*12+V270)+1,"")</f>
        <v>2</v>
      </c>
      <c r="AD270" s="99" t="s">
        <v>407</v>
      </c>
      <c r="AE270" s="653" t="str">
        <f aca="false">IFERROR(ROUNDDOWN(ROUND(L269*R270,0)*M269,0)*AC270,"")</f>
        <v/>
      </c>
      <c r="AF270" s="654" t="str">
        <f aca="false">IFERROR(ROUNDDOWN(ROUND(L269*(R270-P270),0)*M269,0)*AC270,"")</f>
        <v/>
      </c>
      <c r="AG270" s="655"/>
      <c r="AH270" s="656"/>
      <c r="AI270" s="657"/>
      <c r="AJ270" s="658"/>
      <c r="AK270" s="659"/>
      <c r="AL270" s="660"/>
      <c r="AM270" s="661"/>
      <c r="AN270" s="662" t="str">
        <f aca="false">IF(AP269="","",IF(OR(Z269=4,Z270=4,Z271=4),"！加算の要件上は問題ありませんが、算定期間の終わりが令和６年５月になっていません。区分変更の場合は、「基本情報入力シート」で同じ事業所を２行に分けて記入してください。",""))</f>
        <v/>
      </c>
      <c r="AO270" s="663"/>
      <c r="AP270" s="641" t="str">
        <f aca="false">IF(K269&lt;&gt;"","P列・R列に色付け","")</f>
        <v/>
      </c>
      <c r="AY270" s="645" t="str">
        <f aca="false">G269</f>
        <v/>
      </c>
    </row>
    <row r="271" customFormat="false" ht="32.1" hidden="false" customHeight="true" outlineLevel="0" collapsed="false">
      <c r="A271" s="617"/>
      <c r="B271" s="618"/>
      <c r="C271" s="618"/>
      <c r="D271" s="618"/>
      <c r="E271" s="618"/>
      <c r="F271" s="618"/>
      <c r="G271" s="619"/>
      <c r="H271" s="619"/>
      <c r="I271" s="619"/>
      <c r="J271" s="619"/>
      <c r="K271" s="619"/>
      <c r="L271" s="707"/>
      <c r="M271" s="708"/>
      <c r="N271" s="664" t="s">
        <v>413</v>
      </c>
      <c r="O271" s="711"/>
      <c r="P271" s="712" t="e">
        <f aca="false">IFERROR(VLOOKUP(K269,【参考】数式用!$A$5:$J$27,MATCH(O271,【参考】数式用!$B$4:$J$4,0)+1,0),"")))</f>
        <v>#N/A</v>
      </c>
      <c r="Q271" s="665"/>
      <c r="R271" s="666" t="e">
        <f aca="false">IFERROR(VLOOKUP(K269,【参考】数式用!$A$5:$J$27,MATCH(Q271,【参考】数式用!$B$4:$J$4,0)+1,0),"")))</f>
        <v>#N/A</v>
      </c>
      <c r="S271" s="667" t="s">
        <v>114</v>
      </c>
      <c r="T271" s="668" t="n">
        <v>6</v>
      </c>
      <c r="U271" s="669" t="s">
        <v>115</v>
      </c>
      <c r="V271" s="670" t="n">
        <v>4</v>
      </c>
      <c r="W271" s="669" t="s">
        <v>406</v>
      </c>
      <c r="X271" s="668" t="n">
        <v>6</v>
      </c>
      <c r="Y271" s="669" t="s">
        <v>115</v>
      </c>
      <c r="Z271" s="670" t="n">
        <v>5</v>
      </c>
      <c r="AA271" s="669" t="s">
        <v>116</v>
      </c>
      <c r="AB271" s="671" t="s">
        <v>127</v>
      </c>
      <c r="AC271" s="672" t="n">
        <f aca="false">IF(V271&gt;=1,(X271*12+Z271)-(T271*12+V271)+1,"")</f>
        <v>2</v>
      </c>
      <c r="AD271" s="669" t="s">
        <v>407</v>
      </c>
      <c r="AE271" s="673" t="str">
        <f aca="false">IFERROR(ROUNDDOWN(ROUND(L269*R271,0)*M269,0)*AC271,"")</f>
        <v/>
      </c>
      <c r="AF271" s="674" t="str">
        <f aca="false">IFERROR(ROUNDDOWN(ROUND(L269*(R271-P271),0)*M269,0)*AC271,"")</f>
        <v/>
      </c>
      <c r="AG271" s="675" t="n">
        <f aca="false">IF(AND(O271="ベア加算なし",Q271="ベア加算"),AE271,0)</f>
        <v>0</v>
      </c>
      <c r="AH271" s="676"/>
      <c r="AI271" s="677"/>
      <c r="AJ271" s="678"/>
      <c r="AK271" s="679"/>
      <c r="AL271" s="680"/>
      <c r="AM271" s="681"/>
      <c r="AN271" s="682" t="str">
        <f aca="false">IF(AP269="","",IF(OR(O269="",AND(O271="ベア加算なし",Q271="ベア加算",AH271=""),AND(OR(Q269="処遇加算Ⅰ",Q269="処遇加算Ⅱ"),AI269=""),AND(Q269="処遇加算Ⅲ",AJ269=""),AND(Q269="処遇加算Ⅰ",AK269=""),AND(OR(Q270="特定加算Ⅰ",Q270="特定加算Ⅱ"),AL270=""),AND(Q270="特定加算Ⅰ",AM270="")),"！記入が必要な欄（緑色、水色、黄色のセル）に空欄があります。空欄を埋めてください。",""))</f>
        <v/>
      </c>
      <c r="AP271" s="683" t="str">
        <f aca="false">IF(K269&lt;&gt;"","P列・R列に色付け","")</f>
        <v/>
      </c>
      <c r="AQ271" s="684"/>
      <c r="AR271" s="684"/>
      <c r="AX271" s="685"/>
      <c r="AY271" s="645" t="str">
        <f aca="false">G269</f>
        <v/>
      </c>
    </row>
    <row r="272" customFormat="false" ht="32.1" hidden="false" customHeight="true" outlineLevel="0" collapsed="false">
      <c r="A272" s="617" t="n">
        <v>87</v>
      </c>
      <c r="B272" s="618" t="str">
        <f aca="false">IF(基本情報入力シート!C140="","",基本情報入力シート!C140)</f>
        <v/>
      </c>
      <c r="C272" s="618"/>
      <c r="D272" s="618"/>
      <c r="E272" s="618"/>
      <c r="F272" s="618"/>
      <c r="G272" s="619" t="str">
        <f aca="false">IF(基本情報入力シート!M140="","",基本情報入力シート!M140)</f>
        <v/>
      </c>
      <c r="H272" s="619" t="str">
        <f aca="false">IF(基本情報入力シート!R140="","",基本情報入力シート!R140)</f>
        <v/>
      </c>
      <c r="I272" s="619" t="str">
        <f aca="false">IF(基本情報入力シート!W140="","",基本情報入力シート!W140)</f>
        <v/>
      </c>
      <c r="J272" s="619" t="str">
        <f aca="false">IF(基本情報入力シート!X140="","",基本情報入力シート!X140)</f>
        <v/>
      </c>
      <c r="K272" s="619" t="str">
        <f aca="false">IF(基本情報入力シート!Y140="","",基本情報入力シート!Y140)</f>
        <v/>
      </c>
      <c r="L272" s="707" t="str">
        <f aca="false">IF(基本情報入力シート!AB140="","",基本情報入力シート!AB140)</f>
        <v/>
      </c>
      <c r="M272" s="708" t="e">
        <f aca="false">IF(基本情報入力シート!AC140="","",基本情報入力シート!AC140)</f>
        <v>#N/A</v>
      </c>
      <c r="N272" s="623" t="s">
        <v>403</v>
      </c>
      <c r="O272" s="624"/>
      <c r="P272" s="625" t="e">
        <f aca="false">IFERROR(VLOOKUP(K272,【参考】数式用!$A$5:$J$27,MATCH(O272,【参考】数式用!$B$4:$J$4,0)+1,0),"")))</f>
        <v>#N/A</v>
      </c>
      <c r="Q272" s="624"/>
      <c r="R272" s="625" t="e">
        <f aca="false">IFERROR(VLOOKUP(K272,【参考】数式用!$A$5:$J$27,MATCH(Q272,【参考】数式用!$B$4:$J$4,0)+1,0),"")))</f>
        <v>#N/A</v>
      </c>
      <c r="S272" s="626" t="s">
        <v>114</v>
      </c>
      <c r="T272" s="627" t="n">
        <v>6</v>
      </c>
      <c r="U272" s="156" t="s">
        <v>115</v>
      </c>
      <c r="V272" s="628" t="n">
        <v>4</v>
      </c>
      <c r="W272" s="156" t="s">
        <v>406</v>
      </c>
      <c r="X272" s="627" t="n">
        <v>6</v>
      </c>
      <c r="Y272" s="156" t="s">
        <v>115</v>
      </c>
      <c r="Z272" s="628" t="n">
        <v>5</v>
      </c>
      <c r="AA272" s="156" t="s">
        <v>116</v>
      </c>
      <c r="AB272" s="629" t="s">
        <v>127</v>
      </c>
      <c r="AC272" s="630" t="n">
        <f aca="false">IF(V272&gt;=1,(X272*12+Z272)-(T272*12+V272)+1,"")</f>
        <v>2</v>
      </c>
      <c r="AD272" s="156" t="s">
        <v>407</v>
      </c>
      <c r="AE272" s="631" t="str">
        <f aca="false">IFERROR(ROUNDDOWN(ROUND(L272*R272,0)*M272,0)*AC272,"")</f>
        <v/>
      </c>
      <c r="AF272" s="632" t="str">
        <f aca="false">IFERROR(ROUNDDOWN(ROUND(L272*(R272-P272),0)*M272,0)*AC272,"")</f>
        <v/>
      </c>
      <c r="AG272" s="633"/>
      <c r="AH272" s="694"/>
      <c r="AI272" s="709"/>
      <c r="AJ272" s="704"/>
      <c r="AK272" s="705"/>
      <c r="AL272" s="638"/>
      <c r="AM272" s="639"/>
      <c r="AN272" s="640" t="str">
        <f aca="false">IF(AP272="","",IF(R272&lt;P272,"！加算の要件上は問題ありませんが、令和６年３月と比較して４・５月に加算率が下がる計画になっています。",""))</f>
        <v/>
      </c>
      <c r="AP272" s="641" t="str">
        <f aca="false">IF(K272&lt;&gt;"","P列・R列に色付け","")</f>
        <v/>
      </c>
      <c r="AQ272" s="642" t="e">
        <f aca="false">IFERROR(VLOOKUP(K272,【参考】数式用!$AJ$2:$AK$24,2,FALSE),"")))</f>
        <v>#N/A</v>
      </c>
      <c r="AR272" s="644" t="str">
        <f aca="false">Q272&amp;Q273&amp;Q274</f>
        <v/>
      </c>
      <c r="AS272" s="642" t="str">
        <f aca="false">IF(AG274&lt;&gt;0,IF(AH274="○","入力済","未入力"),"")</f>
        <v/>
      </c>
      <c r="AT272" s="643" t="str">
        <f aca="false">IF(OR(Q272="処遇加算Ⅰ",Q272="処遇加算Ⅱ"),IF(OR(AI272="○",AI272="令和６年度中に満たす"),"入力済","未入力"),"")</f>
        <v/>
      </c>
      <c r="AU272" s="644" t="str">
        <f aca="false">IF(Q272="処遇加算Ⅲ",IF(AJ272="○","入力済","未入力"),"")</f>
        <v/>
      </c>
      <c r="AV272" s="642" t="str">
        <f aca="false">IF(Q272="処遇加算Ⅰ",IF(OR(AK272="○",AK272="令和６年度中に満たす"),"入力済","未入力"),"")</f>
        <v/>
      </c>
      <c r="AW272" s="642" t="str">
        <f aca="false">IF(OR(Q273="特定加算Ⅰ",Q273="特定加算Ⅱ"),IF(OR(AND(K272&lt;&gt;"訪問型サービス（総合事業）",K272&lt;&gt;"通所型サービス（総合事業）",K272&lt;&gt;"（介護予防）短期入所生活介護",K272&lt;&gt;"（介護予防）短期入所療養介護（老健）",K272&lt;&gt;"（介護予防）短期入所療養介護 （病院等（老健以外）)",K272&lt;&gt;"（介護予防）短期入所療養介護（医療院）"),AL273&lt;&gt;""),1,""),"")</f>
        <v/>
      </c>
      <c r="AX272" s="645" t="str">
        <f aca="false">IF(Q273="特定加算Ⅰ",IF(AM273="","未入力","入力済"),"")</f>
        <v/>
      </c>
      <c r="AY272" s="645" t="str">
        <f aca="false">G272</f>
        <v/>
      </c>
    </row>
    <row r="273" customFormat="false" ht="32.1" hidden="false" customHeight="true" outlineLevel="0" collapsed="false">
      <c r="A273" s="617"/>
      <c r="B273" s="618"/>
      <c r="C273" s="618"/>
      <c r="D273" s="618"/>
      <c r="E273" s="618"/>
      <c r="F273" s="618"/>
      <c r="G273" s="619"/>
      <c r="H273" s="619"/>
      <c r="I273" s="619"/>
      <c r="J273" s="619"/>
      <c r="K273" s="619"/>
      <c r="L273" s="707"/>
      <c r="M273" s="708"/>
      <c r="N273" s="646" t="s">
        <v>409</v>
      </c>
      <c r="O273" s="647"/>
      <c r="P273" s="648" t="e">
        <f aca="false">IFERROR(VLOOKUP(K272,【参考】数式用!$A$5:$J$27,MATCH(O273,【参考】数式用!$B$4:$J$4,0)+1,0),"")))</f>
        <v>#N/A</v>
      </c>
      <c r="Q273" s="647"/>
      <c r="R273" s="648" t="e">
        <f aca="false">IFERROR(VLOOKUP(K272,【参考】数式用!$A$5:$J$27,MATCH(Q273,【参考】数式用!$B$4:$J$4,0)+1,0),"")))</f>
        <v>#N/A</v>
      </c>
      <c r="S273" s="98" t="s">
        <v>114</v>
      </c>
      <c r="T273" s="649" t="n">
        <v>6</v>
      </c>
      <c r="U273" s="99" t="s">
        <v>115</v>
      </c>
      <c r="V273" s="650" t="n">
        <v>4</v>
      </c>
      <c r="W273" s="99" t="s">
        <v>406</v>
      </c>
      <c r="X273" s="649" t="n">
        <v>6</v>
      </c>
      <c r="Y273" s="99" t="s">
        <v>115</v>
      </c>
      <c r="Z273" s="650" t="n">
        <v>5</v>
      </c>
      <c r="AA273" s="99" t="s">
        <v>116</v>
      </c>
      <c r="AB273" s="651" t="s">
        <v>127</v>
      </c>
      <c r="AC273" s="652" t="n">
        <f aca="false">IF(V273&gt;=1,(X273*12+Z273)-(T273*12+V273)+1,"")</f>
        <v>2</v>
      </c>
      <c r="AD273" s="99" t="s">
        <v>407</v>
      </c>
      <c r="AE273" s="653" t="str">
        <f aca="false">IFERROR(ROUNDDOWN(ROUND(L272*R273,0)*M272,0)*AC273,"")</f>
        <v/>
      </c>
      <c r="AF273" s="654" t="str">
        <f aca="false">IFERROR(ROUNDDOWN(ROUND(L272*(R273-P273),0)*M272,0)*AC273,"")</f>
        <v/>
      </c>
      <c r="AG273" s="655"/>
      <c r="AH273" s="656"/>
      <c r="AI273" s="657"/>
      <c r="AJ273" s="658"/>
      <c r="AK273" s="659"/>
      <c r="AL273" s="660"/>
      <c r="AM273" s="661"/>
      <c r="AN273" s="662" t="str">
        <f aca="false">IF(AP272="","",IF(OR(Z272=4,Z273=4,Z274=4),"！加算の要件上は問題ありませんが、算定期間の終わりが令和６年５月になっていません。区分変更の場合は、「基本情報入力シート」で同じ事業所を２行に分けて記入してください。",""))</f>
        <v/>
      </c>
      <c r="AO273" s="663"/>
      <c r="AP273" s="641" t="str">
        <f aca="false">IF(K272&lt;&gt;"","P列・R列に色付け","")</f>
        <v/>
      </c>
      <c r="AY273" s="645" t="str">
        <f aca="false">G272</f>
        <v/>
      </c>
    </row>
    <row r="274" customFormat="false" ht="32.1" hidden="false" customHeight="true" outlineLevel="0" collapsed="false">
      <c r="A274" s="617"/>
      <c r="B274" s="618"/>
      <c r="C274" s="618"/>
      <c r="D274" s="618"/>
      <c r="E274" s="618"/>
      <c r="F274" s="618"/>
      <c r="G274" s="619"/>
      <c r="H274" s="619"/>
      <c r="I274" s="619"/>
      <c r="J274" s="619"/>
      <c r="K274" s="619"/>
      <c r="L274" s="707"/>
      <c r="M274" s="708"/>
      <c r="N274" s="664" t="s">
        <v>413</v>
      </c>
      <c r="O274" s="711"/>
      <c r="P274" s="712" t="e">
        <f aca="false">IFERROR(VLOOKUP(K272,【参考】数式用!$A$5:$J$27,MATCH(O274,【参考】数式用!$B$4:$J$4,0)+1,0),"")))</f>
        <v>#N/A</v>
      </c>
      <c r="Q274" s="665"/>
      <c r="R274" s="666" t="e">
        <f aca="false">IFERROR(VLOOKUP(K272,【参考】数式用!$A$5:$J$27,MATCH(Q274,【参考】数式用!$B$4:$J$4,0)+1,0),"")))</f>
        <v>#N/A</v>
      </c>
      <c r="S274" s="667" t="s">
        <v>114</v>
      </c>
      <c r="T274" s="668" t="n">
        <v>6</v>
      </c>
      <c r="U274" s="669" t="s">
        <v>115</v>
      </c>
      <c r="V274" s="670" t="n">
        <v>4</v>
      </c>
      <c r="W274" s="669" t="s">
        <v>406</v>
      </c>
      <c r="X274" s="668" t="n">
        <v>6</v>
      </c>
      <c r="Y274" s="669" t="s">
        <v>115</v>
      </c>
      <c r="Z274" s="670" t="n">
        <v>5</v>
      </c>
      <c r="AA274" s="669" t="s">
        <v>116</v>
      </c>
      <c r="AB274" s="671" t="s">
        <v>127</v>
      </c>
      <c r="AC274" s="672" t="n">
        <f aca="false">IF(V274&gt;=1,(X274*12+Z274)-(T274*12+V274)+1,"")</f>
        <v>2</v>
      </c>
      <c r="AD274" s="669" t="s">
        <v>407</v>
      </c>
      <c r="AE274" s="673" t="str">
        <f aca="false">IFERROR(ROUNDDOWN(ROUND(L272*R274,0)*M272,0)*AC274,"")</f>
        <v/>
      </c>
      <c r="AF274" s="674" t="str">
        <f aca="false">IFERROR(ROUNDDOWN(ROUND(L272*(R274-P274),0)*M272,0)*AC274,"")</f>
        <v/>
      </c>
      <c r="AG274" s="675" t="n">
        <f aca="false">IF(AND(O274="ベア加算なし",Q274="ベア加算"),AE274,0)</f>
        <v>0</v>
      </c>
      <c r="AH274" s="676"/>
      <c r="AI274" s="677"/>
      <c r="AJ274" s="678"/>
      <c r="AK274" s="679"/>
      <c r="AL274" s="680"/>
      <c r="AM274" s="681"/>
      <c r="AN274" s="682" t="str">
        <f aca="false">IF(AP272="","",IF(OR(O272="",AND(O274="ベア加算なし",Q274="ベア加算",AH274=""),AND(OR(Q272="処遇加算Ⅰ",Q272="処遇加算Ⅱ"),AI272=""),AND(Q272="処遇加算Ⅲ",AJ272=""),AND(Q272="処遇加算Ⅰ",AK272=""),AND(OR(Q273="特定加算Ⅰ",Q273="特定加算Ⅱ"),AL273=""),AND(Q273="特定加算Ⅰ",AM273="")),"！記入が必要な欄（緑色、水色、黄色のセル）に空欄があります。空欄を埋めてください。",""))</f>
        <v/>
      </c>
      <c r="AP274" s="683" t="str">
        <f aca="false">IF(K272&lt;&gt;"","P列・R列に色付け","")</f>
        <v/>
      </c>
      <c r="AQ274" s="684"/>
      <c r="AR274" s="684"/>
      <c r="AX274" s="685"/>
      <c r="AY274" s="645" t="str">
        <f aca="false">G272</f>
        <v/>
      </c>
    </row>
    <row r="275" customFormat="false" ht="32.1" hidden="false" customHeight="true" outlineLevel="0" collapsed="false">
      <c r="A275" s="617" t="n">
        <v>88</v>
      </c>
      <c r="B275" s="618" t="str">
        <f aca="false">IF(基本情報入力シート!C141="","",基本情報入力シート!C141)</f>
        <v/>
      </c>
      <c r="C275" s="618"/>
      <c r="D275" s="618"/>
      <c r="E275" s="618"/>
      <c r="F275" s="618"/>
      <c r="G275" s="619" t="str">
        <f aca="false">IF(基本情報入力シート!M141="","",基本情報入力シート!M141)</f>
        <v/>
      </c>
      <c r="H275" s="619" t="str">
        <f aca="false">IF(基本情報入力シート!R141="","",基本情報入力シート!R141)</f>
        <v/>
      </c>
      <c r="I275" s="619" t="str">
        <f aca="false">IF(基本情報入力シート!W141="","",基本情報入力シート!W141)</f>
        <v/>
      </c>
      <c r="J275" s="619" t="str">
        <f aca="false">IF(基本情報入力シート!X141="","",基本情報入力シート!X141)</f>
        <v/>
      </c>
      <c r="K275" s="619" t="str">
        <f aca="false">IF(基本情報入力シート!Y141="","",基本情報入力シート!Y141)</f>
        <v/>
      </c>
      <c r="L275" s="707" t="str">
        <f aca="false">IF(基本情報入力シート!AB141="","",基本情報入力シート!AB141)</f>
        <v/>
      </c>
      <c r="M275" s="708" t="e">
        <f aca="false">IF(基本情報入力シート!AC141="","",基本情報入力シート!AC141)</f>
        <v>#N/A</v>
      </c>
      <c r="N275" s="623" t="s">
        <v>403</v>
      </c>
      <c r="O275" s="624"/>
      <c r="P275" s="625" t="e">
        <f aca="false">IFERROR(VLOOKUP(K275,【参考】数式用!$A$5:$J$27,MATCH(O275,【参考】数式用!$B$4:$J$4,0)+1,0),"")))</f>
        <v>#N/A</v>
      </c>
      <c r="Q275" s="624"/>
      <c r="R275" s="625" t="e">
        <f aca="false">IFERROR(VLOOKUP(K275,【参考】数式用!$A$5:$J$27,MATCH(Q275,【参考】数式用!$B$4:$J$4,0)+1,0),"")))</f>
        <v>#N/A</v>
      </c>
      <c r="S275" s="626" t="s">
        <v>114</v>
      </c>
      <c r="T275" s="627" t="n">
        <v>6</v>
      </c>
      <c r="U275" s="156" t="s">
        <v>115</v>
      </c>
      <c r="V275" s="628" t="n">
        <v>4</v>
      </c>
      <c r="W275" s="156" t="s">
        <v>406</v>
      </c>
      <c r="X275" s="627" t="n">
        <v>6</v>
      </c>
      <c r="Y275" s="156" t="s">
        <v>115</v>
      </c>
      <c r="Z275" s="628" t="n">
        <v>5</v>
      </c>
      <c r="AA275" s="156" t="s">
        <v>116</v>
      </c>
      <c r="AB275" s="629" t="s">
        <v>127</v>
      </c>
      <c r="AC275" s="630" t="n">
        <f aca="false">IF(V275&gt;=1,(X275*12+Z275)-(T275*12+V275)+1,"")</f>
        <v>2</v>
      </c>
      <c r="AD275" s="156" t="s">
        <v>407</v>
      </c>
      <c r="AE275" s="631" t="str">
        <f aca="false">IFERROR(ROUNDDOWN(ROUND(L275*R275,0)*M275,0)*AC275,"")</f>
        <v/>
      </c>
      <c r="AF275" s="632" t="str">
        <f aca="false">IFERROR(ROUNDDOWN(ROUND(L275*(R275-P275),0)*M275,0)*AC275,"")</f>
        <v/>
      </c>
      <c r="AG275" s="633"/>
      <c r="AH275" s="694"/>
      <c r="AI275" s="709"/>
      <c r="AJ275" s="704"/>
      <c r="AK275" s="705"/>
      <c r="AL275" s="638"/>
      <c r="AM275" s="639"/>
      <c r="AN275" s="640" t="str">
        <f aca="false">IF(AP275="","",IF(R275&lt;P275,"！加算の要件上は問題ありませんが、令和６年３月と比較して４・５月に加算率が下がる計画になっています。",""))</f>
        <v/>
      </c>
      <c r="AP275" s="641" t="str">
        <f aca="false">IF(K275&lt;&gt;"","P列・R列に色付け","")</f>
        <v/>
      </c>
      <c r="AQ275" s="642" t="e">
        <f aca="false">IFERROR(VLOOKUP(K275,【参考】数式用!$AJ$2:$AK$24,2,FALSE),"")))</f>
        <v>#N/A</v>
      </c>
      <c r="AR275" s="644" t="str">
        <f aca="false">Q275&amp;Q276&amp;Q277</f>
        <v/>
      </c>
      <c r="AS275" s="642" t="str">
        <f aca="false">IF(AG277&lt;&gt;0,IF(AH277="○","入力済","未入力"),"")</f>
        <v/>
      </c>
      <c r="AT275" s="643" t="str">
        <f aca="false">IF(OR(Q275="処遇加算Ⅰ",Q275="処遇加算Ⅱ"),IF(OR(AI275="○",AI275="令和６年度中に満たす"),"入力済","未入力"),"")</f>
        <v/>
      </c>
      <c r="AU275" s="644" t="str">
        <f aca="false">IF(Q275="処遇加算Ⅲ",IF(AJ275="○","入力済","未入力"),"")</f>
        <v/>
      </c>
      <c r="AV275" s="642" t="str">
        <f aca="false">IF(Q275="処遇加算Ⅰ",IF(OR(AK275="○",AK275="令和６年度中に満たす"),"入力済","未入力"),"")</f>
        <v/>
      </c>
      <c r="AW275" s="642" t="str">
        <f aca="false">IF(OR(Q276="特定加算Ⅰ",Q276="特定加算Ⅱ"),IF(OR(AND(K275&lt;&gt;"訪問型サービス（総合事業）",K275&lt;&gt;"通所型サービス（総合事業）",K275&lt;&gt;"（介護予防）短期入所生活介護",K275&lt;&gt;"（介護予防）短期入所療養介護（老健）",K275&lt;&gt;"（介護予防）短期入所療養介護 （病院等（老健以外）)",K275&lt;&gt;"（介護予防）短期入所療養介護（医療院）"),AL276&lt;&gt;""),1,""),"")</f>
        <v/>
      </c>
      <c r="AX275" s="645" t="str">
        <f aca="false">IF(Q276="特定加算Ⅰ",IF(AM276="","未入力","入力済"),"")</f>
        <v/>
      </c>
      <c r="AY275" s="645" t="str">
        <f aca="false">G275</f>
        <v/>
      </c>
    </row>
    <row r="276" customFormat="false" ht="32.1" hidden="false" customHeight="true" outlineLevel="0" collapsed="false">
      <c r="A276" s="617"/>
      <c r="B276" s="618"/>
      <c r="C276" s="618"/>
      <c r="D276" s="618"/>
      <c r="E276" s="618"/>
      <c r="F276" s="618"/>
      <c r="G276" s="619"/>
      <c r="H276" s="619"/>
      <c r="I276" s="619"/>
      <c r="J276" s="619"/>
      <c r="K276" s="619"/>
      <c r="L276" s="707"/>
      <c r="M276" s="708"/>
      <c r="N276" s="646" t="s">
        <v>409</v>
      </c>
      <c r="O276" s="647"/>
      <c r="P276" s="648" t="e">
        <f aca="false">IFERROR(VLOOKUP(K275,【参考】数式用!$A$5:$J$27,MATCH(O276,【参考】数式用!$B$4:$J$4,0)+1,0),"")))</f>
        <v>#N/A</v>
      </c>
      <c r="Q276" s="647"/>
      <c r="R276" s="648" t="e">
        <f aca="false">IFERROR(VLOOKUP(K275,【参考】数式用!$A$5:$J$27,MATCH(Q276,【参考】数式用!$B$4:$J$4,0)+1,0),"")))</f>
        <v>#N/A</v>
      </c>
      <c r="S276" s="98" t="s">
        <v>114</v>
      </c>
      <c r="T276" s="649" t="n">
        <v>6</v>
      </c>
      <c r="U276" s="99" t="s">
        <v>115</v>
      </c>
      <c r="V276" s="650" t="n">
        <v>4</v>
      </c>
      <c r="W276" s="99" t="s">
        <v>406</v>
      </c>
      <c r="X276" s="649" t="n">
        <v>6</v>
      </c>
      <c r="Y276" s="99" t="s">
        <v>115</v>
      </c>
      <c r="Z276" s="650" t="n">
        <v>5</v>
      </c>
      <c r="AA276" s="99" t="s">
        <v>116</v>
      </c>
      <c r="AB276" s="651" t="s">
        <v>127</v>
      </c>
      <c r="AC276" s="652" t="n">
        <f aca="false">IF(V276&gt;=1,(X276*12+Z276)-(T276*12+V276)+1,"")</f>
        <v>2</v>
      </c>
      <c r="AD276" s="99" t="s">
        <v>407</v>
      </c>
      <c r="AE276" s="653" t="str">
        <f aca="false">IFERROR(ROUNDDOWN(ROUND(L275*R276,0)*M275,0)*AC276,"")</f>
        <v/>
      </c>
      <c r="AF276" s="654" t="str">
        <f aca="false">IFERROR(ROUNDDOWN(ROUND(L275*(R276-P276),0)*M275,0)*AC276,"")</f>
        <v/>
      </c>
      <c r="AG276" s="655"/>
      <c r="AH276" s="656"/>
      <c r="AI276" s="657"/>
      <c r="AJ276" s="658"/>
      <c r="AK276" s="659"/>
      <c r="AL276" s="660"/>
      <c r="AM276" s="661"/>
      <c r="AN276" s="662" t="str">
        <f aca="false">IF(AP275="","",IF(OR(Z275=4,Z276=4,Z277=4),"！加算の要件上は問題ありませんが、算定期間の終わりが令和６年５月になっていません。区分変更の場合は、「基本情報入力シート」で同じ事業所を２行に分けて記入してください。",""))</f>
        <v/>
      </c>
      <c r="AO276" s="663"/>
      <c r="AP276" s="641" t="str">
        <f aca="false">IF(K275&lt;&gt;"","P列・R列に色付け","")</f>
        <v/>
      </c>
      <c r="AY276" s="645" t="str">
        <f aca="false">G275</f>
        <v/>
      </c>
    </row>
    <row r="277" customFormat="false" ht="32.1" hidden="false" customHeight="true" outlineLevel="0" collapsed="false">
      <c r="A277" s="617"/>
      <c r="B277" s="618"/>
      <c r="C277" s="618"/>
      <c r="D277" s="618"/>
      <c r="E277" s="618"/>
      <c r="F277" s="618"/>
      <c r="G277" s="619"/>
      <c r="H277" s="619"/>
      <c r="I277" s="619"/>
      <c r="J277" s="619"/>
      <c r="K277" s="619"/>
      <c r="L277" s="707"/>
      <c r="M277" s="708"/>
      <c r="N277" s="664" t="s">
        <v>413</v>
      </c>
      <c r="O277" s="711"/>
      <c r="P277" s="712" t="e">
        <f aca="false">IFERROR(VLOOKUP(K275,【参考】数式用!$A$5:$J$27,MATCH(O277,【参考】数式用!$B$4:$J$4,0)+1,0),"")))</f>
        <v>#N/A</v>
      </c>
      <c r="Q277" s="665"/>
      <c r="R277" s="666" t="e">
        <f aca="false">IFERROR(VLOOKUP(K275,【参考】数式用!$A$5:$J$27,MATCH(Q277,【参考】数式用!$B$4:$J$4,0)+1,0),"")))</f>
        <v>#N/A</v>
      </c>
      <c r="S277" s="667" t="s">
        <v>114</v>
      </c>
      <c r="T277" s="668" t="n">
        <v>6</v>
      </c>
      <c r="U277" s="669" t="s">
        <v>115</v>
      </c>
      <c r="V277" s="670" t="n">
        <v>4</v>
      </c>
      <c r="W277" s="669" t="s">
        <v>406</v>
      </c>
      <c r="X277" s="668" t="n">
        <v>6</v>
      </c>
      <c r="Y277" s="669" t="s">
        <v>115</v>
      </c>
      <c r="Z277" s="670" t="n">
        <v>5</v>
      </c>
      <c r="AA277" s="669" t="s">
        <v>116</v>
      </c>
      <c r="AB277" s="671" t="s">
        <v>127</v>
      </c>
      <c r="AC277" s="672" t="n">
        <f aca="false">IF(V277&gt;=1,(X277*12+Z277)-(T277*12+V277)+1,"")</f>
        <v>2</v>
      </c>
      <c r="AD277" s="669" t="s">
        <v>407</v>
      </c>
      <c r="AE277" s="673" t="str">
        <f aca="false">IFERROR(ROUNDDOWN(ROUND(L275*R277,0)*M275,0)*AC277,"")</f>
        <v/>
      </c>
      <c r="AF277" s="674" t="str">
        <f aca="false">IFERROR(ROUNDDOWN(ROUND(L275*(R277-P277),0)*M275,0)*AC277,"")</f>
        <v/>
      </c>
      <c r="AG277" s="675" t="n">
        <f aca="false">IF(AND(O277="ベア加算なし",Q277="ベア加算"),AE277,0)</f>
        <v>0</v>
      </c>
      <c r="AH277" s="676"/>
      <c r="AI277" s="677"/>
      <c r="AJ277" s="678"/>
      <c r="AK277" s="679"/>
      <c r="AL277" s="680"/>
      <c r="AM277" s="681"/>
      <c r="AN277" s="682" t="str">
        <f aca="false">IF(AP275="","",IF(OR(O275="",AND(O277="ベア加算なし",Q277="ベア加算",AH277=""),AND(OR(Q275="処遇加算Ⅰ",Q275="処遇加算Ⅱ"),AI275=""),AND(Q275="処遇加算Ⅲ",AJ275=""),AND(Q275="処遇加算Ⅰ",AK275=""),AND(OR(Q276="特定加算Ⅰ",Q276="特定加算Ⅱ"),AL276=""),AND(Q276="特定加算Ⅰ",AM276="")),"！記入が必要な欄（緑色、水色、黄色のセル）に空欄があります。空欄を埋めてください。",""))</f>
        <v/>
      </c>
      <c r="AP277" s="683" t="str">
        <f aca="false">IF(K275&lt;&gt;"","P列・R列に色付け","")</f>
        <v/>
      </c>
      <c r="AQ277" s="684"/>
      <c r="AR277" s="684"/>
      <c r="AX277" s="685"/>
      <c r="AY277" s="645" t="str">
        <f aca="false">G275</f>
        <v/>
      </c>
    </row>
    <row r="278" customFormat="false" ht="32.1" hidden="false" customHeight="true" outlineLevel="0" collapsed="false">
      <c r="A278" s="617" t="n">
        <v>89</v>
      </c>
      <c r="B278" s="618" t="str">
        <f aca="false">IF(基本情報入力シート!C142="","",基本情報入力シート!C142)</f>
        <v/>
      </c>
      <c r="C278" s="618"/>
      <c r="D278" s="618"/>
      <c r="E278" s="618"/>
      <c r="F278" s="618"/>
      <c r="G278" s="619" t="str">
        <f aca="false">IF(基本情報入力シート!M142="","",基本情報入力シート!M142)</f>
        <v/>
      </c>
      <c r="H278" s="619" t="str">
        <f aca="false">IF(基本情報入力シート!R142="","",基本情報入力シート!R142)</f>
        <v/>
      </c>
      <c r="I278" s="619" t="str">
        <f aca="false">IF(基本情報入力シート!W142="","",基本情報入力シート!W142)</f>
        <v/>
      </c>
      <c r="J278" s="619" t="str">
        <f aca="false">IF(基本情報入力シート!X142="","",基本情報入力シート!X142)</f>
        <v/>
      </c>
      <c r="K278" s="619" t="str">
        <f aca="false">IF(基本情報入力シート!Y142="","",基本情報入力シート!Y142)</f>
        <v/>
      </c>
      <c r="L278" s="707" t="str">
        <f aca="false">IF(基本情報入力シート!AB142="","",基本情報入力シート!AB142)</f>
        <v/>
      </c>
      <c r="M278" s="708" t="e">
        <f aca="false">IF(基本情報入力シート!AC142="","",基本情報入力シート!AC142)</f>
        <v>#N/A</v>
      </c>
      <c r="N278" s="623" t="s">
        <v>403</v>
      </c>
      <c r="O278" s="624"/>
      <c r="P278" s="625" t="e">
        <f aca="false">IFERROR(VLOOKUP(K278,【参考】数式用!$A$5:$J$27,MATCH(O278,【参考】数式用!$B$4:$J$4,0)+1,0),"")))</f>
        <v>#N/A</v>
      </c>
      <c r="Q278" s="624"/>
      <c r="R278" s="625" t="e">
        <f aca="false">IFERROR(VLOOKUP(K278,【参考】数式用!$A$5:$J$27,MATCH(Q278,【参考】数式用!$B$4:$J$4,0)+1,0),"")))</f>
        <v>#N/A</v>
      </c>
      <c r="S278" s="626" t="s">
        <v>114</v>
      </c>
      <c r="T278" s="627" t="n">
        <v>6</v>
      </c>
      <c r="U278" s="156" t="s">
        <v>115</v>
      </c>
      <c r="V278" s="628" t="n">
        <v>4</v>
      </c>
      <c r="W278" s="156" t="s">
        <v>406</v>
      </c>
      <c r="X278" s="627" t="n">
        <v>6</v>
      </c>
      <c r="Y278" s="156" t="s">
        <v>115</v>
      </c>
      <c r="Z278" s="628" t="n">
        <v>5</v>
      </c>
      <c r="AA278" s="156" t="s">
        <v>116</v>
      </c>
      <c r="AB278" s="629" t="s">
        <v>127</v>
      </c>
      <c r="AC278" s="630" t="n">
        <f aca="false">IF(V278&gt;=1,(X278*12+Z278)-(T278*12+V278)+1,"")</f>
        <v>2</v>
      </c>
      <c r="AD278" s="156" t="s">
        <v>407</v>
      </c>
      <c r="AE278" s="631" t="str">
        <f aca="false">IFERROR(ROUNDDOWN(ROUND(L278*R278,0)*M278,0)*AC278,"")</f>
        <v/>
      </c>
      <c r="AF278" s="632" t="str">
        <f aca="false">IFERROR(ROUNDDOWN(ROUND(L278*(R278-P278),0)*M278,0)*AC278,"")</f>
        <v/>
      </c>
      <c r="AG278" s="633"/>
      <c r="AH278" s="694"/>
      <c r="AI278" s="709"/>
      <c r="AJ278" s="704"/>
      <c r="AK278" s="705"/>
      <c r="AL278" s="638"/>
      <c r="AM278" s="639"/>
      <c r="AN278" s="640" t="str">
        <f aca="false">IF(AP278="","",IF(R278&lt;P278,"！加算の要件上は問題ありませんが、令和６年３月と比較して４・５月に加算率が下がる計画になっています。",""))</f>
        <v/>
      </c>
      <c r="AP278" s="641" t="str">
        <f aca="false">IF(K278&lt;&gt;"","P列・R列に色付け","")</f>
        <v/>
      </c>
      <c r="AQ278" s="642" t="e">
        <f aca="false">IFERROR(VLOOKUP(K278,【参考】数式用!$AJ$2:$AK$24,2,FALSE),"")))</f>
        <v>#N/A</v>
      </c>
      <c r="AR278" s="644" t="str">
        <f aca="false">Q278&amp;Q279&amp;Q280</f>
        <v/>
      </c>
      <c r="AS278" s="642" t="str">
        <f aca="false">IF(AG280&lt;&gt;0,IF(AH280="○","入力済","未入力"),"")</f>
        <v/>
      </c>
      <c r="AT278" s="643" t="str">
        <f aca="false">IF(OR(Q278="処遇加算Ⅰ",Q278="処遇加算Ⅱ"),IF(OR(AI278="○",AI278="令和６年度中に満たす"),"入力済","未入力"),"")</f>
        <v/>
      </c>
      <c r="AU278" s="644" t="str">
        <f aca="false">IF(Q278="処遇加算Ⅲ",IF(AJ278="○","入力済","未入力"),"")</f>
        <v/>
      </c>
      <c r="AV278" s="642" t="str">
        <f aca="false">IF(Q278="処遇加算Ⅰ",IF(OR(AK278="○",AK278="令和６年度中に満たす"),"入力済","未入力"),"")</f>
        <v/>
      </c>
      <c r="AW278" s="642" t="str">
        <f aca="false">IF(OR(Q279="特定加算Ⅰ",Q279="特定加算Ⅱ"),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（病院等（老健以外）)",K278&lt;&gt;"（介護予防）短期入所療養介護（医療院）"),AL279&lt;&gt;""),1,""),"")</f>
        <v/>
      </c>
      <c r="AX278" s="645" t="str">
        <f aca="false">IF(Q279="特定加算Ⅰ",IF(AM279="","未入力","入力済"),"")</f>
        <v/>
      </c>
      <c r="AY278" s="645" t="str">
        <f aca="false">G278</f>
        <v/>
      </c>
    </row>
    <row r="279" customFormat="false" ht="32.1" hidden="false" customHeight="true" outlineLevel="0" collapsed="false">
      <c r="A279" s="617"/>
      <c r="B279" s="618"/>
      <c r="C279" s="618"/>
      <c r="D279" s="618"/>
      <c r="E279" s="618"/>
      <c r="F279" s="618"/>
      <c r="G279" s="619"/>
      <c r="H279" s="619"/>
      <c r="I279" s="619"/>
      <c r="J279" s="619"/>
      <c r="K279" s="619"/>
      <c r="L279" s="707"/>
      <c r="M279" s="708"/>
      <c r="N279" s="646" t="s">
        <v>409</v>
      </c>
      <c r="O279" s="647"/>
      <c r="P279" s="648" t="e">
        <f aca="false">IFERROR(VLOOKUP(K278,【参考】数式用!$A$5:$J$27,MATCH(O279,【参考】数式用!$B$4:$J$4,0)+1,0),"")))</f>
        <v>#N/A</v>
      </c>
      <c r="Q279" s="647"/>
      <c r="R279" s="648" t="e">
        <f aca="false">IFERROR(VLOOKUP(K278,【参考】数式用!$A$5:$J$27,MATCH(Q279,【参考】数式用!$B$4:$J$4,0)+1,0),"")))</f>
        <v>#N/A</v>
      </c>
      <c r="S279" s="98" t="s">
        <v>114</v>
      </c>
      <c r="T279" s="649" t="n">
        <v>6</v>
      </c>
      <c r="U279" s="99" t="s">
        <v>115</v>
      </c>
      <c r="V279" s="650" t="n">
        <v>4</v>
      </c>
      <c r="W279" s="99" t="s">
        <v>406</v>
      </c>
      <c r="X279" s="649" t="n">
        <v>6</v>
      </c>
      <c r="Y279" s="99" t="s">
        <v>115</v>
      </c>
      <c r="Z279" s="650" t="n">
        <v>5</v>
      </c>
      <c r="AA279" s="99" t="s">
        <v>116</v>
      </c>
      <c r="AB279" s="651" t="s">
        <v>127</v>
      </c>
      <c r="AC279" s="652" t="n">
        <f aca="false">IF(V279&gt;=1,(X279*12+Z279)-(T279*12+V279)+1,"")</f>
        <v>2</v>
      </c>
      <c r="AD279" s="99" t="s">
        <v>407</v>
      </c>
      <c r="AE279" s="653" t="str">
        <f aca="false">IFERROR(ROUNDDOWN(ROUND(L278*R279,0)*M278,0)*AC279,"")</f>
        <v/>
      </c>
      <c r="AF279" s="654" t="str">
        <f aca="false">IFERROR(ROUNDDOWN(ROUND(L278*(R279-P279),0)*M278,0)*AC279,"")</f>
        <v/>
      </c>
      <c r="AG279" s="655"/>
      <c r="AH279" s="656"/>
      <c r="AI279" s="657"/>
      <c r="AJ279" s="658"/>
      <c r="AK279" s="659"/>
      <c r="AL279" s="660"/>
      <c r="AM279" s="661"/>
      <c r="AN279" s="662" t="str">
        <f aca="false">IF(AP278="","",IF(OR(Z278=4,Z279=4,Z280=4),"！加算の要件上は問題ありませんが、算定期間の終わりが令和６年５月になっていません。区分変更の場合は、「基本情報入力シート」で同じ事業所を２行に分けて記入してください。",""))</f>
        <v/>
      </c>
      <c r="AO279" s="663"/>
      <c r="AP279" s="641" t="str">
        <f aca="false">IF(K278&lt;&gt;"","P列・R列に色付け","")</f>
        <v/>
      </c>
      <c r="AY279" s="645" t="str">
        <f aca="false">G278</f>
        <v/>
      </c>
    </row>
    <row r="280" customFormat="false" ht="32.1" hidden="false" customHeight="true" outlineLevel="0" collapsed="false">
      <c r="A280" s="617"/>
      <c r="B280" s="618"/>
      <c r="C280" s="618"/>
      <c r="D280" s="618"/>
      <c r="E280" s="618"/>
      <c r="F280" s="618"/>
      <c r="G280" s="619"/>
      <c r="H280" s="619"/>
      <c r="I280" s="619"/>
      <c r="J280" s="619"/>
      <c r="K280" s="619"/>
      <c r="L280" s="707"/>
      <c r="M280" s="708"/>
      <c r="N280" s="664" t="s">
        <v>413</v>
      </c>
      <c r="O280" s="711"/>
      <c r="P280" s="712" t="e">
        <f aca="false">IFERROR(VLOOKUP(K278,【参考】数式用!$A$5:$J$27,MATCH(O280,【参考】数式用!$B$4:$J$4,0)+1,0),"")))</f>
        <v>#N/A</v>
      </c>
      <c r="Q280" s="665"/>
      <c r="R280" s="666" t="e">
        <f aca="false">IFERROR(VLOOKUP(K278,【参考】数式用!$A$5:$J$27,MATCH(Q280,【参考】数式用!$B$4:$J$4,0)+1,0),"")))</f>
        <v>#N/A</v>
      </c>
      <c r="S280" s="667" t="s">
        <v>114</v>
      </c>
      <c r="T280" s="668" t="n">
        <v>6</v>
      </c>
      <c r="U280" s="669" t="s">
        <v>115</v>
      </c>
      <c r="V280" s="670" t="n">
        <v>4</v>
      </c>
      <c r="W280" s="669" t="s">
        <v>406</v>
      </c>
      <c r="X280" s="668" t="n">
        <v>6</v>
      </c>
      <c r="Y280" s="669" t="s">
        <v>115</v>
      </c>
      <c r="Z280" s="670" t="n">
        <v>5</v>
      </c>
      <c r="AA280" s="669" t="s">
        <v>116</v>
      </c>
      <c r="AB280" s="671" t="s">
        <v>127</v>
      </c>
      <c r="AC280" s="672" t="n">
        <f aca="false">IF(V280&gt;=1,(X280*12+Z280)-(T280*12+V280)+1,"")</f>
        <v>2</v>
      </c>
      <c r="AD280" s="669" t="s">
        <v>407</v>
      </c>
      <c r="AE280" s="673" t="str">
        <f aca="false">IFERROR(ROUNDDOWN(ROUND(L278*R280,0)*M278,0)*AC280,"")</f>
        <v/>
      </c>
      <c r="AF280" s="674" t="str">
        <f aca="false">IFERROR(ROUNDDOWN(ROUND(L278*(R280-P280),0)*M278,0)*AC280,"")</f>
        <v/>
      </c>
      <c r="AG280" s="675" t="n">
        <f aca="false">IF(AND(O280="ベア加算なし",Q280="ベア加算"),AE280,0)</f>
        <v>0</v>
      </c>
      <c r="AH280" s="676"/>
      <c r="AI280" s="677"/>
      <c r="AJ280" s="678"/>
      <c r="AK280" s="679"/>
      <c r="AL280" s="680"/>
      <c r="AM280" s="681"/>
      <c r="AN280" s="682" t="str">
        <f aca="false">IF(AP278="","",IF(OR(O278="",AND(O280="ベア加算なし",Q280="ベア加算",AH280=""),AND(OR(Q278="処遇加算Ⅰ",Q278="処遇加算Ⅱ"),AI278=""),AND(Q278="処遇加算Ⅲ",AJ278=""),AND(Q278="処遇加算Ⅰ",AK278=""),AND(OR(Q279="特定加算Ⅰ",Q279="特定加算Ⅱ"),AL279=""),AND(Q279="特定加算Ⅰ",AM279="")),"！記入が必要な欄（緑色、水色、黄色のセル）に空欄があります。空欄を埋めてください。",""))</f>
        <v/>
      </c>
      <c r="AP280" s="683" t="str">
        <f aca="false">IF(K278&lt;&gt;"","P列・R列に色付け","")</f>
        <v/>
      </c>
      <c r="AQ280" s="684"/>
      <c r="AR280" s="684"/>
      <c r="AX280" s="685"/>
      <c r="AY280" s="645" t="str">
        <f aca="false">G278</f>
        <v/>
      </c>
    </row>
    <row r="281" customFormat="false" ht="32.1" hidden="false" customHeight="true" outlineLevel="0" collapsed="false">
      <c r="A281" s="617" t="n">
        <v>90</v>
      </c>
      <c r="B281" s="618" t="str">
        <f aca="false">IF(基本情報入力シート!C143="","",基本情報入力シート!C143)</f>
        <v/>
      </c>
      <c r="C281" s="618"/>
      <c r="D281" s="618"/>
      <c r="E281" s="618"/>
      <c r="F281" s="618"/>
      <c r="G281" s="619" t="str">
        <f aca="false">IF(基本情報入力シート!M143="","",基本情報入力シート!M143)</f>
        <v/>
      </c>
      <c r="H281" s="619" t="str">
        <f aca="false">IF(基本情報入力シート!R143="","",基本情報入力シート!R143)</f>
        <v/>
      </c>
      <c r="I281" s="619" t="str">
        <f aca="false">IF(基本情報入力シート!W143="","",基本情報入力シート!W143)</f>
        <v/>
      </c>
      <c r="J281" s="619" t="str">
        <f aca="false">IF(基本情報入力シート!X143="","",基本情報入力シート!X143)</f>
        <v/>
      </c>
      <c r="K281" s="619" t="str">
        <f aca="false">IF(基本情報入力シート!Y143="","",基本情報入力シート!Y143)</f>
        <v/>
      </c>
      <c r="L281" s="707" t="str">
        <f aca="false">IF(基本情報入力シート!AB143="","",基本情報入力シート!AB143)</f>
        <v/>
      </c>
      <c r="M281" s="708" t="e">
        <f aca="false">IF(基本情報入力シート!AC143="","",基本情報入力シート!AC143)</f>
        <v>#N/A</v>
      </c>
      <c r="N281" s="623" t="s">
        <v>403</v>
      </c>
      <c r="O281" s="624"/>
      <c r="P281" s="625" t="e">
        <f aca="false">IFERROR(VLOOKUP(K281,【参考】数式用!$A$5:$J$27,MATCH(O281,【参考】数式用!$B$4:$J$4,0)+1,0),"")))</f>
        <v>#N/A</v>
      </c>
      <c r="Q281" s="624"/>
      <c r="R281" s="625" t="e">
        <f aca="false">IFERROR(VLOOKUP(K281,【参考】数式用!$A$5:$J$27,MATCH(Q281,【参考】数式用!$B$4:$J$4,0)+1,0),"")))</f>
        <v>#N/A</v>
      </c>
      <c r="S281" s="626" t="s">
        <v>114</v>
      </c>
      <c r="T281" s="627" t="n">
        <v>6</v>
      </c>
      <c r="U281" s="156" t="s">
        <v>115</v>
      </c>
      <c r="V281" s="628" t="n">
        <v>4</v>
      </c>
      <c r="W281" s="156" t="s">
        <v>406</v>
      </c>
      <c r="X281" s="627" t="n">
        <v>6</v>
      </c>
      <c r="Y281" s="156" t="s">
        <v>115</v>
      </c>
      <c r="Z281" s="628" t="n">
        <v>5</v>
      </c>
      <c r="AA281" s="156" t="s">
        <v>116</v>
      </c>
      <c r="AB281" s="629" t="s">
        <v>127</v>
      </c>
      <c r="AC281" s="630" t="n">
        <f aca="false">IF(V281&gt;=1,(X281*12+Z281)-(T281*12+V281)+1,"")</f>
        <v>2</v>
      </c>
      <c r="AD281" s="156" t="s">
        <v>407</v>
      </c>
      <c r="AE281" s="631" t="str">
        <f aca="false">IFERROR(ROUNDDOWN(ROUND(L281*R281,0)*M281,0)*AC281,"")</f>
        <v/>
      </c>
      <c r="AF281" s="632" t="str">
        <f aca="false">IFERROR(ROUNDDOWN(ROUND(L281*(R281-P281),0)*M281,0)*AC281,"")</f>
        <v/>
      </c>
      <c r="AG281" s="633"/>
      <c r="AH281" s="694"/>
      <c r="AI281" s="709"/>
      <c r="AJ281" s="704"/>
      <c r="AK281" s="705"/>
      <c r="AL281" s="638"/>
      <c r="AM281" s="639"/>
      <c r="AN281" s="640" t="str">
        <f aca="false">IF(AP281="","",IF(R281&lt;P281,"！加算の要件上は問題ありませんが、令和６年３月と比較して４・５月に加算率が下がる計画になっています。",""))</f>
        <v/>
      </c>
      <c r="AP281" s="641" t="str">
        <f aca="false">IF(K281&lt;&gt;"","P列・R列に色付け","")</f>
        <v/>
      </c>
      <c r="AQ281" s="642" t="e">
        <f aca="false">IFERROR(VLOOKUP(K281,【参考】数式用!$AJ$2:$AK$24,2,FALSE),"")))</f>
        <v>#N/A</v>
      </c>
      <c r="AR281" s="644" t="str">
        <f aca="false">Q281&amp;Q282&amp;Q283</f>
        <v/>
      </c>
      <c r="AS281" s="642" t="str">
        <f aca="false">IF(AG283&lt;&gt;0,IF(AH283="○","入力済","未入力"),"")</f>
        <v/>
      </c>
      <c r="AT281" s="643" t="str">
        <f aca="false">IF(OR(Q281="処遇加算Ⅰ",Q281="処遇加算Ⅱ"),IF(OR(AI281="○",AI281="令和６年度中に満たす"),"入力済","未入力"),"")</f>
        <v/>
      </c>
      <c r="AU281" s="644" t="str">
        <f aca="false">IF(Q281="処遇加算Ⅲ",IF(AJ281="○","入力済","未入力"),"")</f>
        <v/>
      </c>
      <c r="AV281" s="642" t="str">
        <f aca="false">IF(Q281="処遇加算Ⅰ",IF(OR(AK281="○",AK281="令和６年度中に満たす"),"入力済","未入力"),"")</f>
        <v/>
      </c>
      <c r="AW281" s="642" t="str">
        <f aca="false">IF(OR(Q282="特定加算Ⅰ",Q282="特定加算Ⅱ"),IF(OR(AND(K281&lt;&gt;"訪問型サービス（総合事業）",K281&lt;&gt;"通所型サービス（総合事業）",K281&lt;&gt;"（介護予防）短期入所生活介護",K281&lt;&gt;"（介護予防）短期入所療養介護（老健）",K281&lt;&gt;"（介護予防）短期入所療養介護 （病院等（老健以外）)",K281&lt;&gt;"（介護予防）短期入所療養介護（医療院）"),AL282&lt;&gt;""),1,""),"")</f>
        <v/>
      </c>
      <c r="AX281" s="645" t="str">
        <f aca="false">IF(Q282="特定加算Ⅰ",IF(AM282="","未入力","入力済"),"")</f>
        <v/>
      </c>
      <c r="AY281" s="645" t="str">
        <f aca="false">G281</f>
        <v/>
      </c>
    </row>
    <row r="282" customFormat="false" ht="32.1" hidden="false" customHeight="true" outlineLevel="0" collapsed="false">
      <c r="A282" s="617"/>
      <c r="B282" s="618"/>
      <c r="C282" s="618"/>
      <c r="D282" s="618"/>
      <c r="E282" s="618"/>
      <c r="F282" s="618"/>
      <c r="G282" s="619"/>
      <c r="H282" s="619"/>
      <c r="I282" s="619"/>
      <c r="J282" s="619"/>
      <c r="K282" s="619"/>
      <c r="L282" s="707"/>
      <c r="M282" s="708"/>
      <c r="N282" s="646" t="s">
        <v>409</v>
      </c>
      <c r="O282" s="647"/>
      <c r="P282" s="648" t="e">
        <f aca="false">IFERROR(VLOOKUP(K281,【参考】数式用!$A$5:$J$27,MATCH(O282,【参考】数式用!$B$4:$J$4,0)+1,0),"")))</f>
        <v>#N/A</v>
      </c>
      <c r="Q282" s="647"/>
      <c r="R282" s="648" t="e">
        <f aca="false">IFERROR(VLOOKUP(K281,【参考】数式用!$A$5:$J$27,MATCH(Q282,【参考】数式用!$B$4:$J$4,0)+1,0),"")))</f>
        <v>#N/A</v>
      </c>
      <c r="S282" s="98" t="s">
        <v>114</v>
      </c>
      <c r="T282" s="649" t="n">
        <v>6</v>
      </c>
      <c r="U282" s="99" t="s">
        <v>115</v>
      </c>
      <c r="V282" s="650" t="n">
        <v>4</v>
      </c>
      <c r="W282" s="99" t="s">
        <v>406</v>
      </c>
      <c r="X282" s="649" t="n">
        <v>6</v>
      </c>
      <c r="Y282" s="99" t="s">
        <v>115</v>
      </c>
      <c r="Z282" s="650" t="n">
        <v>5</v>
      </c>
      <c r="AA282" s="99" t="s">
        <v>116</v>
      </c>
      <c r="AB282" s="651" t="s">
        <v>127</v>
      </c>
      <c r="AC282" s="652" t="n">
        <f aca="false">IF(V282&gt;=1,(X282*12+Z282)-(T282*12+V282)+1,"")</f>
        <v>2</v>
      </c>
      <c r="AD282" s="99" t="s">
        <v>407</v>
      </c>
      <c r="AE282" s="653" t="str">
        <f aca="false">IFERROR(ROUNDDOWN(ROUND(L281*R282,0)*M281,0)*AC282,"")</f>
        <v/>
      </c>
      <c r="AF282" s="654" t="str">
        <f aca="false">IFERROR(ROUNDDOWN(ROUND(L281*(R282-P282),0)*M281,0)*AC282,"")</f>
        <v/>
      </c>
      <c r="AG282" s="655"/>
      <c r="AH282" s="656"/>
      <c r="AI282" s="657"/>
      <c r="AJ282" s="658"/>
      <c r="AK282" s="659"/>
      <c r="AL282" s="660"/>
      <c r="AM282" s="661"/>
      <c r="AN282" s="662" t="str">
        <f aca="false">IF(AP281="","",IF(OR(Z281=4,Z282=4,Z283=4),"！加算の要件上は問題ありませんが、算定期間の終わりが令和６年５月になっていません。区分変更の場合は、「基本情報入力シート」で同じ事業所を２行に分けて記入してください。",""))</f>
        <v/>
      </c>
      <c r="AO282" s="663"/>
      <c r="AP282" s="641" t="str">
        <f aca="false">IF(K281&lt;&gt;"","P列・R列に色付け","")</f>
        <v/>
      </c>
      <c r="AY282" s="645" t="str">
        <f aca="false">G281</f>
        <v/>
      </c>
    </row>
    <row r="283" customFormat="false" ht="32.1" hidden="false" customHeight="true" outlineLevel="0" collapsed="false">
      <c r="A283" s="617"/>
      <c r="B283" s="618"/>
      <c r="C283" s="618"/>
      <c r="D283" s="618"/>
      <c r="E283" s="618"/>
      <c r="F283" s="618"/>
      <c r="G283" s="619"/>
      <c r="H283" s="619"/>
      <c r="I283" s="619"/>
      <c r="J283" s="619"/>
      <c r="K283" s="619"/>
      <c r="L283" s="707"/>
      <c r="M283" s="708"/>
      <c r="N283" s="664" t="s">
        <v>413</v>
      </c>
      <c r="O283" s="711"/>
      <c r="P283" s="712" t="e">
        <f aca="false">IFERROR(VLOOKUP(K281,【参考】数式用!$A$5:$J$27,MATCH(O283,【参考】数式用!$B$4:$J$4,0)+1,0),"")))</f>
        <v>#N/A</v>
      </c>
      <c r="Q283" s="665"/>
      <c r="R283" s="666" t="e">
        <f aca="false">IFERROR(VLOOKUP(K281,【参考】数式用!$A$5:$J$27,MATCH(Q283,【参考】数式用!$B$4:$J$4,0)+1,0),"")))</f>
        <v>#N/A</v>
      </c>
      <c r="S283" s="667" t="s">
        <v>114</v>
      </c>
      <c r="T283" s="668" t="n">
        <v>6</v>
      </c>
      <c r="U283" s="669" t="s">
        <v>115</v>
      </c>
      <c r="V283" s="670" t="n">
        <v>4</v>
      </c>
      <c r="W283" s="669" t="s">
        <v>406</v>
      </c>
      <c r="X283" s="668" t="n">
        <v>6</v>
      </c>
      <c r="Y283" s="669" t="s">
        <v>115</v>
      </c>
      <c r="Z283" s="670" t="n">
        <v>5</v>
      </c>
      <c r="AA283" s="669" t="s">
        <v>116</v>
      </c>
      <c r="AB283" s="671" t="s">
        <v>127</v>
      </c>
      <c r="AC283" s="672" t="n">
        <f aca="false">IF(V283&gt;=1,(X283*12+Z283)-(T283*12+V283)+1,"")</f>
        <v>2</v>
      </c>
      <c r="AD283" s="669" t="s">
        <v>407</v>
      </c>
      <c r="AE283" s="673" t="str">
        <f aca="false">IFERROR(ROUNDDOWN(ROUND(L281*R283,0)*M281,0)*AC283,"")</f>
        <v/>
      </c>
      <c r="AF283" s="674" t="str">
        <f aca="false">IFERROR(ROUNDDOWN(ROUND(L281*(R283-P283),0)*M281,0)*AC283,"")</f>
        <v/>
      </c>
      <c r="AG283" s="675" t="n">
        <f aca="false">IF(AND(O283="ベア加算なし",Q283="ベア加算"),AE283,0)</f>
        <v>0</v>
      </c>
      <c r="AH283" s="676"/>
      <c r="AI283" s="677"/>
      <c r="AJ283" s="678"/>
      <c r="AK283" s="679"/>
      <c r="AL283" s="680"/>
      <c r="AM283" s="681"/>
      <c r="AN283" s="682" t="str">
        <f aca="false">IF(AP281="","",IF(OR(O281="",AND(O283="ベア加算なし",Q283="ベア加算",AH283=""),AND(OR(Q281="処遇加算Ⅰ",Q281="処遇加算Ⅱ"),AI281=""),AND(Q281="処遇加算Ⅲ",AJ281=""),AND(Q281="処遇加算Ⅰ",AK281=""),AND(OR(Q282="特定加算Ⅰ",Q282="特定加算Ⅱ"),AL282=""),AND(Q282="特定加算Ⅰ",AM282="")),"！記入が必要な欄（緑色、水色、黄色のセル）に空欄があります。空欄を埋めてください。",""))</f>
        <v/>
      </c>
      <c r="AP283" s="683" t="str">
        <f aca="false">IF(K281&lt;&gt;"","P列・R列に色付け","")</f>
        <v/>
      </c>
      <c r="AQ283" s="684"/>
      <c r="AR283" s="684"/>
      <c r="AX283" s="685"/>
      <c r="AY283" s="645" t="str">
        <f aca="false">G281</f>
        <v/>
      </c>
    </row>
    <row r="284" customFormat="false" ht="32.1" hidden="false" customHeight="true" outlineLevel="0" collapsed="false">
      <c r="A284" s="617" t="n">
        <v>91</v>
      </c>
      <c r="B284" s="618" t="str">
        <f aca="false">IF(基本情報入力シート!C144="","",基本情報入力シート!C144)</f>
        <v/>
      </c>
      <c r="C284" s="618"/>
      <c r="D284" s="618"/>
      <c r="E284" s="618"/>
      <c r="F284" s="618"/>
      <c r="G284" s="619" t="str">
        <f aca="false">IF(基本情報入力シート!M144="","",基本情報入力シート!M144)</f>
        <v/>
      </c>
      <c r="H284" s="619" t="str">
        <f aca="false">IF(基本情報入力シート!R144="","",基本情報入力シート!R144)</f>
        <v/>
      </c>
      <c r="I284" s="619" t="str">
        <f aca="false">IF(基本情報入力シート!W144="","",基本情報入力シート!W144)</f>
        <v/>
      </c>
      <c r="J284" s="619" t="str">
        <f aca="false">IF(基本情報入力シート!X144="","",基本情報入力シート!X144)</f>
        <v/>
      </c>
      <c r="K284" s="619" t="str">
        <f aca="false">IF(基本情報入力シート!Y144="","",基本情報入力シート!Y144)</f>
        <v/>
      </c>
      <c r="L284" s="707" t="str">
        <f aca="false">IF(基本情報入力シート!AB144="","",基本情報入力シート!AB144)</f>
        <v/>
      </c>
      <c r="M284" s="708" t="e">
        <f aca="false">IF(基本情報入力シート!AC144="","",基本情報入力シート!AC144)</f>
        <v>#N/A</v>
      </c>
      <c r="N284" s="623" t="s">
        <v>403</v>
      </c>
      <c r="O284" s="624"/>
      <c r="P284" s="625" t="e">
        <f aca="false">IFERROR(VLOOKUP(K284,【参考】数式用!$A$5:$J$27,MATCH(O284,【参考】数式用!$B$4:$J$4,0)+1,0),"")))</f>
        <v>#N/A</v>
      </c>
      <c r="Q284" s="624"/>
      <c r="R284" s="625" t="e">
        <f aca="false">IFERROR(VLOOKUP(K284,【参考】数式用!$A$5:$J$27,MATCH(Q284,【参考】数式用!$B$4:$J$4,0)+1,0),"")))</f>
        <v>#N/A</v>
      </c>
      <c r="S284" s="626" t="s">
        <v>114</v>
      </c>
      <c r="T284" s="627" t="n">
        <v>6</v>
      </c>
      <c r="U284" s="156" t="s">
        <v>115</v>
      </c>
      <c r="V284" s="628" t="n">
        <v>4</v>
      </c>
      <c r="W284" s="156" t="s">
        <v>406</v>
      </c>
      <c r="X284" s="627" t="n">
        <v>6</v>
      </c>
      <c r="Y284" s="156" t="s">
        <v>115</v>
      </c>
      <c r="Z284" s="628" t="n">
        <v>5</v>
      </c>
      <c r="AA284" s="156" t="s">
        <v>116</v>
      </c>
      <c r="AB284" s="629" t="s">
        <v>127</v>
      </c>
      <c r="AC284" s="630" t="n">
        <f aca="false">IF(V284&gt;=1,(X284*12+Z284)-(T284*12+V284)+1,"")</f>
        <v>2</v>
      </c>
      <c r="AD284" s="156" t="s">
        <v>407</v>
      </c>
      <c r="AE284" s="631" t="str">
        <f aca="false">IFERROR(ROUNDDOWN(ROUND(L284*R284,0)*M284,0)*AC284,"")</f>
        <v/>
      </c>
      <c r="AF284" s="632" t="str">
        <f aca="false">IFERROR(ROUNDDOWN(ROUND(L284*(R284-P284),0)*M284,0)*AC284,"")</f>
        <v/>
      </c>
      <c r="AG284" s="633"/>
      <c r="AH284" s="694"/>
      <c r="AI284" s="709"/>
      <c r="AJ284" s="704"/>
      <c r="AK284" s="705"/>
      <c r="AL284" s="638"/>
      <c r="AM284" s="639"/>
      <c r="AN284" s="640" t="str">
        <f aca="false">IF(AP284="","",IF(R284&lt;P284,"！加算の要件上は問題ありませんが、令和６年３月と比較して４・５月に加算率が下がる計画になっています。",""))</f>
        <v/>
      </c>
      <c r="AP284" s="641" t="str">
        <f aca="false">IF(K284&lt;&gt;"","P列・R列に色付け","")</f>
        <v/>
      </c>
      <c r="AQ284" s="642" t="e">
        <f aca="false">IFERROR(VLOOKUP(K284,【参考】数式用!$AJ$2:$AK$24,2,FALSE),"")))</f>
        <v>#N/A</v>
      </c>
      <c r="AR284" s="644" t="str">
        <f aca="false">Q284&amp;Q285&amp;Q286</f>
        <v/>
      </c>
      <c r="AS284" s="642" t="str">
        <f aca="false">IF(AG286&lt;&gt;0,IF(AH286="○","入力済","未入力"),"")</f>
        <v/>
      </c>
      <c r="AT284" s="643" t="str">
        <f aca="false">IF(OR(Q284="処遇加算Ⅰ",Q284="処遇加算Ⅱ"),IF(OR(AI284="○",AI284="令和６年度中に満たす"),"入力済","未入力"),"")</f>
        <v/>
      </c>
      <c r="AU284" s="644" t="str">
        <f aca="false">IF(Q284="処遇加算Ⅲ",IF(AJ284="○","入力済","未入力"),"")</f>
        <v/>
      </c>
      <c r="AV284" s="642" t="str">
        <f aca="false">IF(Q284="処遇加算Ⅰ",IF(OR(AK284="○",AK284="令和６年度中に満たす"),"入力済","未入力"),"")</f>
        <v/>
      </c>
      <c r="AW284" s="642" t="str">
        <f aca="false">IF(OR(Q285="特定加算Ⅰ",Q285="特定加算Ⅱ"),IF(OR(AND(K284&lt;&gt;"訪問型サービス（総合事業）",K284&lt;&gt;"通所型サービス（総合事業）",K284&lt;&gt;"（介護予防）短期入所生活介護",K284&lt;&gt;"（介護予防）短期入所療養介護（老健）",K284&lt;&gt;"（介護予防）短期入所療養介護 （病院等（老健以外）)",K284&lt;&gt;"（介護予防）短期入所療養介護（医療院）"),AL285&lt;&gt;""),1,""),"")</f>
        <v/>
      </c>
      <c r="AX284" s="645" t="str">
        <f aca="false">IF(Q285="特定加算Ⅰ",IF(AM285="","未入力","入力済"),"")</f>
        <v/>
      </c>
      <c r="AY284" s="645" t="str">
        <f aca="false">G284</f>
        <v/>
      </c>
    </row>
    <row r="285" customFormat="false" ht="32.1" hidden="false" customHeight="true" outlineLevel="0" collapsed="false">
      <c r="A285" s="617"/>
      <c r="B285" s="618"/>
      <c r="C285" s="618"/>
      <c r="D285" s="618"/>
      <c r="E285" s="618"/>
      <c r="F285" s="618"/>
      <c r="G285" s="619"/>
      <c r="H285" s="619"/>
      <c r="I285" s="619"/>
      <c r="J285" s="619"/>
      <c r="K285" s="619"/>
      <c r="L285" s="707"/>
      <c r="M285" s="708"/>
      <c r="N285" s="646" t="s">
        <v>409</v>
      </c>
      <c r="O285" s="647"/>
      <c r="P285" s="648" t="e">
        <f aca="false">IFERROR(VLOOKUP(K284,【参考】数式用!$A$5:$J$27,MATCH(O285,【参考】数式用!$B$4:$J$4,0)+1,0),"")))</f>
        <v>#N/A</v>
      </c>
      <c r="Q285" s="647"/>
      <c r="R285" s="648" t="e">
        <f aca="false">IFERROR(VLOOKUP(K284,【参考】数式用!$A$5:$J$27,MATCH(Q285,【参考】数式用!$B$4:$J$4,0)+1,0),"")))</f>
        <v>#N/A</v>
      </c>
      <c r="S285" s="98" t="s">
        <v>114</v>
      </c>
      <c r="T285" s="649" t="n">
        <v>6</v>
      </c>
      <c r="U285" s="99" t="s">
        <v>115</v>
      </c>
      <c r="V285" s="650" t="n">
        <v>4</v>
      </c>
      <c r="W285" s="99" t="s">
        <v>406</v>
      </c>
      <c r="X285" s="649" t="n">
        <v>6</v>
      </c>
      <c r="Y285" s="99" t="s">
        <v>115</v>
      </c>
      <c r="Z285" s="650" t="n">
        <v>5</v>
      </c>
      <c r="AA285" s="99" t="s">
        <v>116</v>
      </c>
      <c r="AB285" s="651" t="s">
        <v>127</v>
      </c>
      <c r="AC285" s="652" t="n">
        <f aca="false">IF(V285&gt;=1,(X285*12+Z285)-(T285*12+V285)+1,"")</f>
        <v>2</v>
      </c>
      <c r="AD285" s="99" t="s">
        <v>407</v>
      </c>
      <c r="AE285" s="653" t="str">
        <f aca="false">IFERROR(ROUNDDOWN(ROUND(L284*R285,0)*M284,0)*AC285,"")</f>
        <v/>
      </c>
      <c r="AF285" s="654" t="str">
        <f aca="false">IFERROR(ROUNDDOWN(ROUND(L284*(R285-P285),0)*M284,0)*AC285,"")</f>
        <v/>
      </c>
      <c r="AG285" s="655"/>
      <c r="AH285" s="656"/>
      <c r="AI285" s="657"/>
      <c r="AJ285" s="658"/>
      <c r="AK285" s="659"/>
      <c r="AL285" s="660"/>
      <c r="AM285" s="661"/>
      <c r="AN285" s="662" t="str">
        <f aca="false">IF(AP284="","",IF(OR(Z284=4,Z285=4,Z286=4),"！加算の要件上は問題ありませんが、算定期間の終わりが令和６年５月になっていません。区分変更の場合は、「基本情報入力シート」で同じ事業所を２行に分けて記入してください。",""))</f>
        <v/>
      </c>
      <c r="AO285" s="663"/>
      <c r="AP285" s="641" t="str">
        <f aca="false">IF(K284&lt;&gt;"","P列・R列に色付け","")</f>
        <v/>
      </c>
      <c r="AY285" s="645" t="str">
        <f aca="false">G284</f>
        <v/>
      </c>
    </row>
    <row r="286" customFormat="false" ht="32.1" hidden="false" customHeight="true" outlineLevel="0" collapsed="false">
      <c r="A286" s="617"/>
      <c r="B286" s="618"/>
      <c r="C286" s="618"/>
      <c r="D286" s="618"/>
      <c r="E286" s="618"/>
      <c r="F286" s="618"/>
      <c r="G286" s="619"/>
      <c r="H286" s="619"/>
      <c r="I286" s="619"/>
      <c r="J286" s="619"/>
      <c r="K286" s="619"/>
      <c r="L286" s="707"/>
      <c r="M286" s="708"/>
      <c r="N286" s="664" t="s">
        <v>413</v>
      </c>
      <c r="O286" s="711"/>
      <c r="P286" s="712" t="e">
        <f aca="false">IFERROR(VLOOKUP(K284,【参考】数式用!$A$5:$J$27,MATCH(O286,【参考】数式用!$B$4:$J$4,0)+1,0),"")))</f>
        <v>#N/A</v>
      </c>
      <c r="Q286" s="665"/>
      <c r="R286" s="666" t="e">
        <f aca="false">IFERROR(VLOOKUP(K284,【参考】数式用!$A$5:$J$27,MATCH(Q286,【参考】数式用!$B$4:$J$4,0)+1,0),"")))</f>
        <v>#N/A</v>
      </c>
      <c r="S286" s="667" t="s">
        <v>114</v>
      </c>
      <c r="T286" s="668" t="n">
        <v>6</v>
      </c>
      <c r="U286" s="669" t="s">
        <v>115</v>
      </c>
      <c r="V286" s="670" t="n">
        <v>4</v>
      </c>
      <c r="W286" s="669" t="s">
        <v>406</v>
      </c>
      <c r="X286" s="668" t="n">
        <v>6</v>
      </c>
      <c r="Y286" s="669" t="s">
        <v>115</v>
      </c>
      <c r="Z286" s="670" t="n">
        <v>5</v>
      </c>
      <c r="AA286" s="669" t="s">
        <v>116</v>
      </c>
      <c r="AB286" s="671" t="s">
        <v>127</v>
      </c>
      <c r="AC286" s="672" t="n">
        <f aca="false">IF(V286&gt;=1,(X286*12+Z286)-(T286*12+V286)+1,"")</f>
        <v>2</v>
      </c>
      <c r="AD286" s="669" t="s">
        <v>407</v>
      </c>
      <c r="AE286" s="673" t="str">
        <f aca="false">IFERROR(ROUNDDOWN(ROUND(L284*R286,0)*M284,0)*AC286,"")</f>
        <v/>
      </c>
      <c r="AF286" s="674" t="str">
        <f aca="false">IFERROR(ROUNDDOWN(ROUND(L284*(R286-P286),0)*M284,0)*AC286,"")</f>
        <v/>
      </c>
      <c r="AG286" s="675" t="n">
        <f aca="false">IF(AND(O286="ベア加算なし",Q286="ベア加算"),AE286,0)</f>
        <v>0</v>
      </c>
      <c r="AH286" s="676"/>
      <c r="AI286" s="677"/>
      <c r="AJ286" s="678"/>
      <c r="AK286" s="679"/>
      <c r="AL286" s="680"/>
      <c r="AM286" s="681"/>
      <c r="AN286" s="682" t="str">
        <f aca="false">IF(AP284="","",IF(OR(O284="",AND(O286="ベア加算なし",Q286="ベア加算",AH286=""),AND(OR(Q284="処遇加算Ⅰ",Q284="処遇加算Ⅱ"),AI284=""),AND(Q284="処遇加算Ⅲ",AJ284=""),AND(Q284="処遇加算Ⅰ",AK284=""),AND(OR(Q285="特定加算Ⅰ",Q285="特定加算Ⅱ"),AL285=""),AND(Q285="特定加算Ⅰ",AM285="")),"！記入が必要な欄（緑色、水色、黄色のセル）に空欄があります。空欄を埋めてください。",""))</f>
        <v/>
      </c>
      <c r="AP286" s="683" t="str">
        <f aca="false">IF(K284&lt;&gt;"","P列・R列に色付け","")</f>
        <v/>
      </c>
      <c r="AQ286" s="684"/>
      <c r="AR286" s="684"/>
      <c r="AX286" s="685"/>
      <c r="AY286" s="645" t="str">
        <f aca="false">G284</f>
        <v/>
      </c>
    </row>
    <row r="287" customFormat="false" ht="32.1" hidden="false" customHeight="true" outlineLevel="0" collapsed="false">
      <c r="A287" s="617" t="n">
        <v>92</v>
      </c>
      <c r="B287" s="618" t="str">
        <f aca="false">IF(基本情報入力シート!C145="","",基本情報入力シート!C145)</f>
        <v/>
      </c>
      <c r="C287" s="618"/>
      <c r="D287" s="618"/>
      <c r="E287" s="618"/>
      <c r="F287" s="618"/>
      <c r="G287" s="619" t="str">
        <f aca="false">IF(基本情報入力シート!M145="","",基本情報入力シート!M145)</f>
        <v/>
      </c>
      <c r="H287" s="619" t="str">
        <f aca="false">IF(基本情報入力シート!R145="","",基本情報入力シート!R145)</f>
        <v/>
      </c>
      <c r="I287" s="619" t="str">
        <f aca="false">IF(基本情報入力シート!W145="","",基本情報入力シート!W145)</f>
        <v/>
      </c>
      <c r="J287" s="619" t="str">
        <f aca="false">IF(基本情報入力シート!X145="","",基本情報入力シート!X145)</f>
        <v/>
      </c>
      <c r="K287" s="619" t="str">
        <f aca="false">IF(基本情報入力シート!Y145="","",基本情報入力シート!Y145)</f>
        <v/>
      </c>
      <c r="L287" s="707" t="str">
        <f aca="false">IF(基本情報入力シート!AB145="","",基本情報入力シート!AB145)</f>
        <v/>
      </c>
      <c r="M287" s="708" t="e">
        <f aca="false">IF(基本情報入力シート!AC145="","",基本情報入力シート!AC145)</f>
        <v>#N/A</v>
      </c>
      <c r="N287" s="623" t="s">
        <v>403</v>
      </c>
      <c r="O287" s="624"/>
      <c r="P287" s="625" t="e">
        <f aca="false">IFERROR(VLOOKUP(K287,【参考】数式用!$A$5:$J$27,MATCH(O287,【参考】数式用!$B$4:$J$4,0)+1,0),"")))</f>
        <v>#N/A</v>
      </c>
      <c r="Q287" s="624"/>
      <c r="R287" s="625" t="e">
        <f aca="false">IFERROR(VLOOKUP(K287,【参考】数式用!$A$5:$J$27,MATCH(Q287,【参考】数式用!$B$4:$J$4,0)+1,0),"")))</f>
        <v>#N/A</v>
      </c>
      <c r="S287" s="626" t="s">
        <v>114</v>
      </c>
      <c r="T287" s="627" t="n">
        <v>6</v>
      </c>
      <c r="U287" s="156" t="s">
        <v>115</v>
      </c>
      <c r="V287" s="628" t="n">
        <v>4</v>
      </c>
      <c r="W287" s="156" t="s">
        <v>406</v>
      </c>
      <c r="X287" s="627" t="n">
        <v>6</v>
      </c>
      <c r="Y287" s="156" t="s">
        <v>115</v>
      </c>
      <c r="Z287" s="628" t="n">
        <v>5</v>
      </c>
      <c r="AA287" s="156" t="s">
        <v>116</v>
      </c>
      <c r="AB287" s="629" t="s">
        <v>127</v>
      </c>
      <c r="AC287" s="630" t="n">
        <f aca="false">IF(V287&gt;=1,(X287*12+Z287)-(T287*12+V287)+1,"")</f>
        <v>2</v>
      </c>
      <c r="AD287" s="156" t="s">
        <v>407</v>
      </c>
      <c r="AE287" s="631" t="str">
        <f aca="false">IFERROR(ROUNDDOWN(ROUND(L287*R287,0)*M287,0)*AC287,"")</f>
        <v/>
      </c>
      <c r="AF287" s="632" t="str">
        <f aca="false">IFERROR(ROUNDDOWN(ROUND(L287*(R287-P287),0)*M287,0)*AC287,"")</f>
        <v/>
      </c>
      <c r="AG287" s="633"/>
      <c r="AH287" s="694"/>
      <c r="AI287" s="709"/>
      <c r="AJ287" s="704"/>
      <c r="AK287" s="705"/>
      <c r="AL287" s="638"/>
      <c r="AM287" s="639"/>
      <c r="AN287" s="640" t="str">
        <f aca="false">IF(AP287="","",IF(R287&lt;P287,"！加算の要件上は問題ありませんが、令和６年３月と比較して４・５月に加算率が下がる計画になっています。",""))</f>
        <v/>
      </c>
      <c r="AP287" s="641" t="str">
        <f aca="false">IF(K287&lt;&gt;"","P列・R列に色付け","")</f>
        <v/>
      </c>
      <c r="AQ287" s="642" t="e">
        <f aca="false">IFERROR(VLOOKUP(K287,【参考】数式用!$AJ$2:$AK$24,2,FALSE),"")))</f>
        <v>#N/A</v>
      </c>
      <c r="AR287" s="644" t="str">
        <f aca="false">Q287&amp;Q288&amp;Q289</f>
        <v/>
      </c>
      <c r="AS287" s="642" t="str">
        <f aca="false">IF(AG289&lt;&gt;0,IF(AH289="○","入力済","未入力"),"")</f>
        <v/>
      </c>
      <c r="AT287" s="643" t="str">
        <f aca="false">IF(OR(Q287="処遇加算Ⅰ",Q287="処遇加算Ⅱ"),IF(OR(AI287="○",AI287="令和６年度中に満たす"),"入力済","未入力"),"")</f>
        <v/>
      </c>
      <c r="AU287" s="644" t="str">
        <f aca="false">IF(Q287="処遇加算Ⅲ",IF(AJ287="○","入力済","未入力"),"")</f>
        <v/>
      </c>
      <c r="AV287" s="642" t="str">
        <f aca="false">IF(Q287="処遇加算Ⅰ",IF(OR(AK287="○",AK287="令和６年度中に満たす"),"入力済","未入力"),"")</f>
        <v/>
      </c>
      <c r="AW287" s="642" t="str">
        <f aca="false">IF(OR(Q288="特定加算Ⅰ",Q288="特定加算Ⅱ"),IF(OR(AND(K287&lt;&gt;"訪問型サービス（総合事業）",K287&lt;&gt;"通所型サービス（総合事業）",K287&lt;&gt;"（介護予防）短期入所生活介護",K287&lt;&gt;"（介護予防）短期入所療養介護（老健）",K287&lt;&gt;"（介護予防）短期入所療養介護 （病院等（老健以外）)",K287&lt;&gt;"（介護予防）短期入所療養介護（医療院）"),AL288&lt;&gt;""),1,""),"")</f>
        <v/>
      </c>
      <c r="AX287" s="645" t="str">
        <f aca="false">IF(Q288="特定加算Ⅰ",IF(AM288="","未入力","入力済"),"")</f>
        <v/>
      </c>
      <c r="AY287" s="645" t="str">
        <f aca="false">G287</f>
        <v/>
      </c>
    </row>
    <row r="288" customFormat="false" ht="32.1" hidden="false" customHeight="true" outlineLevel="0" collapsed="false">
      <c r="A288" s="617"/>
      <c r="B288" s="618"/>
      <c r="C288" s="618"/>
      <c r="D288" s="618"/>
      <c r="E288" s="618"/>
      <c r="F288" s="618"/>
      <c r="G288" s="619"/>
      <c r="H288" s="619"/>
      <c r="I288" s="619"/>
      <c r="J288" s="619"/>
      <c r="K288" s="619"/>
      <c r="L288" s="707"/>
      <c r="M288" s="708"/>
      <c r="N288" s="646" t="s">
        <v>409</v>
      </c>
      <c r="O288" s="647"/>
      <c r="P288" s="648" t="e">
        <f aca="false">IFERROR(VLOOKUP(K287,【参考】数式用!$A$5:$J$27,MATCH(O288,【参考】数式用!$B$4:$J$4,0)+1,0),"")))</f>
        <v>#N/A</v>
      </c>
      <c r="Q288" s="647"/>
      <c r="R288" s="648" t="e">
        <f aca="false">IFERROR(VLOOKUP(K287,【参考】数式用!$A$5:$J$27,MATCH(Q288,【参考】数式用!$B$4:$J$4,0)+1,0),"")))</f>
        <v>#N/A</v>
      </c>
      <c r="S288" s="98" t="s">
        <v>114</v>
      </c>
      <c r="T288" s="649" t="n">
        <v>6</v>
      </c>
      <c r="U288" s="99" t="s">
        <v>115</v>
      </c>
      <c r="V288" s="650" t="n">
        <v>4</v>
      </c>
      <c r="W288" s="99" t="s">
        <v>406</v>
      </c>
      <c r="X288" s="649" t="n">
        <v>6</v>
      </c>
      <c r="Y288" s="99" t="s">
        <v>115</v>
      </c>
      <c r="Z288" s="650" t="n">
        <v>5</v>
      </c>
      <c r="AA288" s="99" t="s">
        <v>116</v>
      </c>
      <c r="AB288" s="651" t="s">
        <v>127</v>
      </c>
      <c r="AC288" s="652" t="n">
        <f aca="false">IF(V288&gt;=1,(X288*12+Z288)-(T288*12+V288)+1,"")</f>
        <v>2</v>
      </c>
      <c r="AD288" s="99" t="s">
        <v>407</v>
      </c>
      <c r="AE288" s="653" t="str">
        <f aca="false">IFERROR(ROUNDDOWN(ROUND(L287*R288,0)*M287,0)*AC288,"")</f>
        <v/>
      </c>
      <c r="AF288" s="654" t="str">
        <f aca="false">IFERROR(ROUNDDOWN(ROUND(L287*(R288-P288),0)*M287,0)*AC288,"")</f>
        <v/>
      </c>
      <c r="AG288" s="655"/>
      <c r="AH288" s="656"/>
      <c r="AI288" s="657"/>
      <c r="AJ288" s="658"/>
      <c r="AK288" s="659"/>
      <c r="AL288" s="660"/>
      <c r="AM288" s="661"/>
      <c r="AN288" s="662" t="str">
        <f aca="false">IF(AP287="","",IF(OR(Z287=4,Z288=4,Z289=4),"！加算の要件上は問題ありませんが、算定期間の終わりが令和６年５月になっていません。区分変更の場合は、「基本情報入力シート」で同じ事業所を２行に分けて記入してください。",""))</f>
        <v/>
      </c>
      <c r="AO288" s="663"/>
      <c r="AP288" s="641" t="str">
        <f aca="false">IF(K287&lt;&gt;"","P列・R列に色付け","")</f>
        <v/>
      </c>
      <c r="AY288" s="645" t="str">
        <f aca="false">G287</f>
        <v/>
      </c>
    </row>
    <row r="289" customFormat="false" ht="32.1" hidden="false" customHeight="true" outlineLevel="0" collapsed="false">
      <c r="A289" s="617"/>
      <c r="B289" s="618"/>
      <c r="C289" s="618"/>
      <c r="D289" s="618"/>
      <c r="E289" s="618"/>
      <c r="F289" s="618"/>
      <c r="G289" s="619"/>
      <c r="H289" s="619"/>
      <c r="I289" s="619"/>
      <c r="J289" s="619"/>
      <c r="K289" s="619"/>
      <c r="L289" s="707"/>
      <c r="M289" s="708"/>
      <c r="N289" s="664" t="s">
        <v>413</v>
      </c>
      <c r="O289" s="711"/>
      <c r="P289" s="712" t="e">
        <f aca="false">IFERROR(VLOOKUP(K287,【参考】数式用!$A$5:$J$27,MATCH(O289,【参考】数式用!$B$4:$J$4,0)+1,0),"")))</f>
        <v>#N/A</v>
      </c>
      <c r="Q289" s="665"/>
      <c r="R289" s="666" t="e">
        <f aca="false">IFERROR(VLOOKUP(K287,【参考】数式用!$A$5:$J$27,MATCH(Q289,【参考】数式用!$B$4:$J$4,0)+1,0),"")))</f>
        <v>#N/A</v>
      </c>
      <c r="S289" s="667" t="s">
        <v>114</v>
      </c>
      <c r="T289" s="668" t="n">
        <v>6</v>
      </c>
      <c r="U289" s="669" t="s">
        <v>115</v>
      </c>
      <c r="V289" s="670" t="n">
        <v>4</v>
      </c>
      <c r="W289" s="669" t="s">
        <v>406</v>
      </c>
      <c r="X289" s="668" t="n">
        <v>6</v>
      </c>
      <c r="Y289" s="669" t="s">
        <v>115</v>
      </c>
      <c r="Z289" s="670" t="n">
        <v>5</v>
      </c>
      <c r="AA289" s="669" t="s">
        <v>116</v>
      </c>
      <c r="AB289" s="671" t="s">
        <v>127</v>
      </c>
      <c r="AC289" s="672" t="n">
        <f aca="false">IF(V289&gt;=1,(X289*12+Z289)-(T289*12+V289)+1,"")</f>
        <v>2</v>
      </c>
      <c r="AD289" s="669" t="s">
        <v>407</v>
      </c>
      <c r="AE289" s="673" t="str">
        <f aca="false">IFERROR(ROUNDDOWN(ROUND(L287*R289,0)*M287,0)*AC289,"")</f>
        <v/>
      </c>
      <c r="AF289" s="674" t="str">
        <f aca="false">IFERROR(ROUNDDOWN(ROUND(L287*(R289-P289),0)*M287,0)*AC289,"")</f>
        <v/>
      </c>
      <c r="AG289" s="675" t="n">
        <f aca="false">IF(AND(O289="ベア加算なし",Q289="ベア加算"),AE289,0)</f>
        <v>0</v>
      </c>
      <c r="AH289" s="676"/>
      <c r="AI289" s="677"/>
      <c r="AJ289" s="678"/>
      <c r="AK289" s="679"/>
      <c r="AL289" s="680"/>
      <c r="AM289" s="681"/>
      <c r="AN289" s="682" t="str">
        <f aca="false">IF(AP287="","",IF(OR(O287="",AND(O289="ベア加算なし",Q289="ベア加算",AH289=""),AND(OR(Q287="処遇加算Ⅰ",Q287="処遇加算Ⅱ"),AI287=""),AND(Q287="処遇加算Ⅲ",AJ287=""),AND(Q287="処遇加算Ⅰ",AK287=""),AND(OR(Q288="特定加算Ⅰ",Q288="特定加算Ⅱ"),AL288=""),AND(Q288="特定加算Ⅰ",AM288="")),"！記入が必要な欄（緑色、水色、黄色のセル）に空欄があります。空欄を埋めてください。",""))</f>
        <v/>
      </c>
      <c r="AP289" s="683" t="str">
        <f aca="false">IF(K287&lt;&gt;"","P列・R列に色付け","")</f>
        <v/>
      </c>
      <c r="AQ289" s="684"/>
      <c r="AR289" s="684"/>
      <c r="AX289" s="685"/>
      <c r="AY289" s="645" t="str">
        <f aca="false">G287</f>
        <v/>
      </c>
    </row>
    <row r="290" customFormat="false" ht="32.1" hidden="false" customHeight="true" outlineLevel="0" collapsed="false">
      <c r="A290" s="617" t="n">
        <v>93</v>
      </c>
      <c r="B290" s="618" t="str">
        <f aca="false">IF(基本情報入力シート!C146="","",基本情報入力シート!C146)</f>
        <v/>
      </c>
      <c r="C290" s="618"/>
      <c r="D290" s="618"/>
      <c r="E290" s="618"/>
      <c r="F290" s="618"/>
      <c r="G290" s="619" t="str">
        <f aca="false">IF(基本情報入力シート!M146="","",基本情報入力シート!M146)</f>
        <v/>
      </c>
      <c r="H290" s="619" t="str">
        <f aca="false">IF(基本情報入力シート!R146="","",基本情報入力シート!R146)</f>
        <v/>
      </c>
      <c r="I290" s="619" t="str">
        <f aca="false">IF(基本情報入力シート!W146="","",基本情報入力シート!W146)</f>
        <v/>
      </c>
      <c r="J290" s="619" t="str">
        <f aca="false">IF(基本情報入力シート!X146="","",基本情報入力シート!X146)</f>
        <v/>
      </c>
      <c r="K290" s="619" t="str">
        <f aca="false">IF(基本情報入力シート!Y146="","",基本情報入力シート!Y146)</f>
        <v/>
      </c>
      <c r="L290" s="707" t="str">
        <f aca="false">IF(基本情報入力シート!AB146="","",基本情報入力シート!AB146)</f>
        <v/>
      </c>
      <c r="M290" s="708" t="e">
        <f aca="false">IF(基本情報入力シート!AC146="","",基本情報入力シート!AC146)</f>
        <v>#N/A</v>
      </c>
      <c r="N290" s="623" t="s">
        <v>403</v>
      </c>
      <c r="O290" s="624"/>
      <c r="P290" s="625" t="e">
        <f aca="false">IFERROR(VLOOKUP(K290,【参考】数式用!$A$5:$J$27,MATCH(O290,【参考】数式用!$B$4:$J$4,0)+1,0),"")))</f>
        <v>#N/A</v>
      </c>
      <c r="Q290" s="624"/>
      <c r="R290" s="625" t="e">
        <f aca="false">IFERROR(VLOOKUP(K290,【参考】数式用!$A$5:$J$27,MATCH(Q290,【参考】数式用!$B$4:$J$4,0)+1,0),"")))</f>
        <v>#N/A</v>
      </c>
      <c r="S290" s="626" t="s">
        <v>114</v>
      </c>
      <c r="T290" s="627" t="n">
        <v>6</v>
      </c>
      <c r="U290" s="156" t="s">
        <v>115</v>
      </c>
      <c r="V290" s="628" t="n">
        <v>4</v>
      </c>
      <c r="W290" s="156" t="s">
        <v>406</v>
      </c>
      <c r="X290" s="627" t="n">
        <v>6</v>
      </c>
      <c r="Y290" s="156" t="s">
        <v>115</v>
      </c>
      <c r="Z290" s="628" t="n">
        <v>5</v>
      </c>
      <c r="AA290" s="156" t="s">
        <v>116</v>
      </c>
      <c r="AB290" s="629" t="s">
        <v>127</v>
      </c>
      <c r="AC290" s="630" t="n">
        <f aca="false">IF(V290&gt;=1,(X290*12+Z290)-(T290*12+V290)+1,"")</f>
        <v>2</v>
      </c>
      <c r="AD290" s="156" t="s">
        <v>407</v>
      </c>
      <c r="AE290" s="631" t="str">
        <f aca="false">IFERROR(ROUNDDOWN(ROUND(L290*R290,0)*M290,0)*AC290,"")</f>
        <v/>
      </c>
      <c r="AF290" s="632" t="str">
        <f aca="false">IFERROR(ROUNDDOWN(ROUND(L290*(R290-P290),0)*M290,0)*AC290,"")</f>
        <v/>
      </c>
      <c r="AG290" s="633"/>
      <c r="AH290" s="694"/>
      <c r="AI290" s="709"/>
      <c r="AJ290" s="704"/>
      <c r="AK290" s="705"/>
      <c r="AL290" s="638"/>
      <c r="AM290" s="639"/>
      <c r="AN290" s="640" t="str">
        <f aca="false">IF(AP290="","",IF(R290&lt;P290,"！加算の要件上は問題ありませんが、令和６年３月と比較して４・５月に加算率が下がる計画になっています。",""))</f>
        <v/>
      </c>
      <c r="AP290" s="641" t="str">
        <f aca="false">IF(K290&lt;&gt;"","P列・R列に色付け","")</f>
        <v/>
      </c>
      <c r="AQ290" s="642" t="e">
        <f aca="false">IFERROR(VLOOKUP(K290,【参考】数式用!$AJ$2:$AK$24,2,FALSE),"")))</f>
        <v>#N/A</v>
      </c>
      <c r="AR290" s="644" t="str">
        <f aca="false">Q290&amp;Q291&amp;Q292</f>
        <v/>
      </c>
      <c r="AS290" s="642" t="str">
        <f aca="false">IF(AG292&lt;&gt;0,IF(AH292="○","入力済","未入力"),"")</f>
        <v/>
      </c>
      <c r="AT290" s="643" t="str">
        <f aca="false">IF(OR(Q290="処遇加算Ⅰ",Q290="処遇加算Ⅱ"),IF(OR(AI290="○",AI290="令和６年度中に満たす"),"入力済","未入力"),"")</f>
        <v/>
      </c>
      <c r="AU290" s="644" t="str">
        <f aca="false">IF(Q290="処遇加算Ⅲ",IF(AJ290="○","入力済","未入力"),"")</f>
        <v/>
      </c>
      <c r="AV290" s="642" t="str">
        <f aca="false">IF(Q290="処遇加算Ⅰ",IF(OR(AK290="○",AK290="令和６年度中に満たす"),"入力済","未入力"),"")</f>
        <v/>
      </c>
      <c r="AW290" s="642" t="str">
        <f aca="false">IF(OR(Q291="特定加算Ⅰ",Q291="特定加算Ⅱ"),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（病院等（老健以外）)",K290&lt;&gt;"（介護予防）短期入所療養介護（医療院）"),AL291&lt;&gt;""),1,""),"")</f>
        <v/>
      </c>
      <c r="AX290" s="645" t="str">
        <f aca="false">IF(Q291="特定加算Ⅰ",IF(AM291="","未入力","入力済"),"")</f>
        <v/>
      </c>
      <c r="AY290" s="645" t="str">
        <f aca="false">G290</f>
        <v/>
      </c>
    </row>
    <row r="291" customFormat="false" ht="32.1" hidden="false" customHeight="true" outlineLevel="0" collapsed="false">
      <c r="A291" s="617"/>
      <c r="B291" s="618"/>
      <c r="C291" s="618"/>
      <c r="D291" s="618"/>
      <c r="E291" s="618"/>
      <c r="F291" s="618"/>
      <c r="G291" s="619"/>
      <c r="H291" s="619"/>
      <c r="I291" s="619"/>
      <c r="J291" s="619"/>
      <c r="K291" s="619"/>
      <c r="L291" s="707"/>
      <c r="M291" s="708"/>
      <c r="N291" s="646" t="s">
        <v>409</v>
      </c>
      <c r="O291" s="647"/>
      <c r="P291" s="648" t="e">
        <f aca="false">IFERROR(VLOOKUP(K290,【参考】数式用!$A$5:$J$27,MATCH(O291,【参考】数式用!$B$4:$J$4,0)+1,0),"")))</f>
        <v>#N/A</v>
      </c>
      <c r="Q291" s="647"/>
      <c r="R291" s="648" t="e">
        <f aca="false">IFERROR(VLOOKUP(K290,【参考】数式用!$A$5:$J$27,MATCH(Q291,【参考】数式用!$B$4:$J$4,0)+1,0),"")))</f>
        <v>#N/A</v>
      </c>
      <c r="S291" s="98" t="s">
        <v>114</v>
      </c>
      <c r="T291" s="649" t="n">
        <v>6</v>
      </c>
      <c r="U291" s="99" t="s">
        <v>115</v>
      </c>
      <c r="V291" s="650" t="n">
        <v>4</v>
      </c>
      <c r="W291" s="99" t="s">
        <v>406</v>
      </c>
      <c r="X291" s="649" t="n">
        <v>6</v>
      </c>
      <c r="Y291" s="99" t="s">
        <v>115</v>
      </c>
      <c r="Z291" s="650" t="n">
        <v>5</v>
      </c>
      <c r="AA291" s="99" t="s">
        <v>116</v>
      </c>
      <c r="AB291" s="651" t="s">
        <v>127</v>
      </c>
      <c r="AC291" s="652" t="n">
        <f aca="false">IF(V291&gt;=1,(X291*12+Z291)-(T291*12+V291)+1,"")</f>
        <v>2</v>
      </c>
      <c r="AD291" s="99" t="s">
        <v>407</v>
      </c>
      <c r="AE291" s="653" t="str">
        <f aca="false">IFERROR(ROUNDDOWN(ROUND(L290*R291,0)*M290,0)*AC291,"")</f>
        <v/>
      </c>
      <c r="AF291" s="654" t="str">
        <f aca="false">IFERROR(ROUNDDOWN(ROUND(L290*(R291-P291),0)*M290,0)*AC291,"")</f>
        <v/>
      </c>
      <c r="AG291" s="655"/>
      <c r="AH291" s="656"/>
      <c r="AI291" s="657"/>
      <c r="AJ291" s="658"/>
      <c r="AK291" s="659"/>
      <c r="AL291" s="660"/>
      <c r="AM291" s="661"/>
      <c r="AN291" s="662" t="str">
        <f aca="false">IF(AP290="","",IF(OR(Z290=4,Z291=4,Z292=4),"！加算の要件上は問題ありませんが、算定期間の終わりが令和６年５月になっていません。区分変更の場合は、「基本情報入力シート」で同じ事業所を２行に分けて記入してください。",""))</f>
        <v/>
      </c>
      <c r="AO291" s="663"/>
      <c r="AP291" s="641" t="str">
        <f aca="false">IF(K290&lt;&gt;"","P列・R列に色付け","")</f>
        <v/>
      </c>
      <c r="AY291" s="645" t="str">
        <f aca="false">G290</f>
        <v/>
      </c>
    </row>
    <row r="292" customFormat="false" ht="32.1" hidden="false" customHeight="true" outlineLevel="0" collapsed="false">
      <c r="A292" s="617"/>
      <c r="B292" s="618"/>
      <c r="C292" s="618"/>
      <c r="D292" s="618"/>
      <c r="E292" s="618"/>
      <c r="F292" s="618"/>
      <c r="G292" s="619"/>
      <c r="H292" s="619"/>
      <c r="I292" s="619"/>
      <c r="J292" s="619"/>
      <c r="K292" s="619"/>
      <c r="L292" s="707"/>
      <c r="M292" s="708"/>
      <c r="N292" s="664" t="s">
        <v>413</v>
      </c>
      <c r="O292" s="711"/>
      <c r="P292" s="712" t="e">
        <f aca="false">IFERROR(VLOOKUP(K290,【参考】数式用!$A$5:$J$27,MATCH(O292,【参考】数式用!$B$4:$J$4,0)+1,0),"")))</f>
        <v>#N/A</v>
      </c>
      <c r="Q292" s="665"/>
      <c r="R292" s="666" t="e">
        <f aca="false">IFERROR(VLOOKUP(K290,【参考】数式用!$A$5:$J$27,MATCH(Q292,【参考】数式用!$B$4:$J$4,0)+1,0),"")))</f>
        <v>#N/A</v>
      </c>
      <c r="S292" s="667" t="s">
        <v>114</v>
      </c>
      <c r="T292" s="668" t="n">
        <v>6</v>
      </c>
      <c r="U292" s="669" t="s">
        <v>115</v>
      </c>
      <c r="V292" s="670" t="n">
        <v>4</v>
      </c>
      <c r="W292" s="669" t="s">
        <v>406</v>
      </c>
      <c r="X292" s="668" t="n">
        <v>6</v>
      </c>
      <c r="Y292" s="669" t="s">
        <v>115</v>
      </c>
      <c r="Z292" s="670" t="n">
        <v>5</v>
      </c>
      <c r="AA292" s="669" t="s">
        <v>116</v>
      </c>
      <c r="AB292" s="671" t="s">
        <v>127</v>
      </c>
      <c r="AC292" s="672" t="n">
        <f aca="false">IF(V292&gt;=1,(X292*12+Z292)-(T292*12+V292)+1,"")</f>
        <v>2</v>
      </c>
      <c r="AD292" s="669" t="s">
        <v>407</v>
      </c>
      <c r="AE292" s="673" t="str">
        <f aca="false">IFERROR(ROUNDDOWN(ROUND(L290*R292,0)*M290,0)*AC292,"")</f>
        <v/>
      </c>
      <c r="AF292" s="674" t="str">
        <f aca="false">IFERROR(ROUNDDOWN(ROUND(L290*(R292-P292),0)*M290,0)*AC292,"")</f>
        <v/>
      </c>
      <c r="AG292" s="675" t="n">
        <f aca="false">IF(AND(O292="ベア加算なし",Q292="ベア加算"),AE292,0)</f>
        <v>0</v>
      </c>
      <c r="AH292" s="676"/>
      <c r="AI292" s="677"/>
      <c r="AJ292" s="678"/>
      <c r="AK292" s="679"/>
      <c r="AL292" s="680"/>
      <c r="AM292" s="681"/>
      <c r="AN292" s="682" t="str">
        <f aca="false">IF(AP290="","",IF(OR(O290="",AND(O292="ベア加算なし",Q292="ベア加算",AH292=""),AND(OR(Q290="処遇加算Ⅰ",Q290="処遇加算Ⅱ"),AI290=""),AND(Q290="処遇加算Ⅲ",AJ290=""),AND(Q290="処遇加算Ⅰ",AK290=""),AND(OR(Q291="特定加算Ⅰ",Q291="特定加算Ⅱ"),AL291=""),AND(Q291="特定加算Ⅰ",AM291="")),"！記入が必要な欄（緑色、水色、黄色のセル）に空欄があります。空欄を埋めてください。",""))</f>
        <v/>
      </c>
      <c r="AP292" s="683" t="str">
        <f aca="false">IF(K290&lt;&gt;"","P列・R列に色付け","")</f>
        <v/>
      </c>
      <c r="AQ292" s="684"/>
      <c r="AR292" s="684"/>
      <c r="AX292" s="685"/>
      <c r="AY292" s="645" t="str">
        <f aca="false">G290</f>
        <v/>
      </c>
    </row>
    <row r="293" customFormat="false" ht="32.1" hidden="false" customHeight="true" outlineLevel="0" collapsed="false">
      <c r="A293" s="617" t="n">
        <v>94</v>
      </c>
      <c r="B293" s="618" t="str">
        <f aca="false">IF(基本情報入力シート!C147="","",基本情報入力シート!C147)</f>
        <v/>
      </c>
      <c r="C293" s="618"/>
      <c r="D293" s="618"/>
      <c r="E293" s="618"/>
      <c r="F293" s="618"/>
      <c r="G293" s="619" t="str">
        <f aca="false">IF(基本情報入力シート!M147="","",基本情報入力シート!M147)</f>
        <v/>
      </c>
      <c r="H293" s="619" t="str">
        <f aca="false">IF(基本情報入力シート!R147="","",基本情報入力シート!R147)</f>
        <v/>
      </c>
      <c r="I293" s="619" t="str">
        <f aca="false">IF(基本情報入力シート!W147="","",基本情報入力シート!W147)</f>
        <v/>
      </c>
      <c r="J293" s="619" t="str">
        <f aca="false">IF(基本情報入力シート!X147="","",基本情報入力シート!X147)</f>
        <v/>
      </c>
      <c r="K293" s="619" t="str">
        <f aca="false">IF(基本情報入力シート!Y147="","",基本情報入力シート!Y147)</f>
        <v/>
      </c>
      <c r="L293" s="707" t="str">
        <f aca="false">IF(基本情報入力シート!AB147="","",基本情報入力シート!AB147)</f>
        <v/>
      </c>
      <c r="M293" s="708" t="e">
        <f aca="false">IF(基本情報入力シート!AC147="","",基本情報入力シート!AC147)</f>
        <v>#N/A</v>
      </c>
      <c r="N293" s="623" t="s">
        <v>403</v>
      </c>
      <c r="O293" s="624"/>
      <c r="P293" s="625" t="e">
        <f aca="false">IFERROR(VLOOKUP(K293,【参考】数式用!$A$5:$J$27,MATCH(O293,【参考】数式用!$B$4:$J$4,0)+1,0),"")))</f>
        <v>#N/A</v>
      </c>
      <c r="Q293" s="624"/>
      <c r="R293" s="625" t="e">
        <f aca="false">IFERROR(VLOOKUP(K293,【参考】数式用!$A$5:$J$27,MATCH(Q293,【参考】数式用!$B$4:$J$4,0)+1,0),"")))</f>
        <v>#N/A</v>
      </c>
      <c r="S293" s="626" t="s">
        <v>114</v>
      </c>
      <c r="T293" s="627" t="n">
        <v>6</v>
      </c>
      <c r="U293" s="156" t="s">
        <v>115</v>
      </c>
      <c r="V293" s="628" t="n">
        <v>4</v>
      </c>
      <c r="W293" s="156" t="s">
        <v>406</v>
      </c>
      <c r="X293" s="627" t="n">
        <v>6</v>
      </c>
      <c r="Y293" s="156" t="s">
        <v>115</v>
      </c>
      <c r="Z293" s="628" t="n">
        <v>5</v>
      </c>
      <c r="AA293" s="156" t="s">
        <v>116</v>
      </c>
      <c r="AB293" s="629" t="s">
        <v>127</v>
      </c>
      <c r="AC293" s="630" t="n">
        <f aca="false">IF(V293&gt;=1,(X293*12+Z293)-(T293*12+V293)+1,"")</f>
        <v>2</v>
      </c>
      <c r="AD293" s="156" t="s">
        <v>407</v>
      </c>
      <c r="AE293" s="631" t="str">
        <f aca="false">IFERROR(ROUNDDOWN(ROUND(L293*R293,0)*M293,0)*AC293,"")</f>
        <v/>
      </c>
      <c r="AF293" s="632" t="str">
        <f aca="false">IFERROR(ROUNDDOWN(ROUND(L293*(R293-P293),0)*M293,0)*AC293,"")</f>
        <v/>
      </c>
      <c r="AG293" s="633"/>
      <c r="AH293" s="694"/>
      <c r="AI293" s="709"/>
      <c r="AJ293" s="704"/>
      <c r="AK293" s="705"/>
      <c r="AL293" s="638"/>
      <c r="AM293" s="639"/>
      <c r="AN293" s="640" t="str">
        <f aca="false">IF(AP293="","",IF(R293&lt;P293,"！加算の要件上は問題ありませんが、令和６年３月と比較して４・５月に加算率が下がる計画になっています。",""))</f>
        <v/>
      </c>
      <c r="AP293" s="641" t="str">
        <f aca="false">IF(K293&lt;&gt;"","P列・R列に色付け","")</f>
        <v/>
      </c>
      <c r="AQ293" s="642" t="e">
        <f aca="false">IFERROR(VLOOKUP(K293,【参考】数式用!$AJ$2:$AK$24,2,FALSE),"")))</f>
        <v>#N/A</v>
      </c>
      <c r="AR293" s="644" t="str">
        <f aca="false">Q293&amp;Q294&amp;Q295</f>
        <v/>
      </c>
      <c r="AS293" s="642" t="str">
        <f aca="false">IF(AG295&lt;&gt;0,IF(AH295="○","入力済","未入力"),"")</f>
        <v/>
      </c>
      <c r="AT293" s="643" t="str">
        <f aca="false">IF(OR(Q293="処遇加算Ⅰ",Q293="処遇加算Ⅱ"),IF(OR(AI293="○",AI293="令和６年度中に満たす"),"入力済","未入力"),"")</f>
        <v/>
      </c>
      <c r="AU293" s="644" t="str">
        <f aca="false">IF(Q293="処遇加算Ⅲ",IF(AJ293="○","入力済","未入力"),"")</f>
        <v/>
      </c>
      <c r="AV293" s="642" t="str">
        <f aca="false">IF(Q293="処遇加算Ⅰ",IF(OR(AK293="○",AK293="令和６年度中に満たす"),"入力済","未入力"),"")</f>
        <v/>
      </c>
      <c r="AW293" s="642" t="str">
        <f aca="false">IF(OR(Q294="特定加算Ⅰ",Q294="特定加算Ⅱ"),IF(OR(AND(K293&lt;&gt;"訪問型サービス（総合事業）",K293&lt;&gt;"通所型サービス（総合事業）",K293&lt;&gt;"（介護予防）短期入所生活介護",K293&lt;&gt;"（介護予防）短期入所療養介護（老健）",K293&lt;&gt;"（介護予防）短期入所療養介護 （病院等（老健以外）)",K293&lt;&gt;"（介護予防）短期入所療養介護（医療院）"),AL294&lt;&gt;""),1,""),"")</f>
        <v/>
      </c>
      <c r="AX293" s="645" t="str">
        <f aca="false">IF(Q294="特定加算Ⅰ",IF(AM294="","未入力","入力済"),"")</f>
        <v/>
      </c>
      <c r="AY293" s="645" t="str">
        <f aca="false">G293</f>
        <v/>
      </c>
    </row>
    <row r="294" customFormat="false" ht="32.1" hidden="false" customHeight="true" outlineLevel="0" collapsed="false">
      <c r="A294" s="617"/>
      <c r="B294" s="618"/>
      <c r="C294" s="618"/>
      <c r="D294" s="618"/>
      <c r="E294" s="618"/>
      <c r="F294" s="618"/>
      <c r="G294" s="619"/>
      <c r="H294" s="619"/>
      <c r="I294" s="619"/>
      <c r="J294" s="619"/>
      <c r="K294" s="619"/>
      <c r="L294" s="707"/>
      <c r="M294" s="708"/>
      <c r="N294" s="646" t="s">
        <v>409</v>
      </c>
      <c r="O294" s="647"/>
      <c r="P294" s="648" t="e">
        <f aca="false">IFERROR(VLOOKUP(K293,【参考】数式用!$A$5:$J$27,MATCH(O294,【参考】数式用!$B$4:$J$4,0)+1,0),"")))</f>
        <v>#N/A</v>
      </c>
      <c r="Q294" s="647"/>
      <c r="R294" s="648" t="e">
        <f aca="false">IFERROR(VLOOKUP(K293,【参考】数式用!$A$5:$J$27,MATCH(Q294,【参考】数式用!$B$4:$J$4,0)+1,0),"")))</f>
        <v>#N/A</v>
      </c>
      <c r="S294" s="98" t="s">
        <v>114</v>
      </c>
      <c r="T294" s="649" t="n">
        <v>6</v>
      </c>
      <c r="U294" s="99" t="s">
        <v>115</v>
      </c>
      <c r="V294" s="650" t="n">
        <v>4</v>
      </c>
      <c r="W294" s="99" t="s">
        <v>406</v>
      </c>
      <c r="X294" s="649" t="n">
        <v>6</v>
      </c>
      <c r="Y294" s="99" t="s">
        <v>115</v>
      </c>
      <c r="Z294" s="650" t="n">
        <v>5</v>
      </c>
      <c r="AA294" s="99" t="s">
        <v>116</v>
      </c>
      <c r="AB294" s="651" t="s">
        <v>127</v>
      </c>
      <c r="AC294" s="652" t="n">
        <f aca="false">IF(V294&gt;=1,(X294*12+Z294)-(T294*12+V294)+1,"")</f>
        <v>2</v>
      </c>
      <c r="AD294" s="99" t="s">
        <v>407</v>
      </c>
      <c r="AE294" s="653" t="str">
        <f aca="false">IFERROR(ROUNDDOWN(ROUND(L293*R294,0)*M293,0)*AC294,"")</f>
        <v/>
      </c>
      <c r="AF294" s="654" t="str">
        <f aca="false">IFERROR(ROUNDDOWN(ROUND(L293*(R294-P294),0)*M293,0)*AC294,"")</f>
        <v/>
      </c>
      <c r="AG294" s="655"/>
      <c r="AH294" s="656"/>
      <c r="AI294" s="657"/>
      <c r="AJ294" s="658"/>
      <c r="AK294" s="659"/>
      <c r="AL294" s="660"/>
      <c r="AM294" s="661"/>
      <c r="AN294" s="662" t="str">
        <f aca="false">IF(AP293="","",IF(OR(Z293=4,Z294=4,Z295=4),"！加算の要件上は問題ありませんが、算定期間の終わりが令和６年５月になっていません。区分変更の場合は、「基本情報入力シート」で同じ事業所を２行に分けて記入してください。",""))</f>
        <v/>
      </c>
      <c r="AO294" s="663"/>
      <c r="AP294" s="641" t="str">
        <f aca="false">IF(K293&lt;&gt;"","P列・R列に色付け","")</f>
        <v/>
      </c>
      <c r="AY294" s="645" t="str">
        <f aca="false">G293</f>
        <v/>
      </c>
    </row>
    <row r="295" customFormat="false" ht="32.1" hidden="false" customHeight="true" outlineLevel="0" collapsed="false">
      <c r="A295" s="617"/>
      <c r="B295" s="618"/>
      <c r="C295" s="618"/>
      <c r="D295" s="618"/>
      <c r="E295" s="618"/>
      <c r="F295" s="618"/>
      <c r="G295" s="619"/>
      <c r="H295" s="619"/>
      <c r="I295" s="619"/>
      <c r="J295" s="619"/>
      <c r="K295" s="619"/>
      <c r="L295" s="707"/>
      <c r="M295" s="708"/>
      <c r="N295" s="664" t="s">
        <v>413</v>
      </c>
      <c r="O295" s="711"/>
      <c r="P295" s="712" t="e">
        <f aca="false">IFERROR(VLOOKUP(K293,【参考】数式用!$A$5:$J$27,MATCH(O295,【参考】数式用!$B$4:$J$4,0)+1,0),"")))</f>
        <v>#N/A</v>
      </c>
      <c r="Q295" s="665"/>
      <c r="R295" s="666" t="e">
        <f aca="false">IFERROR(VLOOKUP(K293,【参考】数式用!$A$5:$J$27,MATCH(Q295,【参考】数式用!$B$4:$J$4,0)+1,0),"")))</f>
        <v>#N/A</v>
      </c>
      <c r="S295" s="667" t="s">
        <v>114</v>
      </c>
      <c r="T295" s="668" t="n">
        <v>6</v>
      </c>
      <c r="U295" s="669" t="s">
        <v>115</v>
      </c>
      <c r="V295" s="670" t="n">
        <v>4</v>
      </c>
      <c r="W295" s="669" t="s">
        <v>406</v>
      </c>
      <c r="X295" s="668" t="n">
        <v>6</v>
      </c>
      <c r="Y295" s="669" t="s">
        <v>115</v>
      </c>
      <c r="Z295" s="670" t="n">
        <v>5</v>
      </c>
      <c r="AA295" s="669" t="s">
        <v>116</v>
      </c>
      <c r="AB295" s="671" t="s">
        <v>127</v>
      </c>
      <c r="AC295" s="672" t="n">
        <f aca="false">IF(V295&gt;=1,(X295*12+Z295)-(T295*12+V295)+1,"")</f>
        <v>2</v>
      </c>
      <c r="AD295" s="669" t="s">
        <v>407</v>
      </c>
      <c r="AE295" s="673" t="str">
        <f aca="false">IFERROR(ROUNDDOWN(ROUND(L293*R295,0)*M293,0)*AC295,"")</f>
        <v/>
      </c>
      <c r="AF295" s="674" t="str">
        <f aca="false">IFERROR(ROUNDDOWN(ROUND(L293*(R295-P295),0)*M293,0)*AC295,"")</f>
        <v/>
      </c>
      <c r="AG295" s="675" t="n">
        <f aca="false">IF(AND(O295="ベア加算なし",Q295="ベア加算"),AE295,0)</f>
        <v>0</v>
      </c>
      <c r="AH295" s="676"/>
      <c r="AI295" s="677"/>
      <c r="AJ295" s="678"/>
      <c r="AK295" s="679"/>
      <c r="AL295" s="680"/>
      <c r="AM295" s="681"/>
      <c r="AN295" s="682" t="str">
        <f aca="false">IF(AP293="","",IF(OR(O293="",AND(O295="ベア加算なし",Q295="ベア加算",AH295=""),AND(OR(Q293="処遇加算Ⅰ",Q293="処遇加算Ⅱ"),AI293=""),AND(Q293="処遇加算Ⅲ",AJ293=""),AND(Q293="処遇加算Ⅰ",AK293=""),AND(OR(Q294="特定加算Ⅰ",Q294="特定加算Ⅱ"),AL294=""),AND(Q294="特定加算Ⅰ",AM294="")),"！記入が必要な欄（緑色、水色、黄色のセル）に空欄があります。空欄を埋めてください。",""))</f>
        <v/>
      </c>
      <c r="AP295" s="683" t="str">
        <f aca="false">IF(K293&lt;&gt;"","P列・R列に色付け","")</f>
        <v/>
      </c>
      <c r="AQ295" s="684"/>
      <c r="AR295" s="684"/>
      <c r="AX295" s="685"/>
      <c r="AY295" s="645" t="str">
        <f aca="false">G293</f>
        <v/>
      </c>
    </row>
    <row r="296" customFormat="false" ht="32.1" hidden="false" customHeight="true" outlineLevel="0" collapsed="false">
      <c r="A296" s="617" t="n">
        <v>95</v>
      </c>
      <c r="B296" s="618" t="str">
        <f aca="false">IF(基本情報入力シート!C148="","",基本情報入力シート!C148)</f>
        <v/>
      </c>
      <c r="C296" s="618"/>
      <c r="D296" s="618"/>
      <c r="E296" s="618"/>
      <c r="F296" s="618"/>
      <c r="G296" s="619" t="str">
        <f aca="false">IF(基本情報入力シート!M148="","",基本情報入力シート!M148)</f>
        <v/>
      </c>
      <c r="H296" s="619" t="str">
        <f aca="false">IF(基本情報入力シート!R148="","",基本情報入力シート!R148)</f>
        <v/>
      </c>
      <c r="I296" s="619" t="str">
        <f aca="false">IF(基本情報入力シート!W148="","",基本情報入力シート!W148)</f>
        <v/>
      </c>
      <c r="J296" s="619" t="str">
        <f aca="false">IF(基本情報入力シート!X148="","",基本情報入力シート!X148)</f>
        <v/>
      </c>
      <c r="K296" s="619" t="str">
        <f aca="false">IF(基本情報入力シート!Y148="","",基本情報入力シート!Y148)</f>
        <v/>
      </c>
      <c r="L296" s="707" t="str">
        <f aca="false">IF(基本情報入力シート!AB148="","",基本情報入力シート!AB148)</f>
        <v/>
      </c>
      <c r="M296" s="708" t="e">
        <f aca="false">IF(基本情報入力シート!AC148="","",基本情報入力シート!AC148)</f>
        <v>#N/A</v>
      </c>
      <c r="N296" s="623" t="s">
        <v>403</v>
      </c>
      <c r="O296" s="624"/>
      <c r="P296" s="625" t="e">
        <f aca="false">IFERROR(VLOOKUP(K296,【参考】数式用!$A$5:$J$27,MATCH(O296,【参考】数式用!$B$4:$J$4,0)+1,0),"")))</f>
        <v>#N/A</v>
      </c>
      <c r="Q296" s="624"/>
      <c r="R296" s="625" t="e">
        <f aca="false">IFERROR(VLOOKUP(K296,【参考】数式用!$A$5:$J$27,MATCH(Q296,【参考】数式用!$B$4:$J$4,0)+1,0),"")))</f>
        <v>#N/A</v>
      </c>
      <c r="S296" s="626" t="s">
        <v>114</v>
      </c>
      <c r="T296" s="627" t="n">
        <v>6</v>
      </c>
      <c r="U296" s="156" t="s">
        <v>115</v>
      </c>
      <c r="V296" s="628" t="n">
        <v>4</v>
      </c>
      <c r="W296" s="156" t="s">
        <v>406</v>
      </c>
      <c r="X296" s="627" t="n">
        <v>6</v>
      </c>
      <c r="Y296" s="156" t="s">
        <v>115</v>
      </c>
      <c r="Z296" s="628" t="n">
        <v>5</v>
      </c>
      <c r="AA296" s="156" t="s">
        <v>116</v>
      </c>
      <c r="AB296" s="629" t="s">
        <v>127</v>
      </c>
      <c r="AC296" s="630" t="n">
        <f aca="false">IF(V296&gt;=1,(X296*12+Z296)-(T296*12+V296)+1,"")</f>
        <v>2</v>
      </c>
      <c r="AD296" s="156" t="s">
        <v>407</v>
      </c>
      <c r="AE296" s="631" t="str">
        <f aca="false">IFERROR(ROUNDDOWN(ROUND(L296*R296,0)*M296,0)*AC296,"")</f>
        <v/>
      </c>
      <c r="AF296" s="632" t="str">
        <f aca="false">IFERROR(ROUNDDOWN(ROUND(L296*(R296-P296),0)*M296,0)*AC296,"")</f>
        <v/>
      </c>
      <c r="AG296" s="633"/>
      <c r="AH296" s="694"/>
      <c r="AI296" s="709"/>
      <c r="AJ296" s="704"/>
      <c r="AK296" s="705"/>
      <c r="AL296" s="638"/>
      <c r="AM296" s="639"/>
      <c r="AN296" s="640" t="str">
        <f aca="false">IF(AP296="","",IF(R296&lt;P296,"！加算の要件上は問題ありませんが、令和６年３月と比較して４・５月に加算率が下がる計画になっています。",""))</f>
        <v/>
      </c>
      <c r="AP296" s="641" t="str">
        <f aca="false">IF(K296&lt;&gt;"","P列・R列に色付け","")</f>
        <v/>
      </c>
      <c r="AQ296" s="642" t="e">
        <f aca="false">IFERROR(VLOOKUP(K296,【参考】数式用!$AJ$2:$AK$24,2,FALSE),"")))</f>
        <v>#N/A</v>
      </c>
      <c r="AR296" s="644" t="str">
        <f aca="false">Q296&amp;Q297&amp;Q298</f>
        <v/>
      </c>
      <c r="AS296" s="642" t="str">
        <f aca="false">IF(AG298&lt;&gt;0,IF(AH298="○","入力済","未入力"),"")</f>
        <v/>
      </c>
      <c r="AT296" s="643" t="str">
        <f aca="false">IF(OR(Q296="処遇加算Ⅰ",Q296="処遇加算Ⅱ"),IF(OR(AI296="○",AI296="令和６年度中に満たす"),"入力済","未入力"),"")</f>
        <v/>
      </c>
      <c r="AU296" s="644" t="str">
        <f aca="false">IF(Q296="処遇加算Ⅲ",IF(AJ296="○","入力済","未入力"),"")</f>
        <v/>
      </c>
      <c r="AV296" s="642" t="str">
        <f aca="false">IF(Q296="処遇加算Ⅰ",IF(OR(AK296="○",AK296="令和６年度中に満たす"),"入力済","未入力"),"")</f>
        <v/>
      </c>
      <c r="AW296" s="642" t="str">
        <f aca="false">IF(OR(Q297="特定加算Ⅰ",Q297="特定加算Ⅱ"),IF(OR(AND(K296&lt;&gt;"訪問型サービス（総合事業）",K296&lt;&gt;"通所型サービス（総合事業）",K296&lt;&gt;"（介護予防）短期入所生活介護",K296&lt;&gt;"（介護予防）短期入所療養介護（老健）",K296&lt;&gt;"（介護予防）短期入所療養介護 （病院等（老健以外）)",K296&lt;&gt;"（介護予防）短期入所療養介護（医療院）"),AL297&lt;&gt;""),1,""),"")</f>
        <v/>
      </c>
      <c r="AX296" s="645" t="str">
        <f aca="false">IF(Q297="特定加算Ⅰ",IF(AM297="","未入力","入力済"),"")</f>
        <v/>
      </c>
      <c r="AY296" s="645" t="str">
        <f aca="false">G296</f>
        <v/>
      </c>
    </row>
    <row r="297" customFormat="false" ht="32.1" hidden="false" customHeight="true" outlineLevel="0" collapsed="false">
      <c r="A297" s="617"/>
      <c r="B297" s="618"/>
      <c r="C297" s="618"/>
      <c r="D297" s="618"/>
      <c r="E297" s="618"/>
      <c r="F297" s="618"/>
      <c r="G297" s="619"/>
      <c r="H297" s="619"/>
      <c r="I297" s="619"/>
      <c r="J297" s="619"/>
      <c r="K297" s="619"/>
      <c r="L297" s="707"/>
      <c r="M297" s="708"/>
      <c r="N297" s="646" t="s">
        <v>409</v>
      </c>
      <c r="O297" s="647"/>
      <c r="P297" s="648" t="e">
        <f aca="false">IFERROR(VLOOKUP(K296,【参考】数式用!$A$5:$J$27,MATCH(O297,【参考】数式用!$B$4:$J$4,0)+1,0),"")))</f>
        <v>#N/A</v>
      </c>
      <c r="Q297" s="647"/>
      <c r="R297" s="648" t="e">
        <f aca="false">IFERROR(VLOOKUP(K296,【参考】数式用!$A$5:$J$27,MATCH(Q297,【参考】数式用!$B$4:$J$4,0)+1,0),"")))</f>
        <v>#N/A</v>
      </c>
      <c r="S297" s="98" t="s">
        <v>114</v>
      </c>
      <c r="T297" s="649" t="n">
        <v>6</v>
      </c>
      <c r="U297" s="99" t="s">
        <v>115</v>
      </c>
      <c r="V297" s="650" t="n">
        <v>4</v>
      </c>
      <c r="W297" s="99" t="s">
        <v>406</v>
      </c>
      <c r="X297" s="649" t="n">
        <v>6</v>
      </c>
      <c r="Y297" s="99" t="s">
        <v>115</v>
      </c>
      <c r="Z297" s="650" t="n">
        <v>5</v>
      </c>
      <c r="AA297" s="99" t="s">
        <v>116</v>
      </c>
      <c r="AB297" s="651" t="s">
        <v>127</v>
      </c>
      <c r="AC297" s="652" t="n">
        <f aca="false">IF(V297&gt;=1,(X297*12+Z297)-(T297*12+V297)+1,"")</f>
        <v>2</v>
      </c>
      <c r="AD297" s="99" t="s">
        <v>407</v>
      </c>
      <c r="AE297" s="653" t="str">
        <f aca="false">IFERROR(ROUNDDOWN(ROUND(L296*R297,0)*M296,0)*AC297,"")</f>
        <v/>
      </c>
      <c r="AF297" s="654" t="str">
        <f aca="false">IFERROR(ROUNDDOWN(ROUND(L296*(R297-P297),0)*M296,0)*AC297,"")</f>
        <v/>
      </c>
      <c r="AG297" s="655"/>
      <c r="AH297" s="656"/>
      <c r="AI297" s="657"/>
      <c r="AJ297" s="658"/>
      <c r="AK297" s="659"/>
      <c r="AL297" s="660"/>
      <c r="AM297" s="661"/>
      <c r="AN297" s="662" t="str">
        <f aca="false">IF(AP296="","",IF(OR(Z296=4,Z297=4,Z298=4),"！加算の要件上は問題ありませんが、算定期間の終わりが令和６年５月になっていません。区分変更の場合は、「基本情報入力シート」で同じ事業所を２行に分けて記入してください。",""))</f>
        <v/>
      </c>
      <c r="AO297" s="663"/>
      <c r="AP297" s="641" t="str">
        <f aca="false">IF(K296&lt;&gt;"","P列・R列に色付け","")</f>
        <v/>
      </c>
      <c r="AY297" s="645" t="str">
        <f aca="false">G296</f>
        <v/>
      </c>
    </row>
    <row r="298" customFormat="false" ht="32.1" hidden="false" customHeight="true" outlineLevel="0" collapsed="false">
      <c r="A298" s="617"/>
      <c r="B298" s="618"/>
      <c r="C298" s="618"/>
      <c r="D298" s="618"/>
      <c r="E298" s="618"/>
      <c r="F298" s="618"/>
      <c r="G298" s="619"/>
      <c r="H298" s="619"/>
      <c r="I298" s="619"/>
      <c r="J298" s="619"/>
      <c r="K298" s="619"/>
      <c r="L298" s="707"/>
      <c r="M298" s="708"/>
      <c r="N298" s="664" t="s">
        <v>413</v>
      </c>
      <c r="O298" s="711"/>
      <c r="P298" s="712" t="e">
        <f aca="false">IFERROR(VLOOKUP(K296,【参考】数式用!$A$5:$J$27,MATCH(O298,【参考】数式用!$B$4:$J$4,0)+1,0),"")))</f>
        <v>#N/A</v>
      </c>
      <c r="Q298" s="665"/>
      <c r="R298" s="666" t="e">
        <f aca="false">IFERROR(VLOOKUP(K296,【参考】数式用!$A$5:$J$27,MATCH(Q298,【参考】数式用!$B$4:$J$4,0)+1,0),"")))</f>
        <v>#N/A</v>
      </c>
      <c r="S298" s="667" t="s">
        <v>114</v>
      </c>
      <c r="T298" s="668" t="n">
        <v>6</v>
      </c>
      <c r="U298" s="669" t="s">
        <v>115</v>
      </c>
      <c r="V298" s="670" t="n">
        <v>4</v>
      </c>
      <c r="W298" s="669" t="s">
        <v>406</v>
      </c>
      <c r="X298" s="668" t="n">
        <v>6</v>
      </c>
      <c r="Y298" s="669" t="s">
        <v>115</v>
      </c>
      <c r="Z298" s="670" t="n">
        <v>5</v>
      </c>
      <c r="AA298" s="669" t="s">
        <v>116</v>
      </c>
      <c r="AB298" s="671" t="s">
        <v>127</v>
      </c>
      <c r="AC298" s="672" t="n">
        <f aca="false">IF(V298&gt;=1,(X298*12+Z298)-(T298*12+V298)+1,"")</f>
        <v>2</v>
      </c>
      <c r="AD298" s="669" t="s">
        <v>407</v>
      </c>
      <c r="AE298" s="673" t="str">
        <f aca="false">IFERROR(ROUNDDOWN(ROUND(L296*R298,0)*M296,0)*AC298,"")</f>
        <v/>
      </c>
      <c r="AF298" s="674" t="str">
        <f aca="false">IFERROR(ROUNDDOWN(ROUND(L296*(R298-P298),0)*M296,0)*AC298,"")</f>
        <v/>
      </c>
      <c r="AG298" s="675" t="n">
        <f aca="false">IF(AND(O298="ベア加算なし",Q298="ベア加算"),AE298,0)</f>
        <v>0</v>
      </c>
      <c r="AH298" s="676"/>
      <c r="AI298" s="677"/>
      <c r="AJ298" s="678"/>
      <c r="AK298" s="679"/>
      <c r="AL298" s="680"/>
      <c r="AM298" s="681"/>
      <c r="AN298" s="682" t="str">
        <f aca="false">IF(AP296="","",IF(OR(O296="",AND(O298="ベア加算なし",Q298="ベア加算",AH298=""),AND(OR(Q296="処遇加算Ⅰ",Q296="処遇加算Ⅱ"),AI296=""),AND(Q296="処遇加算Ⅲ",AJ296=""),AND(Q296="処遇加算Ⅰ",AK296=""),AND(OR(Q297="特定加算Ⅰ",Q297="特定加算Ⅱ"),AL297=""),AND(Q297="特定加算Ⅰ",AM297="")),"！記入が必要な欄（緑色、水色、黄色のセル）に空欄があります。空欄を埋めてください。",""))</f>
        <v/>
      </c>
      <c r="AP298" s="683" t="str">
        <f aca="false">IF(K296&lt;&gt;"","P列・R列に色付け","")</f>
        <v/>
      </c>
      <c r="AQ298" s="684"/>
      <c r="AR298" s="684"/>
      <c r="AX298" s="685"/>
      <c r="AY298" s="645" t="str">
        <f aca="false">G296</f>
        <v/>
      </c>
    </row>
    <row r="299" customFormat="false" ht="32.1" hidden="false" customHeight="true" outlineLevel="0" collapsed="false">
      <c r="A299" s="617" t="n">
        <v>96</v>
      </c>
      <c r="B299" s="618" t="str">
        <f aca="false">IF(基本情報入力シート!C149="","",基本情報入力シート!C149)</f>
        <v/>
      </c>
      <c r="C299" s="618"/>
      <c r="D299" s="618"/>
      <c r="E299" s="618"/>
      <c r="F299" s="618"/>
      <c r="G299" s="619" t="str">
        <f aca="false">IF(基本情報入力シート!M149="","",基本情報入力シート!M149)</f>
        <v/>
      </c>
      <c r="H299" s="619" t="str">
        <f aca="false">IF(基本情報入力シート!R149="","",基本情報入力シート!R149)</f>
        <v/>
      </c>
      <c r="I299" s="619" t="str">
        <f aca="false">IF(基本情報入力シート!W149="","",基本情報入力シート!W149)</f>
        <v/>
      </c>
      <c r="J299" s="619" t="str">
        <f aca="false">IF(基本情報入力シート!X149="","",基本情報入力シート!X149)</f>
        <v/>
      </c>
      <c r="K299" s="619" t="str">
        <f aca="false">IF(基本情報入力シート!Y149="","",基本情報入力シート!Y149)</f>
        <v/>
      </c>
      <c r="L299" s="707" t="str">
        <f aca="false">IF(基本情報入力シート!AB149="","",基本情報入力シート!AB149)</f>
        <v/>
      </c>
      <c r="M299" s="708" t="e">
        <f aca="false">IF(基本情報入力シート!AC149="","",基本情報入力シート!AC149)</f>
        <v>#N/A</v>
      </c>
      <c r="N299" s="623" t="s">
        <v>403</v>
      </c>
      <c r="O299" s="624"/>
      <c r="P299" s="625" t="e">
        <f aca="false">IFERROR(VLOOKUP(K299,【参考】数式用!$A$5:$J$27,MATCH(O299,【参考】数式用!$B$4:$J$4,0)+1,0),"")))</f>
        <v>#N/A</v>
      </c>
      <c r="Q299" s="624"/>
      <c r="R299" s="625" t="e">
        <f aca="false">IFERROR(VLOOKUP(K299,【参考】数式用!$A$5:$J$27,MATCH(Q299,【参考】数式用!$B$4:$J$4,0)+1,0),"")))</f>
        <v>#N/A</v>
      </c>
      <c r="S299" s="626" t="s">
        <v>114</v>
      </c>
      <c r="T299" s="627" t="n">
        <v>6</v>
      </c>
      <c r="U299" s="156" t="s">
        <v>115</v>
      </c>
      <c r="V299" s="628" t="n">
        <v>4</v>
      </c>
      <c r="W299" s="156" t="s">
        <v>406</v>
      </c>
      <c r="X299" s="627" t="n">
        <v>6</v>
      </c>
      <c r="Y299" s="156" t="s">
        <v>115</v>
      </c>
      <c r="Z299" s="628" t="n">
        <v>5</v>
      </c>
      <c r="AA299" s="156" t="s">
        <v>116</v>
      </c>
      <c r="AB299" s="629" t="s">
        <v>127</v>
      </c>
      <c r="AC299" s="630" t="n">
        <f aca="false">IF(V299&gt;=1,(X299*12+Z299)-(T299*12+V299)+1,"")</f>
        <v>2</v>
      </c>
      <c r="AD299" s="156" t="s">
        <v>407</v>
      </c>
      <c r="AE299" s="631" t="str">
        <f aca="false">IFERROR(ROUNDDOWN(ROUND(L299*R299,0)*M299,0)*AC299,"")</f>
        <v/>
      </c>
      <c r="AF299" s="632" t="str">
        <f aca="false">IFERROR(ROUNDDOWN(ROUND(L299*(R299-P299),0)*M299,0)*AC299,"")</f>
        <v/>
      </c>
      <c r="AG299" s="633"/>
      <c r="AH299" s="694"/>
      <c r="AI299" s="709"/>
      <c r="AJ299" s="704"/>
      <c r="AK299" s="705"/>
      <c r="AL299" s="638"/>
      <c r="AM299" s="639"/>
      <c r="AN299" s="640" t="str">
        <f aca="false">IF(AP299="","",IF(R299&lt;P299,"！加算の要件上は問題ありませんが、令和６年３月と比較して４・５月に加算率が下がる計画になっています。",""))</f>
        <v/>
      </c>
      <c r="AP299" s="641" t="str">
        <f aca="false">IF(K299&lt;&gt;"","P列・R列に色付け","")</f>
        <v/>
      </c>
      <c r="AQ299" s="642" t="e">
        <f aca="false">IFERROR(VLOOKUP(K299,【参考】数式用!$AJ$2:$AK$24,2,FALSE),"")))</f>
        <v>#N/A</v>
      </c>
      <c r="AR299" s="644" t="str">
        <f aca="false">Q299&amp;Q300&amp;Q301</f>
        <v/>
      </c>
      <c r="AS299" s="642" t="str">
        <f aca="false">IF(AG301&lt;&gt;0,IF(AH301="○","入力済","未入力"),"")</f>
        <v/>
      </c>
      <c r="AT299" s="643" t="str">
        <f aca="false">IF(OR(Q299="処遇加算Ⅰ",Q299="処遇加算Ⅱ"),IF(OR(AI299="○",AI299="令和６年度中に満たす"),"入力済","未入力"),"")</f>
        <v/>
      </c>
      <c r="AU299" s="644" t="str">
        <f aca="false">IF(Q299="処遇加算Ⅲ",IF(AJ299="○","入力済","未入力"),"")</f>
        <v/>
      </c>
      <c r="AV299" s="642" t="str">
        <f aca="false">IF(Q299="処遇加算Ⅰ",IF(OR(AK299="○",AK299="令和６年度中に満たす"),"入力済","未入力"),"")</f>
        <v/>
      </c>
      <c r="AW299" s="642" t="str">
        <f aca="false">IF(OR(Q300="特定加算Ⅰ",Q300="特定加算Ⅱ"),IF(OR(AND(K299&lt;&gt;"訪問型サービス（総合事業）",K299&lt;&gt;"通所型サービス（総合事業）",K299&lt;&gt;"（介護予防）短期入所生活介護",K299&lt;&gt;"（介護予防）短期入所療養介護（老健）",K299&lt;&gt;"（介護予防）短期入所療養介護 （病院等（老健以外）)",K299&lt;&gt;"（介護予防）短期入所療養介護（医療院）"),AL300&lt;&gt;""),1,""),"")</f>
        <v/>
      </c>
      <c r="AX299" s="645" t="str">
        <f aca="false">IF(Q300="特定加算Ⅰ",IF(AM300="","未入力","入力済"),"")</f>
        <v/>
      </c>
      <c r="AY299" s="645" t="str">
        <f aca="false">G299</f>
        <v/>
      </c>
    </row>
    <row r="300" customFormat="false" ht="32.1" hidden="false" customHeight="true" outlineLevel="0" collapsed="false">
      <c r="A300" s="617"/>
      <c r="B300" s="618"/>
      <c r="C300" s="618"/>
      <c r="D300" s="618"/>
      <c r="E300" s="618"/>
      <c r="F300" s="618"/>
      <c r="G300" s="619"/>
      <c r="H300" s="619"/>
      <c r="I300" s="619"/>
      <c r="J300" s="619"/>
      <c r="K300" s="619"/>
      <c r="L300" s="707"/>
      <c r="M300" s="708"/>
      <c r="N300" s="646" t="s">
        <v>409</v>
      </c>
      <c r="O300" s="647"/>
      <c r="P300" s="648" t="e">
        <f aca="false">IFERROR(VLOOKUP(K299,【参考】数式用!$A$5:$J$27,MATCH(O300,【参考】数式用!$B$4:$J$4,0)+1,0),"")))</f>
        <v>#N/A</v>
      </c>
      <c r="Q300" s="647"/>
      <c r="R300" s="648" t="e">
        <f aca="false">IFERROR(VLOOKUP(K299,【参考】数式用!$A$5:$J$27,MATCH(Q300,【参考】数式用!$B$4:$J$4,0)+1,0),"")))</f>
        <v>#N/A</v>
      </c>
      <c r="S300" s="98" t="s">
        <v>114</v>
      </c>
      <c r="T300" s="649" t="n">
        <v>6</v>
      </c>
      <c r="U300" s="99" t="s">
        <v>115</v>
      </c>
      <c r="V300" s="650" t="n">
        <v>4</v>
      </c>
      <c r="W300" s="99" t="s">
        <v>406</v>
      </c>
      <c r="X300" s="649" t="n">
        <v>6</v>
      </c>
      <c r="Y300" s="99" t="s">
        <v>115</v>
      </c>
      <c r="Z300" s="650" t="n">
        <v>5</v>
      </c>
      <c r="AA300" s="99" t="s">
        <v>116</v>
      </c>
      <c r="AB300" s="651" t="s">
        <v>127</v>
      </c>
      <c r="AC300" s="652" t="n">
        <f aca="false">IF(V300&gt;=1,(X300*12+Z300)-(T300*12+V300)+1,"")</f>
        <v>2</v>
      </c>
      <c r="AD300" s="99" t="s">
        <v>407</v>
      </c>
      <c r="AE300" s="653" t="str">
        <f aca="false">IFERROR(ROUNDDOWN(ROUND(L299*R300,0)*M299,0)*AC300,"")</f>
        <v/>
      </c>
      <c r="AF300" s="654" t="str">
        <f aca="false">IFERROR(ROUNDDOWN(ROUND(L299*(R300-P300),0)*M299,0)*AC300,"")</f>
        <v/>
      </c>
      <c r="AG300" s="655"/>
      <c r="AH300" s="656"/>
      <c r="AI300" s="657"/>
      <c r="AJ300" s="658"/>
      <c r="AK300" s="659"/>
      <c r="AL300" s="660"/>
      <c r="AM300" s="661"/>
      <c r="AN300" s="662" t="str">
        <f aca="false">IF(AP299="","",IF(OR(Z299=4,Z300=4,Z301=4),"！加算の要件上は問題ありませんが、算定期間の終わりが令和６年５月になっていません。区分変更の場合は、「基本情報入力シート」で同じ事業所を２行に分けて記入してください。",""))</f>
        <v/>
      </c>
      <c r="AO300" s="663"/>
      <c r="AP300" s="641" t="str">
        <f aca="false">IF(K299&lt;&gt;"","P列・R列に色付け","")</f>
        <v/>
      </c>
      <c r="AY300" s="645" t="str">
        <f aca="false">G299</f>
        <v/>
      </c>
    </row>
    <row r="301" customFormat="false" ht="32.1" hidden="false" customHeight="true" outlineLevel="0" collapsed="false">
      <c r="A301" s="617"/>
      <c r="B301" s="618"/>
      <c r="C301" s="618"/>
      <c r="D301" s="618"/>
      <c r="E301" s="618"/>
      <c r="F301" s="618"/>
      <c r="G301" s="619"/>
      <c r="H301" s="619"/>
      <c r="I301" s="619"/>
      <c r="J301" s="619"/>
      <c r="K301" s="619"/>
      <c r="L301" s="707"/>
      <c r="M301" s="708"/>
      <c r="N301" s="664" t="s">
        <v>413</v>
      </c>
      <c r="O301" s="711"/>
      <c r="P301" s="712" t="e">
        <f aca="false">IFERROR(VLOOKUP(K299,【参考】数式用!$A$5:$J$27,MATCH(O301,【参考】数式用!$B$4:$J$4,0)+1,0),"")))</f>
        <v>#N/A</v>
      </c>
      <c r="Q301" s="665"/>
      <c r="R301" s="666" t="e">
        <f aca="false">IFERROR(VLOOKUP(K299,【参考】数式用!$A$5:$J$27,MATCH(Q301,【参考】数式用!$B$4:$J$4,0)+1,0),"")))</f>
        <v>#N/A</v>
      </c>
      <c r="S301" s="667" t="s">
        <v>114</v>
      </c>
      <c r="T301" s="668" t="n">
        <v>6</v>
      </c>
      <c r="U301" s="669" t="s">
        <v>115</v>
      </c>
      <c r="V301" s="670" t="n">
        <v>4</v>
      </c>
      <c r="W301" s="669" t="s">
        <v>406</v>
      </c>
      <c r="X301" s="668" t="n">
        <v>6</v>
      </c>
      <c r="Y301" s="669" t="s">
        <v>115</v>
      </c>
      <c r="Z301" s="670" t="n">
        <v>5</v>
      </c>
      <c r="AA301" s="669" t="s">
        <v>116</v>
      </c>
      <c r="AB301" s="671" t="s">
        <v>127</v>
      </c>
      <c r="AC301" s="672" t="n">
        <f aca="false">IF(V301&gt;=1,(X301*12+Z301)-(T301*12+V301)+1,"")</f>
        <v>2</v>
      </c>
      <c r="AD301" s="669" t="s">
        <v>407</v>
      </c>
      <c r="AE301" s="673" t="str">
        <f aca="false">IFERROR(ROUNDDOWN(ROUND(L299*R301,0)*M299,0)*AC301,"")</f>
        <v/>
      </c>
      <c r="AF301" s="674" t="str">
        <f aca="false">IFERROR(ROUNDDOWN(ROUND(L299*(R301-P301),0)*M299,0)*AC301,"")</f>
        <v/>
      </c>
      <c r="AG301" s="675" t="n">
        <f aca="false">IF(AND(O301="ベア加算なし",Q301="ベア加算"),AE301,0)</f>
        <v>0</v>
      </c>
      <c r="AH301" s="676"/>
      <c r="AI301" s="677"/>
      <c r="AJ301" s="678"/>
      <c r="AK301" s="679"/>
      <c r="AL301" s="680"/>
      <c r="AM301" s="681"/>
      <c r="AN301" s="682" t="str">
        <f aca="false">IF(AP299="","",IF(OR(O299="",AND(O301="ベア加算なし",Q301="ベア加算",AH301=""),AND(OR(Q299="処遇加算Ⅰ",Q299="処遇加算Ⅱ"),AI299=""),AND(Q299="処遇加算Ⅲ",AJ299=""),AND(Q299="処遇加算Ⅰ",AK299=""),AND(OR(Q300="特定加算Ⅰ",Q300="特定加算Ⅱ"),AL300=""),AND(Q300="特定加算Ⅰ",AM300="")),"！記入が必要な欄（緑色、水色、黄色のセル）に空欄があります。空欄を埋めてください。",""))</f>
        <v/>
      </c>
      <c r="AP301" s="683" t="str">
        <f aca="false">IF(K299&lt;&gt;"","P列・R列に色付け","")</f>
        <v/>
      </c>
      <c r="AQ301" s="684"/>
      <c r="AR301" s="684"/>
      <c r="AX301" s="685"/>
      <c r="AY301" s="645" t="str">
        <f aca="false">G299</f>
        <v/>
      </c>
    </row>
    <row r="302" customFormat="false" ht="32.1" hidden="false" customHeight="true" outlineLevel="0" collapsed="false">
      <c r="A302" s="617" t="n">
        <v>97</v>
      </c>
      <c r="B302" s="618" t="str">
        <f aca="false">IF(基本情報入力シート!C150="","",基本情報入力シート!C150)</f>
        <v/>
      </c>
      <c r="C302" s="618"/>
      <c r="D302" s="618"/>
      <c r="E302" s="618"/>
      <c r="F302" s="618"/>
      <c r="G302" s="619" t="str">
        <f aca="false">IF(基本情報入力シート!M150="","",基本情報入力シート!M150)</f>
        <v/>
      </c>
      <c r="H302" s="619" t="str">
        <f aca="false">IF(基本情報入力シート!R150="","",基本情報入力シート!R150)</f>
        <v/>
      </c>
      <c r="I302" s="619" t="str">
        <f aca="false">IF(基本情報入力シート!W150="","",基本情報入力シート!W150)</f>
        <v/>
      </c>
      <c r="J302" s="619" t="str">
        <f aca="false">IF(基本情報入力シート!X150="","",基本情報入力シート!X150)</f>
        <v/>
      </c>
      <c r="K302" s="619" t="str">
        <f aca="false">IF(基本情報入力シート!Y150="","",基本情報入力シート!Y150)</f>
        <v/>
      </c>
      <c r="L302" s="707" t="str">
        <f aca="false">IF(基本情報入力シート!AB150="","",基本情報入力シート!AB150)</f>
        <v/>
      </c>
      <c r="M302" s="708" t="e">
        <f aca="false">IF(基本情報入力シート!AC150="","",基本情報入力シート!AC150)</f>
        <v>#N/A</v>
      </c>
      <c r="N302" s="623" t="s">
        <v>403</v>
      </c>
      <c r="O302" s="624"/>
      <c r="P302" s="625" t="e">
        <f aca="false">IFERROR(VLOOKUP(K302,【参考】数式用!$A$5:$J$27,MATCH(O302,【参考】数式用!$B$4:$J$4,0)+1,0),"")))</f>
        <v>#N/A</v>
      </c>
      <c r="Q302" s="624"/>
      <c r="R302" s="625" t="e">
        <f aca="false">IFERROR(VLOOKUP(K302,【参考】数式用!$A$5:$J$27,MATCH(Q302,【参考】数式用!$B$4:$J$4,0)+1,0),"")))</f>
        <v>#N/A</v>
      </c>
      <c r="S302" s="626" t="s">
        <v>114</v>
      </c>
      <c r="T302" s="627" t="n">
        <v>6</v>
      </c>
      <c r="U302" s="156" t="s">
        <v>115</v>
      </c>
      <c r="V302" s="628" t="n">
        <v>4</v>
      </c>
      <c r="W302" s="156" t="s">
        <v>406</v>
      </c>
      <c r="X302" s="627" t="n">
        <v>6</v>
      </c>
      <c r="Y302" s="156" t="s">
        <v>115</v>
      </c>
      <c r="Z302" s="628" t="n">
        <v>5</v>
      </c>
      <c r="AA302" s="156" t="s">
        <v>116</v>
      </c>
      <c r="AB302" s="629" t="s">
        <v>127</v>
      </c>
      <c r="AC302" s="630" t="n">
        <f aca="false">IF(V302&gt;=1,(X302*12+Z302)-(T302*12+V302)+1,"")</f>
        <v>2</v>
      </c>
      <c r="AD302" s="156" t="s">
        <v>407</v>
      </c>
      <c r="AE302" s="631" t="str">
        <f aca="false">IFERROR(ROUNDDOWN(ROUND(L302*R302,0)*M302,0)*AC302,"")</f>
        <v/>
      </c>
      <c r="AF302" s="632" t="str">
        <f aca="false">IFERROR(ROUNDDOWN(ROUND(L302*(R302-P302),0)*M302,0)*AC302,"")</f>
        <v/>
      </c>
      <c r="AG302" s="633"/>
      <c r="AH302" s="694"/>
      <c r="AI302" s="709"/>
      <c r="AJ302" s="704"/>
      <c r="AK302" s="705"/>
      <c r="AL302" s="638"/>
      <c r="AM302" s="639"/>
      <c r="AN302" s="640" t="str">
        <f aca="false">IF(AP302="","",IF(R302&lt;P302,"！加算の要件上は問題ありませんが、令和６年３月と比較して４・５月に加算率が下がる計画になっています。",""))</f>
        <v/>
      </c>
      <c r="AP302" s="641" t="str">
        <f aca="false">IF(K302&lt;&gt;"","P列・R列に色付け","")</f>
        <v/>
      </c>
      <c r="AQ302" s="642" t="e">
        <f aca="false">IFERROR(VLOOKUP(K302,【参考】数式用!$AJ$2:$AK$24,2,FALSE),"")))</f>
        <v>#N/A</v>
      </c>
      <c r="AR302" s="644" t="str">
        <f aca="false">Q302&amp;Q303&amp;Q304</f>
        <v/>
      </c>
      <c r="AS302" s="642" t="str">
        <f aca="false">IF(AG304&lt;&gt;0,IF(AH304="○","入力済","未入力"),"")</f>
        <v/>
      </c>
      <c r="AT302" s="643" t="str">
        <f aca="false">IF(OR(Q302="処遇加算Ⅰ",Q302="処遇加算Ⅱ"),IF(OR(AI302="○",AI302="令和６年度中に満たす"),"入力済","未入力"),"")</f>
        <v/>
      </c>
      <c r="AU302" s="644" t="str">
        <f aca="false">IF(Q302="処遇加算Ⅲ",IF(AJ302="○","入力済","未入力"),"")</f>
        <v/>
      </c>
      <c r="AV302" s="642" t="str">
        <f aca="false">IF(Q302="処遇加算Ⅰ",IF(OR(AK302="○",AK302="令和６年度中に満たす"),"入力済","未入力"),"")</f>
        <v/>
      </c>
      <c r="AW302" s="642" t="str">
        <f aca="false">IF(OR(Q303="特定加算Ⅰ",Q303="特定加算Ⅱ"),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（病院等（老健以外）)",K302&lt;&gt;"（介護予防）短期入所療養介護（医療院）"),AL303&lt;&gt;""),1,""),"")</f>
        <v/>
      </c>
      <c r="AX302" s="645" t="str">
        <f aca="false">IF(Q303="特定加算Ⅰ",IF(AM303="","未入力","入力済"),"")</f>
        <v/>
      </c>
      <c r="AY302" s="645" t="str">
        <f aca="false">G302</f>
        <v/>
      </c>
    </row>
    <row r="303" customFormat="false" ht="32.1" hidden="false" customHeight="true" outlineLevel="0" collapsed="false">
      <c r="A303" s="617"/>
      <c r="B303" s="618"/>
      <c r="C303" s="618"/>
      <c r="D303" s="618"/>
      <c r="E303" s="618"/>
      <c r="F303" s="618"/>
      <c r="G303" s="619"/>
      <c r="H303" s="619"/>
      <c r="I303" s="619"/>
      <c r="J303" s="619"/>
      <c r="K303" s="619"/>
      <c r="L303" s="707"/>
      <c r="M303" s="708"/>
      <c r="N303" s="646" t="s">
        <v>409</v>
      </c>
      <c r="O303" s="647"/>
      <c r="P303" s="648" t="e">
        <f aca="false">IFERROR(VLOOKUP(K302,【参考】数式用!$A$5:$J$27,MATCH(O303,【参考】数式用!$B$4:$J$4,0)+1,0),"")))</f>
        <v>#N/A</v>
      </c>
      <c r="Q303" s="647"/>
      <c r="R303" s="648" t="e">
        <f aca="false">IFERROR(VLOOKUP(K302,【参考】数式用!$A$5:$J$27,MATCH(Q303,【参考】数式用!$B$4:$J$4,0)+1,0),"")))</f>
        <v>#N/A</v>
      </c>
      <c r="S303" s="98" t="s">
        <v>114</v>
      </c>
      <c r="T303" s="649" t="n">
        <v>6</v>
      </c>
      <c r="U303" s="99" t="s">
        <v>115</v>
      </c>
      <c r="V303" s="650" t="n">
        <v>4</v>
      </c>
      <c r="W303" s="99" t="s">
        <v>406</v>
      </c>
      <c r="X303" s="649" t="n">
        <v>6</v>
      </c>
      <c r="Y303" s="99" t="s">
        <v>115</v>
      </c>
      <c r="Z303" s="650" t="n">
        <v>5</v>
      </c>
      <c r="AA303" s="99" t="s">
        <v>116</v>
      </c>
      <c r="AB303" s="651" t="s">
        <v>127</v>
      </c>
      <c r="AC303" s="652" t="n">
        <f aca="false">IF(V303&gt;=1,(X303*12+Z303)-(T303*12+V303)+1,"")</f>
        <v>2</v>
      </c>
      <c r="AD303" s="99" t="s">
        <v>407</v>
      </c>
      <c r="AE303" s="653" t="str">
        <f aca="false">IFERROR(ROUNDDOWN(ROUND(L302*R303,0)*M302,0)*AC303,"")</f>
        <v/>
      </c>
      <c r="AF303" s="654" t="str">
        <f aca="false">IFERROR(ROUNDDOWN(ROUND(L302*(R303-P303),0)*M302,0)*AC303,"")</f>
        <v/>
      </c>
      <c r="AG303" s="655"/>
      <c r="AH303" s="656"/>
      <c r="AI303" s="657"/>
      <c r="AJ303" s="658"/>
      <c r="AK303" s="659"/>
      <c r="AL303" s="660"/>
      <c r="AM303" s="661"/>
      <c r="AN303" s="662" t="str">
        <f aca="false">IF(AP302="","",IF(OR(Z302=4,Z303=4,Z304=4),"！加算の要件上は問題ありませんが、算定期間の終わりが令和６年５月になっていません。区分変更の場合は、「基本情報入力シート」で同じ事業所を２行に分けて記入してください。",""))</f>
        <v/>
      </c>
      <c r="AO303" s="663"/>
      <c r="AP303" s="641" t="str">
        <f aca="false">IF(K302&lt;&gt;"","P列・R列に色付け","")</f>
        <v/>
      </c>
      <c r="AY303" s="645" t="str">
        <f aca="false">G302</f>
        <v/>
      </c>
    </row>
    <row r="304" customFormat="false" ht="32.1" hidden="false" customHeight="true" outlineLevel="0" collapsed="false">
      <c r="A304" s="617"/>
      <c r="B304" s="618"/>
      <c r="C304" s="618"/>
      <c r="D304" s="618"/>
      <c r="E304" s="618"/>
      <c r="F304" s="618"/>
      <c r="G304" s="619"/>
      <c r="H304" s="619"/>
      <c r="I304" s="619"/>
      <c r="J304" s="619"/>
      <c r="K304" s="619"/>
      <c r="L304" s="707"/>
      <c r="M304" s="708"/>
      <c r="N304" s="664" t="s">
        <v>413</v>
      </c>
      <c r="O304" s="711"/>
      <c r="P304" s="712" t="e">
        <f aca="false">IFERROR(VLOOKUP(K302,【参考】数式用!$A$5:$J$27,MATCH(O304,【参考】数式用!$B$4:$J$4,0)+1,0),"")))</f>
        <v>#N/A</v>
      </c>
      <c r="Q304" s="665"/>
      <c r="R304" s="666" t="e">
        <f aca="false">IFERROR(VLOOKUP(K302,【参考】数式用!$A$5:$J$27,MATCH(Q304,【参考】数式用!$B$4:$J$4,0)+1,0),"")))</f>
        <v>#N/A</v>
      </c>
      <c r="S304" s="667" t="s">
        <v>114</v>
      </c>
      <c r="T304" s="668" t="n">
        <v>6</v>
      </c>
      <c r="U304" s="669" t="s">
        <v>115</v>
      </c>
      <c r="V304" s="670" t="n">
        <v>4</v>
      </c>
      <c r="W304" s="669" t="s">
        <v>406</v>
      </c>
      <c r="X304" s="668" t="n">
        <v>6</v>
      </c>
      <c r="Y304" s="669" t="s">
        <v>115</v>
      </c>
      <c r="Z304" s="670" t="n">
        <v>5</v>
      </c>
      <c r="AA304" s="669" t="s">
        <v>116</v>
      </c>
      <c r="AB304" s="671" t="s">
        <v>127</v>
      </c>
      <c r="AC304" s="672" t="n">
        <f aca="false">IF(V304&gt;=1,(X304*12+Z304)-(T304*12+V304)+1,"")</f>
        <v>2</v>
      </c>
      <c r="AD304" s="669" t="s">
        <v>407</v>
      </c>
      <c r="AE304" s="673" t="str">
        <f aca="false">IFERROR(ROUNDDOWN(ROUND(L302*R304,0)*M302,0)*AC304,"")</f>
        <v/>
      </c>
      <c r="AF304" s="674" t="str">
        <f aca="false">IFERROR(ROUNDDOWN(ROUND(L302*(R304-P304),0)*M302,0)*AC304,"")</f>
        <v/>
      </c>
      <c r="AG304" s="675" t="n">
        <f aca="false">IF(AND(O304="ベア加算なし",Q304="ベア加算"),AE304,0)</f>
        <v>0</v>
      </c>
      <c r="AH304" s="676"/>
      <c r="AI304" s="677"/>
      <c r="AJ304" s="678"/>
      <c r="AK304" s="679"/>
      <c r="AL304" s="680"/>
      <c r="AM304" s="681"/>
      <c r="AN304" s="682" t="str">
        <f aca="false">IF(AP302="","",IF(OR(O302="",AND(O304="ベア加算なし",Q304="ベア加算",AH304=""),AND(OR(Q302="処遇加算Ⅰ",Q302="処遇加算Ⅱ"),AI302=""),AND(Q302="処遇加算Ⅲ",AJ302=""),AND(Q302="処遇加算Ⅰ",AK302=""),AND(OR(Q303="特定加算Ⅰ",Q303="特定加算Ⅱ"),AL303=""),AND(Q303="特定加算Ⅰ",AM303="")),"！記入が必要な欄（緑色、水色、黄色のセル）に空欄があります。空欄を埋めてください。",""))</f>
        <v/>
      </c>
      <c r="AP304" s="683" t="str">
        <f aca="false">IF(K302&lt;&gt;"","P列・R列に色付け","")</f>
        <v/>
      </c>
      <c r="AQ304" s="684"/>
      <c r="AR304" s="684"/>
      <c r="AX304" s="685"/>
      <c r="AY304" s="645" t="str">
        <f aca="false">G302</f>
        <v/>
      </c>
    </row>
    <row r="305" customFormat="false" ht="32.1" hidden="false" customHeight="true" outlineLevel="0" collapsed="false">
      <c r="A305" s="617" t="n">
        <v>98</v>
      </c>
      <c r="B305" s="618" t="str">
        <f aca="false">IF(基本情報入力シート!C151="","",基本情報入力シート!C151)</f>
        <v/>
      </c>
      <c r="C305" s="618"/>
      <c r="D305" s="618"/>
      <c r="E305" s="618"/>
      <c r="F305" s="618"/>
      <c r="G305" s="619" t="str">
        <f aca="false">IF(基本情報入力シート!M151="","",基本情報入力シート!M151)</f>
        <v/>
      </c>
      <c r="H305" s="619" t="str">
        <f aca="false">IF(基本情報入力シート!R151="","",基本情報入力シート!R151)</f>
        <v/>
      </c>
      <c r="I305" s="619" t="str">
        <f aca="false">IF(基本情報入力シート!W151="","",基本情報入力シート!W151)</f>
        <v/>
      </c>
      <c r="J305" s="619" t="str">
        <f aca="false">IF(基本情報入力シート!X151="","",基本情報入力シート!X151)</f>
        <v/>
      </c>
      <c r="K305" s="619" t="str">
        <f aca="false">IF(基本情報入力シート!Y151="","",基本情報入力シート!Y151)</f>
        <v/>
      </c>
      <c r="L305" s="707" t="str">
        <f aca="false">IF(基本情報入力シート!AB151="","",基本情報入力シート!AB151)</f>
        <v/>
      </c>
      <c r="M305" s="708" t="e">
        <f aca="false">IF(基本情報入力シート!AC151="","",基本情報入力シート!AC151)</f>
        <v>#N/A</v>
      </c>
      <c r="N305" s="623" t="s">
        <v>403</v>
      </c>
      <c r="O305" s="624"/>
      <c r="P305" s="625" t="e">
        <f aca="false">IFERROR(VLOOKUP(K305,【参考】数式用!$A$5:$J$27,MATCH(O305,【参考】数式用!$B$4:$J$4,0)+1,0),"")))</f>
        <v>#N/A</v>
      </c>
      <c r="Q305" s="624"/>
      <c r="R305" s="625" t="e">
        <f aca="false">IFERROR(VLOOKUP(K305,【参考】数式用!$A$5:$J$27,MATCH(Q305,【参考】数式用!$B$4:$J$4,0)+1,0),"")))</f>
        <v>#N/A</v>
      </c>
      <c r="S305" s="626" t="s">
        <v>114</v>
      </c>
      <c r="T305" s="627" t="n">
        <v>6</v>
      </c>
      <c r="U305" s="156" t="s">
        <v>115</v>
      </c>
      <c r="V305" s="628" t="n">
        <v>4</v>
      </c>
      <c r="W305" s="156" t="s">
        <v>406</v>
      </c>
      <c r="X305" s="627" t="n">
        <v>6</v>
      </c>
      <c r="Y305" s="156" t="s">
        <v>115</v>
      </c>
      <c r="Z305" s="628" t="n">
        <v>5</v>
      </c>
      <c r="AA305" s="156" t="s">
        <v>116</v>
      </c>
      <c r="AB305" s="629" t="s">
        <v>127</v>
      </c>
      <c r="AC305" s="630" t="n">
        <f aca="false">IF(V305&gt;=1,(X305*12+Z305)-(T305*12+V305)+1,"")</f>
        <v>2</v>
      </c>
      <c r="AD305" s="156" t="s">
        <v>407</v>
      </c>
      <c r="AE305" s="631" t="str">
        <f aca="false">IFERROR(ROUNDDOWN(ROUND(L305*R305,0)*M305,0)*AC305,"")</f>
        <v/>
      </c>
      <c r="AF305" s="632" t="str">
        <f aca="false">IFERROR(ROUNDDOWN(ROUND(L305*(R305-P305),0)*M305,0)*AC305,"")</f>
        <v/>
      </c>
      <c r="AG305" s="633"/>
      <c r="AH305" s="694"/>
      <c r="AI305" s="709"/>
      <c r="AJ305" s="704"/>
      <c r="AK305" s="705"/>
      <c r="AL305" s="638"/>
      <c r="AM305" s="639"/>
      <c r="AN305" s="640" t="str">
        <f aca="false">IF(AP305="","",IF(R305&lt;P305,"！加算の要件上は問題ありませんが、令和６年３月と比較して４・５月に加算率が下がる計画になっています。",""))</f>
        <v/>
      </c>
      <c r="AP305" s="641" t="str">
        <f aca="false">IF(K305&lt;&gt;"","P列・R列に色付け","")</f>
        <v/>
      </c>
      <c r="AQ305" s="642" t="e">
        <f aca="false">IFERROR(VLOOKUP(K305,【参考】数式用!$AJ$2:$AK$24,2,FALSE),"")))</f>
        <v>#N/A</v>
      </c>
      <c r="AR305" s="644" t="str">
        <f aca="false">Q305&amp;Q306&amp;Q307</f>
        <v/>
      </c>
      <c r="AS305" s="642" t="str">
        <f aca="false">IF(AG307&lt;&gt;0,IF(AH307="○","入力済","未入力"),"")</f>
        <v/>
      </c>
      <c r="AT305" s="643" t="str">
        <f aca="false">IF(OR(Q305="処遇加算Ⅰ",Q305="処遇加算Ⅱ"),IF(OR(AI305="○",AI305="令和６年度中に満たす"),"入力済","未入力"),"")</f>
        <v/>
      </c>
      <c r="AU305" s="644" t="str">
        <f aca="false">IF(Q305="処遇加算Ⅲ",IF(AJ305="○","入力済","未入力"),"")</f>
        <v/>
      </c>
      <c r="AV305" s="642" t="str">
        <f aca="false">IF(Q305="処遇加算Ⅰ",IF(OR(AK305="○",AK305="令和６年度中に満たす"),"入力済","未入力"),"")</f>
        <v/>
      </c>
      <c r="AW305" s="642" t="str">
        <f aca="false">IF(OR(Q306="特定加算Ⅰ",Q306="特定加算Ⅱ"),IF(OR(AND(K305&lt;&gt;"訪問型サービス（総合事業）",K305&lt;&gt;"通所型サービス（総合事業）",K305&lt;&gt;"（介護予防）短期入所生活介護",K305&lt;&gt;"（介護予防）短期入所療養介護（老健）",K305&lt;&gt;"（介護予防）短期入所療養介護 （病院等（老健以外）)",K305&lt;&gt;"（介護予防）短期入所療養介護（医療院）"),AL306&lt;&gt;""),1,""),"")</f>
        <v/>
      </c>
      <c r="AX305" s="645" t="str">
        <f aca="false">IF(Q306="特定加算Ⅰ",IF(AM306="","未入力","入力済"),"")</f>
        <v/>
      </c>
      <c r="AY305" s="645" t="str">
        <f aca="false">G305</f>
        <v/>
      </c>
    </row>
    <row r="306" customFormat="false" ht="32.1" hidden="false" customHeight="true" outlineLevel="0" collapsed="false">
      <c r="A306" s="617"/>
      <c r="B306" s="618"/>
      <c r="C306" s="618"/>
      <c r="D306" s="618"/>
      <c r="E306" s="618"/>
      <c r="F306" s="618"/>
      <c r="G306" s="619"/>
      <c r="H306" s="619"/>
      <c r="I306" s="619"/>
      <c r="J306" s="619"/>
      <c r="K306" s="619"/>
      <c r="L306" s="707"/>
      <c r="M306" s="708"/>
      <c r="N306" s="646" t="s">
        <v>409</v>
      </c>
      <c r="O306" s="647"/>
      <c r="P306" s="648" t="e">
        <f aca="false">IFERROR(VLOOKUP(K305,【参考】数式用!$A$5:$J$27,MATCH(O306,【参考】数式用!$B$4:$J$4,0)+1,0),"")))</f>
        <v>#N/A</v>
      </c>
      <c r="Q306" s="647"/>
      <c r="R306" s="648" t="e">
        <f aca="false">IFERROR(VLOOKUP(K305,【参考】数式用!$A$5:$J$27,MATCH(Q306,【参考】数式用!$B$4:$J$4,0)+1,0),"")))</f>
        <v>#N/A</v>
      </c>
      <c r="S306" s="98" t="s">
        <v>114</v>
      </c>
      <c r="T306" s="649" t="n">
        <v>6</v>
      </c>
      <c r="U306" s="99" t="s">
        <v>115</v>
      </c>
      <c r="V306" s="650" t="n">
        <v>4</v>
      </c>
      <c r="W306" s="99" t="s">
        <v>406</v>
      </c>
      <c r="X306" s="649" t="n">
        <v>6</v>
      </c>
      <c r="Y306" s="99" t="s">
        <v>115</v>
      </c>
      <c r="Z306" s="650" t="n">
        <v>5</v>
      </c>
      <c r="AA306" s="99" t="s">
        <v>116</v>
      </c>
      <c r="AB306" s="651" t="s">
        <v>127</v>
      </c>
      <c r="AC306" s="652" t="n">
        <f aca="false">IF(V306&gt;=1,(X306*12+Z306)-(T306*12+V306)+1,"")</f>
        <v>2</v>
      </c>
      <c r="AD306" s="99" t="s">
        <v>407</v>
      </c>
      <c r="AE306" s="653" t="str">
        <f aca="false">IFERROR(ROUNDDOWN(ROUND(L305*R306,0)*M305,0)*AC306,"")</f>
        <v/>
      </c>
      <c r="AF306" s="654" t="str">
        <f aca="false">IFERROR(ROUNDDOWN(ROUND(L305*(R306-P306),0)*M305,0)*AC306,"")</f>
        <v/>
      </c>
      <c r="AG306" s="655"/>
      <c r="AH306" s="656"/>
      <c r="AI306" s="657"/>
      <c r="AJ306" s="658"/>
      <c r="AK306" s="659"/>
      <c r="AL306" s="660"/>
      <c r="AM306" s="661"/>
      <c r="AN306" s="662" t="str">
        <f aca="false">IF(AP305="","",IF(OR(Z305=4,Z306=4,Z307=4),"！加算の要件上は問題ありませんが、算定期間の終わりが令和６年５月になっていません。区分変更の場合は、「基本情報入力シート」で同じ事業所を２行に分けて記入してください。",""))</f>
        <v/>
      </c>
      <c r="AO306" s="663"/>
      <c r="AP306" s="641" t="str">
        <f aca="false">IF(K305&lt;&gt;"","P列・R列に色付け","")</f>
        <v/>
      </c>
      <c r="AY306" s="645" t="str">
        <f aca="false">G305</f>
        <v/>
      </c>
    </row>
    <row r="307" customFormat="false" ht="32.1" hidden="false" customHeight="true" outlineLevel="0" collapsed="false">
      <c r="A307" s="617"/>
      <c r="B307" s="618"/>
      <c r="C307" s="618"/>
      <c r="D307" s="618"/>
      <c r="E307" s="618"/>
      <c r="F307" s="618"/>
      <c r="G307" s="619"/>
      <c r="H307" s="619"/>
      <c r="I307" s="619"/>
      <c r="J307" s="619"/>
      <c r="K307" s="619"/>
      <c r="L307" s="707"/>
      <c r="M307" s="708"/>
      <c r="N307" s="664" t="s">
        <v>413</v>
      </c>
      <c r="O307" s="711"/>
      <c r="P307" s="712" t="e">
        <f aca="false">IFERROR(VLOOKUP(K305,【参考】数式用!$A$5:$J$27,MATCH(O307,【参考】数式用!$B$4:$J$4,0)+1,0),"")))</f>
        <v>#N/A</v>
      </c>
      <c r="Q307" s="665"/>
      <c r="R307" s="666" t="e">
        <f aca="false">IFERROR(VLOOKUP(K305,【参考】数式用!$A$5:$J$27,MATCH(Q307,【参考】数式用!$B$4:$J$4,0)+1,0),"")))</f>
        <v>#N/A</v>
      </c>
      <c r="S307" s="667" t="s">
        <v>114</v>
      </c>
      <c r="T307" s="668" t="n">
        <v>6</v>
      </c>
      <c r="U307" s="669" t="s">
        <v>115</v>
      </c>
      <c r="V307" s="670" t="n">
        <v>4</v>
      </c>
      <c r="W307" s="669" t="s">
        <v>406</v>
      </c>
      <c r="X307" s="668" t="n">
        <v>6</v>
      </c>
      <c r="Y307" s="669" t="s">
        <v>115</v>
      </c>
      <c r="Z307" s="670" t="n">
        <v>5</v>
      </c>
      <c r="AA307" s="669" t="s">
        <v>116</v>
      </c>
      <c r="AB307" s="671" t="s">
        <v>127</v>
      </c>
      <c r="AC307" s="672" t="n">
        <f aca="false">IF(V307&gt;=1,(X307*12+Z307)-(T307*12+V307)+1,"")</f>
        <v>2</v>
      </c>
      <c r="AD307" s="669" t="s">
        <v>407</v>
      </c>
      <c r="AE307" s="673" t="str">
        <f aca="false">IFERROR(ROUNDDOWN(ROUND(L305*R307,0)*M305,0)*AC307,"")</f>
        <v/>
      </c>
      <c r="AF307" s="674" t="str">
        <f aca="false">IFERROR(ROUNDDOWN(ROUND(L305*(R307-P307),0)*M305,0)*AC307,"")</f>
        <v/>
      </c>
      <c r="AG307" s="675" t="n">
        <f aca="false">IF(AND(O307="ベア加算なし",Q307="ベア加算"),AE307,0)</f>
        <v>0</v>
      </c>
      <c r="AH307" s="676"/>
      <c r="AI307" s="677"/>
      <c r="AJ307" s="678"/>
      <c r="AK307" s="679"/>
      <c r="AL307" s="680"/>
      <c r="AM307" s="681"/>
      <c r="AN307" s="682" t="str">
        <f aca="false">IF(AP305="","",IF(OR(O305="",AND(O307="ベア加算なし",Q307="ベア加算",AH307=""),AND(OR(Q305="処遇加算Ⅰ",Q305="処遇加算Ⅱ"),AI305=""),AND(Q305="処遇加算Ⅲ",AJ305=""),AND(Q305="処遇加算Ⅰ",AK305=""),AND(OR(Q306="特定加算Ⅰ",Q306="特定加算Ⅱ"),AL306=""),AND(Q306="特定加算Ⅰ",AM306="")),"！記入が必要な欄（緑色、水色、黄色のセル）に空欄があります。空欄を埋めてください。",""))</f>
        <v/>
      </c>
      <c r="AP307" s="683" t="str">
        <f aca="false">IF(K305&lt;&gt;"","P列・R列に色付け","")</f>
        <v/>
      </c>
      <c r="AQ307" s="684"/>
      <c r="AR307" s="684"/>
      <c r="AX307" s="685"/>
      <c r="AY307" s="645" t="str">
        <f aca="false">G305</f>
        <v/>
      </c>
    </row>
    <row r="308" customFormat="false" ht="32.1" hidden="false" customHeight="true" outlineLevel="0" collapsed="false">
      <c r="A308" s="617" t="n">
        <v>99</v>
      </c>
      <c r="B308" s="618" t="str">
        <f aca="false">IF(基本情報入力シート!C152="","",基本情報入力シート!C152)</f>
        <v/>
      </c>
      <c r="C308" s="618"/>
      <c r="D308" s="618"/>
      <c r="E308" s="618"/>
      <c r="F308" s="618"/>
      <c r="G308" s="619" t="str">
        <f aca="false">IF(基本情報入力シート!M152="","",基本情報入力シート!M152)</f>
        <v/>
      </c>
      <c r="H308" s="619" t="str">
        <f aca="false">IF(基本情報入力シート!R152="","",基本情報入力シート!R152)</f>
        <v/>
      </c>
      <c r="I308" s="619" t="str">
        <f aca="false">IF(基本情報入力シート!W152="","",基本情報入力シート!W152)</f>
        <v/>
      </c>
      <c r="J308" s="619" t="str">
        <f aca="false">IF(基本情報入力シート!X152="","",基本情報入力シート!X152)</f>
        <v/>
      </c>
      <c r="K308" s="619" t="str">
        <f aca="false">IF(基本情報入力シート!Y152="","",基本情報入力シート!Y152)</f>
        <v/>
      </c>
      <c r="L308" s="707" t="str">
        <f aca="false">IF(基本情報入力シート!AB152="","",基本情報入力シート!AB152)</f>
        <v/>
      </c>
      <c r="M308" s="708" t="e">
        <f aca="false">IF(基本情報入力シート!AC152="","",基本情報入力シート!AC152)</f>
        <v>#N/A</v>
      </c>
      <c r="N308" s="623" t="s">
        <v>403</v>
      </c>
      <c r="O308" s="624"/>
      <c r="P308" s="625" t="e">
        <f aca="false">IFERROR(VLOOKUP(K308,【参考】数式用!$A$5:$J$27,MATCH(O308,【参考】数式用!$B$4:$J$4,0)+1,0),"")))</f>
        <v>#N/A</v>
      </c>
      <c r="Q308" s="624"/>
      <c r="R308" s="625" t="e">
        <f aca="false">IFERROR(VLOOKUP(K308,【参考】数式用!$A$5:$J$27,MATCH(Q308,【参考】数式用!$B$4:$J$4,0)+1,0),"")))</f>
        <v>#N/A</v>
      </c>
      <c r="S308" s="626" t="s">
        <v>114</v>
      </c>
      <c r="T308" s="627" t="n">
        <v>6</v>
      </c>
      <c r="U308" s="156" t="s">
        <v>115</v>
      </c>
      <c r="V308" s="628" t="n">
        <v>4</v>
      </c>
      <c r="W308" s="156" t="s">
        <v>406</v>
      </c>
      <c r="X308" s="627" t="n">
        <v>6</v>
      </c>
      <c r="Y308" s="156" t="s">
        <v>115</v>
      </c>
      <c r="Z308" s="628" t="n">
        <v>5</v>
      </c>
      <c r="AA308" s="156" t="s">
        <v>116</v>
      </c>
      <c r="AB308" s="629" t="s">
        <v>127</v>
      </c>
      <c r="AC308" s="630" t="n">
        <f aca="false">IF(V308&gt;=1,(X308*12+Z308)-(T308*12+V308)+1,"")</f>
        <v>2</v>
      </c>
      <c r="AD308" s="156" t="s">
        <v>407</v>
      </c>
      <c r="AE308" s="631" t="str">
        <f aca="false">IFERROR(ROUNDDOWN(ROUND(L308*R308,0)*M308,0)*AC308,"")</f>
        <v/>
      </c>
      <c r="AF308" s="632" t="str">
        <f aca="false">IFERROR(ROUNDDOWN(ROUND(L308*(R308-P308),0)*M308,0)*AC308,"")</f>
        <v/>
      </c>
      <c r="AG308" s="633"/>
      <c r="AH308" s="694"/>
      <c r="AI308" s="709"/>
      <c r="AJ308" s="704"/>
      <c r="AK308" s="705"/>
      <c r="AL308" s="638"/>
      <c r="AM308" s="639"/>
      <c r="AN308" s="640" t="str">
        <f aca="false">IF(AP308="","",IF(R308&lt;P308,"！加算の要件上は問題ありませんが、令和６年３月と比較して４・５月に加算率が下がる計画になっています。",""))</f>
        <v/>
      </c>
      <c r="AP308" s="641" t="str">
        <f aca="false">IF(K308&lt;&gt;"","P列・R列に色付け","")</f>
        <v/>
      </c>
      <c r="AQ308" s="642" t="e">
        <f aca="false">IFERROR(VLOOKUP(K308,【参考】数式用!$AJ$2:$AK$24,2,FALSE),"")))</f>
        <v>#N/A</v>
      </c>
      <c r="AR308" s="644" t="str">
        <f aca="false">Q308&amp;Q309&amp;Q310</f>
        <v/>
      </c>
      <c r="AS308" s="642" t="str">
        <f aca="false">IF(AG310&lt;&gt;0,IF(AH310="○","入力済","未入力"),"")</f>
        <v/>
      </c>
      <c r="AT308" s="643" t="str">
        <f aca="false">IF(OR(Q308="処遇加算Ⅰ",Q308="処遇加算Ⅱ"),IF(OR(AI308="○",AI308="令和６年度中に満たす"),"入力済","未入力"),"")</f>
        <v/>
      </c>
      <c r="AU308" s="644" t="str">
        <f aca="false">IF(Q308="処遇加算Ⅲ",IF(AJ308="○","入力済","未入力"),"")</f>
        <v/>
      </c>
      <c r="AV308" s="642" t="str">
        <f aca="false">IF(Q308="処遇加算Ⅰ",IF(OR(AK308="○",AK308="令和６年度中に満たす"),"入力済","未入力"),"")</f>
        <v/>
      </c>
      <c r="AW308" s="642" t="str">
        <f aca="false">IF(OR(Q309="特定加算Ⅰ",Q309="特定加算Ⅱ"),IF(OR(AND(K308&lt;&gt;"訪問型サービス（総合事業）",K308&lt;&gt;"通所型サービス（総合事業）",K308&lt;&gt;"（介護予防）短期入所生活介護",K308&lt;&gt;"（介護予防）短期入所療養介護（老健）",K308&lt;&gt;"（介護予防）短期入所療養介護 （病院等（老健以外）)",K308&lt;&gt;"（介護予防）短期入所療養介護（医療院）"),AL309&lt;&gt;""),1,""),"")</f>
        <v/>
      </c>
      <c r="AX308" s="645" t="str">
        <f aca="false">IF(Q309="特定加算Ⅰ",IF(AM309="","未入力","入力済"),"")</f>
        <v/>
      </c>
      <c r="AY308" s="645" t="str">
        <f aca="false">G308</f>
        <v/>
      </c>
    </row>
    <row r="309" customFormat="false" ht="32.1" hidden="false" customHeight="true" outlineLevel="0" collapsed="false">
      <c r="A309" s="617"/>
      <c r="B309" s="618"/>
      <c r="C309" s="618"/>
      <c r="D309" s="618"/>
      <c r="E309" s="618"/>
      <c r="F309" s="618"/>
      <c r="G309" s="619"/>
      <c r="H309" s="619"/>
      <c r="I309" s="619"/>
      <c r="J309" s="619"/>
      <c r="K309" s="619"/>
      <c r="L309" s="707"/>
      <c r="M309" s="708"/>
      <c r="N309" s="646" t="s">
        <v>409</v>
      </c>
      <c r="O309" s="647"/>
      <c r="P309" s="648" t="e">
        <f aca="false">IFERROR(VLOOKUP(K308,【参考】数式用!$A$5:$J$27,MATCH(O309,【参考】数式用!$B$4:$J$4,0)+1,0),"")))</f>
        <v>#N/A</v>
      </c>
      <c r="Q309" s="647"/>
      <c r="R309" s="648" t="e">
        <f aca="false">IFERROR(VLOOKUP(K308,【参考】数式用!$A$5:$J$27,MATCH(Q309,【参考】数式用!$B$4:$J$4,0)+1,0),"")))</f>
        <v>#N/A</v>
      </c>
      <c r="S309" s="98" t="s">
        <v>114</v>
      </c>
      <c r="T309" s="649" t="n">
        <v>6</v>
      </c>
      <c r="U309" s="99" t="s">
        <v>115</v>
      </c>
      <c r="V309" s="650" t="n">
        <v>4</v>
      </c>
      <c r="W309" s="99" t="s">
        <v>406</v>
      </c>
      <c r="X309" s="649" t="n">
        <v>6</v>
      </c>
      <c r="Y309" s="99" t="s">
        <v>115</v>
      </c>
      <c r="Z309" s="650" t="n">
        <v>5</v>
      </c>
      <c r="AA309" s="99" t="s">
        <v>116</v>
      </c>
      <c r="AB309" s="651" t="s">
        <v>127</v>
      </c>
      <c r="AC309" s="652" t="n">
        <f aca="false">IF(V309&gt;=1,(X309*12+Z309)-(T309*12+V309)+1,"")</f>
        <v>2</v>
      </c>
      <c r="AD309" s="99" t="s">
        <v>407</v>
      </c>
      <c r="AE309" s="653" t="str">
        <f aca="false">IFERROR(ROUNDDOWN(ROUND(L308*R309,0)*M308,0)*AC309,"")</f>
        <v/>
      </c>
      <c r="AF309" s="654" t="str">
        <f aca="false">IFERROR(ROUNDDOWN(ROUND(L308*(R309-P309),0)*M308,0)*AC309,"")</f>
        <v/>
      </c>
      <c r="AG309" s="655"/>
      <c r="AH309" s="656"/>
      <c r="AI309" s="657"/>
      <c r="AJ309" s="658"/>
      <c r="AK309" s="659"/>
      <c r="AL309" s="660"/>
      <c r="AM309" s="661"/>
      <c r="AN309" s="662" t="str">
        <f aca="false">IF(AP308="","",IF(OR(Z308=4,Z309=4,Z310=4),"！加算の要件上は問題ありませんが、算定期間の終わりが令和６年５月になっていません。区分変更の場合は、「基本情報入力シート」で同じ事業所を２行に分けて記入してください。",""))</f>
        <v/>
      </c>
      <c r="AO309" s="663"/>
      <c r="AP309" s="641" t="str">
        <f aca="false">IF(K308&lt;&gt;"","P列・R列に色付け","")</f>
        <v/>
      </c>
      <c r="AY309" s="645" t="str">
        <f aca="false">G308</f>
        <v/>
      </c>
    </row>
    <row r="310" customFormat="false" ht="32.1" hidden="false" customHeight="true" outlineLevel="0" collapsed="false">
      <c r="A310" s="617"/>
      <c r="B310" s="618"/>
      <c r="C310" s="618"/>
      <c r="D310" s="618"/>
      <c r="E310" s="618"/>
      <c r="F310" s="618"/>
      <c r="G310" s="619"/>
      <c r="H310" s="619"/>
      <c r="I310" s="619"/>
      <c r="J310" s="619"/>
      <c r="K310" s="619"/>
      <c r="L310" s="707"/>
      <c r="M310" s="708"/>
      <c r="N310" s="664" t="s">
        <v>413</v>
      </c>
      <c r="O310" s="711"/>
      <c r="P310" s="712" t="e">
        <f aca="false">IFERROR(VLOOKUP(K308,【参考】数式用!$A$5:$J$27,MATCH(O310,【参考】数式用!$B$4:$J$4,0)+1,0),"")))</f>
        <v>#N/A</v>
      </c>
      <c r="Q310" s="665"/>
      <c r="R310" s="666" t="e">
        <f aca="false">IFERROR(VLOOKUP(K308,【参考】数式用!$A$5:$J$27,MATCH(Q310,【参考】数式用!$B$4:$J$4,0)+1,0),"")))</f>
        <v>#N/A</v>
      </c>
      <c r="S310" s="667" t="s">
        <v>114</v>
      </c>
      <c r="T310" s="668" t="n">
        <v>6</v>
      </c>
      <c r="U310" s="669" t="s">
        <v>115</v>
      </c>
      <c r="V310" s="670" t="n">
        <v>4</v>
      </c>
      <c r="W310" s="669" t="s">
        <v>406</v>
      </c>
      <c r="X310" s="668" t="n">
        <v>6</v>
      </c>
      <c r="Y310" s="669" t="s">
        <v>115</v>
      </c>
      <c r="Z310" s="670" t="n">
        <v>5</v>
      </c>
      <c r="AA310" s="669" t="s">
        <v>116</v>
      </c>
      <c r="AB310" s="671" t="s">
        <v>127</v>
      </c>
      <c r="AC310" s="672" t="n">
        <f aca="false">IF(V310&gt;=1,(X310*12+Z310)-(T310*12+V310)+1,"")</f>
        <v>2</v>
      </c>
      <c r="AD310" s="669" t="s">
        <v>407</v>
      </c>
      <c r="AE310" s="673" t="str">
        <f aca="false">IFERROR(ROUNDDOWN(ROUND(L308*R310,0)*M308,0)*AC310,"")</f>
        <v/>
      </c>
      <c r="AF310" s="674" t="str">
        <f aca="false">IFERROR(ROUNDDOWN(ROUND(L308*(R310-P310),0)*M308,0)*AC310,"")</f>
        <v/>
      </c>
      <c r="AG310" s="675" t="n">
        <f aca="false">IF(AND(O310="ベア加算なし",Q310="ベア加算"),AE310,0)</f>
        <v>0</v>
      </c>
      <c r="AH310" s="676"/>
      <c r="AI310" s="677"/>
      <c r="AJ310" s="678"/>
      <c r="AK310" s="679"/>
      <c r="AL310" s="680"/>
      <c r="AM310" s="681"/>
      <c r="AN310" s="682" t="str">
        <f aca="false">IF(AP308="","",IF(OR(O308="",AND(O310="ベア加算なし",Q310="ベア加算",AH310=""),AND(OR(Q308="処遇加算Ⅰ",Q308="処遇加算Ⅱ"),AI308=""),AND(Q308="処遇加算Ⅲ",AJ308=""),AND(Q308="処遇加算Ⅰ",AK308=""),AND(OR(Q309="特定加算Ⅰ",Q309="特定加算Ⅱ"),AL309=""),AND(Q309="特定加算Ⅰ",AM309="")),"！記入が必要な欄（緑色、水色、黄色のセル）に空欄があります。空欄を埋めてください。",""))</f>
        <v/>
      </c>
      <c r="AP310" s="683" t="str">
        <f aca="false">IF(K308&lt;&gt;"","P列・R列に色付け","")</f>
        <v/>
      </c>
      <c r="AQ310" s="684"/>
      <c r="AR310" s="684"/>
      <c r="AX310" s="685"/>
      <c r="AY310" s="645" t="str">
        <f aca="false">G308</f>
        <v/>
      </c>
    </row>
    <row r="311" customFormat="false" ht="32.1" hidden="false" customHeight="true" outlineLevel="0" collapsed="false">
      <c r="A311" s="617" t="n">
        <v>100</v>
      </c>
      <c r="B311" s="618" t="str">
        <f aca="false">IF(基本情報入力シート!C153="","",基本情報入力シート!C153)</f>
        <v/>
      </c>
      <c r="C311" s="618"/>
      <c r="D311" s="618"/>
      <c r="E311" s="618"/>
      <c r="F311" s="618"/>
      <c r="G311" s="619" t="str">
        <f aca="false">IF(基本情報入力シート!M153="","",基本情報入力シート!M153)</f>
        <v/>
      </c>
      <c r="H311" s="619" t="str">
        <f aca="false">IF(基本情報入力シート!R153="","",基本情報入力シート!R153)</f>
        <v/>
      </c>
      <c r="I311" s="619" t="str">
        <f aca="false">IF(基本情報入力シート!W153="","",基本情報入力シート!W153)</f>
        <v/>
      </c>
      <c r="J311" s="619" t="str">
        <f aca="false">IF(基本情報入力シート!X153="","",基本情報入力シート!X153)</f>
        <v/>
      </c>
      <c r="K311" s="619" t="str">
        <f aca="false">IF(基本情報入力シート!Y153="","",基本情報入力シート!Y153)</f>
        <v/>
      </c>
      <c r="L311" s="707" t="str">
        <f aca="false">IF(基本情報入力シート!AB153="","",基本情報入力シート!AB153)</f>
        <v/>
      </c>
      <c r="M311" s="708" t="e">
        <f aca="false">IF(基本情報入力シート!AC153="","",基本情報入力シート!AC153)</f>
        <v>#N/A</v>
      </c>
      <c r="N311" s="623" t="s">
        <v>403</v>
      </c>
      <c r="O311" s="624"/>
      <c r="P311" s="625" t="e">
        <f aca="false">IFERROR(VLOOKUP(K311,【参考】数式用!$A$5:$J$27,MATCH(O311,【参考】数式用!$B$4:$J$4,0)+1,0),"")))</f>
        <v>#N/A</v>
      </c>
      <c r="Q311" s="624"/>
      <c r="R311" s="625" t="e">
        <f aca="false">IFERROR(VLOOKUP(K311,【参考】数式用!$A$5:$J$27,MATCH(Q311,【参考】数式用!$B$4:$J$4,0)+1,0),"")))</f>
        <v>#N/A</v>
      </c>
      <c r="S311" s="626" t="s">
        <v>114</v>
      </c>
      <c r="T311" s="627" t="n">
        <v>6</v>
      </c>
      <c r="U311" s="156" t="s">
        <v>115</v>
      </c>
      <c r="V311" s="628" t="n">
        <v>4</v>
      </c>
      <c r="W311" s="156" t="s">
        <v>406</v>
      </c>
      <c r="X311" s="627" t="n">
        <v>6</v>
      </c>
      <c r="Y311" s="156" t="s">
        <v>115</v>
      </c>
      <c r="Z311" s="628" t="n">
        <v>5</v>
      </c>
      <c r="AA311" s="156" t="s">
        <v>116</v>
      </c>
      <c r="AB311" s="629" t="s">
        <v>127</v>
      </c>
      <c r="AC311" s="630" t="n">
        <f aca="false">IF(V311&gt;=1,(X311*12+Z311)-(T311*12+V311)+1,"")</f>
        <v>2</v>
      </c>
      <c r="AD311" s="156" t="s">
        <v>407</v>
      </c>
      <c r="AE311" s="631" t="str">
        <f aca="false">IFERROR(ROUNDDOWN(ROUND(L311*R311,0)*M311,0)*AC311,"")</f>
        <v/>
      </c>
      <c r="AF311" s="632" t="str">
        <f aca="false">IFERROR(ROUNDDOWN(ROUND(L311*(R311-P311),0)*M311,0)*AC311,"")</f>
        <v/>
      </c>
      <c r="AG311" s="633"/>
      <c r="AH311" s="694"/>
      <c r="AI311" s="709"/>
      <c r="AJ311" s="704"/>
      <c r="AK311" s="705"/>
      <c r="AL311" s="638"/>
      <c r="AM311" s="639"/>
      <c r="AN311" s="640" t="str">
        <f aca="false">IF(AP311="","",IF(R311&lt;P311,"！加算の要件上は問題ありませんが、令和６年３月と比較して４・５月に加算率が下がる計画になっています。",""))</f>
        <v/>
      </c>
      <c r="AP311" s="641" t="str">
        <f aca="false">IF(K311&lt;&gt;"","P列・R列に色付け","")</f>
        <v/>
      </c>
      <c r="AQ311" s="642" t="e">
        <f aca="false">IFERROR(VLOOKUP(K311,【参考】数式用!$AJ$2:$AK$24,2,FALSE),"")))</f>
        <v>#N/A</v>
      </c>
      <c r="AR311" s="644" t="str">
        <f aca="false">Q311&amp;Q312&amp;Q313</f>
        <v/>
      </c>
      <c r="AS311" s="642" t="str">
        <f aca="false">IF(AG313&lt;&gt;0,IF(AH313="○","入力済","未入力"),"")</f>
        <v/>
      </c>
      <c r="AT311" s="643" t="str">
        <f aca="false">IF(OR(Q311="処遇加算Ⅰ",Q311="処遇加算Ⅱ"),IF(OR(AI311="○",AI311="令和６年度中に満たす"),"入力済","未入力"),"")</f>
        <v/>
      </c>
      <c r="AU311" s="644" t="str">
        <f aca="false">IF(Q311="処遇加算Ⅲ",IF(AJ311="○","入力済","未入力"),"")</f>
        <v/>
      </c>
      <c r="AV311" s="642" t="str">
        <f aca="false">IF(Q311="処遇加算Ⅰ",IF(OR(AK311="○",AK311="令和６年度中に満たす"),"入力済","未入力"),"")</f>
        <v/>
      </c>
      <c r="AW311" s="642" t="str">
        <f aca="false">IF(OR(Q312="特定加算Ⅰ",Q312="特定加算Ⅱ"),IF(OR(AND(K311&lt;&gt;"訪問型サービス（総合事業）",K311&lt;&gt;"通所型サービス（総合事業）",K311&lt;&gt;"（介護予防）短期入所生活介護",K311&lt;&gt;"（介護予防）短期入所療養介護（老健）",K311&lt;&gt;"（介護予防）短期入所療養介護 （病院等（老健以外）)",K311&lt;&gt;"（介護予防）短期入所療養介護（医療院）"),AL312&lt;&gt;""),1,""),"")</f>
        <v/>
      </c>
      <c r="AX311" s="645" t="str">
        <f aca="false">IF(Q312="特定加算Ⅰ",IF(AM312="","未入力","入力済"),"")</f>
        <v/>
      </c>
      <c r="AY311" s="645" t="str">
        <f aca="false">G311</f>
        <v/>
      </c>
    </row>
    <row r="312" customFormat="false" ht="32.1" hidden="false" customHeight="true" outlineLevel="0" collapsed="false">
      <c r="A312" s="617"/>
      <c r="B312" s="618"/>
      <c r="C312" s="618"/>
      <c r="D312" s="618"/>
      <c r="E312" s="618"/>
      <c r="F312" s="618"/>
      <c r="G312" s="619"/>
      <c r="H312" s="619"/>
      <c r="I312" s="619"/>
      <c r="J312" s="619"/>
      <c r="K312" s="619"/>
      <c r="L312" s="707"/>
      <c r="M312" s="708"/>
      <c r="N312" s="646" t="s">
        <v>409</v>
      </c>
      <c r="O312" s="647"/>
      <c r="P312" s="648" t="e">
        <f aca="false">IFERROR(VLOOKUP(K311,【参考】数式用!$A$5:$J$27,MATCH(O312,【参考】数式用!$B$4:$J$4,0)+1,0),"")))</f>
        <v>#N/A</v>
      </c>
      <c r="Q312" s="647"/>
      <c r="R312" s="648" t="e">
        <f aca="false">IFERROR(VLOOKUP(K311,【参考】数式用!$A$5:$J$27,MATCH(Q312,【参考】数式用!$B$4:$J$4,0)+1,0),"")))</f>
        <v>#N/A</v>
      </c>
      <c r="S312" s="98" t="s">
        <v>114</v>
      </c>
      <c r="T312" s="649" t="n">
        <v>6</v>
      </c>
      <c r="U312" s="99" t="s">
        <v>115</v>
      </c>
      <c r="V312" s="650" t="n">
        <v>4</v>
      </c>
      <c r="W312" s="99" t="s">
        <v>406</v>
      </c>
      <c r="X312" s="649" t="n">
        <v>6</v>
      </c>
      <c r="Y312" s="99" t="s">
        <v>115</v>
      </c>
      <c r="Z312" s="650" t="n">
        <v>5</v>
      </c>
      <c r="AA312" s="99" t="s">
        <v>116</v>
      </c>
      <c r="AB312" s="651" t="s">
        <v>127</v>
      </c>
      <c r="AC312" s="652" t="n">
        <f aca="false">IF(V312&gt;=1,(X312*12+Z312)-(T312*12+V312)+1,"")</f>
        <v>2</v>
      </c>
      <c r="AD312" s="99" t="s">
        <v>407</v>
      </c>
      <c r="AE312" s="653" t="str">
        <f aca="false">IFERROR(ROUNDDOWN(ROUND(L311*R312,0)*M311,0)*AC312,"")</f>
        <v/>
      </c>
      <c r="AF312" s="654" t="str">
        <f aca="false">IFERROR(ROUNDDOWN(ROUND(L311*(R312-P312),0)*M311,0)*AC312,"")</f>
        <v/>
      </c>
      <c r="AG312" s="655"/>
      <c r="AH312" s="656"/>
      <c r="AI312" s="657"/>
      <c r="AJ312" s="658"/>
      <c r="AK312" s="659"/>
      <c r="AL312" s="660"/>
      <c r="AM312" s="661"/>
      <c r="AN312" s="662" t="str">
        <f aca="false">IF(AP311="","",IF(OR(Z311=4,Z312=4,Z313=4),"！加算の要件上は問題ありませんが、算定期間の終わりが令和６年５月になっていません。区分変更の場合は、「基本情報入力シート」で同じ事業所を２行に分けて記入してください。",""))</f>
        <v/>
      </c>
      <c r="AO312" s="663"/>
      <c r="AP312" s="641" t="str">
        <f aca="false">IF(K311&lt;&gt;"","P列・R列に色付け","")</f>
        <v/>
      </c>
      <c r="AY312" s="645" t="str">
        <f aca="false">G311</f>
        <v/>
      </c>
    </row>
    <row r="313" customFormat="false" ht="32.1" hidden="false" customHeight="true" outlineLevel="0" collapsed="false">
      <c r="A313" s="617"/>
      <c r="B313" s="618"/>
      <c r="C313" s="618"/>
      <c r="D313" s="618"/>
      <c r="E313" s="618"/>
      <c r="F313" s="618"/>
      <c r="G313" s="619"/>
      <c r="H313" s="619"/>
      <c r="I313" s="619"/>
      <c r="J313" s="619"/>
      <c r="K313" s="619"/>
      <c r="L313" s="707"/>
      <c r="M313" s="708"/>
      <c r="N313" s="664" t="s">
        <v>413</v>
      </c>
      <c r="O313" s="740"/>
      <c r="P313" s="741" t="e">
        <f aca="false">IFERROR(VLOOKUP(K311,【参考】数式用!$A$5:$J$27,MATCH(O313,【参考】数式用!$B$4:$J$4,0)+1,0),"")))</f>
        <v>#N/A</v>
      </c>
      <c r="Q313" s="665"/>
      <c r="R313" s="666" t="e">
        <f aca="false">IFERROR(VLOOKUP(K311,【参考】数式用!$A$5:$J$27,MATCH(Q313,【参考】数式用!$B$4:$J$4,0)+1,0),"")))</f>
        <v>#N/A</v>
      </c>
      <c r="S313" s="667" t="s">
        <v>114</v>
      </c>
      <c r="T313" s="668" t="n">
        <v>6</v>
      </c>
      <c r="U313" s="669" t="s">
        <v>115</v>
      </c>
      <c r="V313" s="670" t="n">
        <v>4</v>
      </c>
      <c r="W313" s="669" t="s">
        <v>406</v>
      </c>
      <c r="X313" s="668" t="n">
        <v>6</v>
      </c>
      <c r="Y313" s="669" t="s">
        <v>115</v>
      </c>
      <c r="Z313" s="670" t="n">
        <v>5</v>
      </c>
      <c r="AA313" s="669" t="s">
        <v>116</v>
      </c>
      <c r="AB313" s="671" t="s">
        <v>127</v>
      </c>
      <c r="AC313" s="672" t="n">
        <f aca="false">IF(V313&gt;=1,(X313*12+Z313)-(T313*12+V313)+1,"")</f>
        <v>2</v>
      </c>
      <c r="AD313" s="669" t="s">
        <v>407</v>
      </c>
      <c r="AE313" s="673" t="str">
        <f aca="false">IFERROR(ROUNDDOWN(ROUND(L311*R313,0)*M311,0)*AC313,"")</f>
        <v/>
      </c>
      <c r="AF313" s="674" t="str">
        <f aca="false">IFERROR(ROUNDDOWN(ROUND(L311*(R313-P313),0)*M311,0)*AC313,"")</f>
        <v/>
      </c>
      <c r="AG313" s="675" t="n">
        <f aca="false">IF(AND(O313="ベア加算なし",Q313="ベア加算"),AE313,0)</f>
        <v>0</v>
      </c>
      <c r="AH313" s="676"/>
      <c r="AI313" s="677"/>
      <c r="AJ313" s="678"/>
      <c r="AK313" s="679"/>
      <c r="AL313" s="680"/>
      <c r="AM313" s="681"/>
      <c r="AN313" s="682" t="str">
        <f aca="false">IF(AP311="","",IF(OR(O311="",AND(O313="ベア加算なし",Q313="ベア加算",AH313=""),AND(OR(Q311="処遇加算Ⅰ",Q311="処遇加算Ⅱ"),AI311=""),AND(Q311="処遇加算Ⅲ",AJ311=""),AND(Q311="処遇加算Ⅰ",AK311=""),AND(OR(Q312="特定加算Ⅰ",Q312="特定加算Ⅱ"),AL312=""),AND(Q312="特定加算Ⅰ",AM312="")),"！記入が必要な欄（緑色、水色、黄色のセル）に空欄があります。空欄を埋めてください。",""))</f>
        <v/>
      </c>
      <c r="AP313" s="641" t="str">
        <f aca="false">IF(K311&lt;&gt;"","P列・R列に色付け","")</f>
        <v/>
      </c>
      <c r="AQ313" s="684"/>
      <c r="AR313" s="684"/>
      <c r="AX313" s="685"/>
      <c r="AY313" s="645" t="str">
        <f aca="false">G311</f>
        <v/>
      </c>
    </row>
    <row r="314" customFormat="false" ht="17.25" hidden="false" customHeight="false" outlineLevel="0" collapsed="false">
      <c r="K314" s="529"/>
      <c r="L314" s="12"/>
      <c r="M314" s="12"/>
      <c r="N314" s="12"/>
      <c r="O314" s="742"/>
      <c r="P314" s="743"/>
      <c r="Q314" s="742"/>
      <c r="R314" s="743"/>
      <c r="S314" s="12"/>
      <c r="AP314" s="1"/>
      <c r="AQ314" s="1"/>
      <c r="AR314" s="1"/>
      <c r="AS314" s="1"/>
      <c r="AT314" s="1"/>
      <c r="AU314" s="1"/>
      <c r="AV314" s="1"/>
      <c r="AW314" s="1"/>
      <c r="AX314" s="1"/>
    </row>
  </sheetData>
  <sheetProtection algorithmName="SHA-512" hashValue="q6Lcfj7tTAS65GEAaeaM9wEoWs3W3D/qbeXc/xModVnhBnJ1qu5J4W45mbta40vJjzO0nOMq1UrS6zR4aH+0+A==" saltValue="lwFfvNdm8sGzfTwi8U+m4g==" spinCount="100000" sheet="true" formatCells="false" formatColumns="false" formatRows="false" sort="false" autoFilter="false"/>
  <autoFilter ref="A13:AY313"/>
  <mergeCells count="933">
    <mergeCell ref="AK1:AL1"/>
    <mergeCell ref="A3:C3"/>
    <mergeCell ref="D3:J3"/>
    <mergeCell ref="A5:J5"/>
    <mergeCell ref="A6:J6"/>
    <mergeCell ref="A7:J7"/>
    <mergeCell ref="AG7:AK7"/>
    <mergeCell ref="AS7:AU7"/>
    <mergeCell ref="AV7:AX7"/>
    <mergeCell ref="C8:J8"/>
    <mergeCell ref="AG8:AK8"/>
    <mergeCell ref="AS8:AU8"/>
    <mergeCell ref="AV8:AX8"/>
    <mergeCell ref="A9:J9"/>
    <mergeCell ref="A10:L11"/>
    <mergeCell ref="AG11:AH11"/>
    <mergeCell ref="A12:A13"/>
    <mergeCell ref="B12:F13"/>
    <mergeCell ref="G12:G13"/>
    <mergeCell ref="H12:I12"/>
    <mergeCell ref="J12:J13"/>
    <mergeCell ref="K12:K13"/>
    <mergeCell ref="L12:L13"/>
    <mergeCell ref="M12:M13"/>
    <mergeCell ref="N12:N13"/>
    <mergeCell ref="O12:P12"/>
    <mergeCell ref="Q12:AE12"/>
    <mergeCell ref="AF12:AF13"/>
    <mergeCell ref="AG12:AH12"/>
    <mergeCell ref="AI12:AJ12"/>
    <mergeCell ref="AN12:AN13"/>
    <mergeCell ref="AY12:AY13"/>
    <mergeCell ref="S13:AD13"/>
    <mergeCell ref="A14:A16"/>
    <mergeCell ref="B14:F16"/>
    <mergeCell ref="G14:G16"/>
    <mergeCell ref="H14:H16"/>
    <mergeCell ref="I14:I16"/>
    <mergeCell ref="J14:J16"/>
    <mergeCell ref="K14:K16"/>
    <mergeCell ref="L14:L16"/>
    <mergeCell ref="M14:M16"/>
    <mergeCell ref="A17:A19"/>
    <mergeCell ref="B17:F19"/>
    <mergeCell ref="G17:G19"/>
    <mergeCell ref="H17:H19"/>
    <mergeCell ref="I17:I19"/>
    <mergeCell ref="J17:J19"/>
    <mergeCell ref="K17:K19"/>
    <mergeCell ref="L17:L19"/>
    <mergeCell ref="M17:M19"/>
    <mergeCell ref="A20:A22"/>
    <mergeCell ref="B20:F22"/>
    <mergeCell ref="G20:G22"/>
    <mergeCell ref="H20:H22"/>
    <mergeCell ref="I20:I22"/>
    <mergeCell ref="J20:J22"/>
    <mergeCell ref="K20:K22"/>
    <mergeCell ref="L20:L22"/>
    <mergeCell ref="M20:M22"/>
    <mergeCell ref="A23:A25"/>
    <mergeCell ref="B23:F25"/>
    <mergeCell ref="G23:G25"/>
    <mergeCell ref="H23:H25"/>
    <mergeCell ref="I23:I25"/>
    <mergeCell ref="J23:J25"/>
    <mergeCell ref="K23:K25"/>
    <mergeCell ref="L23:L25"/>
    <mergeCell ref="M23:M25"/>
    <mergeCell ref="A26:A28"/>
    <mergeCell ref="B26:F28"/>
    <mergeCell ref="G26:G28"/>
    <mergeCell ref="H26:H28"/>
    <mergeCell ref="I26:I28"/>
    <mergeCell ref="J26:J28"/>
    <mergeCell ref="K26:K28"/>
    <mergeCell ref="L26:L28"/>
    <mergeCell ref="M26:M28"/>
    <mergeCell ref="A29:A31"/>
    <mergeCell ref="B29:F31"/>
    <mergeCell ref="G29:G31"/>
    <mergeCell ref="H29:H31"/>
    <mergeCell ref="I29:I31"/>
    <mergeCell ref="J29:J31"/>
    <mergeCell ref="K29:K31"/>
    <mergeCell ref="L29:L31"/>
    <mergeCell ref="M29:M31"/>
    <mergeCell ref="A32:A34"/>
    <mergeCell ref="B32:F34"/>
    <mergeCell ref="G32:G34"/>
    <mergeCell ref="H32:H34"/>
    <mergeCell ref="I32:I34"/>
    <mergeCell ref="J32:J34"/>
    <mergeCell ref="K32:K34"/>
    <mergeCell ref="L32:L34"/>
    <mergeCell ref="M32:M34"/>
    <mergeCell ref="A35:A37"/>
    <mergeCell ref="B35:F37"/>
    <mergeCell ref="G35:G37"/>
    <mergeCell ref="H35:H37"/>
    <mergeCell ref="I35:I37"/>
    <mergeCell ref="J35:J37"/>
    <mergeCell ref="K35:K37"/>
    <mergeCell ref="L35:L37"/>
    <mergeCell ref="M35:M37"/>
    <mergeCell ref="A38:A40"/>
    <mergeCell ref="B38:F40"/>
    <mergeCell ref="G38:G40"/>
    <mergeCell ref="H38:H40"/>
    <mergeCell ref="I38:I40"/>
    <mergeCell ref="J38:J40"/>
    <mergeCell ref="K38:K40"/>
    <mergeCell ref="L38:L40"/>
    <mergeCell ref="M38:M40"/>
    <mergeCell ref="A41:A43"/>
    <mergeCell ref="B41:F43"/>
    <mergeCell ref="G41:G43"/>
    <mergeCell ref="H41:H43"/>
    <mergeCell ref="I41:I43"/>
    <mergeCell ref="J41:J43"/>
    <mergeCell ref="K41:K43"/>
    <mergeCell ref="L41:L43"/>
    <mergeCell ref="M41:M43"/>
    <mergeCell ref="A44:A46"/>
    <mergeCell ref="B44:F46"/>
    <mergeCell ref="G44:G46"/>
    <mergeCell ref="H44:H46"/>
    <mergeCell ref="I44:I46"/>
    <mergeCell ref="J44:J46"/>
    <mergeCell ref="K44:K46"/>
    <mergeCell ref="L44:L46"/>
    <mergeCell ref="M44:M46"/>
    <mergeCell ref="A47:A49"/>
    <mergeCell ref="B47:F49"/>
    <mergeCell ref="G47:G49"/>
    <mergeCell ref="H47:H49"/>
    <mergeCell ref="I47:I49"/>
    <mergeCell ref="J47:J49"/>
    <mergeCell ref="K47:K49"/>
    <mergeCell ref="L47:L49"/>
    <mergeCell ref="M47:M49"/>
    <mergeCell ref="A50:A52"/>
    <mergeCell ref="B50:F52"/>
    <mergeCell ref="G50:G52"/>
    <mergeCell ref="H50:H52"/>
    <mergeCell ref="I50:I52"/>
    <mergeCell ref="J50:J52"/>
    <mergeCell ref="K50:K52"/>
    <mergeCell ref="L50:L52"/>
    <mergeCell ref="M50:M52"/>
    <mergeCell ref="A53:A55"/>
    <mergeCell ref="B53:F55"/>
    <mergeCell ref="G53:G55"/>
    <mergeCell ref="H53:H55"/>
    <mergeCell ref="I53:I55"/>
    <mergeCell ref="J53:J55"/>
    <mergeCell ref="K53:K55"/>
    <mergeCell ref="L53:L55"/>
    <mergeCell ref="M53:M55"/>
    <mergeCell ref="A56:A58"/>
    <mergeCell ref="B56:F58"/>
    <mergeCell ref="G56:G58"/>
    <mergeCell ref="H56:H58"/>
    <mergeCell ref="I56:I58"/>
    <mergeCell ref="J56:J58"/>
    <mergeCell ref="K56:K58"/>
    <mergeCell ref="L56:L58"/>
    <mergeCell ref="M56:M58"/>
    <mergeCell ref="A59:A61"/>
    <mergeCell ref="B59:F61"/>
    <mergeCell ref="G59:G61"/>
    <mergeCell ref="H59:H61"/>
    <mergeCell ref="I59:I61"/>
    <mergeCell ref="J59:J61"/>
    <mergeCell ref="K59:K61"/>
    <mergeCell ref="L59:L61"/>
    <mergeCell ref="M59:M61"/>
    <mergeCell ref="A62:A64"/>
    <mergeCell ref="B62:F64"/>
    <mergeCell ref="G62:G64"/>
    <mergeCell ref="H62:H64"/>
    <mergeCell ref="I62:I64"/>
    <mergeCell ref="J62:J64"/>
    <mergeCell ref="K62:K64"/>
    <mergeCell ref="L62:L64"/>
    <mergeCell ref="M62:M64"/>
    <mergeCell ref="A65:A67"/>
    <mergeCell ref="B65:F67"/>
    <mergeCell ref="G65:G67"/>
    <mergeCell ref="H65:H67"/>
    <mergeCell ref="I65:I67"/>
    <mergeCell ref="J65:J67"/>
    <mergeCell ref="K65:K67"/>
    <mergeCell ref="L65:L67"/>
    <mergeCell ref="M65:M67"/>
    <mergeCell ref="A68:A70"/>
    <mergeCell ref="B68:F70"/>
    <mergeCell ref="G68:G70"/>
    <mergeCell ref="H68:H70"/>
    <mergeCell ref="I68:I70"/>
    <mergeCell ref="J68:J70"/>
    <mergeCell ref="K68:K70"/>
    <mergeCell ref="L68:L70"/>
    <mergeCell ref="M68:M70"/>
    <mergeCell ref="A71:A73"/>
    <mergeCell ref="B71:F73"/>
    <mergeCell ref="G71:G73"/>
    <mergeCell ref="H71:H73"/>
    <mergeCell ref="I71:I73"/>
    <mergeCell ref="J71:J73"/>
    <mergeCell ref="K71:K73"/>
    <mergeCell ref="L71:L73"/>
    <mergeCell ref="M71:M73"/>
    <mergeCell ref="A74:A76"/>
    <mergeCell ref="B74:F76"/>
    <mergeCell ref="G74:G76"/>
    <mergeCell ref="H74:H76"/>
    <mergeCell ref="I74:I76"/>
    <mergeCell ref="J74:J76"/>
    <mergeCell ref="K74:K76"/>
    <mergeCell ref="L74:L76"/>
    <mergeCell ref="M74:M76"/>
    <mergeCell ref="A77:A79"/>
    <mergeCell ref="B77:F79"/>
    <mergeCell ref="G77:G79"/>
    <mergeCell ref="H77:H79"/>
    <mergeCell ref="I77:I79"/>
    <mergeCell ref="J77:J79"/>
    <mergeCell ref="K77:K79"/>
    <mergeCell ref="L77:L79"/>
    <mergeCell ref="M77:M79"/>
    <mergeCell ref="A80:A82"/>
    <mergeCell ref="B80:F82"/>
    <mergeCell ref="G80:G82"/>
    <mergeCell ref="H80:H82"/>
    <mergeCell ref="I80:I82"/>
    <mergeCell ref="J80:J82"/>
    <mergeCell ref="K80:K82"/>
    <mergeCell ref="L80:L82"/>
    <mergeCell ref="M80:M82"/>
    <mergeCell ref="A83:A85"/>
    <mergeCell ref="B83:F85"/>
    <mergeCell ref="G83:G85"/>
    <mergeCell ref="H83:H85"/>
    <mergeCell ref="I83:I85"/>
    <mergeCell ref="J83:J85"/>
    <mergeCell ref="K83:K85"/>
    <mergeCell ref="L83:L85"/>
    <mergeCell ref="M83:M85"/>
    <mergeCell ref="A86:A88"/>
    <mergeCell ref="B86:F88"/>
    <mergeCell ref="G86:G88"/>
    <mergeCell ref="H86:H88"/>
    <mergeCell ref="I86:I88"/>
    <mergeCell ref="J86:J88"/>
    <mergeCell ref="K86:K88"/>
    <mergeCell ref="L86:L88"/>
    <mergeCell ref="M86:M88"/>
    <mergeCell ref="A89:A91"/>
    <mergeCell ref="B89:F91"/>
    <mergeCell ref="G89:G91"/>
    <mergeCell ref="H89:H91"/>
    <mergeCell ref="I89:I91"/>
    <mergeCell ref="J89:J91"/>
    <mergeCell ref="K89:K91"/>
    <mergeCell ref="L89:L91"/>
    <mergeCell ref="M89:M91"/>
    <mergeCell ref="A92:A94"/>
    <mergeCell ref="B92:F94"/>
    <mergeCell ref="G92:G94"/>
    <mergeCell ref="H92:H94"/>
    <mergeCell ref="I92:I94"/>
    <mergeCell ref="J92:J94"/>
    <mergeCell ref="K92:K94"/>
    <mergeCell ref="L92:L94"/>
    <mergeCell ref="M92:M94"/>
    <mergeCell ref="A95:A97"/>
    <mergeCell ref="B95:F97"/>
    <mergeCell ref="G95:G97"/>
    <mergeCell ref="H95:H97"/>
    <mergeCell ref="I95:I97"/>
    <mergeCell ref="J95:J97"/>
    <mergeCell ref="K95:K97"/>
    <mergeCell ref="L95:L97"/>
    <mergeCell ref="M95:M97"/>
    <mergeCell ref="A98:A100"/>
    <mergeCell ref="B98:F100"/>
    <mergeCell ref="G98:G100"/>
    <mergeCell ref="H98:H100"/>
    <mergeCell ref="I98:I100"/>
    <mergeCell ref="J98:J100"/>
    <mergeCell ref="K98:K100"/>
    <mergeCell ref="L98:L100"/>
    <mergeCell ref="M98:M100"/>
    <mergeCell ref="A101:A103"/>
    <mergeCell ref="B101:F103"/>
    <mergeCell ref="G101:G103"/>
    <mergeCell ref="H101:H103"/>
    <mergeCell ref="I101:I103"/>
    <mergeCell ref="J101:J103"/>
    <mergeCell ref="K101:K103"/>
    <mergeCell ref="L101:L103"/>
    <mergeCell ref="M101:M103"/>
    <mergeCell ref="A104:A106"/>
    <mergeCell ref="B104:F106"/>
    <mergeCell ref="G104:G106"/>
    <mergeCell ref="H104:H106"/>
    <mergeCell ref="I104:I106"/>
    <mergeCell ref="J104:J106"/>
    <mergeCell ref="K104:K106"/>
    <mergeCell ref="L104:L106"/>
    <mergeCell ref="M104:M106"/>
    <mergeCell ref="A107:A109"/>
    <mergeCell ref="B107:F109"/>
    <mergeCell ref="G107:G109"/>
    <mergeCell ref="H107:H109"/>
    <mergeCell ref="I107:I109"/>
    <mergeCell ref="J107:J109"/>
    <mergeCell ref="K107:K109"/>
    <mergeCell ref="L107:L109"/>
    <mergeCell ref="M107:M109"/>
    <mergeCell ref="A110:A112"/>
    <mergeCell ref="B110:F112"/>
    <mergeCell ref="G110:G112"/>
    <mergeCell ref="H110:H112"/>
    <mergeCell ref="I110:I112"/>
    <mergeCell ref="J110:J112"/>
    <mergeCell ref="K110:K112"/>
    <mergeCell ref="L110:L112"/>
    <mergeCell ref="M110:M112"/>
    <mergeCell ref="A113:A115"/>
    <mergeCell ref="B113:F115"/>
    <mergeCell ref="G113:G115"/>
    <mergeCell ref="H113:H115"/>
    <mergeCell ref="I113:I115"/>
    <mergeCell ref="J113:J115"/>
    <mergeCell ref="K113:K115"/>
    <mergeCell ref="L113:L115"/>
    <mergeCell ref="M113:M115"/>
    <mergeCell ref="A116:A118"/>
    <mergeCell ref="B116:F118"/>
    <mergeCell ref="G116:G118"/>
    <mergeCell ref="H116:H118"/>
    <mergeCell ref="I116:I118"/>
    <mergeCell ref="J116:J118"/>
    <mergeCell ref="K116:K118"/>
    <mergeCell ref="L116:L118"/>
    <mergeCell ref="M116:M118"/>
    <mergeCell ref="A119:A121"/>
    <mergeCell ref="B119:F121"/>
    <mergeCell ref="G119:G121"/>
    <mergeCell ref="H119:H121"/>
    <mergeCell ref="I119:I121"/>
    <mergeCell ref="J119:J121"/>
    <mergeCell ref="K119:K121"/>
    <mergeCell ref="L119:L121"/>
    <mergeCell ref="M119:M121"/>
    <mergeCell ref="A122:A124"/>
    <mergeCell ref="B122:F124"/>
    <mergeCell ref="G122:G124"/>
    <mergeCell ref="H122:H124"/>
    <mergeCell ref="I122:I124"/>
    <mergeCell ref="J122:J124"/>
    <mergeCell ref="K122:K124"/>
    <mergeCell ref="L122:L124"/>
    <mergeCell ref="M122:M124"/>
    <mergeCell ref="A125:A127"/>
    <mergeCell ref="B125:F127"/>
    <mergeCell ref="G125:G127"/>
    <mergeCell ref="H125:H127"/>
    <mergeCell ref="I125:I127"/>
    <mergeCell ref="J125:J127"/>
    <mergeCell ref="K125:K127"/>
    <mergeCell ref="L125:L127"/>
    <mergeCell ref="M125:M127"/>
    <mergeCell ref="A128:A130"/>
    <mergeCell ref="B128:F130"/>
    <mergeCell ref="G128:G130"/>
    <mergeCell ref="H128:H130"/>
    <mergeCell ref="I128:I130"/>
    <mergeCell ref="J128:J130"/>
    <mergeCell ref="K128:K130"/>
    <mergeCell ref="L128:L130"/>
    <mergeCell ref="M128:M130"/>
    <mergeCell ref="A131:A133"/>
    <mergeCell ref="B131:F133"/>
    <mergeCell ref="G131:G133"/>
    <mergeCell ref="H131:H133"/>
    <mergeCell ref="I131:I133"/>
    <mergeCell ref="J131:J133"/>
    <mergeCell ref="K131:K133"/>
    <mergeCell ref="L131:L133"/>
    <mergeCell ref="M131:M133"/>
    <mergeCell ref="A134:A136"/>
    <mergeCell ref="B134:F136"/>
    <mergeCell ref="G134:G136"/>
    <mergeCell ref="H134:H136"/>
    <mergeCell ref="I134:I136"/>
    <mergeCell ref="J134:J136"/>
    <mergeCell ref="K134:K136"/>
    <mergeCell ref="L134:L136"/>
    <mergeCell ref="M134:M136"/>
    <mergeCell ref="A137:A139"/>
    <mergeCell ref="B137:F139"/>
    <mergeCell ref="G137:G139"/>
    <mergeCell ref="H137:H139"/>
    <mergeCell ref="I137:I139"/>
    <mergeCell ref="J137:J139"/>
    <mergeCell ref="K137:K139"/>
    <mergeCell ref="L137:L139"/>
    <mergeCell ref="M137:M139"/>
    <mergeCell ref="A140:A142"/>
    <mergeCell ref="B140:F142"/>
    <mergeCell ref="G140:G142"/>
    <mergeCell ref="H140:H142"/>
    <mergeCell ref="I140:I142"/>
    <mergeCell ref="J140:J142"/>
    <mergeCell ref="K140:K142"/>
    <mergeCell ref="L140:L142"/>
    <mergeCell ref="M140:M142"/>
    <mergeCell ref="A143:A145"/>
    <mergeCell ref="B143:F145"/>
    <mergeCell ref="G143:G145"/>
    <mergeCell ref="H143:H145"/>
    <mergeCell ref="I143:I145"/>
    <mergeCell ref="J143:J145"/>
    <mergeCell ref="K143:K145"/>
    <mergeCell ref="L143:L145"/>
    <mergeCell ref="M143:M145"/>
    <mergeCell ref="A146:A148"/>
    <mergeCell ref="B146:F148"/>
    <mergeCell ref="G146:G148"/>
    <mergeCell ref="H146:H148"/>
    <mergeCell ref="I146:I148"/>
    <mergeCell ref="J146:J148"/>
    <mergeCell ref="K146:K148"/>
    <mergeCell ref="L146:L148"/>
    <mergeCell ref="M146:M148"/>
    <mergeCell ref="A149:A151"/>
    <mergeCell ref="B149:F151"/>
    <mergeCell ref="G149:G151"/>
    <mergeCell ref="H149:H151"/>
    <mergeCell ref="I149:I151"/>
    <mergeCell ref="J149:J151"/>
    <mergeCell ref="K149:K151"/>
    <mergeCell ref="L149:L151"/>
    <mergeCell ref="M149:M151"/>
    <mergeCell ref="A152:A154"/>
    <mergeCell ref="B152:F154"/>
    <mergeCell ref="G152:G154"/>
    <mergeCell ref="H152:H154"/>
    <mergeCell ref="I152:I154"/>
    <mergeCell ref="J152:J154"/>
    <mergeCell ref="K152:K154"/>
    <mergeCell ref="L152:L154"/>
    <mergeCell ref="M152:M154"/>
    <mergeCell ref="A155:A157"/>
    <mergeCell ref="B155:F157"/>
    <mergeCell ref="G155:G157"/>
    <mergeCell ref="H155:H157"/>
    <mergeCell ref="I155:I157"/>
    <mergeCell ref="J155:J157"/>
    <mergeCell ref="K155:K157"/>
    <mergeCell ref="L155:L157"/>
    <mergeCell ref="M155:M157"/>
    <mergeCell ref="A158:A160"/>
    <mergeCell ref="B158:F160"/>
    <mergeCell ref="G158:G160"/>
    <mergeCell ref="H158:H160"/>
    <mergeCell ref="I158:I160"/>
    <mergeCell ref="J158:J160"/>
    <mergeCell ref="K158:K160"/>
    <mergeCell ref="L158:L160"/>
    <mergeCell ref="M158:M160"/>
    <mergeCell ref="A161:A163"/>
    <mergeCell ref="B161:F163"/>
    <mergeCell ref="G161:G163"/>
    <mergeCell ref="H161:H163"/>
    <mergeCell ref="I161:I163"/>
    <mergeCell ref="J161:J163"/>
    <mergeCell ref="K161:K163"/>
    <mergeCell ref="L161:L163"/>
    <mergeCell ref="M161:M163"/>
    <mergeCell ref="A164:A166"/>
    <mergeCell ref="B164:F166"/>
    <mergeCell ref="G164:G166"/>
    <mergeCell ref="H164:H166"/>
    <mergeCell ref="I164:I166"/>
    <mergeCell ref="J164:J166"/>
    <mergeCell ref="K164:K166"/>
    <mergeCell ref="L164:L166"/>
    <mergeCell ref="M164:M166"/>
    <mergeCell ref="A167:A169"/>
    <mergeCell ref="B167:F169"/>
    <mergeCell ref="G167:G169"/>
    <mergeCell ref="H167:H169"/>
    <mergeCell ref="I167:I169"/>
    <mergeCell ref="J167:J169"/>
    <mergeCell ref="K167:K169"/>
    <mergeCell ref="L167:L169"/>
    <mergeCell ref="M167:M169"/>
    <mergeCell ref="A170:A172"/>
    <mergeCell ref="B170:F172"/>
    <mergeCell ref="G170:G172"/>
    <mergeCell ref="H170:H172"/>
    <mergeCell ref="I170:I172"/>
    <mergeCell ref="J170:J172"/>
    <mergeCell ref="K170:K172"/>
    <mergeCell ref="L170:L172"/>
    <mergeCell ref="M170:M172"/>
    <mergeCell ref="A173:A175"/>
    <mergeCell ref="B173:F175"/>
    <mergeCell ref="G173:G175"/>
    <mergeCell ref="H173:H175"/>
    <mergeCell ref="I173:I175"/>
    <mergeCell ref="J173:J175"/>
    <mergeCell ref="K173:K175"/>
    <mergeCell ref="L173:L175"/>
    <mergeCell ref="M173:M175"/>
    <mergeCell ref="A176:A178"/>
    <mergeCell ref="B176:F178"/>
    <mergeCell ref="G176:G178"/>
    <mergeCell ref="H176:H178"/>
    <mergeCell ref="I176:I178"/>
    <mergeCell ref="J176:J178"/>
    <mergeCell ref="K176:K178"/>
    <mergeCell ref="L176:L178"/>
    <mergeCell ref="M176:M178"/>
    <mergeCell ref="A179:A181"/>
    <mergeCell ref="B179:F181"/>
    <mergeCell ref="G179:G181"/>
    <mergeCell ref="H179:H181"/>
    <mergeCell ref="I179:I181"/>
    <mergeCell ref="J179:J181"/>
    <mergeCell ref="K179:K181"/>
    <mergeCell ref="L179:L181"/>
    <mergeCell ref="M179:M181"/>
    <mergeCell ref="A182:A184"/>
    <mergeCell ref="B182:F184"/>
    <mergeCell ref="G182:G184"/>
    <mergeCell ref="H182:H184"/>
    <mergeCell ref="I182:I184"/>
    <mergeCell ref="J182:J184"/>
    <mergeCell ref="K182:K184"/>
    <mergeCell ref="L182:L184"/>
    <mergeCell ref="M182:M184"/>
    <mergeCell ref="A185:A187"/>
    <mergeCell ref="B185:F187"/>
    <mergeCell ref="G185:G187"/>
    <mergeCell ref="H185:H187"/>
    <mergeCell ref="I185:I187"/>
    <mergeCell ref="J185:J187"/>
    <mergeCell ref="K185:K187"/>
    <mergeCell ref="L185:L187"/>
    <mergeCell ref="M185:M187"/>
    <mergeCell ref="A188:A190"/>
    <mergeCell ref="B188:F190"/>
    <mergeCell ref="G188:G190"/>
    <mergeCell ref="H188:H190"/>
    <mergeCell ref="I188:I190"/>
    <mergeCell ref="J188:J190"/>
    <mergeCell ref="K188:K190"/>
    <mergeCell ref="L188:L190"/>
    <mergeCell ref="M188:M190"/>
    <mergeCell ref="A191:A193"/>
    <mergeCell ref="B191:F193"/>
    <mergeCell ref="G191:G193"/>
    <mergeCell ref="H191:H193"/>
    <mergeCell ref="I191:I193"/>
    <mergeCell ref="J191:J193"/>
    <mergeCell ref="K191:K193"/>
    <mergeCell ref="L191:L193"/>
    <mergeCell ref="M191:M193"/>
    <mergeCell ref="A194:A196"/>
    <mergeCell ref="B194:F196"/>
    <mergeCell ref="G194:G196"/>
    <mergeCell ref="H194:H196"/>
    <mergeCell ref="I194:I196"/>
    <mergeCell ref="J194:J196"/>
    <mergeCell ref="K194:K196"/>
    <mergeCell ref="L194:L196"/>
    <mergeCell ref="M194:M196"/>
    <mergeCell ref="A197:A199"/>
    <mergeCell ref="B197:F199"/>
    <mergeCell ref="G197:G199"/>
    <mergeCell ref="H197:H199"/>
    <mergeCell ref="I197:I199"/>
    <mergeCell ref="J197:J199"/>
    <mergeCell ref="K197:K199"/>
    <mergeCell ref="L197:L199"/>
    <mergeCell ref="M197:M199"/>
    <mergeCell ref="A200:A202"/>
    <mergeCell ref="B200:F202"/>
    <mergeCell ref="G200:G202"/>
    <mergeCell ref="H200:H202"/>
    <mergeCell ref="I200:I202"/>
    <mergeCell ref="J200:J202"/>
    <mergeCell ref="K200:K202"/>
    <mergeCell ref="L200:L202"/>
    <mergeCell ref="M200:M202"/>
    <mergeCell ref="A203:A205"/>
    <mergeCell ref="B203:F205"/>
    <mergeCell ref="G203:G205"/>
    <mergeCell ref="H203:H205"/>
    <mergeCell ref="I203:I205"/>
    <mergeCell ref="J203:J205"/>
    <mergeCell ref="K203:K205"/>
    <mergeCell ref="L203:L205"/>
    <mergeCell ref="M203:M205"/>
    <mergeCell ref="A206:A208"/>
    <mergeCell ref="B206:F208"/>
    <mergeCell ref="G206:G208"/>
    <mergeCell ref="H206:H208"/>
    <mergeCell ref="I206:I208"/>
    <mergeCell ref="J206:J208"/>
    <mergeCell ref="K206:K208"/>
    <mergeCell ref="L206:L208"/>
    <mergeCell ref="M206:M208"/>
    <mergeCell ref="A209:A211"/>
    <mergeCell ref="B209:F211"/>
    <mergeCell ref="G209:G211"/>
    <mergeCell ref="H209:H211"/>
    <mergeCell ref="I209:I211"/>
    <mergeCell ref="J209:J211"/>
    <mergeCell ref="K209:K211"/>
    <mergeCell ref="L209:L211"/>
    <mergeCell ref="M209:M211"/>
    <mergeCell ref="A212:A214"/>
    <mergeCell ref="B212:F214"/>
    <mergeCell ref="G212:G214"/>
    <mergeCell ref="H212:H214"/>
    <mergeCell ref="I212:I214"/>
    <mergeCell ref="J212:J214"/>
    <mergeCell ref="K212:K214"/>
    <mergeCell ref="L212:L214"/>
    <mergeCell ref="M212:M214"/>
    <mergeCell ref="A215:A217"/>
    <mergeCell ref="B215:F217"/>
    <mergeCell ref="G215:G217"/>
    <mergeCell ref="H215:H217"/>
    <mergeCell ref="I215:I217"/>
    <mergeCell ref="J215:J217"/>
    <mergeCell ref="K215:K217"/>
    <mergeCell ref="L215:L217"/>
    <mergeCell ref="M215:M217"/>
    <mergeCell ref="A218:A220"/>
    <mergeCell ref="B218:F220"/>
    <mergeCell ref="G218:G220"/>
    <mergeCell ref="H218:H220"/>
    <mergeCell ref="I218:I220"/>
    <mergeCell ref="J218:J220"/>
    <mergeCell ref="K218:K220"/>
    <mergeCell ref="L218:L220"/>
    <mergeCell ref="M218:M220"/>
    <mergeCell ref="A221:A223"/>
    <mergeCell ref="B221:F223"/>
    <mergeCell ref="G221:G223"/>
    <mergeCell ref="H221:H223"/>
    <mergeCell ref="I221:I223"/>
    <mergeCell ref="J221:J223"/>
    <mergeCell ref="K221:K223"/>
    <mergeCell ref="L221:L223"/>
    <mergeCell ref="M221:M223"/>
    <mergeCell ref="A224:A226"/>
    <mergeCell ref="B224:F226"/>
    <mergeCell ref="G224:G226"/>
    <mergeCell ref="H224:H226"/>
    <mergeCell ref="I224:I226"/>
    <mergeCell ref="J224:J226"/>
    <mergeCell ref="K224:K226"/>
    <mergeCell ref="L224:L226"/>
    <mergeCell ref="M224:M226"/>
    <mergeCell ref="A227:A229"/>
    <mergeCell ref="B227:F229"/>
    <mergeCell ref="G227:G229"/>
    <mergeCell ref="H227:H229"/>
    <mergeCell ref="I227:I229"/>
    <mergeCell ref="J227:J229"/>
    <mergeCell ref="K227:K229"/>
    <mergeCell ref="L227:L229"/>
    <mergeCell ref="M227:M229"/>
    <mergeCell ref="A230:A232"/>
    <mergeCell ref="B230:F232"/>
    <mergeCell ref="G230:G232"/>
    <mergeCell ref="H230:H232"/>
    <mergeCell ref="I230:I232"/>
    <mergeCell ref="J230:J232"/>
    <mergeCell ref="K230:K232"/>
    <mergeCell ref="L230:L232"/>
    <mergeCell ref="M230:M232"/>
    <mergeCell ref="A233:A235"/>
    <mergeCell ref="B233:F235"/>
    <mergeCell ref="G233:G235"/>
    <mergeCell ref="H233:H235"/>
    <mergeCell ref="I233:I235"/>
    <mergeCell ref="J233:J235"/>
    <mergeCell ref="K233:K235"/>
    <mergeCell ref="L233:L235"/>
    <mergeCell ref="M233:M235"/>
    <mergeCell ref="A236:A238"/>
    <mergeCell ref="B236:F238"/>
    <mergeCell ref="G236:G238"/>
    <mergeCell ref="H236:H238"/>
    <mergeCell ref="I236:I238"/>
    <mergeCell ref="J236:J238"/>
    <mergeCell ref="K236:K238"/>
    <mergeCell ref="L236:L238"/>
    <mergeCell ref="M236:M238"/>
    <mergeCell ref="A239:A241"/>
    <mergeCell ref="B239:F241"/>
    <mergeCell ref="G239:G241"/>
    <mergeCell ref="H239:H241"/>
    <mergeCell ref="I239:I241"/>
    <mergeCell ref="J239:J241"/>
    <mergeCell ref="K239:K241"/>
    <mergeCell ref="L239:L241"/>
    <mergeCell ref="M239:M241"/>
    <mergeCell ref="A242:A244"/>
    <mergeCell ref="B242:F244"/>
    <mergeCell ref="G242:G244"/>
    <mergeCell ref="H242:H244"/>
    <mergeCell ref="I242:I244"/>
    <mergeCell ref="J242:J244"/>
    <mergeCell ref="K242:K244"/>
    <mergeCell ref="L242:L244"/>
    <mergeCell ref="M242:M244"/>
    <mergeCell ref="A245:A247"/>
    <mergeCell ref="B245:F247"/>
    <mergeCell ref="G245:G247"/>
    <mergeCell ref="H245:H247"/>
    <mergeCell ref="I245:I247"/>
    <mergeCell ref="J245:J247"/>
    <mergeCell ref="K245:K247"/>
    <mergeCell ref="L245:L247"/>
    <mergeCell ref="M245:M247"/>
    <mergeCell ref="A248:A250"/>
    <mergeCell ref="B248:F250"/>
    <mergeCell ref="G248:G250"/>
    <mergeCell ref="H248:H250"/>
    <mergeCell ref="I248:I250"/>
    <mergeCell ref="J248:J250"/>
    <mergeCell ref="K248:K250"/>
    <mergeCell ref="L248:L250"/>
    <mergeCell ref="M248:M250"/>
    <mergeCell ref="A251:A253"/>
    <mergeCell ref="B251:F253"/>
    <mergeCell ref="G251:G253"/>
    <mergeCell ref="H251:H253"/>
    <mergeCell ref="I251:I253"/>
    <mergeCell ref="J251:J253"/>
    <mergeCell ref="K251:K253"/>
    <mergeCell ref="L251:L253"/>
    <mergeCell ref="M251:M253"/>
    <mergeCell ref="A254:A256"/>
    <mergeCell ref="B254:F256"/>
    <mergeCell ref="G254:G256"/>
    <mergeCell ref="H254:H256"/>
    <mergeCell ref="I254:I256"/>
    <mergeCell ref="J254:J256"/>
    <mergeCell ref="K254:K256"/>
    <mergeCell ref="L254:L256"/>
    <mergeCell ref="M254:M256"/>
    <mergeCell ref="A257:A259"/>
    <mergeCell ref="B257:F259"/>
    <mergeCell ref="G257:G259"/>
    <mergeCell ref="H257:H259"/>
    <mergeCell ref="I257:I259"/>
    <mergeCell ref="J257:J259"/>
    <mergeCell ref="K257:K259"/>
    <mergeCell ref="L257:L259"/>
    <mergeCell ref="M257:M259"/>
    <mergeCell ref="A260:A262"/>
    <mergeCell ref="B260:F262"/>
    <mergeCell ref="G260:G262"/>
    <mergeCell ref="H260:H262"/>
    <mergeCell ref="I260:I262"/>
    <mergeCell ref="J260:J262"/>
    <mergeCell ref="K260:K262"/>
    <mergeCell ref="L260:L262"/>
    <mergeCell ref="M260:M262"/>
    <mergeCell ref="A263:A265"/>
    <mergeCell ref="B263:F265"/>
    <mergeCell ref="G263:G265"/>
    <mergeCell ref="H263:H265"/>
    <mergeCell ref="I263:I265"/>
    <mergeCell ref="J263:J265"/>
    <mergeCell ref="K263:K265"/>
    <mergeCell ref="L263:L265"/>
    <mergeCell ref="M263:M265"/>
    <mergeCell ref="A266:A268"/>
    <mergeCell ref="B266:F268"/>
    <mergeCell ref="G266:G268"/>
    <mergeCell ref="H266:H268"/>
    <mergeCell ref="I266:I268"/>
    <mergeCell ref="J266:J268"/>
    <mergeCell ref="K266:K268"/>
    <mergeCell ref="L266:L268"/>
    <mergeCell ref="M266:M268"/>
    <mergeCell ref="A269:A271"/>
    <mergeCell ref="B269:F271"/>
    <mergeCell ref="G269:G271"/>
    <mergeCell ref="H269:H271"/>
    <mergeCell ref="I269:I271"/>
    <mergeCell ref="J269:J271"/>
    <mergeCell ref="K269:K271"/>
    <mergeCell ref="L269:L271"/>
    <mergeCell ref="M269:M271"/>
    <mergeCell ref="A272:A274"/>
    <mergeCell ref="B272:F274"/>
    <mergeCell ref="G272:G274"/>
    <mergeCell ref="H272:H274"/>
    <mergeCell ref="I272:I274"/>
    <mergeCell ref="J272:J274"/>
    <mergeCell ref="K272:K274"/>
    <mergeCell ref="L272:L274"/>
    <mergeCell ref="M272:M274"/>
    <mergeCell ref="A275:A277"/>
    <mergeCell ref="B275:F277"/>
    <mergeCell ref="G275:G277"/>
    <mergeCell ref="H275:H277"/>
    <mergeCell ref="I275:I277"/>
    <mergeCell ref="J275:J277"/>
    <mergeCell ref="K275:K277"/>
    <mergeCell ref="L275:L277"/>
    <mergeCell ref="M275:M277"/>
    <mergeCell ref="A278:A280"/>
    <mergeCell ref="B278:F280"/>
    <mergeCell ref="G278:G280"/>
    <mergeCell ref="H278:H280"/>
    <mergeCell ref="I278:I280"/>
    <mergeCell ref="J278:J280"/>
    <mergeCell ref="K278:K280"/>
    <mergeCell ref="L278:L280"/>
    <mergeCell ref="M278:M280"/>
    <mergeCell ref="A281:A283"/>
    <mergeCell ref="B281:F283"/>
    <mergeCell ref="G281:G283"/>
    <mergeCell ref="H281:H283"/>
    <mergeCell ref="I281:I283"/>
    <mergeCell ref="J281:J283"/>
    <mergeCell ref="K281:K283"/>
    <mergeCell ref="L281:L283"/>
    <mergeCell ref="M281:M283"/>
    <mergeCell ref="A284:A286"/>
    <mergeCell ref="B284:F286"/>
    <mergeCell ref="G284:G286"/>
    <mergeCell ref="H284:H286"/>
    <mergeCell ref="I284:I286"/>
    <mergeCell ref="J284:J286"/>
    <mergeCell ref="K284:K286"/>
    <mergeCell ref="L284:L286"/>
    <mergeCell ref="M284:M286"/>
    <mergeCell ref="A287:A289"/>
    <mergeCell ref="B287:F289"/>
    <mergeCell ref="G287:G289"/>
    <mergeCell ref="H287:H289"/>
    <mergeCell ref="I287:I289"/>
    <mergeCell ref="J287:J289"/>
    <mergeCell ref="K287:K289"/>
    <mergeCell ref="L287:L289"/>
    <mergeCell ref="M287:M289"/>
    <mergeCell ref="A290:A292"/>
    <mergeCell ref="B290:F292"/>
    <mergeCell ref="G290:G292"/>
    <mergeCell ref="H290:H292"/>
    <mergeCell ref="I290:I292"/>
    <mergeCell ref="J290:J292"/>
    <mergeCell ref="K290:K292"/>
    <mergeCell ref="L290:L292"/>
    <mergeCell ref="M290:M292"/>
    <mergeCell ref="A293:A295"/>
    <mergeCell ref="B293:F295"/>
    <mergeCell ref="G293:G295"/>
    <mergeCell ref="H293:H295"/>
    <mergeCell ref="I293:I295"/>
    <mergeCell ref="J293:J295"/>
    <mergeCell ref="K293:K295"/>
    <mergeCell ref="L293:L295"/>
    <mergeCell ref="M293:M295"/>
    <mergeCell ref="A296:A298"/>
    <mergeCell ref="B296:F298"/>
    <mergeCell ref="G296:G298"/>
    <mergeCell ref="H296:H298"/>
    <mergeCell ref="I296:I298"/>
    <mergeCell ref="J296:J298"/>
    <mergeCell ref="K296:K298"/>
    <mergeCell ref="L296:L298"/>
    <mergeCell ref="M296:M298"/>
    <mergeCell ref="A299:A301"/>
    <mergeCell ref="B299:F301"/>
    <mergeCell ref="G299:G301"/>
    <mergeCell ref="H299:H301"/>
    <mergeCell ref="I299:I301"/>
    <mergeCell ref="J299:J301"/>
    <mergeCell ref="K299:K301"/>
    <mergeCell ref="L299:L301"/>
    <mergeCell ref="M299:M301"/>
    <mergeCell ref="A302:A304"/>
    <mergeCell ref="B302:F304"/>
    <mergeCell ref="G302:G304"/>
    <mergeCell ref="H302:H304"/>
    <mergeCell ref="I302:I304"/>
    <mergeCell ref="J302:J304"/>
    <mergeCell ref="K302:K304"/>
    <mergeCell ref="L302:L304"/>
    <mergeCell ref="M302:M304"/>
    <mergeCell ref="A305:A307"/>
    <mergeCell ref="B305:F307"/>
    <mergeCell ref="G305:G307"/>
    <mergeCell ref="H305:H307"/>
    <mergeCell ref="I305:I307"/>
    <mergeCell ref="J305:J307"/>
    <mergeCell ref="K305:K307"/>
    <mergeCell ref="L305:L307"/>
    <mergeCell ref="M305:M307"/>
    <mergeCell ref="A308:A310"/>
    <mergeCell ref="B308:F310"/>
    <mergeCell ref="G308:G310"/>
    <mergeCell ref="H308:H310"/>
    <mergeCell ref="I308:I310"/>
    <mergeCell ref="J308:J310"/>
    <mergeCell ref="K308:K310"/>
    <mergeCell ref="L308:L310"/>
    <mergeCell ref="M308:M310"/>
    <mergeCell ref="A311:A313"/>
    <mergeCell ref="B311:F313"/>
    <mergeCell ref="G311:G313"/>
    <mergeCell ref="H311:H313"/>
    <mergeCell ref="I311:I313"/>
    <mergeCell ref="J311:J313"/>
    <mergeCell ref="K311:K313"/>
    <mergeCell ref="L311:L313"/>
    <mergeCell ref="M311:M313"/>
  </mergeCells>
  <conditionalFormatting sqref="O14:O314 Q14:Q314">
    <cfRule type="expression" priority="2" aboveAverage="0" equalAverage="0" bottom="0" percent="0" rank="0" text="" dxfId="62">
      <formula>$AP14=""</formula>
    </cfRule>
  </conditionalFormatting>
  <conditionalFormatting sqref="R14:R314">
    <cfRule type="expression" priority="3" aboveAverage="0" equalAverage="0" bottom="0" percent="0" rank="0" text="" dxfId="63">
      <formula>R14&lt;P14</formula>
    </cfRule>
  </conditionalFormatting>
  <conditionalFormatting sqref="S14:AD314">
    <cfRule type="expression" priority="4" aboveAverage="0" equalAverage="0" bottom="0" percent="0" rank="0" text="" dxfId="64">
      <formula>OR($Q14="",$Q14="特定加算なし",$Q14="ベア加算なし")</formula>
    </cfRule>
  </conditionalFormatting>
  <conditionalFormatting sqref="AF14:AF314">
    <cfRule type="expression" priority="5" aboveAverage="0" equalAverage="0" bottom="0" percent="0" rank="0" text="" dxfId="65">
      <formula>AF14&lt;0</formula>
    </cfRule>
  </conditionalFormatting>
  <conditionalFormatting sqref="AH16:AH314">
    <cfRule type="expression" priority="6" aboveAverage="0" equalAverage="0" bottom="0" percent="0" rank="0" text="" dxfId="66">
      <formula>AND($O16="ベア加算なし",$Q16="ベア加算")</formula>
    </cfRule>
  </conditionalFormatting>
  <conditionalFormatting sqref="AI14:AI314">
    <cfRule type="expression" priority="7" aboveAverage="0" equalAverage="0" bottom="0" percent="0" rank="0" text="" dxfId="67">
      <formula>OR(Q14="処遇加算Ⅰ",Q14="処遇加算Ⅱ")</formula>
    </cfRule>
  </conditionalFormatting>
  <conditionalFormatting sqref="AJ14:AJ314">
    <cfRule type="expression" priority="8" aboveAverage="0" equalAverage="0" bottom="0" percent="0" rank="0" text="" dxfId="68">
      <formula>Q14="処遇加算Ⅲ"</formula>
    </cfRule>
  </conditionalFormatting>
  <conditionalFormatting sqref="AK14:AK314">
    <cfRule type="expression" priority="9" aboveAverage="0" equalAverage="0" bottom="0" percent="0" rank="0" text="" dxfId="69">
      <formula>Q14="処遇加算Ⅰ"</formula>
    </cfRule>
  </conditionalFormatting>
  <conditionalFormatting sqref="AL11">
    <cfRule type="expression" priority="10" aboveAverage="0" equalAverage="0" bottom="0" percent="0" rank="0" text="" dxfId="70">
      <formula>$AL$11="○"</formula>
    </cfRule>
  </conditionalFormatting>
  <conditionalFormatting sqref="AL15:AL313">
    <cfRule type="expression" priority="11" aboveAverage="0" equalAverage="0" bottom="0" percent="0" rank="0" text="" dxfId="71">
      <formula>AND(OR(Q15="特定加算Ⅰ",Q15="特定加算Ⅱ"),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M15:AM314">
    <cfRule type="expression" priority="12" aboveAverage="0" equalAverage="0" bottom="0" percent="0" rank="0" text="" dxfId="72">
      <formula>Q15="特定加算Ⅰ"</formula>
    </cfRule>
  </conditionalFormatting>
  <conditionalFormatting sqref="AN11">
    <cfRule type="expression" priority="13" aboveAverage="0" equalAverage="0" bottom="0" percent="0" rank="0" text="" dxfId="73">
      <formula>$AL$11&lt;&gt;"×"</formula>
    </cfRule>
  </conditionalFormatting>
  <conditionalFormatting sqref="Z14:Z314">
    <cfRule type="expression" priority="14" aboveAverage="0" equalAverage="0" bottom="0" percent="0" rank="0" text="" dxfId="74">
      <formula>Z14=4</formula>
    </cfRule>
  </conditionalFormatting>
  <conditionalFormatting sqref="AL314">
    <cfRule type="expression" priority="15" aboveAverage="0" equalAverage="0" bottom="0" percent="0" rank="0" text="" dxfId="75">
      <formula>AND(OR(Q314="特定加算Ⅰ",Q314="特定加算Ⅱ"),AND(#ref!&lt;&gt;"訪問型サービス（総合事業）",#ref!&lt;&gt;"通所型サービス（総合事業）",#ref!&lt;&gt;"（介護予防）短期入所生活介護",#ref!&lt;&gt;"（介護予防）短期入所療養介護（老健）",#ref!&lt;&gt;"（介護予防）短期入所療養介護 （病院等（老健以外）)",#ref!&lt;&gt;"（介護予防）短期入所療養介護（医療院）"))</formula>
    </cfRule>
  </conditionalFormatting>
  <dataValidations count="10">
    <dataValidation allowBlank="true" errorStyle="stop" operator="between" showDropDown="false" showErrorMessage="true" showInputMessage="true" sqref="B14 G14:N14 T14:T312 X14:X313 B17 G17:N17 B20 G20:N20 B23 G23:N23 B26 G26:N26 B29 G29:N29 B32 G32:N32 B35 G35:N35 B38 G38:N38 B41 G41:N41 B44 G44:N44 B47 G47:N47 B50 G50:N50 B53 G53:N53 B56 G56:N56 B59 G59:N59 B62 G62:N62 B65 G65:N65 B68 G68:N68 B71 G71:N71 B74 G74:N74 B77 G77:N77 B80 G80:N80 B83 G83:N83 B86 G86:N86 B89 G89:N89 B92 G92:N92 B95 G95:N95 B98 G98:N98 B101 G101:N101 B104 G104:N104 B107 G107:N107 B110 G110:N110 B113 G113:N113 B116 G116:N116 B119 G119:N119 B122 G122:N122 B125 G125:N125 B128 G128:N128 B131 G131:N131 B134 G134:N134 B137 G137:N137 B140 G140:N140 B143 G143:N143 B146 G146:N146 B149 G149:N149 B152 G152:N152 B155 G155:N155 B158 G158:N158 B161 G161:N161 B164 G164:N164 B167 G167:N167 B170 G170:N170 B173 G173:N173 B176 G176:N176 B179 G179:N179 B182 G182:N182 B185 G185:N185 B188 G188:N188 B191 G191:N191 B194 G194:N194 B197 G197:N197 B200 G200:N200 B203 G203:N203 B206 G206:N206 B209 G209:N209 B212 G212:N212 B215 G215:N215 B218 G218:N218 B221 G221:N221 B224 G224:N224 B227 G227:N227 B230 G230:N230 B233 G233:N233 B236 G236:N236 B239 G239:N239 B242 G242:N242 B245 G245:N245 B248 G248:N248 B251 G251:N251 B254 G254:N254 B257 G257:N257 B260 G260:N260 B263 G263:N263 B266 G266:N266 B269 G269:N269 B272 G272:N272 B275 G275:N275 B278 G278:N278 B281 G281:N281 B284 G284:N284 B287 G287:N287 B290 G290:N290 B293 G293:N293 B296 G296:N296 B299 G299:N299 B302 G302:N302 B305 G305:N305 B308 G308:N308 B311 G311:N311 T313" type="none">
      <formula1>0</formula1>
      <formula2>0</formula2>
    </dataValidation>
    <dataValidation allowBlank="true" errorStyle="stop" operator="between" showDropDown="false" showErrorMessage="true" showInputMessage="true" sqref="AM15 AO15 AM18 AO18 AM21 AO21 AM24 AO24 AM27 AO27 AM30 AO30 AM33 AO33 AM36 AO36 AM39 AO39 AM42 AO42 AM45 AO45 AM48 AO48 AM51 AO51 AM54 AO54 AM57 AO57 AM60 AO60 AM63 AO63 AM66 AO66 AM69 AO69 AM72 AO72 AM75 AO75 AM78 AO78 AM81 AO81 AM84 AO84 AM87 AO87 AM90 AO90 AM93 AO93 AM96 AO96 AM99 AO99 AM102 AO102 AM105 AO105 AM108 AO108 AM111 AO111 AM114 AO114 AM117 AO117 AM120 AO120 AM123 AO123 AM126 AO126 AM129 AO129 AM132 AO132 AM135 AO135 AM138 AO138 AM141 AO141 AM144 AO144 AM147 AO147 AM150 AO150 AM153 AO153 AM156 AO156 AM159 AO159 AM162 AO162 AM165 AO165 AM168 AO168 AM171 AO171 AM174 AO174 AM177 AO177 AM180 AO180 AM183 AO183 AM186 AO186 AM189 AO189 AM192 AO192 AM195 AO195 AM198 AO198 AM201 AO201 AM204 AO204 AM207 AO207 AM210 AO210 AM213 AO213 AM216 AO216 AM219 AO219 AM222 AO222 AM225 AO225 AM228 AO228 AM231 AO231 AM234 AO234 AM237 AO237 AM240 AO240 AM243 AO243 AM246 AO246 AM249 AO249 AM252 AO252 AM255 AO255 AM258 AO258 AM261 AO261 AM264 AO264 AM267 AO267 AM270 AO270 AM273 AO273 AM276 AO276 AM279 AO279 AM282 AO282 AM285 AO285 AM288 AO288 AM291 AO291 AM294 AO294 AM297 AO297 AM300 AO300 AM303 AO303 AM306 AO306 AM309 AO309 AM312 AO312" type="list">
      <formula1>INDIRECT(AS20)</formula1>
      <formula2>0</formula2>
    </dataValidation>
    <dataValidation allowBlank="true" errorStyle="stop" operator="greaterThanOrEqual" prompt="要件を満たす職員数を記入してください。" showDropDown="false" showErrorMessage="true" showInputMessage="true" sqref="AL15 AL18 AL21 AL24 AL27 AL30 AL33 AL36 AL39 AL42 AL45 AL48 AL51 AL54 AL57 AL60 AL63 AL66 AL69 AL72 AL75 AL78 AL81 AL84 AL87 AL90 AL93 AL96 AL99 AL102 AL105 AL108 AL111 AL114 AL117 AL120 AL123 AL126 AL129 AL132 AL135 AL138 AL141 AL144 AL147 AL150 AL153 AL156 AL159 AL162 AL165 AL168 AL171 AL174 AL177 AL180 AL183 AL186 AL189 AL192 AL195 AL198 AL201 AL204 AL207 AL210 AL213 AL216 AL219 AL222 AL225 AL228 AL231 AL234 AL237 AL240 AL243 AL246 AL249 AL252 AL255 AL258 AL261 AL264 AL267 AL270 AL273 AL276 AL279 AL282 AL285 AL288 AL291 AL294 AL297 AL300 AL303 AL306 AL309 AL312" type="whole">
      <formula1>0</formula1>
      <formula2>0</formula2>
    </dataValidation>
    <dataValidation allowBlank="true" errorStyle="stop" operator="between" showDropDown="false" showErrorMessage="true" showInputMessage="true" sqref="V14:V313 Z14:Z313" type="list">
      <formula1>"4,5"</formula1>
      <formula2>0</formula2>
    </dataValidation>
    <dataValidation allowBlank="true" errorStyle="stop" operator="between" showDropDown="false" showErrorMessage="true" showInputMessage="true" sqref="Q14 Q17 Q20 Q23 Q26 Q29 Q32 Q35 Q38 Q41 Q44 Q47 Q50 Q53 Q56 Q59 Q62 Q65 Q68 Q71 Q74 Q77 Q80 Q83 Q86 Q89 Q92 Q95 Q98 Q101 Q104 Q107 Q110 Q113 Q116 Q119 Q122 Q125 Q128 Q131 Q134 Q137 Q140 Q143 Q146 Q149 Q152 Q155 Q158 Q161 Q164 Q167 Q170 Q173 Q176 Q179 Q182 Q185 Q188 Q191 Q194 Q197 Q200 Q203 Q206 Q209 Q212 Q215 Q218 Q221 Q224 Q227 Q230 Q233 Q236 Q239 Q242 Q245 Q248 Q251 Q254 Q257 Q260 Q263 Q266 Q269 Q272 Q275 Q278 Q281 Q284 Q287 Q290 Q293 Q296 Q299 Q302 Q305 Q308 Q311" type="list">
      <formula1>【参考】数式用!$B$4:$D$4</formula1>
      <formula2>0</formula2>
    </dataValidation>
    <dataValidation allowBlank="true" errorStyle="stop" operator="between" showDropDown="false" showErrorMessage="true" showInputMessage="true" sqref="O15 Q15 O18 Q18 O21 Q21 O24 Q24 O27 Q27 O30 Q30 O33 Q33 O36 Q36 O39 Q39 O42 Q42 O45 Q45 O48 Q48 O51 Q51 O54 Q54 O57 Q57 O60 Q60 O63 Q63 O66 Q66 O69 Q69 O72 Q72 O75 Q75 O78 Q78 O81 Q81 O84 Q84 O87 Q87 O90 Q90 O93 Q93 O96 Q96 O99 Q99 O102 Q102 O105 Q105 O108 Q108 O111 Q111 O114 Q114 O117 Q117 O120 Q120 O123 Q123 O126 Q126 O129 Q129 O132 Q132 O135 Q135 O138 Q138 O141 Q141 O144 Q144 O147 Q147 O150 Q150 O153 Q153 O156 Q156 O159 Q159 O162 Q162 O165 Q165 O168 Q168 O171 Q171 O174 Q174 O177 Q177 O180 Q180 O183 Q183 O186 Q186 O189 Q189 O192 Q192 O195 Q195 O198 Q198 O201 Q201 O204 Q204 O207 Q207 O210 Q210 O213 Q213 O216 Q216 O219 Q219 O222 Q222 O225 Q225 O228 Q228 O231 Q231 O234 Q234 O237 Q237 O240 Q240 O243 Q243 O246 Q246 O249 Q249 O252 Q252 O255 Q255 O258 Q258 O261 Q261 O264 Q264 O267 Q267 O270 Q270 O273 Q273 O276 Q276 O279 Q279 O282 Q282 O285 Q285 O288 Q288 O291 Q291 O294 Q294 O297 Q297 O300 Q300 O303 Q303 O306 Q306 O309 Q309 O312 Q312" type="list">
      <formula1>【参考】数式用!$F$4:$H$4</formula1>
      <formula2>0</formula2>
    </dataValidation>
    <dataValidation allowBlank="true" errorStyle="stop" operator="between" showDropDown="false" showErrorMessage="true" showInputMessage="true" sqref="O16 Q16 O19 Q19 O22 Q22 O25 Q25 O28 Q28 O31 Q31 O34 Q34 O37 Q37 O40 Q40 O43 Q43 O46 Q46 O49 Q49 O52 Q52 O55 Q55 O58 Q58 O61 Q61 O64 Q64 O67 Q67 O70 Q70 O73 Q73 O76 Q76 O79 Q79 O82 Q82 O85 Q85 O88 Q88 O91 Q91 O94 Q94 O97 Q97 O100 Q100 O103 Q103 O106 Q106 O109 Q109 O112 Q112 O115 Q115 O118 Q118 O121 Q121 O124 Q124 O127 Q127 O130 Q130 O133 Q133 O136 Q136 O139 Q139 O142 Q142 O145 Q145 O148 Q148 O151 Q151 O154 Q154 O157 Q157 O160 Q160 O163 Q163 O166 Q166 O169 Q169 O172 Q172 O175 Q175 O178 Q178 O181 Q181 O184 Q184 O187 Q187 O190 Q190 O193 Q193 O196 Q196 O199 Q199 O202 Q202 O205 Q205 O208 Q208 O211 Q211 O214 Q214 O217 Q217 O220 Q220 O223 Q223 O226 Q226 O229 Q229 O232 Q232 O235 Q235 O238 Q238 O241 Q241 O244 Q244 O247 Q247 O250 Q250 O253 Q253 O256 Q256 O259 Q259 O262 Q262 O265 Q265 O268 Q268 O271 Q271 O274 Q274 O277 Q277 O280 Q280 O283 Q283 O286 Q286 O289 Q289 O292 Q292 O295 Q295 O298 Q298 O301 Q301 O304 Q304 O307 Q307 O310 Q310 O313 Q313" type="list">
      <formula1>【参考】数式用!$I$4:$J$4</formula1>
      <formula2>0</formula2>
    </dataValidation>
    <dataValidation allowBlank="true" errorStyle="stop" operator="between" showDropDown="false" showErrorMessage="true" showInputMessage="true" sqref="AJ14 AH16 AJ17 AH19 AJ20 AH22 AJ23 AH25 AJ26 AH28 AJ29 AH31 AJ32 AH34 AJ35 AH37 AJ38 AH40 AJ41 AH43 AJ44 AH46 AJ47 AH49 AJ50 AH52 AJ53 AH55 AJ56 AH58 AJ59 AH61 AJ62 AH64 AJ65 AH67 AJ68 AH70 AJ71 AH73 AJ74 AH76 AJ77 AH79 AJ80 AH82 AJ83 AH85 AJ86 AH88 AJ89 AH91 AJ92 AH94 AJ95 AH97 AJ98 AH100 AJ101 AH103 AJ104 AH106 AJ107 AH109 AJ110 AH112 AJ113 AH115 AJ116 AH118 AJ119 AH121 AJ122 AH124 AJ125 AH127 AJ128 AH130 AJ131 AH133 AJ134 AH136 AJ137 AH139 AJ140 AH142 AJ143 AH145 AJ146 AH148 AJ149 AH151 AJ152 AH154 AJ155 AH157 AJ158 AH160 AJ161 AH163 AJ164 AH166 AJ167 AH169 AJ170 AH172 AJ173 AH175 AJ176 AH178 AJ179 AH181 AJ182 AH184 AJ185 AH187 AJ188 AH190 AJ191 AH193 AJ194 AH196 AJ197 AH199 AJ200 AH202 AJ203 AH205 AJ206 AH208 AJ209 AH211 AJ212 AH214 AJ215 AH217 AJ218 AH220 AJ221 AH223 AJ224 AH226 AJ227 AH229 AJ230 AH232 AJ233 AH235 AJ236 AH238 AJ239 AH241 AJ242 AH244 AJ245 AH247 AJ248 AH250 AJ251 AH253 AJ254 AH256 AJ257 AH259 AJ260 AH262 AJ263 AH265 AJ266 AH268 AJ269 AH271 AJ272 AH274 AJ275 AH277 AJ278 AH280 AJ281 AH283 AJ284 AH286 AJ287 AH289 AJ290 AH292 AJ293 AH295 AJ296 AH298 AJ299 AH301 AJ302 AH304 AJ305 AH307 AJ308 AH310 AJ311 AH313" type="list">
      <formula1>【参考】数式用!$AM$2:$AM$3</formula1>
      <formula2>0</formula2>
    </dataValidation>
    <dataValidation allowBlank="true" errorStyle="stop" operator="between" showDropDown="false" showErrorMessage="true" showInputMessage="true" sqref="O14 O17 O20 O23 O26 O29 O32 O35 O38 O41 O44 O47 O50 O53 O56 O59 O62 O65 O68 O71 O74 O77 O80 O83 O86 O89 O92 O95 O98 O101 O104 O107 O110 O113 O116 O119 O122 O125 O128 O131 O134 O137 O140 O143 O146 O149 O152 O155 O158 O161 O164 O167 O170 O173 O176 O179 O182 O185 O188 O191 O194 O197 O200 O203 O206 O209 O212 O215 O218 O221 O224 O227 O230 O233 O236 O239 O242 O245 O248 O251 O254 O257 O260 O263 O266 O269 O272 O275 O278 O281 O284 O287 O290 O293 O296 O299 O302 O305 O308 O311" type="list">
      <formula1>【参考】数式用!$B$4:$E$4</formula1>
      <formula2>0</formula2>
    </dataValidation>
    <dataValidation allowBlank="true" errorStyle="stop" operator="between" showDropDown="false" showErrorMessage="true" showInputMessage="true" sqref="AI14 AK14 AI17 AK17 AI20 AK20 AI23 AK23 AI26 AK26 AI29 AK29 AI32 AK32 AI35 AK35 AI38 AK38 AI41 AK41 AI44 AK44 AI47 AK47 AI50 AK50 AI53 AK53 AI56 AK56 AI59 AK59 AI62 AK62 AI65 AK65 AI68 AK68 AI71 AK71 AI74 AK74 AI77 AK77 AI80 AK80 AI83 AK83 AI86 AK86 AI89 AK89 AI92 AK92 AI95 AK95 AI98 AK98 AI101 AK101 AI104 AK104 AI107 AK107 AI110 AK110 AI113 AK113 AI116 AK116 AI119 AK119 AI122 AK122 AI125 AK125 AI128 AK128 AI131 AK131 AI134 AK134 AI137 AK137 AI140 AK140 AI143 AK143 AI146 AK146 AI149 AK149 AI152 AK152 AI155 AK155 AI158 AK158 AI161 AK161 AI164 AK164 AI167 AK167 AI170 AK170 AI173 AK173 AI176 AK176 AI179 AK179 AI182 AK182 AI185 AK185 AI188 AK188 AI191 AK191 AI194 AK194 AI197 AK197 AI200 AK200 AI203 AK203 AI206 AK206 AI209 AK209 AI212 AK212 AI215 AK215 AI218 AK218 AI221 AK221 AI224 AK224 AI227 AK227 AI230 AK230 AI233 AK233 AI236 AK236 AI239 AK239 AI242 AK242 AI245 AK245 AI248 AK248 AI251 AK251 AI254 AK254 AI257 AK257 AI260 AK260 AI263 AK263 AI266 AK266 AI269 AK269 AI272 AK272 AI275 AK275 AI278 AK278 AI281 AK281 AI284 AK284 AI287 AK287 AI290 AK290 AI293 AK293 AI296 AK296 AI299 AK299 AI302 AK302 AI305 AK305 AI308 AK308 AI311 AK311" type="list">
      <formula1>【参考】数式用!$AM$5:$AM$7</formula1>
      <formula2>0</formula2>
    </dataValidation>
  </dataValidations>
  <printOptions headings="false" gridLines="false" gridLinesSet="true" horizontalCentered="false" verticalCentered="false"/>
  <pageMargins left="0.708333333333333" right="0.708333333333333" top="0.747916666666667" bottom="0.747916666666667" header="0.511811023622047" footer="0.511811023622047"/>
  <pageSetup paperSize="9" scale="100" fitToWidth="1" fitToHeight="0" pageOrder="downThenOver" orientation="landscape" blackAndWhite="false" draft="false" cellComments="none" horizontalDpi="300" verticalDpi="300" copies="1"/>
  <headerFooter differentFirst="false" differentOddEven="false">
    <oddHeader/>
    <oddFoot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BL413"/>
  <sheetViews>
    <sheetView showFormulas="false" showGridLines="true" showRowColHeaders="true" showZeros="true" rightToLeft="false" tabSelected="false" showOutlineSymbols="true" defaultGridColor="true" view="pageBreakPreview" topLeftCell="A1" colorId="64" zoomScale="100" zoomScaleNormal="85" zoomScalePageLayoutView="100" workbookViewId="0">
      <selection pane="topLeft" activeCell="A1" activeCellId="0" sqref="A1"/>
    </sheetView>
  </sheetViews>
  <sheetFormatPr defaultColWidth="2.50390625" defaultRowHeight="17.25" zeroHeight="false" outlineLevelRow="0" outlineLevelCol="0"/>
  <cols>
    <col collapsed="false" customWidth="true" hidden="false" outlineLevel="0" max="1" min="1" style="1" width="5.63"/>
    <col collapsed="false" customWidth="true" hidden="false" outlineLevel="0" max="6" min="2" style="525" width="2.63"/>
    <col collapsed="false" customWidth="true" hidden="false" outlineLevel="0" max="7" min="7" style="1" width="12.62"/>
    <col collapsed="false" customWidth="true" hidden="false" outlineLevel="0" max="8" min="8" style="1" width="9"/>
    <col collapsed="false" customWidth="true" hidden="false" outlineLevel="0" max="9" min="9" style="744" width="9.38"/>
    <col collapsed="false" customWidth="true" hidden="false" outlineLevel="0" max="10" min="10" style="1" width="14.62"/>
    <col collapsed="false" customWidth="true" hidden="false" outlineLevel="0" max="11" min="11" style="288" width="17.38"/>
    <col collapsed="false" customWidth="true" hidden="false" outlineLevel="0" max="12" min="12" style="1" width="14"/>
    <col collapsed="false" customWidth="true" hidden="false" outlineLevel="0" max="13" min="13" style="1" width="7.62"/>
    <col collapsed="false" customWidth="true" hidden="false" outlineLevel="0" max="14" min="14" style="527" width="15"/>
    <col collapsed="false" customWidth="true" hidden="false" outlineLevel="0" max="15" min="15" style="527" width="5.87"/>
    <col collapsed="false" customWidth="true" hidden="false" outlineLevel="0" max="16" min="16" style="526" width="2.13"/>
    <col collapsed="false" customWidth="true" hidden="false" outlineLevel="0" max="17" min="17" style="527" width="15"/>
    <col collapsed="false" customWidth="true" hidden="false" outlineLevel="0" max="18" min="18" style="527" width="2"/>
    <col collapsed="false" customWidth="true" hidden="false" outlineLevel="0" max="19" min="19" style="527" width="7.12"/>
    <col collapsed="false" customWidth="true" hidden="false" outlineLevel="0" max="20" min="20" style="527" width="18.38"/>
    <col collapsed="false" customWidth="true" hidden="false" outlineLevel="0" max="21" min="21" style="526" width="15.12"/>
    <col collapsed="false" customWidth="true" hidden="false" outlineLevel="0" max="22" min="22" style="527" width="7"/>
    <col collapsed="false" customWidth="true" hidden="false" outlineLevel="0" max="23" min="23" style="288" width="4.63"/>
    <col collapsed="false" customWidth="true" hidden="false" outlineLevel="0" max="25" min="24" style="288" width="2.87"/>
    <col collapsed="false" customWidth="true" hidden="false" outlineLevel="0" max="26" min="26" style="288" width="3.63"/>
    <col collapsed="false" customWidth="true" hidden="false" outlineLevel="0" max="27" min="27" style="288" width="9.88"/>
    <col collapsed="false" customWidth="true" hidden="false" outlineLevel="0" max="29" min="28" style="288" width="2.87"/>
    <col collapsed="false" customWidth="true" hidden="false" outlineLevel="0" max="30" min="30" style="288" width="3.5"/>
    <col collapsed="false" customWidth="true" hidden="false" outlineLevel="0" max="32" min="31" style="288" width="2.87"/>
    <col collapsed="false" customWidth="true" hidden="false" outlineLevel="0" max="33" min="33" style="288" width="4.63"/>
    <col collapsed="false" customWidth="true" hidden="false" outlineLevel="0" max="34" min="34" style="288" width="6.13"/>
    <col collapsed="false" customWidth="true" hidden="false" outlineLevel="0" max="37" min="35" style="527" width="14.38"/>
    <col collapsed="false" customWidth="true" hidden="false" outlineLevel="0" max="38" min="38" style="1" width="9.88"/>
    <col collapsed="false" customWidth="true" hidden="false" outlineLevel="0" max="39" min="39" style="527" width="14.38"/>
    <col collapsed="false" customWidth="true" hidden="false" outlineLevel="0" max="40" min="40" style="1" width="9.88"/>
    <col collapsed="false" customWidth="true" hidden="false" outlineLevel="0" max="41" min="41" style="1" width="11.88"/>
    <col collapsed="false" customWidth="true" hidden="false" outlineLevel="0" max="42" min="42" style="1" width="9.88"/>
    <col collapsed="false" customWidth="true" hidden="false" outlineLevel="0" max="43" min="43" style="1" width="12.26"/>
    <col collapsed="false" customWidth="true" hidden="false" outlineLevel="0" max="44" min="44" style="745" width="11.88"/>
    <col collapsed="false" customWidth="true" hidden="false" outlineLevel="0" max="45" min="45" style="16" width="22.38"/>
    <col collapsed="false" customWidth="true" hidden="false" outlineLevel="0" max="46" min="46" style="16" width="50.62"/>
    <col collapsed="false" customWidth="true" hidden="false" outlineLevel="0" max="47" min="47" style="16" width="7.12"/>
    <col collapsed="false" customWidth="true" hidden="true" outlineLevel="0" max="62" min="48" style="12" width="6.88"/>
    <col collapsed="false" customWidth="true" hidden="true" outlineLevel="0" max="63" min="63" style="685" width="6.88"/>
    <col collapsed="false" customWidth="true" hidden="false" outlineLevel="0" max="64" min="64" style="1" width="22.12"/>
    <col collapsed="false" customWidth="false" hidden="false" outlineLevel="0" max="1024" min="65" style="1" width="2.5"/>
  </cols>
  <sheetData>
    <row r="1" customFormat="false" ht="29.25" hidden="false" customHeight="true" outlineLevel="0" collapsed="false">
      <c r="A1" s="530" t="s">
        <v>418</v>
      </c>
      <c r="B1" s="531"/>
      <c r="C1" s="531"/>
      <c r="D1" s="531"/>
      <c r="E1" s="531"/>
      <c r="F1" s="531"/>
      <c r="G1" s="79"/>
      <c r="H1" s="79"/>
      <c r="I1" s="746"/>
      <c r="J1" s="79"/>
      <c r="K1" s="410"/>
      <c r="L1" s="79"/>
      <c r="M1" s="79"/>
      <c r="N1" s="78"/>
      <c r="O1" s="78"/>
      <c r="P1" s="747"/>
      <c r="Q1" s="748"/>
      <c r="R1" s="748"/>
      <c r="S1" s="78"/>
      <c r="T1" s="748"/>
      <c r="U1" s="747"/>
      <c r="V1" s="748"/>
      <c r="W1" s="285"/>
      <c r="X1" s="749"/>
      <c r="Y1" s="749"/>
      <c r="Z1" s="749"/>
      <c r="AA1" s="749"/>
      <c r="AB1" s="749"/>
      <c r="AC1" s="749"/>
      <c r="AD1" s="749"/>
      <c r="AE1" s="749"/>
      <c r="AF1" s="749"/>
      <c r="AG1" s="749"/>
      <c r="AH1" s="749"/>
      <c r="AI1" s="750"/>
      <c r="AJ1" s="748"/>
      <c r="AK1" s="750"/>
      <c r="AL1" s="751"/>
      <c r="AM1" s="750"/>
      <c r="AN1" s="751"/>
      <c r="AO1" s="77"/>
      <c r="AP1" s="77"/>
      <c r="AQ1" s="752" t="s">
        <v>68</v>
      </c>
      <c r="AR1" s="752"/>
      <c r="AS1" s="753" t="str">
        <f aca="false">IF(基本情報入力シート!C33="","",基本情報入力シート!C33)</f>
        <v>○○市</v>
      </c>
      <c r="AT1" s="754"/>
      <c r="AU1" s="755"/>
      <c r="BF1" s="685"/>
      <c r="BG1" s="1"/>
      <c r="BH1" s="1"/>
      <c r="BI1" s="1"/>
      <c r="BJ1" s="1"/>
      <c r="BK1" s="1"/>
    </row>
    <row r="2" customFormat="false" ht="21" hidden="false" customHeight="true" outlineLevel="0" collapsed="false">
      <c r="A2" s="79"/>
      <c r="B2" s="532"/>
      <c r="C2" s="532"/>
      <c r="D2" s="532"/>
      <c r="E2" s="532"/>
      <c r="F2" s="532"/>
      <c r="G2" s="78"/>
      <c r="H2" s="78"/>
      <c r="I2" s="756"/>
      <c r="J2" s="78"/>
      <c r="K2" s="410"/>
      <c r="L2" s="78"/>
      <c r="M2" s="78"/>
      <c r="N2" s="78"/>
      <c r="O2" s="78"/>
      <c r="P2" s="747"/>
      <c r="Q2" s="748"/>
      <c r="R2" s="748"/>
      <c r="S2" s="78"/>
      <c r="T2" s="748"/>
      <c r="U2" s="747"/>
      <c r="V2" s="748"/>
      <c r="W2" s="285"/>
      <c r="X2" s="285"/>
      <c r="Y2" s="285"/>
      <c r="Z2" s="285"/>
      <c r="AA2" s="285"/>
      <c r="AB2" s="285"/>
      <c r="AC2" s="285"/>
      <c r="AD2" s="285"/>
      <c r="AE2" s="285"/>
      <c r="AF2" s="285"/>
      <c r="AG2" s="285"/>
      <c r="AH2" s="285"/>
      <c r="AI2" s="750"/>
      <c r="AJ2" s="748"/>
      <c r="AK2" s="748"/>
      <c r="AL2" s="77"/>
      <c r="AM2" s="748"/>
      <c r="AN2" s="77"/>
      <c r="AO2" s="77"/>
      <c r="AP2" s="77"/>
      <c r="AQ2" s="77"/>
      <c r="AR2" s="757"/>
      <c r="AS2" s="579"/>
      <c r="AT2" s="579"/>
      <c r="AV2" s="758"/>
      <c r="AW2" s="685"/>
      <c r="AX2" s="758"/>
      <c r="BF2" s="685"/>
      <c r="BG2" s="1"/>
      <c r="BH2" s="1"/>
      <c r="BI2" s="1"/>
      <c r="BJ2" s="1"/>
      <c r="BK2" s="1"/>
    </row>
    <row r="3" customFormat="false" ht="27" hidden="false" customHeight="true" outlineLevel="0" collapsed="false">
      <c r="A3" s="541" t="s">
        <v>12</v>
      </c>
      <c r="B3" s="541"/>
      <c r="C3" s="541"/>
      <c r="D3" s="542" t="str">
        <f aca="false">IF(基本情報入力シート!M38="","",基本情報入力シート!M38)</f>
        <v>○○ケアサービス</v>
      </c>
      <c r="E3" s="542"/>
      <c r="F3" s="542"/>
      <c r="G3" s="542"/>
      <c r="H3" s="542"/>
      <c r="I3" s="542"/>
      <c r="J3" s="542"/>
      <c r="K3" s="410"/>
      <c r="L3" s="543"/>
      <c r="M3" s="543"/>
      <c r="N3" s="552"/>
      <c r="O3" s="552"/>
      <c r="P3" s="759"/>
      <c r="Q3" s="760"/>
      <c r="R3" s="760"/>
      <c r="S3" s="552"/>
      <c r="T3" s="748"/>
      <c r="U3" s="747"/>
      <c r="V3" s="748"/>
      <c r="W3" s="285"/>
      <c r="X3" s="749"/>
      <c r="Y3" s="749"/>
      <c r="Z3" s="749"/>
      <c r="AA3" s="749"/>
      <c r="AB3" s="749"/>
      <c r="AC3" s="749"/>
      <c r="AD3" s="749"/>
      <c r="AE3" s="749"/>
      <c r="AF3" s="749"/>
      <c r="AG3" s="749"/>
      <c r="AH3" s="749"/>
      <c r="AI3" s="750"/>
      <c r="AJ3" s="748"/>
      <c r="AK3" s="748"/>
      <c r="AL3" s="77"/>
      <c r="AM3" s="748"/>
      <c r="AN3" s="77"/>
      <c r="AO3" s="77"/>
      <c r="AP3" s="77"/>
      <c r="AQ3" s="77"/>
      <c r="AR3" s="757"/>
      <c r="AS3" s="579"/>
      <c r="AT3" s="579"/>
      <c r="BF3" s="685"/>
      <c r="BG3" s="1"/>
      <c r="BH3" s="1"/>
      <c r="BI3" s="1"/>
      <c r="BJ3" s="1"/>
      <c r="BK3" s="1"/>
    </row>
    <row r="4" customFormat="false" ht="21" hidden="false" customHeight="true" outlineLevel="0" collapsed="false">
      <c r="A4" s="544"/>
      <c r="B4" s="545"/>
      <c r="C4" s="545"/>
      <c r="D4" s="546"/>
      <c r="E4" s="546"/>
      <c r="F4" s="546"/>
      <c r="G4" s="547"/>
      <c r="H4" s="547"/>
      <c r="I4" s="547"/>
      <c r="J4" s="547"/>
      <c r="K4" s="547"/>
      <c r="L4" s="543"/>
      <c r="M4" s="543"/>
      <c r="N4" s="552"/>
      <c r="O4" s="552"/>
      <c r="P4" s="759"/>
      <c r="Q4" s="760"/>
      <c r="R4" s="760"/>
      <c r="S4" s="552"/>
      <c r="T4" s="748"/>
      <c r="U4" s="747"/>
      <c r="V4" s="748"/>
      <c r="W4" s="285"/>
      <c r="X4" s="749"/>
      <c r="Y4" s="749"/>
      <c r="Z4" s="749"/>
      <c r="AA4" s="749"/>
      <c r="AB4" s="749"/>
      <c r="AC4" s="749"/>
      <c r="AD4" s="749"/>
      <c r="AE4" s="749"/>
      <c r="AF4" s="749"/>
      <c r="AG4" s="749"/>
      <c r="AH4" s="749"/>
      <c r="AI4" s="750"/>
      <c r="AJ4" s="748"/>
      <c r="AK4" s="748"/>
      <c r="AL4" s="77"/>
      <c r="AM4" s="748"/>
      <c r="AN4" s="77"/>
      <c r="AO4" s="77"/>
      <c r="AP4" s="77"/>
      <c r="AQ4" s="77"/>
      <c r="AR4" s="757"/>
      <c r="AS4" s="579"/>
      <c r="AT4" s="579"/>
      <c r="BF4" s="685"/>
      <c r="BG4" s="1"/>
      <c r="BH4" s="1"/>
      <c r="BI4" s="1"/>
      <c r="BJ4" s="1"/>
      <c r="BK4" s="1"/>
    </row>
    <row r="5" customFormat="false" ht="35.25" hidden="false" customHeight="true" outlineLevel="0" collapsed="false">
      <c r="A5" s="761" t="s">
        <v>419</v>
      </c>
      <c r="B5" s="761"/>
      <c r="C5" s="761"/>
      <c r="D5" s="761"/>
      <c r="E5" s="761"/>
      <c r="F5" s="761"/>
      <c r="G5" s="761"/>
      <c r="H5" s="761"/>
      <c r="I5" s="761"/>
      <c r="J5" s="761"/>
      <c r="K5" s="761"/>
      <c r="L5" s="762" t="n">
        <f aca="false">IFERROR(SUMIF(T:T, "令和６年度の算定予定", AI:AI),"")</f>
        <v>42066928</v>
      </c>
      <c r="M5" s="550" t="s">
        <v>78</v>
      </c>
      <c r="N5" s="748"/>
      <c r="O5" s="552"/>
      <c r="P5" s="759"/>
      <c r="Q5" s="760"/>
      <c r="R5" s="760"/>
      <c r="S5" s="552"/>
      <c r="T5" s="748"/>
      <c r="U5" s="747"/>
      <c r="V5" s="748"/>
      <c r="W5" s="285"/>
      <c r="X5" s="749"/>
      <c r="Y5" s="749"/>
      <c r="Z5" s="749"/>
      <c r="AA5" s="749"/>
      <c r="AB5" s="749"/>
      <c r="AC5" s="749"/>
      <c r="AD5" s="749"/>
      <c r="AE5" s="749"/>
      <c r="AF5" s="749"/>
      <c r="AG5" s="749"/>
      <c r="AH5" s="749"/>
      <c r="AI5" s="750"/>
      <c r="AJ5" s="748"/>
      <c r="AK5" s="748"/>
      <c r="AL5" s="77"/>
      <c r="AM5" s="748"/>
      <c r="AN5" s="77"/>
      <c r="AO5" s="763"/>
      <c r="AP5" s="559"/>
      <c r="AQ5" s="559"/>
      <c r="AR5" s="764"/>
      <c r="AS5" s="559"/>
      <c r="AT5" s="562"/>
      <c r="AU5" s="765"/>
      <c r="BF5" s="685"/>
      <c r="BG5" s="1"/>
      <c r="BH5" s="1"/>
      <c r="BI5" s="1"/>
      <c r="BJ5" s="1"/>
      <c r="BK5" s="1"/>
    </row>
    <row r="6" customFormat="false" ht="35.25" hidden="false" customHeight="true" outlineLevel="0" collapsed="false">
      <c r="A6" s="766"/>
      <c r="B6" s="767" t="s">
        <v>420</v>
      </c>
      <c r="C6" s="767"/>
      <c r="D6" s="767"/>
      <c r="E6" s="767"/>
      <c r="F6" s="767"/>
      <c r="G6" s="767"/>
      <c r="H6" s="767"/>
      <c r="I6" s="767"/>
      <c r="J6" s="767"/>
      <c r="K6" s="767"/>
      <c r="L6" s="768" t="n">
        <f aca="false">IFERROR(SUMIF(T:T, "令和６年度の算定予定", AK:AK),"")</f>
        <v>14545339</v>
      </c>
      <c r="M6" s="550" t="s">
        <v>78</v>
      </c>
      <c r="N6" s="748"/>
      <c r="O6" s="78"/>
      <c r="P6" s="747"/>
      <c r="Q6" s="760"/>
      <c r="R6" s="760"/>
      <c r="S6" s="552"/>
      <c r="T6" s="748"/>
      <c r="U6" s="747"/>
      <c r="V6" s="748"/>
      <c r="W6" s="285"/>
      <c r="X6" s="749"/>
      <c r="Y6" s="749"/>
      <c r="Z6" s="749"/>
      <c r="AA6" s="749"/>
      <c r="AB6" s="749"/>
      <c r="AC6" s="749"/>
      <c r="AD6" s="749"/>
      <c r="AE6" s="749"/>
      <c r="AF6" s="749"/>
      <c r="AG6" s="749"/>
      <c r="AH6" s="749"/>
      <c r="AI6" s="750"/>
      <c r="AJ6" s="748"/>
      <c r="AK6" s="769" t="s">
        <v>421</v>
      </c>
      <c r="AL6" s="770"/>
      <c r="AM6" s="577"/>
      <c r="AN6" s="770"/>
      <c r="AO6" s="771"/>
      <c r="AP6" s="562"/>
      <c r="AQ6" s="562"/>
      <c r="AR6" s="772"/>
      <c r="AS6" s="562"/>
      <c r="AT6" s="562"/>
      <c r="AU6" s="765"/>
      <c r="AY6" s="773" t="s">
        <v>422</v>
      </c>
      <c r="AZ6" s="774" t="str">
        <f aca="false">IF(OR(AZ7="旧処遇加算Ⅰ相当あり",AZ8="旧処遇加算Ⅰ相当あり"),"旧処遇加算Ⅰ相当あり","旧処遇加算Ⅰ相当なし")</f>
        <v>旧処遇加算Ⅰ相当あり</v>
      </c>
      <c r="BA6" s="774"/>
      <c r="BB6" s="774"/>
      <c r="BC6" s="774" t="str">
        <f aca="false">IF(OR(BC7="旧処遇加算Ⅰ・Ⅱ相当あり",BC8="旧処遇加算Ⅰ・Ⅱ相当あり"),"旧処遇加算Ⅰ・Ⅱ相当あり","旧処遇加算Ⅰ・Ⅱ相当なし")</f>
        <v>旧処遇加算Ⅰ・Ⅱ相当あり</v>
      </c>
      <c r="BD6" s="774"/>
      <c r="BE6" s="774"/>
      <c r="BF6" s="774" t="str">
        <f aca="false">IF(OR(BF7="旧特定加算相当あり",BF8="旧特定加算相当あり"),"旧特定加算相当あり","旧特定加算相当なし")</f>
        <v>旧特定加算相当あり</v>
      </c>
      <c r="BG6" s="774"/>
      <c r="BH6" s="774"/>
      <c r="BI6" s="774" t="str">
        <f aca="false">IF(OR(BI7="旧特定加算Ⅰ相当あり",BI8="旧特定加算Ⅰ相当あり"),"旧特定加算Ⅰ相当あり","旧特定加算Ⅰ相当なし")</f>
        <v>旧特定加算Ⅰ相当あり</v>
      </c>
      <c r="BJ6" s="774"/>
      <c r="BK6" s="774"/>
    </row>
    <row r="7" customFormat="false" ht="35.25" hidden="false" customHeight="true" outlineLevel="0" collapsed="false">
      <c r="A7" s="766"/>
      <c r="B7" s="767" t="s">
        <v>423</v>
      </c>
      <c r="C7" s="767"/>
      <c r="D7" s="767"/>
      <c r="E7" s="767"/>
      <c r="F7" s="767"/>
      <c r="G7" s="767"/>
      <c r="H7" s="767"/>
      <c r="I7" s="767"/>
      <c r="J7" s="767"/>
      <c r="K7" s="767"/>
      <c r="L7" s="768" t="n">
        <f aca="false">IFERROR(SUMIF(T:T, "令和６年度の算定予定", AM:AM),"")</f>
        <v>3717190</v>
      </c>
      <c r="M7" s="550" t="s">
        <v>78</v>
      </c>
      <c r="N7" s="748"/>
      <c r="O7" s="78"/>
      <c r="P7" s="747"/>
      <c r="Q7" s="760"/>
      <c r="R7" s="760"/>
      <c r="S7" s="552"/>
      <c r="T7" s="748"/>
      <c r="U7" s="747"/>
      <c r="V7" s="748"/>
      <c r="W7" s="285"/>
      <c r="X7" s="749"/>
      <c r="Y7" s="749"/>
      <c r="Z7" s="749"/>
      <c r="AA7" s="749"/>
      <c r="AB7" s="749"/>
      <c r="AC7" s="749"/>
      <c r="AD7" s="749"/>
      <c r="AE7" s="749"/>
      <c r="AF7" s="749"/>
      <c r="AG7" s="749"/>
      <c r="AH7" s="749"/>
      <c r="AI7" s="750"/>
      <c r="AJ7" s="748"/>
      <c r="AK7" s="775" t="s">
        <v>357</v>
      </c>
      <c r="AL7" s="775"/>
      <c r="AM7" s="775"/>
      <c r="AN7" s="775"/>
      <c r="AO7" s="775"/>
      <c r="AP7" s="775"/>
      <c r="AQ7" s="775"/>
      <c r="AR7" s="776" t="n">
        <f aca="false">SUMIF(T:T,"令和６年度の算定予定",AR:AR)</f>
        <v>2</v>
      </c>
      <c r="AS7" s="579"/>
      <c r="AT7" s="579"/>
      <c r="AY7" s="773" t="s">
        <v>424</v>
      </c>
      <c r="AZ7" s="774" t="str">
        <f aca="false">IF((COUNTIFS(T:T,"令和６年度の算定予定",U:U,"新加算Ⅰ")+COUNTIFS(T:T,"令和６年度の算定予定",U:U,"新加算Ⅱ")+COUNTIFS(T:T,"令和６年度の算定予定",U:U,"新加算Ⅲ")+COUNTIFS(T:T,"令和６年度の算定予定",U:U,"新加算Ⅴ（１）")+COUNTIFS(T:T,"令和６年度の算定予定",U:U,"新加算Ⅴ（３）")+COUNTIFS(T:T,"令和６年度の算定予定",U:U,"新加算Ⅴ（８）"))&gt;=1,"旧処遇加算Ⅰ相当あり","旧処遇加算Ⅰ相当なし")</f>
        <v>旧処遇加算Ⅰ相当あり</v>
      </c>
      <c r="BA7" s="774"/>
      <c r="BB7" s="774"/>
      <c r="BC7" s="774" t="str">
        <f aca="false">IF((COUNTIFS(T:T,"令和６年度の算定予定",U:U,"新加算Ⅰ")+COUNTIFS(T:T,"令和６年度の算定予定",U:U,"新加算Ⅱ")+COUNTIFS(T:T,"令和６年度の算定予定",U:U,"新加算Ⅲ")+COUNTIFS(T:T,"令和６年度の算定予定",U:U,"新加算Ⅳ")+COUNTIFS(T:T,"令和６年度の算定予定",U:U,"新加算Ⅴ（１）")+COUNTIFS(T:T,"令和６年度の算定予定",U:U,"新加算Ⅴ（２）")+COUNTIFS(T:T,"令和６年度の算定予定",U:U,"新加算Ⅴ（３）")+COUNTIFS(T:T,"令和６年度の算定予定",U:U,"新加算Ⅴ（４）")+COUNTIFS(T:T,"令和６年度の算定予定",U:U,"新加算Ⅴ（５）")+COUNTIFS(T:T,"令和６年度の算定予定",U:U,"新加算Ⅴ（６）")+COUNTIFS(T:T,"令和６年度の算定予定",U:U,"新加算Ⅴ（８）")+COUNTIFS(T:T,"令和６年度の算定予定",U:U,"新加算Ⅴ（11）"))&gt;=1,"旧処遇加算Ⅰ・Ⅱ相当あり","旧処遇加算Ⅰ・Ⅱ相当なし")</f>
        <v>旧処遇加算Ⅰ・Ⅱ相当あり</v>
      </c>
      <c r="BD7" s="774"/>
      <c r="BE7" s="774"/>
      <c r="BF7" s="774" t="str">
        <f aca="false">IF((COUNTIFS(T:T,"令和６年度の算定予定",U:U,"新加算Ⅰ")+COUNTIFS(T:T,"令和６年度の算定予定",U:U,"新加算Ⅱ")+COUNTIFS(T:T,"令和６年度の算定予定",U:U,"新加算Ⅴ（１）")+COUNTIFS(T:T,"令和６年度の算定予定",U:U,"新加算Ⅴ（２）")+COUNTIFS(T:T,"令和６年度の算定予定",U:U,"新加算Ⅴ（３）")+COUNTIFS(T:T,"令和６年度の算定予定",U:U,"新加算Ⅴ（４）")+COUNTIFS(T:T,"令和６年度の算定予定",U:U,"新加算Ⅴ（５）")+COUNTIFS(T:T,"令和６年度の算定予定",U:U,"新加算Ⅴ（６）")+COUNTIFS(T:T,"令和６年度の算定予定",U:U,"新加算Ⅴ（７）")+COUNTIFS(T:T,"令和６年度の算定予定",U:U,"新加算Ⅴ（９）")+COUNTIFS(T:T,"令和６年度の算定予定",U:U,"新加算Ⅴ（10）")+COUNTIFS(T:T,"令和６年度の算定予定",U:U,"新加算Ⅴ（12）"))&gt;=1,"旧特定加算相当あり","旧特定加算相当なし")</f>
        <v>旧特定加算相当あり</v>
      </c>
      <c r="BG7" s="774"/>
      <c r="BH7" s="774"/>
      <c r="BI7" s="774" t="str">
        <f aca="false">IF((COUNTIFS(T:T,"令和６年度の算定予定",U:U,"新加算Ⅰ")+COUNTIFS(T:T,"令和６年度の算定予定",U:U,"新加算Ⅴ（１）")+COUNTIFS(T:T,"令和６年度の算定予定",U:U,"新加算Ⅴ（２）")+COUNTIFS(T:T,"令和６年度の算定予定",U:U,"新加算Ⅴ（５）")+COUNTIFS(T:T,"令和６年度の算定予定",U:U,"新加算Ⅴ（７）")+COUNTIFS(T:T,"令和６年度の算定予定",U:U,"新加算Ⅴ（10）"))&gt;=1,"旧特定加算Ⅰ相当あり","旧特定加算Ⅰ相当なし")</f>
        <v>旧特定加算Ⅰ相当あり</v>
      </c>
      <c r="BJ7" s="774"/>
      <c r="BK7" s="774"/>
    </row>
    <row r="8" customFormat="false" ht="35.25" hidden="false" customHeight="true" outlineLevel="0" collapsed="false">
      <c r="A8" s="777"/>
      <c r="B8" s="767" t="s">
        <v>425</v>
      </c>
      <c r="C8" s="767"/>
      <c r="D8" s="767"/>
      <c r="E8" s="767"/>
      <c r="F8" s="767"/>
      <c r="G8" s="767"/>
      <c r="H8" s="767"/>
      <c r="I8" s="767"/>
      <c r="J8" s="767"/>
      <c r="K8" s="767"/>
      <c r="L8" s="778" t="n">
        <f aca="false">IFERROR(SUMIF(T:T, "令和６年度の算定予定", AJ:AJ),"")</f>
        <v>17305648</v>
      </c>
      <c r="M8" s="550" t="s">
        <v>78</v>
      </c>
      <c r="N8" s="748"/>
      <c r="O8" s="78"/>
      <c r="P8" s="747"/>
      <c r="Q8" s="769"/>
      <c r="R8" s="577"/>
      <c r="S8" s="577"/>
      <c r="T8" s="779"/>
      <c r="U8" s="780"/>
      <c r="V8" s="748"/>
      <c r="W8" s="285"/>
      <c r="X8" s="285"/>
      <c r="Y8" s="285"/>
      <c r="Z8" s="749"/>
      <c r="AA8" s="285"/>
      <c r="AB8" s="285"/>
      <c r="AC8" s="285"/>
      <c r="AD8" s="285"/>
      <c r="AE8" s="285"/>
      <c r="AF8" s="285"/>
      <c r="AG8" s="285"/>
      <c r="AH8" s="285"/>
      <c r="AI8" s="781"/>
      <c r="AJ8" s="748"/>
      <c r="AK8" s="775" t="s">
        <v>426</v>
      </c>
      <c r="AL8" s="775"/>
      <c r="AM8" s="775"/>
      <c r="AN8" s="775"/>
      <c r="AO8" s="775"/>
      <c r="AP8" s="775"/>
      <c r="AQ8" s="775"/>
      <c r="AR8" s="782" t="n">
        <f aca="false">SUM(BJ:BJ)</f>
        <v>2</v>
      </c>
      <c r="AS8" s="579"/>
      <c r="AT8" s="579"/>
      <c r="AY8" s="773" t="s">
        <v>427</v>
      </c>
      <c r="AZ8" s="774" t="str">
        <f aca="false">'別紙様式2-4（年度内の区分変更がある場合に記入）'!AV7</f>
        <v>旧処遇加算Ⅰ相当なし</v>
      </c>
      <c r="BA8" s="774"/>
      <c r="BB8" s="774"/>
      <c r="BC8" s="774" t="str">
        <f aca="false">'別紙様式2-4（年度内の区分変更がある場合に記入）'!AX7</f>
        <v>旧処遇加算Ⅰ・Ⅱ相当あり</v>
      </c>
      <c r="BD8" s="774"/>
      <c r="BE8" s="774"/>
      <c r="BF8" s="774" t="str">
        <f aca="false">'別紙様式2-4（年度内の区分変更がある場合に記入）'!AZ7</f>
        <v>旧特定加算相当なし</v>
      </c>
      <c r="BG8" s="774"/>
      <c r="BH8" s="774"/>
      <c r="BI8" s="774" t="str">
        <f aca="false">'別紙様式2-4（年度内の区分変更がある場合に記入）'!BC7</f>
        <v>旧特定加算Ⅰ相当なし</v>
      </c>
      <c r="BJ8" s="774"/>
      <c r="BK8" s="774"/>
    </row>
    <row r="9" customFormat="false" ht="35.25" hidden="false" customHeight="true" outlineLevel="0" collapsed="false">
      <c r="A9" s="783" t="s">
        <v>428</v>
      </c>
      <c r="B9" s="783"/>
      <c r="C9" s="783"/>
      <c r="D9" s="783"/>
      <c r="E9" s="783"/>
      <c r="F9" s="783"/>
      <c r="G9" s="783"/>
      <c r="H9" s="783"/>
      <c r="I9" s="783"/>
      <c r="J9" s="783"/>
      <c r="K9" s="783"/>
      <c r="L9" s="784" t="n">
        <f aca="false">IFERROR(SUMIF(T:T, "（参考）令和７年度の移行予定", AJ:AJ),"")</f>
        <v>9000324</v>
      </c>
      <c r="M9" s="550" t="s">
        <v>78</v>
      </c>
      <c r="N9" s="748"/>
      <c r="O9" s="78"/>
      <c r="P9" s="747"/>
      <c r="Q9" s="769"/>
      <c r="R9" s="577"/>
      <c r="S9" s="577"/>
      <c r="T9" s="779"/>
      <c r="U9" s="780"/>
      <c r="V9" s="748"/>
      <c r="W9" s="285"/>
      <c r="X9" s="285"/>
      <c r="Y9" s="285"/>
      <c r="Z9" s="749"/>
      <c r="AA9" s="285"/>
      <c r="AB9" s="285"/>
      <c r="AC9" s="285"/>
      <c r="AD9" s="285"/>
      <c r="AE9" s="285"/>
      <c r="AF9" s="285"/>
      <c r="AG9" s="285"/>
      <c r="AH9" s="285"/>
      <c r="AI9" s="781"/>
      <c r="AJ9" s="748"/>
      <c r="AK9" s="577"/>
      <c r="AL9" s="572"/>
      <c r="AM9" s="577"/>
      <c r="AO9" s="572"/>
      <c r="AP9" s="572"/>
      <c r="AQ9" s="572"/>
      <c r="AR9" s="785"/>
      <c r="AS9" s="579"/>
      <c r="AT9" s="579"/>
      <c r="AY9" s="786"/>
      <c r="AZ9" s="574"/>
      <c r="BA9" s="574"/>
      <c r="BB9" s="574"/>
      <c r="BC9" s="574"/>
      <c r="BD9" s="574"/>
      <c r="BE9" s="574"/>
      <c r="BF9" s="574"/>
      <c r="BG9" s="574"/>
      <c r="BH9" s="574"/>
      <c r="BI9" s="574"/>
      <c r="BJ9" s="574"/>
      <c r="BK9" s="574"/>
    </row>
    <row r="10" s="1" customFormat="true" ht="35.25" hidden="false" customHeight="true" outlineLevel="0" collapsed="false">
      <c r="A10" s="575" t="s">
        <v>429</v>
      </c>
      <c r="B10" s="575"/>
      <c r="C10" s="575"/>
      <c r="D10" s="575"/>
      <c r="E10" s="575"/>
      <c r="F10" s="575"/>
      <c r="G10" s="575"/>
      <c r="H10" s="575"/>
      <c r="I10" s="575"/>
      <c r="J10" s="575"/>
      <c r="K10" s="575"/>
      <c r="L10" s="575"/>
      <c r="M10" s="79"/>
      <c r="N10" s="78"/>
      <c r="O10" s="78"/>
      <c r="P10" s="747"/>
      <c r="Q10" s="769"/>
      <c r="R10" s="577"/>
      <c r="S10" s="577"/>
      <c r="T10" s="779"/>
      <c r="U10" s="780"/>
      <c r="V10" s="748"/>
      <c r="W10" s="285"/>
      <c r="X10" s="285"/>
      <c r="Y10" s="285"/>
      <c r="Z10" s="749"/>
      <c r="AA10" s="285"/>
      <c r="AB10" s="285"/>
      <c r="AC10" s="285"/>
      <c r="AD10" s="285"/>
      <c r="AE10" s="285"/>
      <c r="AF10" s="285"/>
      <c r="AG10" s="285"/>
      <c r="AH10" s="285"/>
      <c r="AI10" s="781"/>
      <c r="AJ10" s="748"/>
      <c r="AK10" s="748"/>
      <c r="AL10" s="77"/>
      <c r="AM10" s="748"/>
      <c r="AN10" s="572"/>
      <c r="AO10" s="572"/>
      <c r="AP10" s="572"/>
      <c r="AQ10" s="572"/>
      <c r="AR10" s="577"/>
      <c r="AS10" s="572"/>
      <c r="AT10" s="579"/>
      <c r="AU10" s="16"/>
      <c r="BG10" s="12"/>
      <c r="BH10" s="12"/>
      <c r="BI10" s="12"/>
      <c r="BJ10" s="12"/>
      <c r="BK10" s="12"/>
    </row>
    <row r="11" customFormat="false" ht="32.25" hidden="false" customHeight="true" outlineLevel="0" collapsed="false">
      <c r="A11" s="575"/>
      <c r="B11" s="575"/>
      <c r="C11" s="575"/>
      <c r="D11" s="575"/>
      <c r="E11" s="575"/>
      <c r="F11" s="575"/>
      <c r="G11" s="575"/>
      <c r="H11" s="575"/>
      <c r="I11" s="575"/>
      <c r="J11" s="575"/>
      <c r="K11" s="575"/>
      <c r="L11" s="575"/>
      <c r="M11" s="79"/>
      <c r="N11" s="78"/>
      <c r="O11" s="78"/>
      <c r="P11" s="747"/>
      <c r="Q11" s="748"/>
      <c r="R11" s="748"/>
      <c r="S11" s="78"/>
      <c r="T11" s="748"/>
      <c r="U11" s="747"/>
      <c r="V11" s="748"/>
      <c r="W11" s="285"/>
      <c r="X11" s="749"/>
      <c r="Y11" s="749"/>
      <c r="Z11" s="749"/>
      <c r="AA11" s="749"/>
      <c r="AB11" s="749"/>
      <c r="AC11" s="749"/>
      <c r="AD11" s="749"/>
      <c r="AE11" s="749"/>
      <c r="AF11" s="749"/>
      <c r="AG11" s="749"/>
      <c r="AH11" s="749"/>
      <c r="AI11" s="787"/>
      <c r="AJ11" s="748"/>
      <c r="AK11" s="787"/>
      <c r="AL11" s="537"/>
      <c r="AM11" s="788" t="str">
        <f aca="false">IFERROR(IF(COUNTIF(BF:BF,"未入力")=0,"○","未入力あり"),"")</f>
        <v>○</v>
      </c>
      <c r="AN11" s="788"/>
      <c r="AO11" s="788" t="str">
        <f aca="false">IFERROR(IF(COUNTIF(BG:BG,"未入力")=0,"○","未入力あり"),"")</f>
        <v>○</v>
      </c>
      <c r="AP11" s="788" t="str">
        <f aca="false">IFERROR(IF(COUNTIF(BH:BH,"未入力")=0,"○","未入力あり"),"")</f>
        <v>○</v>
      </c>
      <c r="AQ11" s="788" t="str">
        <f aca="false">IFERROR(IF(COUNTIF(BI:BI,"未入力")=0,"○","未入力あり"),"")</f>
        <v>○</v>
      </c>
      <c r="AR11" s="789" t="str">
        <f aca="false">IF(BF7="旧特定加算相当なし","",IF(AR7&gt;=AR8,"○","×"))</f>
        <v>○</v>
      </c>
      <c r="AS11" s="790" t="str">
        <f aca="false">IF(BI7="旧特定加算Ⅰ相当なし","",IF(COUNTIF(BK:BK,"未入力")=0,"○","未入力あり"))</f>
        <v>○</v>
      </c>
      <c r="AT11" s="791" t="s">
        <v>364</v>
      </c>
      <c r="AV11" s="792"/>
      <c r="AW11" s="792"/>
      <c r="AX11" s="1"/>
      <c r="AY11" s="1"/>
      <c r="AZ11" s="1"/>
      <c r="BA11" s="1"/>
      <c r="BB11" s="1"/>
      <c r="BC11" s="1"/>
      <c r="BD11" s="1"/>
    </row>
    <row r="12" customFormat="false" ht="53.25" hidden="false" customHeight="true" outlineLevel="0" collapsed="false">
      <c r="A12" s="793"/>
      <c r="B12" s="586" t="s">
        <v>365</v>
      </c>
      <c r="C12" s="586"/>
      <c r="D12" s="586"/>
      <c r="E12" s="586"/>
      <c r="F12" s="586"/>
      <c r="G12" s="586" t="s">
        <v>41</v>
      </c>
      <c r="H12" s="587" t="s">
        <v>42</v>
      </c>
      <c r="I12" s="587"/>
      <c r="J12" s="588" t="s">
        <v>43</v>
      </c>
      <c r="K12" s="589" t="s">
        <v>44</v>
      </c>
      <c r="L12" s="590" t="s">
        <v>366</v>
      </c>
      <c r="M12" s="591" t="s">
        <v>367</v>
      </c>
      <c r="N12" s="592" t="s">
        <v>430</v>
      </c>
      <c r="O12" s="794" t="s">
        <v>431</v>
      </c>
      <c r="P12" s="795" t="s">
        <v>432</v>
      </c>
      <c r="Q12" s="795"/>
      <c r="R12" s="795"/>
      <c r="S12" s="796" t="s">
        <v>382</v>
      </c>
      <c r="T12" s="592" t="s">
        <v>433</v>
      </c>
      <c r="U12" s="592"/>
      <c r="V12" s="794" t="s">
        <v>384</v>
      </c>
      <c r="W12" s="794" t="s">
        <v>434</v>
      </c>
      <c r="X12" s="794"/>
      <c r="Y12" s="794"/>
      <c r="Z12" s="794"/>
      <c r="AA12" s="794"/>
      <c r="AB12" s="794"/>
      <c r="AC12" s="794"/>
      <c r="AD12" s="794"/>
      <c r="AE12" s="794"/>
      <c r="AF12" s="794"/>
      <c r="AG12" s="794"/>
      <c r="AH12" s="794"/>
      <c r="AI12" s="797" t="s">
        <v>435</v>
      </c>
      <c r="AJ12" s="798" t="s">
        <v>371</v>
      </c>
      <c r="AK12" s="799" t="s">
        <v>436</v>
      </c>
      <c r="AL12" s="799"/>
      <c r="AM12" s="800" t="s">
        <v>437</v>
      </c>
      <c r="AN12" s="800"/>
      <c r="AO12" s="597" t="s">
        <v>373</v>
      </c>
      <c r="AP12" s="597"/>
      <c r="AQ12" s="598" t="s">
        <v>374</v>
      </c>
      <c r="AR12" s="598" t="s">
        <v>375</v>
      </c>
      <c r="AS12" s="599" t="s">
        <v>376</v>
      </c>
      <c r="AT12" s="801" t="s">
        <v>377</v>
      </c>
      <c r="AU12" s="612"/>
      <c r="AV12" s="802" t="s">
        <v>438</v>
      </c>
      <c r="AW12" s="802"/>
      <c r="BL12" s="601" t="s">
        <v>378</v>
      </c>
    </row>
    <row r="13" customFormat="false" ht="159.75" hidden="false" customHeight="true" outlineLevel="0" collapsed="false">
      <c r="A13" s="793"/>
      <c r="B13" s="586"/>
      <c r="C13" s="586"/>
      <c r="D13" s="586"/>
      <c r="E13" s="586"/>
      <c r="F13" s="586"/>
      <c r="G13" s="586"/>
      <c r="H13" s="602" t="s">
        <v>379</v>
      </c>
      <c r="I13" s="602" t="s">
        <v>380</v>
      </c>
      <c r="J13" s="588"/>
      <c r="K13" s="589"/>
      <c r="L13" s="590"/>
      <c r="M13" s="591"/>
      <c r="N13" s="592"/>
      <c r="O13" s="794"/>
      <c r="P13" s="795"/>
      <c r="Q13" s="795"/>
      <c r="R13" s="795"/>
      <c r="S13" s="796"/>
      <c r="T13" s="592"/>
      <c r="U13" s="592"/>
      <c r="V13" s="794"/>
      <c r="W13" s="794"/>
      <c r="X13" s="794"/>
      <c r="Y13" s="794"/>
      <c r="Z13" s="794"/>
      <c r="AA13" s="794"/>
      <c r="AB13" s="794"/>
      <c r="AC13" s="794"/>
      <c r="AD13" s="794"/>
      <c r="AE13" s="794"/>
      <c r="AF13" s="794"/>
      <c r="AG13" s="794"/>
      <c r="AH13" s="794"/>
      <c r="AI13" s="797"/>
      <c r="AJ13" s="798"/>
      <c r="AK13" s="803" t="s">
        <v>439</v>
      </c>
      <c r="AL13" s="608" t="s">
        <v>440</v>
      </c>
      <c r="AM13" s="608" t="s">
        <v>441</v>
      </c>
      <c r="AN13" s="609" t="s">
        <v>442</v>
      </c>
      <c r="AO13" s="609" t="s">
        <v>389</v>
      </c>
      <c r="AP13" s="608" t="s">
        <v>390</v>
      </c>
      <c r="AQ13" s="610" t="s">
        <v>391</v>
      </c>
      <c r="AR13" s="610" t="s">
        <v>392</v>
      </c>
      <c r="AS13" s="804" t="s">
        <v>393</v>
      </c>
      <c r="AT13" s="801"/>
      <c r="AU13" s="805"/>
      <c r="AV13" s="613" t="s">
        <v>443</v>
      </c>
      <c r="AW13" s="806" t="s">
        <v>444</v>
      </c>
      <c r="AX13" s="807" t="s">
        <v>445</v>
      </c>
      <c r="AY13" s="613" t="s">
        <v>395</v>
      </c>
      <c r="AZ13" s="808" t="s">
        <v>446</v>
      </c>
      <c r="BA13" s="808"/>
      <c r="BB13" s="808"/>
      <c r="BC13" s="808"/>
      <c r="BD13" s="808"/>
      <c r="BE13" s="808"/>
      <c r="BF13" s="613" t="s">
        <v>397</v>
      </c>
      <c r="BG13" s="613" t="s">
        <v>398</v>
      </c>
      <c r="BH13" s="613" t="s">
        <v>399</v>
      </c>
      <c r="BI13" s="613" t="s">
        <v>400</v>
      </c>
      <c r="BJ13" s="616" t="s">
        <v>401</v>
      </c>
      <c r="BK13" s="616" t="s">
        <v>402</v>
      </c>
      <c r="BL13" s="601"/>
    </row>
    <row r="14" customFormat="false" ht="30" hidden="false" customHeight="true" outlineLevel="0" collapsed="false">
      <c r="A14" s="617" t="n">
        <v>1</v>
      </c>
      <c r="B14" s="618" t="n">
        <f aca="false">IF(基本情報入力シート!C54="","",基本情報入力シート!C54)</f>
        <v>1334567890</v>
      </c>
      <c r="C14" s="618"/>
      <c r="D14" s="618"/>
      <c r="E14" s="618"/>
      <c r="F14" s="618"/>
      <c r="G14" s="619" t="str">
        <f aca="false">IF(基本情報入力シート!M54="","",基本情報入力シート!M54)</f>
        <v>東京都</v>
      </c>
      <c r="H14" s="619" t="str">
        <f aca="false">IF(基本情報入力シート!R54="","",基本情報入力シート!R54)</f>
        <v>東京都</v>
      </c>
      <c r="I14" s="619" t="str">
        <f aca="false">IF(基本情報入力シート!W54="","",基本情報入力シート!W54)</f>
        <v>千代田区</v>
      </c>
      <c r="J14" s="809" t="str">
        <f aca="false">IF(基本情報入力シート!X54="","",基本情報入力シート!X54)</f>
        <v>○○ケアセンター</v>
      </c>
      <c r="K14" s="619" t="str">
        <f aca="false">IF(基本情報入力シート!Y54="","",基本情報入力シート!Y54)</f>
        <v>訪問介護</v>
      </c>
      <c r="L14" s="810" t="n">
        <f aca="false">IF(基本情報入力シート!AB54="","",基本情報入力シート!AB54)</f>
        <v>185000</v>
      </c>
      <c r="M14" s="811" t="n">
        <f aca="false">IF(基本情報入力シート!AC54="","",基本情報入力シート!AC54)</f>
        <v>11.4</v>
      </c>
      <c r="N14" s="812" t="str">
        <f aca="false">IF('別紙様式2-2（４・５月分）'!Q14="","",'別紙様式2-2（４・５月分）'!Q14)</f>
        <v>処遇加算Ⅰ</v>
      </c>
      <c r="O14" s="813" t="n">
        <f aca="false">IF(SUM('別紙様式2-2（４・５月分）'!R14:R16)=0,"",SUM('別紙様式2-2（４・５月分）'!R14:R16))</f>
        <v>0.224</v>
      </c>
      <c r="P14" s="814" t="e">
        <f aca="false">IFERROR(VLOOKUP('別紙様式2-2（４・５月分）'!AR14,【参考】数式用!$AT$5:$AU$22,2,FALSE),"")))</f>
        <v>#N/A</v>
      </c>
      <c r="Q14" s="814"/>
      <c r="R14" s="814"/>
      <c r="S14" s="815" t="e">
        <f aca="false">IFERROR(VLOOKUP(K14,【参考】数式用!$A$5:$AB$27,MATCH(P14,【参考】数式用!$B$4:$AB$4,0)+1,0),"")))</f>
        <v>#N/A</v>
      </c>
      <c r="T14" s="816" t="s">
        <v>447</v>
      </c>
      <c r="U14" s="817" t="s">
        <v>448</v>
      </c>
      <c r="V14" s="818" t="e">
        <f aca="false">IFERROR(VLOOKUP(K14,【参考】数式用!$A$5:$AB$27,MATCH(U14,【参考】数式用!$B$4:$AB$4,0)+1,0),"")))</f>
        <v>#N/A</v>
      </c>
      <c r="W14" s="819" t="s">
        <v>114</v>
      </c>
      <c r="X14" s="820" t="n">
        <v>6</v>
      </c>
      <c r="Y14" s="627" t="s">
        <v>115</v>
      </c>
      <c r="Z14" s="820" t="n">
        <v>6</v>
      </c>
      <c r="AA14" s="627" t="s">
        <v>406</v>
      </c>
      <c r="AB14" s="820" t="n">
        <v>7</v>
      </c>
      <c r="AC14" s="627" t="s">
        <v>115</v>
      </c>
      <c r="AD14" s="820" t="n">
        <v>3</v>
      </c>
      <c r="AE14" s="627" t="s">
        <v>116</v>
      </c>
      <c r="AF14" s="627" t="s">
        <v>127</v>
      </c>
      <c r="AG14" s="821" t="n">
        <f aca="false">IF(X14&gt;=1,(AB14*12+AD14)-(X14*12+Z14)+1,"")</f>
        <v>10</v>
      </c>
      <c r="AH14" s="822" t="s">
        <v>407</v>
      </c>
      <c r="AI14" s="823" t="n">
        <f aca="false">IFERROR(ROUNDDOWN(ROUND(L14*V14,0)*M14,0)*AG14,"")</f>
        <v>5167050</v>
      </c>
      <c r="AJ14" s="824" t="n">
        <f aca="false">IFERROR(ROUNDDOWN(ROUND((L14*(V14-AX14)),0)*M14,0)*AG14,"")</f>
        <v>2172270</v>
      </c>
      <c r="AK14" s="825" t="e">
        <f aca="false">IFERROR(IF(OR(N14="",N15="",N17=""),0,ROUNDDOWN(ROUNDDOWN(ROUND(L14*VLOOKUP(K14,【参考】数式用!$A$5:$AB$27,MATCH("新加算Ⅳ",【参考】数式用!$B$4:$AB$4,0)+1,0),0)*M14,0)*AG14*0.5,0)),"")),0),0),0)))</f>
        <v>#N/A</v>
      </c>
      <c r="AL14" s="826"/>
      <c r="AM14" s="827" t="e">
        <f aca="false">IFERROR(IF(OR(N17="ベア加算",N17=""),0, IF(OR(U14="新加算Ⅰ",U14="新加算Ⅱ",U14="新加算Ⅲ",U14="新加算Ⅳ"),ROUNDDOWN(ROUND(L14*VLOOKUP(K14,【参考】数式用!$A$5:$I$27,MATCH("ベア加算",【参考】数式用!$B$4:$I$4,0)+1,0),0)*M14,0)*AG14,0)),"")),0),0))))</f>
        <v>#N/A</v>
      </c>
      <c r="AN14" s="704"/>
      <c r="AO14" s="828" t="s">
        <v>408</v>
      </c>
      <c r="AP14" s="705"/>
      <c r="AQ14" s="705" t="s">
        <v>408</v>
      </c>
      <c r="AR14" s="829" t="n">
        <v>1</v>
      </c>
      <c r="AS14" s="830" t="s">
        <v>412</v>
      </c>
      <c r="AT14" s="640" t="e">
        <f aca="false">IF(AV14="","",IF(V14&lt;O14,"！加算の要件上は問題ありませんが、令和６年４・５月と比較して令和６年６月に加算率が下がる計画になっています。",""))</f>
        <v>#N/A</v>
      </c>
      <c r="AU14" s="831"/>
      <c r="AV14" s="832" t="str">
        <f aca="false">IF(K14&lt;&gt;"","V列に色付け","")</f>
        <v>V列に色付け</v>
      </c>
      <c r="AW14" s="833" t="str">
        <f aca="false">IF('別紙様式2-2（４・５月分）'!O14="","",'別紙様式2-2（４・５月分）'!O14)</f>
        <v>処遇加算Ⅱ</v>
      </c>
      <c r="AX14" s="834" t="n">
        <f aca="false">IF(SUM('別紙様式2-2（４・５月分）'!P14:P16)=0,"",SUM('別紙様式2-2（４・５月分）'!P14:P16))</f>
        <v>0.142</v>
      </c>
      <c r="AY14" s="835" t="e">
        <f aca="false">IFERROR(VLOOKUP(K14,【参考】数式用!$AJ$2:$AK$24,2,FALSE),"")))</f>
        <v>#N/A</v>
      </c>
      <c r="AZ14" s="836" t="s">
        <v>448</v>
      </c>
      <c r="BA14" s="836" t="s">
        <v>449</v>
      </c>
      <c r="BB14" s="836" t="s">
        <v>450</v>
      </c>
      <c r="BC14" s="836" t="s">
        <v>451</v>
      </c>
      <c r="BD14" s="836" t="str">
        <f aca="false">IF(AND(P14&lt;&gt;"新加算Ⅰ",P14&lt;&gt;"新加算Ⅱ",P14&lt;&gt;"新加算Ⅲ",P14&lt;&gt;"新加算Ⅳ"),P14,IF(Q16&lt;&gt;"",Q16,""))</f>
        <v> </v>
      </c>
      <c r="BE14" s="836"/>
      <c r="BF14" s="836" t="e">
        <f aca="false">IF(AM14&lt;&gt;0,IF(AN14="○","入力済","未入力"),"")</f>
        <v>#N/A</v>
      </c>
      <c r="BG14" s="836" t="str">
        <f aca="false">IF(OR(U14="新加算Ⅰ",U14="新加算Ⅱ",U14="新加算Ⅲ",U14="新加算Ⅳ",U14="新加算Ⅴ（１）",U14="新加算Ⅴ（２）",U14="新加算Ⅴ（３）",U14="新加算ⅠⅤ（４）",U14="新加算Ⅴ（５）",U14="新加算Ⅴ（６）",U14="新加算Ⅴ（８）",U14="新加算Ⅴ（11）"),IF(OR(AO14="○",AO14="令和６年度中に満たす"),"入力済","未入力"),"")</f>
        <v>入力済</v>
      </c>
      <c r="BH14" s="836" t="str">
        <f aca="false">IF(OR(U14="新加算Ⅴ（７）",U14="新加算Ⅴ（９）",U14="新加算Ⅴ（10）",U14="新加算Ⅴ（12）",U14="新加算Ⅴ（13）",U14="新加算Ⅴ（14）"),IF(OR(AP14="○",AP14="令和６年度中に満たす"),"入力済","未入力"),"")</f>
        <v/>
      </c>
      <c r="BI14" s="836" t="str">
        <f aca="false">IF(OR(U14="新加算Ⅰ",U14="新加算Ⅱ",U14="新加算Ⅲ",U14="新加算Ⅴ（１）",U14="新加算Ⅴ（３）",U14="新加算Ⅴ（８）"),IF(OR(AQ14="○",AQ14="令和６年度中に満たす"),"入力済","未入力"),"")</f>
        <v>入力済</v>
      </c>
      <c r="BJ14" s="837" t="n">
        <f aca="false">IF(OR(U14="新加算Ⅰ",U14="新加算Ⅱ",U14="新加算Ⅴ（１）",U14="新加算Ⅴ（２）",U14="新加算Ⅴ（３）",U14="新加算Ⅴ（４）",U14="新加算Ⅴ（５）",U14="新加算Ⅴ（６）",U14="新加算Ⅴ（７）",U14="新加算Ⅴ（９）",U14="新加算Ⅴ（10）",U14="新加算Ⅴ（12）"),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（病院等（老健以外）)",K14&lt;&gt;"（介護予防）短期入所療養介護（医療院）"),AR14&lt;&gt;""),1,""),"")</f>
        <v>1</v>
      </c>
      <c r="BK14" s="832" t="str">
        <f aca="false">IF(OR(U14="新加算Ⅰ",U14="新加算Ⅴ（１）",U14="新加算Ⅴ（２）",U14="新加算Ⅴ（５）",U14="新加算Ⅴ（７）",U14="新加算Ⅴ（10）"),IF(AS14="","未入力","入力済"),"")</f>
        <v>入力済</v>
      </c>
      <c r="BL14" s="645" t="str">
        <f aca="false">G14</f>
        <v>東京都</v>
      </c>
    </row>
    <row r="15" customFormat="false" ht="15" hidden="false" customHeight="true" outlineLevel="0" collapsed="false">
      <c r="A15" s="617"/>
      <c r="B15" s="618"/>
      <c r="C15" s="618"/>
      <c r="D15" s="618"/>
      <c r="E15" s="618"/>
      <c r="F15" s="618"/>
      <c r="G15" s="619"/>
      <c r="H15" s="619"/>
      <c r="I15" s="619"/>
      <c r="J15" s="809"/>
      <c r="K15" s="619"/>
      <c r="L15" s="810"/>
      <c r="M15" s="811"/>
      <c r="N15" s="838" t="str">
        <f aca="false">IF('別紙様式2-2（４・５月分）'!Q15="","",'別紙様式2-2（４・５月分）'!Q15)</f>
        <v>特定加算Ⅰ</v>
      </c>
      <c r="O15" s="813"/>
      <c r="P15" s="814"/>
      <c r="Q15" s="814"/>
      <c r="R15" s="814"/>
      <c r="S15" s="815"/>
      <c r="T15" s="816"/>
      <c r="U15" s="817"/>
      <c r="V15" s="818"/>
      <c r="W15" s="819"/>
      <c r="X15" s="820"/>
      <c r="Y15" s="627"/>
      <c r="Z15" s="820"/>
      <c r="AA15" s="627"/>
      <c r="AB15" s="820"/>
      <c r="AC15" s="627"/>
      <c r="AD15" s="820"/>
      <c r="AE15" s="627"/>
      <c r="AF15" s="627"/>
      <c r="AG15" s="821"/>
      <c r="AH15" s="822"/>
      <c r="AI15" s="823"/>
      <c r="AJ15" s="824"/>
      <c r="AK15" s="825"/>
      <c r="AL15" s="826"/>
      <c r="AM15" s="827"/>
      <c r="AN15" s="704"/>
      <c r="AO15" s="828"/>
      <c r="AP15" s="705"/>
      <c r="AQ15" s="705"/>
      <c r="AR15" s="829"/>
      <c r="AS15" s="830"/>
      <c r="AT15" s="839" t="str">
        <f aca="false">IF(AV14="","",IF(AG14&gt;10,"！令和６年度の新加算の「算定対象月」が10か月を超えています。標準的な「算定対象月」は令和６年６月から令和７年３月です。",IF(OR(AB14&lt;&gt;7,AD14&lt;&gt;3),"！算定期間の終わりが令和７年３月になっていません。区分変更を行う場合は、別紙様式2-4に記入してください。","")))</f>
        <v/>
      </c>
      <c r="AU15" s="831"/>
      <c r="AV15" s="832"/>
      <c r="AW15" s="833" t="str">
        <f aca="false">IF('別紙様式2-2（４・５月分）'!O15="","",'別紙様式2-2（４・５月分）'!O15)</f>
        <v>特定加算Ⅱ</v>
      </c>
      <c r="AX15" s="834"/>
      <c r="AY15" s="835"/>
      <c r="AZ15" s="836"/>
      <c r="BA15" s="836"/>
      <c r="BB15" s="836"/>
      <c r="BC15" s="836"/>
      <c r="BD15" s="836"/>
      <c r="BE15" s="836"/>
      <c r="BF15" s="836"/>
      <c r="BG15" s="836"/>
      <c r="BH15" s="836"/>
      <c r="BI15" s="836"/>
      <c r="BJ15" s="837"/>
      <c r="BK15" s="832"/>
      <c r="BL15" s="645" t="str">
        <f aca="false">G14</f>
        <v>東京都</v>
      </c>
    </row>
    <row r="16" s="1" customFormat="true" ht="15" hidden="false" customHeight="true" outlineLevel="0" collapsed="false">
      <c r="A16" s="617"/>
      <c r="B16" s="618"/>
      <c r="C16" s="618"/>
      <c r="D16" s="618"/>
      <c r="E16" s="618"/>
      <c r="F16" s="618"/>
      <c r="G16" s="619"/>
      <c r="H16" s="619"/>
      <c r="I16" s="619"/>
      <c r="J16" s="809"/>
      <c r="K16" s="619"/>
      <c r="L16" s="810"/>
      <c r="M16" s="811"/>
      <c r="N16" s="838"/>
      <c r="O16" s="813"/>
      <c r="P16" s="840" t="s">
        <v>118</v>
      </c>
      <c r="Q16" s="841" t="e">
        <f aca="false">IFERROR(VLOOKUP('別紙様式2-2（４・５月分）'!AR14,【参考】数式用!$AT$5:$AV$22,3,FALSE),"")))</f>
        <v>#N/A</v>
      </c>
      <c r="R16" s="842" t="s">
        <v>120</v>
      </c>
      <c r="S16" s="843" t="e">
        <f aca="false">IFERROR(VLOOKUP(K14,【参考】数式用!$A$5:$AB$27,MATCH(Q16,【参考】数式用!$B$4:$AB$4,0)+1,0),"")))</f>
        <v>#N/A</v>
      </c>
      <c r="T16" s="844" t="s">
        <v>452</v>
      </c>
      <c r="U16" s="845" t="s">
        <v>448</v>
      </c>
      <c r="V16" s="846" t="e">
        <f aca="false">IFERROR(VLOOKUP(K14,【参考】数式用!$A$5:$AB$27,MATCH(U16,【参考】数式用!$B$4:$AB$4,0)+1,0),"")))</f>
        <v>#N/A</v>
      </c>
      <c r="W16" s="847" t="s">
        <v>114</v>
      </c>
      <c r="X16" s="848" t="n">
        <v>7</v>
      </c>
      <c r="Y16" s="668" t="s">
        <v>115</v>
      </c>
      <c r="Z16" s="848" t="n">
        <v>4</v>
      </c>
      <c r="AA16" s="668" t="s">
        <v>406</v>
      </c>
      <c r="AB16" s="848" t="n">
        <v>8</v>
      </c>
      <c r="AC16" s="668" t="s">
        <v>115</v>
      </c>
      <c r="AD16" s="848" t="n">
        <v>3</v>
      </c>
      <c r="AE16" s="668" t="s">
        <v>116</v>
      </c>
      <c r="AF16" s="668" t="s">
        <v>127</v>
      </c>
      <c r="AG16" s="849" t="n">
        <f aca="false">IF(X16&gt;=1,(AB16*12+AD16)-(X16*12+Z16)+1,"")</f>
        <v>12</v>
      </c>
      <c r="AH16" s="850" t="s">
        <v>407</v>
      </c>
      <c r="AI16" s="851" t="n">
        <f aca="false">IFERROR(ROUNDDOWN(ROUND(L14*V16,0)*M14,0)*AG16,"")</f>
        <v>6200460</v>
      </c>
      <c r="AJ16" s="852" t="n">
        <f aca="false">IFERROR(ROUNDDOWN(ROUND((L14*(V16-AX14)),0)*M14,0)*AG16,"")</f>
        <v>2606724</v>
      </c>
      <c r="AK16" s="853" t="e">
        <f aca="false">IFERROR(IF(OR(N14="",N15="",N17=""),0,ROUNDDOWN(ROUNDDOWN(ROUND(L14*VLOOKUP(K14,【参考】数式用!$A$5:$AB$27,MATCH("新加算Ⅳ",【参考】数式用!$B$4:$AB$4,0)+1,0),0)*M14,0)*AG16*0.5,0)),"")),0),0),0)))</f>
        <v>#N/A</v>
      </c>
      <c r="AL16" s="854" t="str">
        <f aca="false">IF(U16&lt;&gt;"","新規に適用","")</f>
        <v>新規に適用</v>
      </c>
      <c r="AM16" s="855" t="e">
        <f aca="false">IFERROR(IF(OR(N17="ベア加算",N17=""),0, IF(OR(U14="新加算Ⅰ",U14="新加算Ⅱ",U14="新加算Ⅲ",U14="新加算Ⅳ"),0,ROUNDDOWN(ROUND(L14*VLOOKUP(K14,【参考】数式用!$A$5:$I$27,MATCH("ベア加算",【参考】数式用!$B$4:$I$4,0)+1,0),0)*M14,0)*AG16)),"")),0),0))))</f>
        <v>#N/A</v>
      </c>
      <c r="AN16" s="856" t="e">
        <f aca="false">IF(AM16=0,"",IF(AND(U16&lt;&gt;"",AN14=""),"新規に適用",IF(AND(U16&lt;&gt;"",AN14&lt;&gt;""),"継続で適用","")))</f>
        <v>#N/A</v>
      </c>
      <c r="AO16" s="856" t="str">
        <f aca="false">IF(AND(U16&lt;&gt;"",AO14=""),"新規に適用",IF(AND(U16&lt;&gt;"",AO14&lt;&gt;""),"継続で適用",""))</f>
        <v>継続で適用</v>
      </c>
      <c r="AP16" s="857"/>
      <c r="AQ16" s="856" t="str">
        <f aca="false">IF(AND(U16&lt;&gt;"",AQ14=""),"新規に適用",IF(AND(U16&lt;&gt;"",AQ14&lt;&gt;""),"継続で適用",""))</f>
        <v>継続で適用</v>
      </c>
      <c r="AR16" s="858" t="str">
        <f aca="false">IF(AND(U16&lt;&gt;"",AO14=""),"新規に適用",IF(AND(U16&lt;&gt;"",OR(U14="新加算Ⅰ",U14="新加算Ⅱ",U14="新加算Ⅴ（１）",U14="新加算Ⅴ（２）",U14="新加算Ⅴ（３）",U14="新加算Ⅴ（４）",U14="新加算Ⅴ（５）",U14="新加算Ⅴ（６）",U14="新加算Ⅴ（７）",U14="新加算Ⅴ（９）",U14="新加算Ⅴ（10）",U14="新加算Ⅴ（12）")),"継続で適用",""))</f>
        <v>継続で適用</v>
      </c>
      <c r="AS16" s="859" t="str">
        <f aca="false">IF(AND(U16&lt;&gt;"",AS14=""),"新規に適用",IF(AND(U16&lt;&gt;"",AS14&lt;&gt;""),"継続で適用",""))</f>
        <v>継続で適用</v>
      </c>
      <c r="AT16" s="839"/>
      <c r="AU16" s="831"/>
      <c r="AV16" s="832" t="str">
        <f aca="false">IF(K14&lt;&gt;"","V列に色付け","")</f>
        <v>V列に色付け</v>
      </c>
      <c r="AW16" s="833"/>
      <c r="AX16" s="834"/>
      <c r="BL16" s="645" t="str">
        <f aca="false">G14</f>
        <v>東京都</v>
      </c>
    </row>
    <row r="17" s="1" customFormat="true" ht="30" hidden="false" customHeight="true" outlineLevel="0" collapsed="false">
      <c r="A17" s="617"/>
      <c r="B17" s="618"/>
      <c r="C17" s="618"/>
      <c r="D17" s="618"/>
      <c r="E17" s="618"/>
      <c r="F17" s="618"/>
      <c r="G17" s="619"/>
      <c r="H17" s="619"/>
      <c r="I17" s="619"/>
      <c r="J17" s="809"/>
      <c r="K17" s="619"/>
      <c r="L17" s="810"/>
      <c r="M17" s="811"/>
      <c r="N17" s="860" t="str">
        <f aca="false">IF('別紙様式2-2（４・５月分）'!Q16="","",'別紙様式2-2（４・５月分）'!Q16)</f>
        <v>ベア加算</v>
      </c>
      <c r="O17" s="813"/>
      <c r="P17" s="840"/>
      <c r="Q17" s="841"/>
      <c r="R17" s="842"/>
      <c r="S17" s="843"/>
      <c r="T17" s="844"/>
      <c r="U17" s="845"/>
      <c r="V17" s="846"/>
      <c r="W17" s="847"/>
      <c r="X17" s="848"/>
      <c r="Y17" s="668"/>
      <c r="Z17" s="848"/>
      <c r="AA17" s="668"/>
      <c r="AB17" s="848"/>
      <c r="AC17" s="668"/>
      <c r="AD17" s="848"/>
      <c r="AE17" s="668"/>
      <c r="AF17" s="668"/>
      <c r="AG17" s="849"/>
      <c r="AH17" s="850"/>
      <c r="AI17" s="851"/>
      <c r="AJ17" s="852"/>
      <c r="AK17" s="853"/>
      <c r="AL17" s="854"/>
      <c r="AM17" s="855"/>
      <c r="AN17" s="856"/>
      <c r="AO17" s="856"/>
      <c r="AP17" s="857"/>
      <c r="AQ17" s="856"/>
      <c r="AR17" s="858"/>
      <c r="AS17" s="859"/>
      <c r="AT17" s="682" t="str">
        <f aca="false">IF(AV14="","",IF(OR(U14="",AND(N17="ベア加算なし",OR(U14="新加算Ⅰ",U14="新加算Ⅱ",U14="新加算Ⅲ",U14="新加算Ⅳ"),AN14=""),AND(OR(U14="新加算Ⅰ",U14="新加算Ⅱ",U14="新加算Ⅲ",U14="新加算Ⅳ",U14="新加算Ⅴ（１）",U14="新加算Ⅴ（２）",U14="新加算Ⅴ（３）",U14="新加算Ⅴ（４）",U14="新加算Ⅴ（５）",U14="新加算Ⅴ（６）",U14="新加算Ⅴ（８）",U14="新加算Ⅴ（11）"),AO14=""),AND(OR(U14="新加算Ⅴ（７）",U14="新加算Ⅴ（９）",U14="新加算Ⅴ（10）",U14="新加算Ⅴ（12）",U14="新加算Ⅴ（13）",U14="新加算Ⅴ（14）"),AP14=""),AND(OR(U14="新加算Ⅰ",U14="新加算Ⅱ",U14="新加算Ⅲ",U14="新加算Ⅴ（１）",U14="新加算Ⅴ（３）",U14="新加算Ⅴ（８）"),AQ14=""),AND(AND(OR(U14="新加算Ⅰ",U14="新加算Ⅱ",U14="新加算Ⅴ（１）",U14="新加算Ⅴ（２）",U14="新加算Ⅴ（３）",U14="新加算Ⅴ（４）",U14="新加算Ⅴ（５）",U14="新加算Ⅴ（６）",U14="新加算Ⅴ（７）",U14="新加算Ⅴ（９）",U14="新加算Ⅴ（10）",U14="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14=""),AND(OR(U14="新加算Ⅰ",U14="新加算Ⅴ（１）",U14="新加算Ⅴ（２）",U14="新加算Ⅴ（５）",U14="新加算Ⅴ（７）",U14="新加算Ⅴ（10）"),AS14="")),"！記入が必要な欄（ピンク色のセル）に空欄があります。空欄を埋めてください。",""))</f>
        <v/>
      </c>
      <c r="AU17" s="831"/>
      <c r="AV17" s="832"/>
      <c r="AW17" s="833" t="str">
        <f aca="false">IF('別紙様式2-2（４・５月分）'!O16="","",'別紙様式2-2（４・５月分）'!O16)</f>
        <v>ベア加算なし</v>
      </c>
      <c r="AX17" s="834"/>
      <c r="BL17" s="645" t="str">
        <f aca="false">G14</f>
        <v>東京都</v>
      </c>
    </row>
    <row r="18" customFormat="false" ht="30" hidden="false" customHeight="true" outlineLevel="0" collapsed="false">
      <c r="A18" s="731" t="n">
        <v>2</v>
      </c>
      <c r="B18" s="732" t="n">
        <f aca="false">IF(基本情報入力シート!C55="","",基本情報入力シート!C55)</f>
        <v>1334567890</v>
      </c>
      <c r="C18" s="732"/>
      <c r="D18" s="732"/>
      <c r="E18" s="732"/>
      <c r="F18" s="732"/>
      <c r="G18" s="733" t="str">
        <f aca="false">IF(基本情報入力シート!M55="","",基本情報入力シート!M55)</f>
        <v>千代田区・中央区・港区</v>
      </c>
      <c r="H18" s="733" t="str">
        <f aca="false">IF(基本情報入力シート!R55="","",基本情報入力シート!R55)</f>
        <v>東京都</v>
      </c>
      <c r="I18" s="733" t="str">
        <f aca="false">IF(基本情報入力シート!W55="","",基本情報入力シート!W55)</f>
        <v>千代田区</v>
      </c>
      <c r="J18" s="861" t="str">
        <f aca="false">IF(基本情報入力シート!X55="","",基本情報入力シート!X55)</f>
        <v>○○ケアセンター</v>
      </c>
      <c r="K18" s="733" t="str">
        <f aca="false">IF(基本情報入力シート!Y55="","",基本情報入力シート!Y55)</f>
        <v>訪問型サービス（総合事業）</v>
      </c>
      <c r="L18" s="862" t="n">
        <f aca="false">IF(基本情報入力シート!AB55="","",基本情報入力シート!AB55)</f>
        <v>83000</v>
      </c>
      <c r="M18" s="863" t="n">
        <f aca="false">IF(基本情報入力シート!AC55="","",基本情報入力シート!AC55)</f>
        <v>11.4</v>
      </c>
      <c r="N18" s="812" t="str">
        <f aca="false">IF('別紙様式2-2（４・５月分）'!Q17="","",'別紙様式2-2（４・５月分）'!Q17)</f>
        <v>処遇加算Ⅰ</v>
      </c>
      <c r="O18" s="864" t="n">
        <f aca="false">IF(SUM('別紙様式2-2（４・５月分）'!R17:R19)=0,"",SUM('別紙様式2-2（４・５月分）'!R17:R19))</f>
        <v>0.203</v>
      </c>
      <c r="P18" s="814" t="e">
        <f aca="false">IFERROR(VLOOKUP('別紙様式2-2（４・５月分）'!AR17,【参考】数式用!$AT$5:$AU$22,2,FALSE),"")))</f>
        <v>#N/A</v>
      </c>
      <c r="Q18" s="814"/>
      <c r="R18" s="814"/>
      <c r="S18" s="865" t="e">
        <f aca="false">IFERROR(VLOOKUP(K18,【参考】数式用!$A$5:$AB$27,MATCH(P18,【参考】数式用!$B$4:$AB$4,0)+1,0),"")))</f>
        <v>#N/A</v>
      </c>
      <c r="T18" s="816" t="s">
        <v>447</v>
      </c>
      <c r="U18" s="817" t="s">
        <v>448</v>
      </c>
      <c r="V18" s="866" t="e">
        <f aca="false">IFERROR(VLOOKUP(K18,【参考】数式用!$A$5:$AB$27,MATCH(U18,【参考】数式用!$B$4:$AB$4,0)+1,0),"")))</f>
        <v>#N/A</v>
      </c>
      <c r="W18" s="819" t="s">
        <v>114</v>
      </c>
      <c r="X18" s="820" t="n">
        <v>6</v>
      </c>
      <c r="Y18" s="627" t="s">
        <v>115</v>
      </c>
      <c r="Z18" s="820" t="n">
        <v>6</v>
      </c>
      <c r="AA18" s="627" t="s">
        <v>406</v>
      </c>
      <c r="AB18" s="820" t="n">
        <v>7</v>
      </c>
      <c r="AC18" s="627" t="s">
        <v>115</v>
      </c>
      <c r="AD18" s="820" t="n">
        <v>3</v>
      </c>
      <c r="AE18" s="627" t="s">
        <v>116</v>
      </c>
      <c r="AF18" s="627" t="s">
        <v>127</v>
      </c>
      <c r="AG18" s="821" t="n">
        <f aca="false">IF(X18&gt;=1,(AB18*12+AD18)-(X18*12+Z18)+1,"")</f>
        <v>10</v>
      </c>
      <c r="AH18" s="822" t="s">
        <v>407</v>
      </c>
      <c r="AI18" s="867" t="n">
        <f aca="false">IFERROR(ROUNDDOWN(ROUND(L18*V18,0)*M18,0)*AG18,"")</f>
        <v>2318190</v>
      </c>
      <c r="AJ18" s="868" t="n">
        <f aca="false">IFERROR(ROUNDDOWN(ROUND((L18*(V18-AX18)),0)*M18,0)*AG18,"")</f>
        <v>974580</v>
      </c>
      <c r="AK18" s="825" t="e">
        <f aca="false">IFERROR(IF(OR(N18="",N19="",N21=""),0,ROUNDDOWN(ROUNDDOWN(ROUND(L18*VLOOKUP(K18,【参考】数式用!$A$5:$AB$27,MATCH("新加算Ⅳ",【参考】数式用!$B$4:$AB$4,0)+1,0),0)*M18,0)*AG18*0.5,0)),"")),0),0),0)))</f>
        <v>#N/A</v>
      </c>
      <c r="AL18" s="826"/>
      <c r="AM18" s="827" t="e">
        <f aca="false">IFERROR(IF(OR(N21="ベア加算",N21=""),0, IF(OR(U18="新加算Ⅰ",U18="新加算Ⅱ",U18="新加算Ⅲ",U18="新加算Ⅳ"),ROUNDDOWN(ROUND(L18*VLOOKUP(K18,【参考】数式用!$A$5:$I$27,MATCH("ベア加算",【参考】数式用!$B$4:$I$4,0)+1,0),0)*M18,0)*AG18,0)),"")),0),0))))</f>
        <v>#N/A</v>
      </c>
      <c r="AN18" s="704"/>
      <c r="AO18" s="828" t="s">
        <v>408</v>
      </c>
      <c r="AP18" s="705"/>
      <c r="AQ18" s="705" t="s">
        <v>408</v>
      </c>
      <c r="AR18" s="829"/>
      <c r="AS18" s="830" t="s">
        <v>453</v>
      </c>
      <c r="AT18" s="640" t="e">
        <f aca="false">IF(AV18="","",IF(V18&lt;O18,"！加算の要件上は問題ありませんが、令和６年４・５月と比較して令和６年６月に加算率が下がる計画になっています。",""))</f>
        <v>#N/A</v>
      </c>
      <c r="AU18" s="869"/>
      <c r="AV18" s="832" t="str">
        <f aca="false">IF(K18&lt;&gt;"","V列に色付け","")</f>
        <v>V列に色付け</v>
      </c>
      <c r="AW18" s="833" t="str">
        <f aca="false">IF('別紙様式2-2（４・５月分）'!O17="","",'別紙様式2-2（４・５月分）'!O17)</f>
        <v>処遇加算Ⅱ</v>
      </c>
      <c r="AX18" s="834" t="n">
        <f aca="false">IF(SUM('別紙様式2-2（４・５月分）'!P17:P19)=0,"",SUM('別紙様式2-2（４・５月分）'!P17:P19))</f>
        <v>0.142</v>
      </c>
      <c r="AY18" s="835" t="e">
        <f aca="false">IFERROR(VLOOKUP(K18,【参考】数式用!$AJ$2:$AK$24,2,FALSE),"")))</f>
        <v>#N/A</v>
      </c>
      <c r="AZ18" s="836" t="s">
        <v>448</v>
      </c>
      <c r="BA18" s="836" t="s">
        <v>449</v>
      </c>
      <c r="BB18" s="836" t="s">
        <v>450</v>
      </c>
      <c r="BC18" s="836" t="s">
        <v>451</v>
      </c>
      <c r="BD18" s="836" t="str">
        <f aca="false">IF(AND(P18&lt;&gt;"新加算Ⅰ",P18&lt;&gt;"新加算Ⅱ",P18&lt;&gt;"新加算Ⅲ",P18&lt;&gt;"新加算Ⅳ"),P18,IF(Q20&lt;&gt;"",Q20,""))</f>
        <v> </v>
      </c>
      <c r="BE18" s="836"/>
      <c r="BF18" s="836" t="e">
        <f aca="false">IF(AM18&lt;&gt;0,IF(AN18="○","入力済","未入力"),"")</f>
        <v>#N/A</v>
      </c>
      <c r="BG18" s="836" t="str">
        <f aca="false">IF(OR(U18="新加算Ⅰ",U18="新加算Ⅱ",U18="新加算Ⅲ",U18="新加算Ⅳ",U18="新加算Ⅴ（１）",U18="新加算Ⅴ（２）",U18="新加算Ⅴ（３）",U18="新加算ⅠⅤ（４）",U18="新加算Ⅴ（５）",U18="新加算Ⅴ（６）",U18="新加算Ⅴ（８）",U18="新加算Ⅴ（11）"),IF(OR(AO18="○",AO18="令和６年度中に満たす"),"入力済","未入力"),"")</f>
        <v>入力済</v>
      </c>
      <c r="BH18" s="836" t="str">
        <f aca="false">IF(OR(U18="新加算Ⅴ（７）",U18="新加算Ⅴ（９）",U18="新加算Ⅴ（10）",U18="新加算Ⅴ（12）",U18="新加算Ⅴ（13）",U18="新加算Ⅴ（14）"),IF(OR(AP18="○",AP18="令和６年度中に満たす"),"入力済","未入力"),"")</f>
        <v/>
      </c>
      <c r="BI18" s="836" t="str">
        <f aca="false">IF(OR(U18="新加算Ⅰ",U18="新加算Ⅱ",U18="新加算Ⅲ",U18="新加算Ⅴ（１）",U18="新加算Ⅴ（３）",U18="新加算Ⅴ（８）"),IF(OR(AQ18="○",AQ18="令和６年度中に満たす"),"入力済","未入力"),"")</f>
        <v>入力済</v>
      </c>
      <c r="BJ18" s="837" t="str">
        <f aca="false">IF(OR(U18="新加算Ⅰ",U18="新加算Ⅱ",U18="新加算Ⅴ（１）",U18="新加算Ⅴ（２）",U18="新加算Ⅴ（３）",U18="新加算Ⅴ（４）",U18="新加算Ⅴ（５）",U18="新加算Ⅴ（６）",U18="新加算Ⅴ（７）",U18="新加算Ⅴ（９）",U18="新加算Ⅴ（10）",U18="新加算Ⅴ（12）"),IF(OR(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（病院等（老健以外）)",K18&lt;&gt;"（介護予防）短期入所療養介護（医療院）"),AR18&lt;&gt;""),1,""),"")</f>
        <v/>
      </c>
      <c r="BK18" s="832" t="str">
        <f aca="false">IF(OR(U18="新加算Ⅰ",U18="新加算Ⅴ（１）",U18="新加算Ⅴ（２）",U18="新加算Ⅴ（５）",U18="新加算Ⅴ（７）",U18="新加算Ⅴ（10）"),IF(AS18="","未入力","入力済"),"")</f>
        <v>入力済</v>
      </c>
      <c r="BL18" s="645" t="str">
        <f aca="false">G18</f>
        <v>千代田区・中央区・港区</v>
      </c>
    </row>
    <row r="19" customFormat="false" ht="15" hidden="false" customHeight="true" outlineLevel="0" collapsed="false">
      <c r="A19" s="731"/>
      <c r="B19" s="732"/>
      <c r="C19" s="732"/>
      <c r="D19" s="732"/>
      <c r="E19" s="732"/>
      <c r="F19" s="732"/>
      <c r="G19" s="733"/>
      <c r="H19" s="733"/>
      <c r="I19" s="733"/>
      <c r="J19" s="861"/>
      <c r="K19" s="733"/>
      <c r="L19" s="862"/>
      <c r="M19" s="863"/>
      <c r="N19" s="838" t="str">
        <f aca="false">IF('別紙様式2-2（４・５月分）'!Q18="","",'別紙様式2-2（４・５月分）'!Q18)</f>
        <v>特定加算Ⅱ</v>
      </c>
      <c r="O19" s="864"/>
      <c r="P19" s="814"/>
      <c r="Q19" s="814"/>
      <c r="R19" s="814"/>
      <c r="S19" s="865"/>
      <c r="T19" s="816"/>
      <c r="U19" s="817"/>
      <c r="V19" s="866"/>
      <c r="W19" s="819"/>
      <c r="X19" s="820"/>
      <c r="Y19" s="627"/>
      <c r="Z19" s="820"/>
      <c r="AA19" s="627"/>
      <c r="AB19" s="820"/>
      <c r="AC19" s="627"/>
      <c r="AD19" s="820"/>
      <c r="AE19" s="627"/>
      <c r="AF19" s="627"/>
      <c r="AG19" s="821"/>
      <c r="AH19" s="822"/>
      <c r="AI19" s="867"/>
      <c r="AJ19" s="868"/>
      <c r="AK19" s="825"/>
      <c r="AL19" s="826"/>
      <c r="AM19" s="827"/>
      <c r="AN19" s="704"/>
      <c r="AO19" s="828"/>
      <c r="AP19" s="705"/>
      <c r="AQ19" s="705"/>
      <c r="AR19" s="829"/>
      <c r="AS19" s="830"/>
      <c r="AT19" s="839" t="str">
        <f aca="false">IF(AV18="","",IF(AG18&gt;10,"！令和６年度の新加算の「算定対象月」が10か月を超えています。標準的な「算定対象月」は令和６年６月から令和７年３月です。",IF(OR(AB18&lt;&gt;7,AD18&lt;&gt;3),"！算定期間の終わりが令和７年３月になっていません。区分変更を行う場合は、別紙様式2-4に記入してください。","")))</f>
        <v/>
      </c>
      <c r="AU19" s="869"/>
      <c r="AV19" s="832"/>
      <c r="AW19" s="833" t="str">
        <f aca="false">IF('別紙様式2-2（４・５月分）'!O18="","",'別紙様式2-2（４・５月分）'!O18)</f>
        <v>特定加算Ⅱ</v>
      </c>
      <c r="AX19" s="834"/>
      <c r="AY19" s="835"/>
      <c r="AZ19" s="836"/>
      <c r="BA19" s="836"/>
      <c r="BB19" s="836"/>
      <c r="BC19" s="836"/>
      <c r="BD19" s="836"/>
      <c r="BE19" s="836"/>
      <c r="BF19" s="836"/>
      <c r="BG19" s="836"/>
      <c r="BH19" s="836"/>
      <c r="BI19" s="836"/>
      <c r="BJ19" s="837"/>
      <c r="BK19" s="832"/>
      <c r="BL19" s="645" t="str">
        <f aca="false">G18</f>
        <v>千代田区・中央区・港区</v>
      </c>
    </row>
    <row r="20" s="1" customFormat="true" ht="15" hidden="false" customHeight="true" outlineLevel="0" collapsed="false">
      <c r="A20" s="731"/>
      <c r="B20" s="732"/>
      <c r="C20" s="732"/>
      <c r="D20" s="732"/>
      <c r="E20" s="732"/>
      <c r="F20" s="732"/>
      <c r="G20" s="733"/>
      <c r="H20" s="733"/>
      <c r="I20" s="733"/>
      <c r="J20" s="861"/>
      <c r="K20" s="733"/>
      <c r="L20" s="862"/>
      <c r="M20" s="863"/>
      <c r="N20" s="838"/>
      <c r="O20" s="864"/>
      <c r="P20" s="840" t="s">
        <v>118</v>
      </c>
      <c r="Q20" s="841" t="e">
        <f aca="false">IFERROR(VLOOKUP('別紙様式2-2（４・５月分）'!AR17,【参考】数式用!$AT$5:$AV$22,3,FALSE),"")))</f>
        <v>#N/A</v>
      </c>
      <c r="R20" s="842" t="s">
        <v>120</v>
      </c>
      <c r="S20" s="870" t="e">
        <f aca="false">IFERROR(VLOOKUP(K18,【参考】数式用!$A$5:$AB$27,MATCH(Q20,【参考】数式用!$B$4:$AB$4,0)+1,0),"")))</f>
        <v>#N/A</v>
      </c>
      <c r="T20" s="844" t="s">
        <v>452</v>
      </c>
      <c r="U20" s="845" t="s">
        <v>448</v>
      </c>
      <c r="V20" s="871" t="e">
        <f aca="false">IFERROR(VLOOKUP(K18,【参考】数式用!$A$5:$AB$27,MATCH(U20,【参考】数式用!$B$4:$AB$4,0)+1,0),"")))</f>
        <v>#N/A</v>
      </c>
      <c r="W20" s="847" t="s">
        <v>114</v>
      </c>
      <c r="X20" s="848" t="n">
        <v>7</v>
      </c>
      <c r="Y20" s="668" t="s">
        <v>115</v>
      </c>
      <c r="Z20" s="848" t="n">
        <v>4</v>
      </c>
      <c r="AA20" s="668" t="s">
        <v>406</v>
      </c>
      <c r="AB20" s="848" t="n">
        <v>8</v>
      </c>
      <c r="AC20" s="668" t="s">
        <v>115</v>
      </c>
      <c r="AD20" s="848" t="n">
        <v>3</v>
      </c>
      <c r="AE20" s="668" t="s">
        <v>116</v>
      </c>
      <c r="AF20" s="668" t="s">
        <v>127</v>
      </c>
      <c r="AG20" s="849" t="n">
        <f aca="false">IF(X20&gt;=1,(AB20*12+AD20)-(X20*12+Z20)+1,"")</f>
        <v>12</v>
      </c>
      <c r="AH20" s="850" t="s">
        <v>407</v>
      </c>
      <c r="AI20" s="872" t="n">
        <f aca="false">IFERROR(ROUNDDOWN(ROUND(L18*V20,0)*M18,0)*AG20,"")</f>
        <v>2781828</v>
      </c>
      <c r="AJ20" s="852" t="n">
        <f aca="false">IFERROR(ROUNDDOWN(ROUND((L18*(V20-AX18)),0)*M18,0)*AG20,"")</f>
        <v>1169496</v>
      </c>
      <c r="AK20" s="853" t="e">
        <f aca="false">IFERROR(IF(OR(N18="",N19="",N21=""),0,ROUNDDOWN(ROUNDDOWN(ROUND(L18*VLOOKUP(K18,【参考】数式用!$A$5:$AB$27,MATCH("新加算Ⅳ",【参考】数式用!$B$4:$AB$4,0)+1,0),0)*M18,0)*AG20*0.5,0)),"")),0),0),0)))</f>
        <v>#N/A</v>
      </c>
      <c r="AL20" s="854" t="str">
        <f aca="false">IF(U20&lt;&gt;"","新規に適用","")</f>
        <v>新規に適用</v>
      </c>
      <c r="AM20" s="855" t="e">
        <f aca="false">IFERROR(IF(OR(N21="ベア加算",N21=""),0, IF(OR(U18="新加算Ⅰ",U18="新加算Ⅱ",U18="新加算Ⅲ",U18="新加算Ⅳ"),0,ROUNDDOWN(ROUND(L18*VLOOKUP(K18,【参考】数式用!$A$5:$I$27,MATCH("ベア加算",【参考】数式用!$B$4:$I$4,0)+1,0),0)*M18,0)*AG20)),"")),0),0))))</f>
        <v>#N/A</v>
      </c>
      <c r="AN20" s="856" t="e">
        <f aca="false">IF(AM20=0,"",IF(AND(U20&lt;&gt;"",AN18=""),"新規に適用",IF(AND(U20&lt;&gt;"",AN18&lt;&gt;""),"継続で適用","")))</f>
        <v>#N/A</v>
      </c>
      <c r="AO20" s="856" t="str">
        <f aca="false">IF(AND(U20&lt;&gt;"",AO18=""),"新規に適用",IF(AND(U20&lt;&gt;"",AO18&lt;&gt;""),"継続で適用",""))</f>
        <v>継続で適用</v>
      </c>
      <c r="AP20" s="857"/>
      <c r="AQ20" s="856" t="str">
        <f aca="false">IF(AND(U20&lt;&gt;"",AQ18=""),"新規に適用",IF(AND(U20&lt;&gt;"",AQ18&lt;&gt;""),"継続で適用",""))</f>
        <v>継続で適用</v>
      </c>
      <c r="AR20" s="858" t="str">
        <f aca="false">IF(AND(U20&lt;&gt;"",AO18=""),"新規に適用",IF(AND(U20&lt;&gt;"",OR(U18="新加算Ⅰ",U18="新加算Ⅱ",U18="新加算Ⅴ（１）",U18="新加算Ⅴ（２）",U18="新加算Ⅴ（３）",U18="新加算Ⅴ（４）",U18="新加算Ⅴ（５）",U18="新加算Ⅴ（６）",U18="新加算Ⅴ（７）",U18="新加算Ⅴ（９）",U18="新加算Ⅴ（10）",U18="新加算Ⅴ（12）")),"継続で適用",""))</f>
        <v>継続で適用</v>
      </c>
      <c r="AS20" s="856" t="str">
        <f aca="false">IF(AND(U20&lt;&gt;"",AS18=""),"新規に適用",IF(AND(U20&lt;&gt;"",AS18&lt;&gt;""),"継続で適用",""))</f>
        <v>継続で適用</v>
      </c>
      <c r="AT20" s="839"/>
      <c r="AU20" s="869"/>
      <c r="AV20" s="832" t="str">
        <f aca="false">IF(K18&lt;&gt;"","V列に色付け","")</f>
        <v>V列に色付け</v>
      </c>
      <c r="AW20" s="833"/>
      <c r="AX20" s="834"/>
      <c r="BL20" s="645" t="str">
        <f aca="false">G18</f>
        <v>千代田区・中央区・港区</v>
      </c>
    </row>
    <row r="21" s="1" customFormat="true" ht="30" hidden="false" customHeight="true" outlineLevel="0" collapsed="false">
      <c r="A21" s="731"/>
      <c r="B21" s="732"/>
      <c r="C21" s="732"/>
      <c r="D21" s="732"/>
      <c r="E21" s="732"/>
      <c r="F21" s="732"/>
      <c r="G21" s="733"/>
      <c r="H21" s="733"/>
      <c r="I21" s="733"/>
      <c r="J21" s="861"/>
      <c r="K21" s="733"/>
      <c r="L21" s="862"/>
      <c r="M21" s="863"/>
      <c r="N21" s="860" t="str">
        <f aca="false">IF('別紙様式2-2（４・５月分）'!Q19="","",'別紙様式2-2（４・５月分）'!Q19)</f>
        <v>ベア加算</v>
      </c>
      <c r="O21" s="864"/>
      <c r="P21" s="840"/>
      <c r="Q21" s="841"/>
      <c r="R21" s="842"/>
      <c r="S21" s="870"/>
      <c r="T21" s="844"/>
      <c r="U21" s="845"/>
      <c r="V21" s="871"/>
      <c r="W21" s="847"/>
      <c r="X21" s="848"/>
      <c r="Y21" s="668"/>
      <c r="Z21" s="848"/>
      <c r="AA21" s="668"/>
      <c r="AB21" s="848"/>
      <c r="AC21" s="668"/>
      <c r="AD21" s="848"/>
      <c r="AE21" s="668"/>
      <c r="AF21" s="668"/>
      <c r="AG21" s="849"/>
      <c r="AH21" s="850"/>
      <c r="AI21" s="872"/>
      <c r="AJ21" s="852"/>
      <c r="AK21" s="853"/>
      <c r="AL21" s="854"/>
      <c r="AM21" s="855"/>
      <c r="AN21" s="856"/>
      <c r="AO21" s="856"/>
      <c r="AP21" s="857"/>
      <c r="AQ21" s="856"/>
      <c r="AR21" s="858"/>
      <c r="AS21" s="856"/>
      <c r="AT21" s="682" t="str">
        <f aca="false">IF(AV18="","",IF(OR(U18="",AND(N21="ベア加算なし",OR(U18="新加算Ⅰ",U18="新加算Ⅱ",U18="新加算Ⅲ",U18="新加算Ⅳ"),AN18=""),AND(OR(U18="新加算Ⅰ",U18="新加算Ⅱ",U18="新加算Ⅲ",U18="新加算Ⅳ",U18="新加算Ⅴ（１）",U18="新加算Ⅴ（２）",U18="新加算Ⅴ（３）",U18="新加算Ⅴ（４）",U18="新加算Ⅴ（５）",U18="新加算Ⅴ（６）",U18="新加算Ⅴ（８）",U18="新加算Ⅴ（11）"),AO18=""),AND(OR(U18="新加算Ⅴ（７）",U18="新加算Ⅴ（９）",U18="新加算Ⅴ（10）",U18="新加算Ⅴ（12）",U18="新加算Ⅴ（13）",U18="新加算Ⅴ（14）"),AP18=""),AND(OR(U18="新加算Ⅰ",U18="新加算Ⅱ",U18="新加算Ⅲ",U18="新加算Ⅴ（１）",U18="新加算Ⅴ（３）",U18="新加算Ⅴ（８）"),AQ18=""),AND(AND(OR(U18="新加算Ⅰ",U18="新加算Ⅱ",U18="新加算Ⅴ（１）",U18="新加算Ⅴ（２）",U18="新加算Ⅴ（３）",U18="新加算Ⅴ（４）",U18="新加算Ⅴ（５）",U18="新加算Ⅴ（６）",U18="新加算Ⅴ（７）",U18="新加算Ⅴ（９）",U18="新加算Ⅴ（10）",U18="新加算Ⅴ（12）"),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18=""),AND(OR(U18="新加算Ⅰ",U18="新加算Ⅴ（１）",U18="新加算Ⅴ（２）",U18="新加算Ⅴ（５）",U18="新加算Ⅴ（７）",U18="新加算Ⅴ（10）"),AS18="")),"！記入が必要な欄（ピンク色のセル）に空欄があります。空欄を埋めてください。",""))</f>
        <v/>
      </c>
      <c r="AU21" s="869"/>
      <c r="AV21" s="832"/>
      <c r="AW21" s="833" t="str">
        <f aca="false">IF('別紙様式2-2（４・５月分）'!O19="","",'別紙様式2-2（４・５月分）'!O19)</f>
        <v>ベア加算なし</v>
      </c>
      <c r="AX21" s="834"/>
      <c r="BL21" s="645" t="str">
        <f aca="false">G18</f>
        <v>千代田区・中央区・港区</v>
      </c>
    </row>
    <row r="22" customFormat="false" ht="30" hidden="false" customHeight="true" outlineLevel="0" collapsed="false">
      <c r="A22" s="617" t="n">
        <v>3</v>
      </c>
      <c r="B22" s="618" t="n">
        <f aca="false">IF(基本情報入力シート!C56="","",基本情報入力シート!C56)</f>
        <v>1334567891</v>
      </c>
      <c r="C22" s="618"/>
      <c r="D22" s="618"/>
      <c r="E22" s="618"/>
      <c r="F22" s="618"/>
      <c r="G22" s="619" t="str">
        <f aca="false">IF(基本情報入力シート!M56="","",基本情報入力シート!M56)</f>
        <v>東京都</v>
      </c>
      <c r="H22" s="619" t="str">
        <f aca="false">IF(基本情報入力シート!R56="","",基本情報入力シート!R56)</f>
        <v>東京都</v>
      </c>
      <c r="I22" s="619" t="str">
        <f aca="false">IF(基本情報入力シート!W56="","",基本情報入力シート!W56)</f>
        <v>千代田区</v>
      </c>
      <c r="J22" s="809" t="str">
        <f aca="false">IF(基本情報入力シート!X56="","",基本情報入力シート!X56)</f>
        <v>デイサービス△△</v>
      </c>
      <c r="K22" s="619" t="str">
        <f aca="false">IF(基本情報入力シート!Y56="","",基本情報入力シート!Y56)</f>
        <v>通所介護</v>
      </c>
      <c r="L22" s="810" t="n">
        <f aca="false">IF(基本情報入力シート!AB56="","",基本情報入力シート!AB56)</f>
        <v>305000</v>
      </c>
      <c r="M22" s="811" t="n">
        <f aca="false">IF(基本情報入力シート!AC56="","",基本情報入力シート!AC56)</f>
        <v>10.9</v>
      </c>
      <c r="N22" s="812" t="str">
        <f aca="false">IF('別紙様式2-2（４・５月分）'!Q20="","",'別紙様式2-2（４・５月分）'!Q20)</f>
        <v>処遇加算Ⅱ</v>
      </c>
      <c r="O22" s="864" t="n">
        <f aca="false">IF(SUM('別紙様式2-2（４・５月分）'!R20:R22)=0,"",SUM('別紙様式2-2（４・５月分）'!R20:R22))</f>
        <v>0.054</v>
      </c>
      <c r="P22" s="814" t="e">
        <f aca="false">IFERROR(VLOOKUP('別紙様式2-2（４・５月分）'!AR20,【参考】数式用!$AT$5:$AU$22,2,FALSE),"")))</f>
        <v>#N/A</v>
      </c>
      <c r="Q22" s="814"/>
      <c r="R22" s="814"/>
      <c r="S22" s="865" t="e">
        <f aca="false">IFERROR(VLOOKUP(K22,【参考】数式用!$A$5:$AB$27,MATCH(P22,【参考】数式用!$B$4:$AB$4,0)+1,0),"")))</f>
        <v>#N/A</v>
      </c>
      <c r="T22" s="816" t="s">
        <v>447</v>
      </c>
      <c r="U22" s="873" t="s">
        <v>451</v>
      </c>
      <c r="V22" s="866" t="e">
        <f aca="false">IFERROR(VLOOKUP(K22,【参考】数式用!$A$5:$AB$27,MATCH(U22,【参考】数式用!$B$4:$AB$4,0)+1,0),"")))</f>
        <v>#N/A</v>
      </c>
      <c r="W22" s="819" t="s">
        <v>114</v>
      </c>
      <c r="X22" s="820" t="n">
        <v>6</v>
      </c>
      <c r="Y22" s="627" t="s">
        <v>115</v>
      </c>
      <c r="Z22" s="820" t="n">
        <v>6</v>
      </c>
      <c r="AA22" s="627" t="s">
        <v>406</v>
      </c>
      <c r="AB22" s="820" t="n">
        <v>7</v>
      </c>
      <c r="AC22" s="627" t="s">
        <v>115</v>
      </c>
      <c r="AD22" s="820" t="n">
        <v>3</v>
      </c>
      <c r="AE22" s="627" t="s">
        <v>116</v>
      </c>
      <c r="AF22" s="627" t="s">
        <v>127</v>
      </c>
      <c r="AG22" s="821" t="n">
        <f aca="false">IF(X22&gt;=1,(AB22*12+AD22)-(X22*12+Z22)+1,"")</f>
        <v>10</v>
      </c>
      <c r="AH22" s="822" t="s">
        <v>407</v>
      </c>
      <c r="AI22" s="867" t="n">
        <f aca="false">IFERROR(ROUNDDOWN(ROUND(L22*V22,0)*M22,0)*AG22,"")</f>
        <v>2127680</v>
      </c>
      <c r="AJ22" s="868" t="n">
        <f aca="false">IFERROR(ROUNDDOWN(ROUND((L22*(V22-AX22)),0)*M22,0)*AG22,"")</f>
        <v>332450</v>
      </c>
      <c r="AK22" s="825" t="e">
        <f aca="false">IFERROR(IF(OR(N22="",N23="",N25=""),0,ROUNDDOWN(ROUNDDOWN(ROUND(L22*VLOOKUP(K22,【参考】数式用!$A$5:$AB$27,MATCH("新加算Ⅳ",【参考】数式用!$B$4:$AB$4,0)+1,0),0)*M22,0)*AG22*0.5,0)),"")),0),0),0)))</f>
        <v>#N/A</v>
      </c>
      <c r="AL22" s="826"/>
      <c r="AM22" s="827" t="e">
        <f aca="false">IFERROR(IF(OR(N25="ベア加算",N25=""),0, IF(OR(U22="新加算Ⅰ",U22="新加算Ⅱ",U22="新加算Ⅲ",U22="新加算Ⅳ"),ROUNDDOWN(ROUND(L22*VLOOKUP(K22,【参考】数式用!$A$5:$I$27,MATCH("ベア加算",【参考】数式用!$B$4:$I$4,0)+1,0),0)*M22,0)*AG22,0)),"")),0),0))))</f>
        <v>#N/A</v>
      </c>
      <c r="AN22" s="704"/>
      <c r="AO22" s="828" t="s">
        <v>312</v>
      </c>
      <c r="AP22" s="705"/>
      <c r="AQ22" s="705"/>
      <c r="AR22" s="829"/>
      <c r="AS22" s="830"/>
      <c r="AT22" s="640" t="e">
        <f aca="false">IF(AV22="","",IF(V22&lt;O22,"！加算の要件上は問題ありませんが、令和６年４・５月と比較して令和６年６月に加算率が下がる計画になっています。",""))</f>
        <v>#N/A</v>
      </c>
      <c r="AU22" s="869"/>
      <c r="AV22" s="832" t="str">
        <f aca="false">IF(K22&lt;&gt;"","V列に色付け","")</f>
        <v>V列に色付け</v>
      </c>
      <c r="AW22" s="833" t="str">
        <f aca="false">IF('別紙様式2-2（４・５月分）'!O20="","",'別紙様式2-2（４・５月分）'!O20)</f>
        <v>処遇加算Ⅱ</v>
      </c>
      <c r="AX22" s="834" t="n">
        <f aca="false">IF(SUM('別紙様式2-2（４・５月分）'!P20:P22)=0,"",SUM('別紙様式2-2（４・５月分）'!P20:P22))</f>
        <v>0.054</v>
      </c>
      <c r="AY22" s="835" t="e">
        <f aca="false">IFERROR(VLOOKUP(K22,【参考】数式用!$AJ$2:$AK$24,2,FALSE),"")))</f>
        <v>#N/A</v>
      </c>
      <c r="AZ22" s="836" t="s">
        <v>448</v>
      </c>
      <c r="BA22" s="836" t="s">
        <v>449</v>
      </c>
      <c r="BB22" s="836" t="s">
        <v>450</v>
      </c>
      <c r="BC22" s="836" t="s">
        <v>451</v>
      </c>
      <c r="BD22" s="836" t="str">
        <f aca="false">IF(AND(P22&lt;&gt;"新加算Ⅰ",P22&lt;&gt;"新加算Ⅱ",P22&lt;&gt;"新加算Ⅲ",P22&lt;&gt;"新加算Ⅳ"),P22,IF(Q24&lt;&gt;"",Q24,""))</f>
        <v> </v>
      </c>
      <c r="BE22" s="836"/>
      <c r="BF22" s="836" t="e">
        <f aca="false">IF(AM22&lt;&gt;0,IF(AN22="○","入力済","未入力"),"")</f>
        <v>#N/A</v>
      </c>
      <c r="BG22" s="836" t="str">
        <f aca="false">IF(OR(U22="新加算Ⅰ",U22="新加算Ⅱ",U22="新加算Ⅲ",U22="新加算Ⅳ",U22="新加算Ⅴ（１）",U22="新加算Ⅴ（２）",U22="新加算Ⅴ（３）",U22="新加算ⅠⅤ（４）",U22="新加算Ⅴ（５）",U22="新加算Ⅴ（６）",U22="新加算Ⅴ（８）",U22="新加算Ⅴ（11）"),IF(OR(AO22="○",AO22="令和６年度中に満たす"),"入力済","未入力"),"")</f>
        <v>入力済</v>
      </c>
      <c r="BH22" s="836" t="str">
        <f aca="false">IF(OR(U22="新加算Ⅴ（７）",U22="新加算Ⅴ（９）",U22="新加算Ⅴ（10）",U22="新加算Ⅴ（12）",U22="新加算Ⅴ（13）",U22="新加算Ⅴ（14）"),IF(OR(AP22="○",AP22="令和６年度中に満たす"),"入力済","未入力"),"")</f>
        <v/>
      </c>
      <c r="BI22" s="836" t="str">
        <f aca="false">IF(OR(U22="新加算Ⅰ",U22="新加算Ⅱ",U22="新加算Ⅲ",U22="新加算Ⅴ（１）",U22="新加算Ⅴ（３）",U22="新加算Ⅴ（８）"),IF(OR(AQ22="○",AQ22="令和６年度中に満たす"),"入力済","未入力"),"")</f>
        <v/>
      </c>
      <c r="BJ22" s="837" t="str">
        <f aca="false">IF(OR(U22="新加算Ⅰ",U22="新加算Ⅱ",U22="新加算Ⅴ（１）",U22="新加算Ⅴ（２）",U22="新加算Ⅴ（３）",U22="新加算Ⅴ（４）",U22="新加算Ⅴ（５）",U22="新加算Ⅴ（６）",U22="新加算Ⅴ（７）",U22="新加算Ⅴ（９）",U22="新加算Ⅴ（10）",U22="新加算Ⅴ（12）"),IF(OR(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（病院等（老健以外）)",K22&lt;&gt;"（介護予防）短期入所療養介護（医療院）"),AR22&lt;&gt;""),1,""),"")</f>
        <v/>
      </c>
      <c r="BK22" s="832" t="str">
        <f aca="false">IF(OR(U22="新加算Ⅰ",U22="新加算Ⅴ（１）",U22="新加算Ⅴ（２）",U22="新加算Ⅴ（５）",U22="新加算Ⅴ（７）",U22="新加算Ⅴ（10）"),IF(AS22="","未入力","入力済"),"")</f>
        <v/>
      </c>
      <c r="BL22" s="645" t="str">
        <f aca="false">G22</f>
        <v>東京都</v>
      </c>
    </row>
    <row r="23" customFormat="false" ht="15" hidden="false" customHeight="true" outlineLevel="0" collapsed="false">
      <c r="A23" s="617"/>
      <c r="B23" s="618"/>
      <c r="C23" s="618"/>
      <c r="D23" s="618"/>
      <c r="E23" s="618"/>
      <c r="F23" s="618"/>
      <c r="G23" s="619"/>
      <c r="H23" s="619"/>
      <c r="I23" s="619"/>
      <c r="J23" s="809"/>
      <c r="K23" s="619"/>
      <c r="L23" s="810"/>
      <c r="M23" s="811"/>
      <c r="N23" s="838" t="str">
        <f aca="false">IF('別紙様式2-2（４・５月分）'!Q21="","",'別紙様式2-2（４・５月分）'!Q21)</f>
        <v>特定加算なし</v>
      </c>
      <c r="O23" s="864"/>
      <c r="P23" s="814"/>
      <c r="Q23" s="814"/>
      <c r="R23" s="814"/>
      <c r="S23" s="865"/>
      <c r="T23" s="816"/>
      <c r="U23" s="873"/>
      <c r="V23" s="866"/>
      <c r="W23" s="819"/>
      <c r="X23" s="820"/>
      <c r="Y23" s="627"/>
      <c r="Z23" s="820"/>
      <c r="AA23" s="627"/>
      <c r="AB23" s="820"/>
      <c r="AC23" s="627"/>
      <c r="AD23" s="820"/>
      <c r="AE23" s="627"/>
      <c r="AF23" s="627"/>
      <c r="AG23" s="821"/>
      <c r="AH23" s="822"/>
      <c r="AI23" s="867"/>
      <c r="AJ23" s="868"/>
      <c r="AK23" s="825"/>
      <c r="AL23" s="826"/>
      <c r="AM23" s="827"/>
      <c r="AN23" s="704"/>
      <c r="AO23" s="828"/>
      <c r="AP23" s="705"/>
      <c r="AQ23" s="705"/>
      <c r="AR23" s="829"/>
      <c r="AS23" s="830"/>
      <c r="AT23" s="839" t="str">
        <f aca="false">IF(AV22="","",IF(AG22&gt;10,"！令和６年度の新加算の「算定対象月」が10か月を超えています。標準的な「算定対象月」は令和６年６月から令和７年３月です。",IF(OR(AB22&lt;&gt;7,AD22&lt;&gt;3),"！算定期間の終わりが令和７年３月になっていません。区分変更を行う場合は、別紙様式2-4に記入してください。","")))</f>
        <v/>
      </c>
      <c r="AU23" s="869"/>
      <c r="AV23" s="832"/>
      <c r="AW23" s="833" t="str">
        <f aca="false">IF('別紙様式2-2（４・５月分）'!O21="","",'別紙様式2-2（４・５月分）'!O21)</f>
        <v>特定加算なし</v>
      </c>
      <c r="AX23" s="834"/>
      <c r="AY23" s="835"/>
      <c r="AZ23" s="836"/>
      <c r="BA23" s="836"/>
      <c r="BB23" s="836"/>
      <c r="BC23" s="836"/>
      <c r="BD23" s="836"/>
      <c r="BE23" s="836"/>
      <c r="BF23" s="836"/>
      <c r="BG23" s="836"/>
      <c r="BH23" s="836"/>
      <c r="BI23" s="836"/>
      <c r="BJ23" s="837"/>
      <c r="BK23" s="832"/>
      <c r="BL23" s="645" t="str">
        <f aca="false">G22</f>
        <v>東京都</v>
      </c>
    </row>
    <row r="24" s="1" customFormat="true" ht="15" hidden="false" customHeight="true" outlineLevel="0" collapsed="false">
      <c r="A24" s="617"/>
      <c r="B24" s="618"/>
      <c r="C24" s="618"/>
      <c r="D24" s="618"/>
      <c r="E24" s="618"/>
      <c r="F24" s="618"/>
      <c r="G24" s="619"/>
      <c r="H24" s="619"/>
      <c r="I24" s="619"/>
      <c r="J24" s="809"/>
      <c r="K24" s="619"/>
      <c r="L24" s="810"/>
      <c r="M24" s="811"/>
      <c r="N24" s="838"/>
      <c r="O24" s="864"/>
      <c r="P24" s="874" t="s">
        <v>118</v>
      </c>
      <c r="Q24" s="841" t="e">
        <f aca="false">IFERROR(VLOOKUP('別紙様式2-2（４・５月分）'!AR20,【参考】数式用!$AT$5:$AV$22,3,FALSE),"")))</f>
        <v>#N/A</v>
      </c>
      <c r="R24" s="875" t="s">
        <v>120</v>
      </c>
      <c r="S24" s="876" t="e">
        <f aca="false">IFERROR(VLOOKUP(K22,【参考】数式用!$A$5:$AB$27,MATCH(Q24,【参考】数式用!$B$4:$AB$4,0)+1,0),"")))</f>
        <v>#N/A</v>
      </c>
      <c r="T24" s="844" t="s">
        <v>452</v>
      </c>
      <c r="U24" s="845" t="s">
        <v>451</v>
      </c>
      <c r="V24" s="871" t="e">
        <f aca="false">IFERROR(VLOOKUP(K22,【参考】数式用!$A$5:$AB$27,MATCH(U24,【参考】数式用!$B$4:$AB$4,0)+1,0),"")))</f>
        <v>#N/A</v>
      </c>
      <c r="W24" s="847" t="s">
        <v>114</v>
      </c>
      <c r="X24" s="848" t="n">
        <v>7</v>
      </c>
      <c r="Y24" s="668" t="s">
        <v>115</v>
      </c>
      <c r="Z24" s="848" t="n">
        <v>4</v>
      </c>
      <c r="AA24" s="668" t="s">
        <v>406</v>
      </c>
      <c r="AB24" s="848" t="n">
        <v>8</v>
      </c>
      <c r="AC24" s="668" t="s">
        <v>115</v>
      </c>
      <c r="AD24" s="848" t="n">
        <v>3</v>
      </c>
      <c r="AE24" s="668" t="s">
        <v>116</v>
      </c>
      <c r="AF24" s="668" t="s">
        <v>127</v>
      </c>
      <c r="AG24" s="849" t="n">
        <f aca="false">IF(X24&gt;=1,(AB24*12+AD24)-(X24*12+Z24)+1,"")</f>
        <v>12</v>
      </c>
      <c r="AH24" s="850" t="s">
        <v>407</v>
      </c>
      <c r="AI24" s="872" t="n">
        <f aca="false">IFERROR(ROUNDDOWN(ROUND(L22*V24,0)*M22,0)*AG24,"")</f>
        <v>2553216</v>
      </c>
      <c r="AJ24" s="852" t="n">
        <f aca="false">IFERROR(ROUNDDOWN(ROUND((L22*(V24-AX22)),0)*M22,0)*AG24,"")</f>
        <v>398940</v>
      </c>
      <c r="AK24" s="853" t="e">
        <f aca="false">IFERROR(IF(OR(N22="",N23="",N25=""),0,ROUNDDOWN(ROUNDDOWN(ROUND(L22*VLOOKUP(K22,【参考】数式用!$A$5:$AB$27,MATCH("新加算Ⅳ",【参考】数式用!$B$4:$AB$4,0)+1,0),0)*M22,0)*AG24*0.5,0)),"")),0),0),0)))</f>
        <v>#N/A</v>
      </c>
      <c r="AL24" s="854" t="str">
        <f aca="false">IF(U24&lt;&gt;"","新規に適用","")</f>
        <v>新規に適用</v>
      </c>
      <c r="AM24" s="855" t="e">
        <f aca="false">IFERROR(IF(OR(N25="ベア加算",N25=""),0, IF(OR(U22="新加算Ⅰ",U22="新加算Ⅱ",U22="新加算Ⅲ",U22="新加算Ⅳ"),0,ROUNDDOWN(ROUND(L22*VLOOKUP(K22,【参考】数式用!$A$5:$I$27,MATCH("ベア加算",【参考】数式用!$B$4:$I$4,0)+1,0),0)*M22,0)*AG24)),"")),0),0))))</f>
        <v>#N/A</v>
      </c>
      <c r="AN24" s="856" t="e">
        <f aca="false">IF(AM24=0,"",IF(AND(U24&lt;&gt;"",AN22=""),"新規に適用",IF(AND(U24&lt;&gt;"",AN22&lt;&gt;""),"継続で適用","")))</f>
        <v>#N/A</v>
      </c>
      <c r="AO24" s="856" t="str">
        <f aca="false">IF(AND(U24&lt;&gt;"",AO22=""),"新規に適用",IF(AND(U24&lt;&gt;"",AO22&lt;&gt;""),"継続で適用",""))</f>
        <v>継続で適用</v>
      </c>
      <c r="AP24" s="857"/>
      <c r="AQ24" s="856" t="str">
        <f aca="false">IF(AND(U24&lt;&gt;"",AQ22=""),"新規に適用",IF(AND(U24&lt;&gt;"",AQ22&lt;&gt;""),"継続で適用",""))</f>
        <v>新規に適用</v>
      </c>
      <c r="AR24" s="858" t="str">
        <f aca="false">IF(AND(U24&lt;&gt;"",AO22=""),"新規に適用",IF(AND(U24&lt;&gt;"",OR(U22="新加算Ⅰ",U22="新加算Ⅱ",U22="新加算Ⅴ（１）",U22="新加算Ⅴ（２）",U22="新加算Ⅴ（３）",U22="新加算Ⅴ（４）",U22="新加算Ⅴ（５）",U22="新加算Ⅴ（６）",U22="新加算Ⅴ（７）",U22="新加算Ⅴ（９）",U22="新加算Ⅴ（10）",U22="新加算Ⅴ（12）")),"継続で適用",""))</f>
        <v/>
      </c>
      <c r="AS24" s="856" t="str">
        <f aca="false">IF(AND(U24&lt;&gt;"",AS22=""),"新規に適用",IF(AND(U24&lt;&gt;"",AS22&lt;&gt;""),"継続で適用",""))</f>
        <v>新規に適用</v>
      </c>
      <c r="AT24" s="839"/>
      <c r="AU24" s="869"/>
      <c r="AV24" s="832" t="str">
        <f aca="false">IF(K22&lt;&gt;"","V列に色付け","")</f>
        <v>V列に色付け</v>
      </c>
      <c r="AW24" s="833"/>
      <c r="AX24" s="834"/>
      <c r="BL24" s="645" t="str">
        <f aca="false">G22</f>
        <v>東京都</v>
      </c>
    </row>
    <row r="25" s="1" customFormat="true" ht="30" hidden="false" customHeight="true" outlineLevel="0" collapsed="false">
      <c r="A25" s="617"/>
      <c r="B25" s="618"/>
      <c r="C25" s="618"/>
      <c r="D25" s="618"/>
      <c r="E25" s="618"/>
      <c r="F25" s="618"/>
      <c r="G25" s="619"/>
      <c r="H25" s="619"/>
      <c r="I25" s="619"/>
      <c r="J25" s="809"/>
      <c r="K25" s="619"/>
      <c r="L25" s="810"/>
      <c r="M25" s="811"/>
      <c r="N25" s="860" t="str">
        <f aca="false">IF('別紙様式2-2（４・５月分）'!Q22="","",'別紙様式2-2（４・５月分）'!Q22)</f>
        <v>ベア加算</v>
      </c>
      <c r="O25" s="864"/>
      <c r="P25" s="874"/>
      <c r="Q25" s="841"/>
      <c r="R25" s="875"/>
      <c r="S25" s="876"/>
      <c r="T25" s="844"/>
      <c r="U25" s="845"/>
      <c r="V25" s="871"/>
      <c r="W25" s="847"/>
      <c r="X25" s="848"/>
      <c r="Y25" s="668"/>
      <c r="Z25" s="848"/>
      <c r="AA25" s="668"/>
      <c r="AB25" s="848"/>
      <c r="AC25" s="668"/>
      <c r="AD25" s="848"/>
      <c r="AE25" s="668"/>
      <c r="AF25" s="668"/>
      <c r="AG25" s="849"/>
      <c r="AH25" s="850"/>
      <c r="AI25" s="872"/>
      <c r="AJ25" s="852"/>
      <c r="AK25" s="853"/>
      <c r="AL25" s="854"/>
      <c r="AM25" s="855"/>
      <c r="AN25" s="856"/>
      <c r="AO25" s="856"/>
      <c r="AP25" s="857"/>
      <c r="AQ25" s="856"/>
      <c r="AR25" s="858"/>
      <c r="AS25" s="856"/>
      <c r="AT25" s="682" t="str">
        <f aca="false">IF(AV22="","",IF(OR(U22="",AND(N25="ベア加算なし",OR(U22="新加算Ⅰ",U22="新加算Ⅱ",U22="新加算Ⅲ",U22="新加算Ⅳ"),AN22=""),AND(OR(U22="新加算Ⅰ",U22="新加算Ⅱ",U22="新加算Ⅲ",U22="新加算Ⅳ",U22="新加算Ⅴ（１）",U22="新加算Ⅴ（２）",U22="新加算Ⅴ（３）",U22="新加算Ⅴ（４）",U22="新加算Ⅴ（５）",U22="新加算Ⅴ（６）",U22="新加算Ⅴ（８）",U22="新加算Ⅴ（11）"),AO22=""),AND(OR(U22="新加算Ⅴ（７）",U22="新加算Ⅴ（９）",U22="新加算Ⅴ（10）",U22="新加算Ⅴ（12）",U22="新加算Ⅴ（13）",U22="新加算Ⅴ（14）"),AP22=""),AND(OR(U22="新加算Ⅰ",U22="新加算Ⅱ",U22="新加算Ⅲ",U22="新加算Ⅴ（１）",U22="新加算Ⅴ（３）",U22="新加算Ⅴ（８）"),AQ22=""),AND(AND(OR(U22="新加算Ⅰ",U22="新加算Ⅱ",U22="新加算Ⅴ（１）",U22="新加算Ⅴ（２）",U22="新加算Ⅴ（３）",U22="新加算Ⅴ（４）",U22="新加算Ⅴ（５）",U22="新加算Ⅴ（６）",U22="新加算Ⅴ（７）",U22="新加算Ⅴ（９）",U22="新加算Ⅴ（10）",U22="新加算Ⅴ（12）"),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22=""),AND(OR(U22="新加算Ⅰ",U22="新加算Ⅴ（１）",U22="新加算Ⅴ（２）",U22="新加算Ⅴ（５）",U22="新加算Ⅴ（７）",U22="新加算Ⅴ（10）"),AS22="")),"！記入が必要な欄（ピンク色のセル）に空欄があります。空欄を埋めてください。",""))</f>
        <v/>
      </c>
      <c r="AU25" s="869"/>
      <c r="AV25" s="832"/>
      <c r="AW25" s="833" t="str">
        <f aca="false">IF('別紙様式2-2（４・５月分）'!O22="","",'別紙様式2-2（４・５月分）'!O22)</f>
        <v>ベア加算</v>
      </c>
      <c r="AX25" s="834"/>
      <c r="BL25" s="645" t="str">
        <f aca="false">G22</f>
        <v>東京都</v>
      </c>
    </row>
    <row r="26" customFormat="false" ht="30" hidden="false" customHeight="true" outlineLevel="0" collapsed="false">
      <c r="A26" s="731" t="n">
        <v>4</v>
      </c>
      <c r="B26" s="732" t="n">
        <f aca="false">IF(基本情報入力シート!C57="","",基本情報入力シート!C57)</f>
        <v>1334567892</v>
      </c>
      <c r="C26" s="732"/>
      <c r="D26" s="732"/>
      <c r="E26" s="732"/>
      <c r="F26" s="732"/>
      <c r="G26" s="733" t="str">
        <f aca="false">IF(基本情報入力シート!M57="","",基本情報入力シート!M57)</f>
        <v>中央区</v>
      </c>
      <c r="H26" s="733" t="str">
        <f aca="false">IF(基本情報入力シート!R57="","",基本情報入力シート!R57)</f>
        <v>東京都</v>
      </c>
      <c r="I26" s="733" t="str">
        <f aca="false">IF(基本情報入力シート!W57="","",基本情報入力シート!W57)</f>
        <v>中央区</v>
      </c>
      <c r="J26" s="861" t="str">
        <f aca="false">IF(基本情報入力シート!X57="","",基本情報入力シート!X57)</f>
        <v>○○の家</v>
      </c>
      <c r="K26" s="733" t="str">
        <f aca="false">IF(基本情報入力シート!Y57="","",基本情報入力シート!Y57)</f>
        <v>（介護予防）小規模多機能型居宅介護</v>
      </c>
      <c r="L26" s="862" t="n">
        <f aca="false">IF(基本情報入力シート!AB57="","",基本情報入力シート!AB57)</f>
        <v>345000</v>
      </c>
      <c r="M26" s="863" t="n">
        <f aca="false">IF(基本情報入力シート!AC57="","",基本情報入力シート!AC57)</f>
        <v>11.1</v>
      </c>
      <c r="N26" s="812" t="str">
        <f aca="false">IF('別紙様式2-2（４・５月分）'!Q23="","",'別紙様式2-2（４・５月分）'!Q23)</f>
        <v>処遇加算Ⅲ</v>
      </c>
      <c r="O26" s="864" t="n">
        <f aca="false">IF(SUM('別紙様式2-2（４・５月分）'!R23:R25)=0,"",SUM('別紙様式2-2（４・５月分）'!R23:R25))</f>
        <v>0.041</v>
      </c>
      <c r="P26" s="814" t="e">
        <f aca="false">IFERROR(VLOOKUP('別紙様式2-2（４・５月分）'!AR23,【参考】数式用!$AT$5:$AU$22,2,FALSE),"")))</f>
        <v>#N/A</v>
      </c>
      <c r="Q26" s="814"/>
      <c r="R26" s="814"/>
      <c r="S26" s="865" t="e">
        <f aca="false">IFERROR(VLOOKUP(K26,【参考】数式用!$A$5:$AB$27,MATCH(P26,【参考】数式用!$B$4:$AB$4,0)+1,0),"")))</f>
        <v>#N/A</v>
      </c>
      <c r="T26" s="816" t="s">
        <v>447</v>
      </c>
      <c r="U26" s="873" t="s">
        <v>454</v>
      </c>
      <c r="V26" s="866" t="e">
        <f aca="false">IFERROR(VLOOKUP(K26,【参考】数式用!$A$5:$AB$27,MATCH(U26,【参考】数式用!$B$4:$AB$4,0)+1,0),"")))</f>
        <v>#N/A</v>
      </c>
      <c r="W26" s="819" t="s">
        <v>114</v>
      </c>
      <c r="X26" s="820" t="n">
        <v>6</v>
      </c>
      <c r="Y26" s="627" t="s">
        <v>115</v>
      </c>
      <c r="Z26" s="820" t="n">
        <v>6</v>
      </c>
      <c r="AA26" s="627" t="s">
        <v>406</v>
      </c>
      <c r="AB26" s="820" t="n">
        <v>6</v>
      </c>
      <c r="AC26" s="627" t="s">
        <v>115</v>
      </c>
      <c r="AD26" s="820" t="n">
        <v>9</v>
      </c>
      <c r="AE26" s="627" t="s">
        <v>116</v>
      </c>
      <c r="AF26" s="627" t="s">
        <v>127</v>
      </c>
      <c r="AG26" s="821" t="n">
        <f aca="false">IF(X26&gt;=1,(AB26*12+AD26)-(X26*12+Z26)+1,"")</f>
        <v>4</v>
      </c>
      <c r="AH26" s="822" t="s">
        <v>407</v>
      </c>
      <c r="AI26" s="867" t="n">
        <f aca="false">IFERROR(ROUNDDOWN(ROUND(L26*V26,0)*M26,0)*AG26,"")</f>
        <v>857808</v>
      </c>
      <c r="AJ26" s="868" t="n">
        <f aca="false">IFERROR(ROUNDDOWN(ROUND((L26*(V26-AX26)),0)*M26,0)*AG26,"")</f>
        <v>229768</v>
      </c>
      <c r="AK26" s="825" t="e">
        <f aca="false">IFERROR(IF(OR(N26="",N27="",N29=""),0,ROUNDDOWN(ROUNDDOWN(ROUND(L26*VLOOKUP(K26,【参考】数式用!$A$5:$AB$27,MATCH("新加算Ⅳ",【参考】数式用!$B$4:$AB$4,0)+1,0),0)*M26,0)*AG26*0.5,0)),"")),0),0),0)))</f>
        <v>#N/A</v>
      </c>
      <c r="AL26" s="826"/>
      <c r="AM26" s="827" t="e">
        <f aca="false">IFERROR(IF(OR(N29="ベア加算",N29=""),0, IF(OR(U26="新加算Ⅰ",U26="新加算Ⅱ",U26="新加算Ⅲ",U26="新加算Ⅳ"),ROUNDDOWN(ROUND(L26*VLOOKUP(K26,【参考】数式用!$A$5:$I$27,MATCH("ベア加算",【参考】数式用!$B$4:$I$4,0)+1,0),0)*M26,0)*AG26,0)),"")),0),0))))</f>
        <v>#N/A</v>
      </c>
      <c r="AN26" s="704"/>
      <c r="AO26" s="828"/>
      <c r="AP26" s="705" t="s">
        <v>312</v>
      </c>
      <c r="AQ26" s="705"/>
      <c r="AR26" s="829"/>
      <c r="AS26" s="830"/>
      <c r="AT26" s="640" t="e">
        <f aca="false">IF(AV26="","",IF(V26&lt;O26,"！加算の要件上は問題ありませんが、令和６年４・５月と比較して令和６年６月に加算率が下がる計画になっています。",""))</f>
        <v>#N/A</v>
      </c>
      <c r="AU26" s="869"/>
      <c r="AV26" s="832" t="str">
        <f aca="false">IF(K26&lt;&gt;"","V列に色付け","")</f>
        <v>V列に色付け</v>
      </c>
      <c r="AW26" s="833" t="str">
        <f aca="false">IF('別紙様式2-2（４・５月分）'!O23="","",'別紙様式2-2（４・５月分）'!O23)</f>
        <v>処遇加算Ⅲ</v>
      </c>
      <c r="AX26" s="834" t="n">
        <f aca="false">IF(SUM('別紙様式2-2（４・５月分）'!P23:P25)=0,"",SUM('別紙様式2-2（４・５月分）'!P23:P25))</f>
        <v>0.041</v>
      </c>
      <c r="AY26" s="835" t="e">
        <f aca="false">IFERROR(VLOOKUP(K26,【参考】数式用!$AJ$2:$AK$24,2,FALSE),"")))</f>
        <v>#N/A</v>
      </c>
      <c r="AZ26" s="836" t="s">
        <v>448</v>
      </c>
      <c r="BA26" s="836" t="s">
        <v>449</v>
      </c>
      <c r="BB26" s="836" t="s">
        <v>450</v>
      </c>
      <c r="BC26" s="836" t="s">
        <v>451</v>
      </c>
      <c r="BD26" s="836" t="str">
        <f aca="false">IF(AND(P26&lt;&gt;"新加算Ⅰ",P26&lt;&gt;"新加算Ⅱ",P26&lt;&gt;"新加算Ⅲ",P26&lt;&gt;"新加算Ⅳ"),P26,IF(Q28&lt;&gt;"",Q28,""))</f>
        <v>新加算Ⅴ（14）</v>
      </c>
      <c r="BE26" s="836"/>
      <c r="BF26" s="836" t="e">
        <f aca="false">IF(AM26&lt;&gt;0,IF(AN26="○","入力済","未入力"),"")</f>
        <v>#N/A</v>
      </c>
      <c r="BG26" s="836" t="str">
        <f aca="false">IF(OR(U26="新加算Ⅰ",U26="新加算Ⅱ",U26="新加算Ⅲ",U26="新加算Ⅳ",U26="新加算Ⅴ（１）",U26="新加算Ⅴ（２）",U26="新加算Ⅴ（３）",U26="新加算ⅠⅤ（４）",U26="新加算Ⅴ（５）",U26="新加算Ⅴ（６）",U26="新加算Ⅴ（８）",U26="新加算Ⅴ（11）"),IF(OR(AO26="○",AO26="令和６年度中に満たす"),"入力済","未入力"),"")</f>
        <v/>
      </c>
      <c r="BH26" s="836" t="str">
        <f aca="false">IF(OR(U26="新加算Ⅴ（７）",U26="新加算Ⅴ（９）",U26="新加算Ⅴ（10）",U26="新加算Ⅴ（12）",U26="新加算Ⅴ（13）",U26="新加算Ⅴ（14）"),IF(OR(AP26="○",AP26="令和６年度中に満たす"),"入力済","未入力"),"")</f>
        <v>入力済</v>
      </c>
      <c r="BI26" s="836" t="str">
        <f aca="false">IF(OR(U26="新加算Ⅰ",U26="新加算Ⅱ",U26="新加算Ⅲ",U26="新加算Ⅴ（１）",U26="新加算Ⅴ（３）",U26="新加算Ⅴ（８）"),IF(OR(AQ26="○",AQ26="令和６年度中に満たす"),"入力済","未入力"),"")</f>
        <v/>
      </c>
      <c r="BJ26" s="837" t="str">
        <f aca="false">IF(OR(U26="新加算Ⅰ",U26="新加算Ⅱ",U26="新加算Ⅴ（１）",U26="新加算Ⅴ（２）",U26="新加算Ⅴ（３）",U26="新加算Ⅴ（４）",U26="新加算Ⅴ（５）",U26="新加算Ⅴ（６）",U26="新加算Ⅴ（７）",U26="新加算Ⅴ（９）",U26="新加算Ⅴ（10）",U26="新加算Ⅴ（12）"),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（病院等（老健以外）)",K26&lt;&gt;"（介護予防）短期入所療養介護（医療院）"),AR26&lt;&gt;""),1,""),"")</f>
        <v/>
      </c>
      <c r="BK26" s="832" t="str">
        <f aca="false">IF(OR(U26="新加算Ⅰ",U26="新加算Ⅴ（１）",U26="新加算Ⅴ（２）",U26="新加算Ⅴ（５）",U26="新加算Ⅴ（７）",U26="新加算Ⅴ（10）"),IF(AS26="","未入力","入力済"),"")</f>
        <v/>
      </c>
      <c r="BL26" s="645" t="str">
        <f aca="false">G26</f>
        <v>中央区</v>
      </c>
    </row>
    <row r="27" customFormat="false" ht="15" hidden="false" customHeight="true" outlineLevel="0" collapsed="false">
      <c r="A27" s="731"/>
      <c r="B27" s="732"/>
      <c r="C27" s="732"/>
      <c r="D27" s="732"/>
      <c r="E27" s="732"/>
      <c r="F27" s="732"/>
      <c r="G27" s="733"/>
      <c r="H27" s="733"/>
      <c r="I27" s="733"/>
      <c r="J27" s="861"/>
      <c r="K27" s="733"/>
      <c r="L27" s="862"/>
      <c r="M27" s="863"/>
      <c r="N27" s="838" t="str">
        <f aca="false">IF('別紙様式2-2（４・５月分）'!Q24="","",'別紙様式2-2（４・５月分）'!Q24)</f>
        <v>特定加算なし</v>
      </c>
      <c r="O27" s="864"/>
      <c r="P27" s="814"/>
      <c r="Q27" s="814"/>
      <c r="R27" s="814"/>
      <c r="S27" s="865"/>
      <c r="T27" s="816"/>
      <c r="U27" s="873"/>
      <c r="V27" s="866"/>
      <c r="W27" s="819"/>
      <c r="X27" s="820"/>
      <c r="Y27" s="627"/>
      <c r="Z27" s="820"/>
      <c r="AA27" s="627"/>
      <c r="AB27" s="820"/>
      <c r="AC27" s="627"/>
      <c r="AD27" s="820"/>
      <c r="AE27" s="627"/>
      <c r="AF27" s="627"/>
      <c r="AG27" s="821"/>
      <c r="AH27" s="822"/>
      <c r="AI27" s="867"/>
      <c r="AJ27" s="868"/>
      <c r="AK27" s="825"/>
      <c r="AL27" s="826"/>
      <c r="AM27" s="827"/>
      <c r="AN27" s="704"/>
      <c r="AO27" s="828"/>
      <c r="AP27" s="705"/>
      <c r="AQ27" s="705"/>
      <c r="AR27" s="829"/>
      <c r="AS27" s="830"/>
      <c r="AT27" s="839" t="str">
        <f aca="false">IF(AV26="","",IF(AG26&gt;10,"！令和６年度の新加算の「算定対象月」が10か月を超えています。標準的な「算定対象月」は令和６年６月から令和７年３月です。",IF(OR(AB26&lt;&gt;7,AD26&lt;&gt;3),"！算定期間の終わりが令和７年３月になっていません。区分変更を行う場合は、別紙様式2-4に記入してください。","")))</f>
        <v>！算定期間の終わりが令和７年３月になっていません。区分変更を行う場合は、別紙様式2-4に記入してください。</v>
      </c>
      <c r="AU27" s="869"/>
      <c r="AV27" s="832"/>
      <c r="AW27" s="833" t="str">
        <f aca="false">IF('別紙様式2-2（４・５月分）'!O24="","",'別紙様式2-2（４・５月分）'!O24)</f>
        <v>特定加算なし</v>
      </c>
      <c r="AX27" s="834"/>
      <c r="AY27" s="835"/>
      <c r="AZ27" s="836"/>
      <c r="BA27" s="836"/>
      <c r="BB27" s="836"/>
      <c r="BC27" s="836"/>
      <c r="BD27" s="836"/>
      <c r="BE27" s="836"/>
      <c r="BF27" s="836"/>
      <c r="BG27" s="836"/>
      <c r="BH27" s="836"/>
      <c r="BI27" s="836"/>
      <c r="BJ27" s="837"/>
      <c r="BK27" s="832"/>
      <c r="BL27" s="645" t="str">
        <f aca="false">G26</f>
        <v>中央区</v>
      </c>
    </row>
    <row r="28" s="1" customFormat="true" ht="15" hidden="false" customHeight="true" outlineLevel="0" collapsed="false">
      <c r="A28" s="731"/>
      <c r="B28" s="732"/>
      <c r="C28" s="732"/>
      <c r="D28" s="732"/>
      <c r="E28" s="732"/>
      <c r="F28" s="732"/>
      <c r="G28" s="733"/>
      <c r="H28" s="733"/>
      <c r="I28" s="733"/>
      <c r="J28" s="861"/>
      <c r="K28" s="733"/>
      <c r="L28" s="862"/>
      <c r="M28" s="863"/>
      <c r="N28" s="838"/>
      <c r="O28" s="864"/>
      <c r="P28" s="874" t="s">
        <v>118</v>
      </c>
      <c r="Q28" s="877" t="e">
        <f aca="false">IFERROR(VLOOKUP('別紙様式2-2（４・５月分）'!AR23,【参考】数式用!$AT$5:$AV$22,3,FALSE),"")))</f>
        <v>#N/A</v>
      </c>
      <c r="R28" s="875" t="s">
        <v>120</v>
      </c>
      <c r="S28" s="870" t="e">
        <f aca="false">IFERROR(VLOOKUP(K26,【参考】数式用!$A$5:$AB$27,MATCH(Q28,【参考】数式用!$B$4:$AB$4,0)+1,0),"")))</f>
        <v>#N/A</v>
      </c>
      <c r="T28" s="844" t="s">
        <v>452</v>
      </c>
      <c r="U28" s="845" t="s">
        <v>449</v>
      </c>
      <c r="V28" s="871" t="e">
        <f aca="false">IFERROR(VLOOKUP(K26,【参考】数式用!$A$5:$AB$27,MATCH(U28,【参考】数式用!$B$4:$AB$4,0)+1,0),"")))</f>
        <v>#N/A</v>
      </c>
      <c r="W28" s="847" t="s">
        <v>114</v>
      </c>
      <c r="X28" s="848" t="n">
        <v>7</v>
      </c>
      <c r="Y28" s="668" t="s">
        <v>115</v>
      </c>
      <c r="Z28" s="848" t="n">
        <v>4</v>
      </c>
      <c r="AA28" s="668" t="s">
        <v>406</v>
      </c>
      <c r="AB28" s="848" t="n">
        <v>8</v>
      </c>
      <c r="AC28" s="668" t="s">
        <v>115</v>
      </c>
      <c r="AD28" s="848" t="n">
        <v>3</v>
      </c>
      <c r="AE28" s="668" t="s">
        <v>116</v>
      </c>
      <c r="AF28" s="668" t="s">
        <v>127</v>
      </c>
      <c r="AG28" s="849" t="n">
        <f aca="false">IF(X28&gt;=1,(AB28*12+AD28)-(X28*12+Z28)+1,"")</f>
        <v>12</v>
      </c>
      <c r="AH28" s="850" t="s">
        <v>407</v>
      </c>
      <c r="AI28" s="872" t="n">
        <f aca="false">IFERROR(ROUNDDOWN(ROUND(L26*V28,0)*M26,0)*AG28,"")</f>
        <v>6709284</v>
      </c>
      <c r="AJ28" s="852" t="n">
        <f aca="false">IFERROR(ROUNDDOWN(ROUND((L26*(V28-AX26)),0)*M26,0)*AG28,"")</f>
        <v>4825164</v>
      </c>
      <c r="AK28" s="853" t="e">
        <f aca="false">IFERROR(IF(OR(N26="",N27="",N29=""),0,ROUNDDOWN(ROUNDDOWN(ROUND(L26*VLOOKUP(K26,【参考】数式用!$A$5:$AB$27,MATCH("新加算Ⅳ",【参考】数式用!$B$4:$AB$4,0)+1,0),0)*M26,0)*AG28*0.5,0)),"")),0),0),0)))</f>
        <v>#N/A</v>
      </c>
      <c r="AL28" s="854" t="str">
        <f aca="false">IF(U28&lt;&gt;"","新規に適用","")</f>
        <v>新規に適用</v>
      </c>
      <c r="AM28" s="855" t="e">
        <f aca="false">IFERROR(IF(OR(N29="ベア加算",N29=""),0, IF(OR(U26="新加算Ⅰ",U26="新加算Ⅱ",U26="新加算Ⅲ",U26="新加算Ⅳ"),0,ROUNDDOWN(ROUND(L26*VLOOKUP(K26,【参考】数式用!$A$5:$I$27,MATCH("ベア加算",【参考】数式用!$B$4:$I$4,0)+1,0),0)*M26,0)*AG28)),"")),0),0))))</f>
        <v>#N/A</v>
      </c>
      <c r="AN28" s="856" t="str">
        <f aca="false">IF(AM28=0,"",IF(AND(U28&lt;&gt;"",AN26=""),"新規に適用",IF(AND(U28&lt;&gt;"",AN26&lt;&gt;""),"継続で適用","")))</f>
        <v>新規に適用</v>
      </c>
      <c r="AO28" s="856" t="str">
        <f aca="false">IF(AND(U28&lt;&gt;"",AO26=""),"新規に適用",IF(AND(U28&lt;&gt;"",AO26&lt;&gt;""),"継続で適用",""))</f>
        <v>新規に適用</v>
      </c>
      <c r="AP28" s="857"/>
      <c r="AQ28" s="856" t="str">
        <f aca="false">IF(AND(U28&lt;&gt;"",AQ26=""),"新規に適用",IF(AND(U28&lt;&gt;"",AQ26&lt;&gt;""),"継続で適用",""))</f>
        <v>新規に適用</v>
      </c>
      <c r="AR28" s="858" t="str">
        <f aca="false">IF(AND(U28&lt;&gt;"",AO26=""),"新規に適用",IF(AND(U28&lt;&gt;"",OR(U26="新加算Ⅰ",U26="新加算Ⅱ",U26="新加算Ⅴ（１）",U26="新加算Ⅴ（２）",U26="新加算Ⅴ（３）",U26="新加算Ⅴ（４）",U26="新加算Ⅴ（５）",U26="新加算Ⅴ（６）",U26="新加算Ⅴ（７）",U26="新加算Ⅴ（９）",U26="新加算Ⅴ（10）",U26="新加算Ⅴ（12）")),"継続で適用",""))</f>
        <v>新規に適用</v>
      </c>
      <c r="AS28" s="856" t="str">
        <f aca="false">IF(AND(U28&lt;&gt;"",AS26=""),"新規に適用",IF(AND(U28&lt;&gt;"",AS26&lt;&gt;""),"継続で適用",""))</f>
        <v>新規に適用</v>
      </c>
      <c r="AT28" s="839"/>
      <c r="AU28" s="869"/>
      <c r="AV28" s="832" t="str">
        <f aca="false">IF(K26&lt;&gt;"","V列に色付け","")</f>
        <v>V列に色付け</v>
      </c>
      <c r="AW28" s="833"/>
      <c r="AX28" s="834"/>
      <c r="BL28" s="645" t="str">
        <f aca="false">G26</f>
        <v>中央区</v>
      </c>
    </row>
    <row r="29" s="1" customFormat="true" ht="30" hidden="false" customHeight="true" outlineLevel="0" collapsed="false">
      <c r="A29" s="731"/>
      <c r="B29" s="732"/>
      <c r="C29" s="732"/>
      <c r="D29" s="732"/>
      <c r="E29" s="732"/>
      <c r="F29" s="732"/>
      <c r="G29" s="733"/>
      <c r="H29" s="733"/>
      <c r="I29" s="733"/>
      <c r="J29" s="861"/>
      <c r="K29" s="733"/>
      <c r="L29" s="862"/>
      <c r="M29" s="863"/>
      <c r="N29" s="860" t="str">
        <f aca="false">IF('別紙様式2-2（４・５月分）'!Q25="","",'別紙様式2-2（４・５月分）'!Q25)</f>
        <v>ベア加算なし</v>
      </c>
      <c r="O29" s="864"/>
      <c r="P29" s="874"/>
      <c r="Q29" s="877"/>
      <c r="R29" s="875"/>
      <c r="S29" s="870"/>
      <c r="T29" s="844"/>
      <c r="U29" s="845"/>
      <c r="V29" s="871"/>
      <c r="W29" s="847"/>
      <c r="X29" s="848"/>
      <c r="Y29" s="668"/>
      <c r="Z29" s="848"/>
      <c r="AA29" s="668"/>
      <c r="AB29" s="848"/>
      <c r="AC29" s="668"/>
      <c r="AD29" s="848"/>
      <c r="AE29" s="668"/>
      <c r="AF29" s="668"/>
      <c r="AG29" s="849"/>
      <c r="AH29" s="850"/>
      <c r="AI29" s="872"/>
      <c r="AJ29" s="852"/>
      <c r="AK29" s="853"/>
      <c r="AL29" s="854"/>
      <c r="AM29" s="855"/>
      <c r="AN29" s="856"/>
      <c r="AO29" s="856"/>
      <c r="AP29" s="857"/>
      <c r="AQ29" s="856"/>
      <c r="AR29" s="858"/>
      <c r="AS29" s="856"/>
      <c r="AT29" s="682" t="str">
        <f aca="false">IF(AV26="","",IF(OR(U26="",AND(N29="ベア加算なし",OR(U26="新加算Ⅰ",U26="新加算Ⅱ",U26="新加算Ⅲ",U26="新加算Ⅳ"),AN26=""),AND(OR(U26="新加算Ⅰ",U26="新加算Ⅱ",U26="新加算Ⅲ",U26="新加算Ⅳ",U26="新加算Ⅴ（１）",U26="新加算Ⅴ（２）",U26="新加算Ⅴ（３）",U26="新加算Ⅴ（４）",U26="新加算Ⅴ（５）",U26="新加算Ⅴ（６）",U26="新加算Ⅴ（８）",U26="新加算Ⅴ（11）"),AO26=""),AND(OR(U26="新加算Ⅴ（７）",U26="新加算Ⅴ（９）",U26="新加算Ⅴ（10）",U26="新加算Ⅴ（12）",U26="新加算Ⅴ（13）",U26="新加算Ⅴ（14）"),AP26=""),AND(OR(U26="新加算Ⅰ",U26="新加算Ⅱ",U26="新加算Ⅲ",U26="新加算Ⅴ（１）",U26="新加算Ⅴ（３）",U26="新加算Ⅴ（８）"),AQ26=""),AND(AND(OR(U26="新加算Ⅰ",U26="新加算Ⅱ",U26="新加算Ⅴ（１）",U26="新加算Ⅴ（２）",U26="新加算Ⅴ（３）",U26="新加算Ⅴ（４）",U26="新加算Ⅴ（５）",U26="新加算Ⅴ（６）",U26="新加算Ⅴ（７）",U26="新加算Ⅴ（９）",U26="新加算Ⅴ（10）",U26="新加算Ⅴ（12）"),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26=""),AND(OR(U26="新加算Ⅰ",U26="新加算Ⅴ（１）",U26="新加算Ⅴ（２）",U26="新加算Ⅴ（５）",U26="新加算Ⅴ（７）",U26="新加算Ⅴ（10）"),AS26="")),"！記入が必要な欄（ピンク色のセル）に空欄があります。空欄を埋めてください。",""))</f>
        <v/>
      </c>
      <c r="AU29" s="869"/>
      <c r="AV29" s="832"/>
      <c r="AW29" s="833" t="str">
        <f aca="false">IF('別紙様式2-2（４・５月分）'!O25="","",'別紙様式2-2（４・５月分）'!O25)</f>
        <v>ベア加算なし</v>
      </c>
      <c r="AX29" s="834"/>
      <c r="BL29" s="645" t="str">
        <f aca="false">G26</f>
        <v>中央区</v>
      </c>
    </row>
    <row r="30" customFormat="false" ht="30" hidden="false" customHeight="true" outlineLevel="0" collapsed="false">
      <c r="A30" s="617" t="n">
        <v>5</v>
      </c>
      <c r="B30" s="618" t="n">
        <f aca="false">IF(基本情報入力シート!C58="","",基本情報入力シート!C58)</f>
        <v>1334567893</v>
      </c>
      <c r="C30" s="618"/>
      <c r="D30" s="618"/>
      <c r="E30" s="618"/>
      <c r="F30" s="618"/>
      <c r="G30" s="619" t="str">
        <f aca="false">IF(基本情報入力シート!M58="","",基本情報入力シート!M58)</f>
        <v>千葉県</v>
      </c>
      <c r="H30" s="619" t="str">
        <f aca="false">IF(基本情報入力シート!R58="","",基本情報入力シート!R58)</f>
        <v>千葉県</v>
      </c>
      <c r="I30" s="619" t="str">
        <f aca="false">IF(基本情報入力シート!W58="","",基本情報入力シート!W58)</f>
        <v>千葉市</v>
      </c>
      <c r="J30" s="809" t="str">
        <f aca="false">IF(基本情報入力シート!X58="","",基本情報入力シート!X58)</f>
        <v>介護老人福祉施設○○園</v>
      </c>
      <c r="K30" s="619" t="str">
        <f aca="false">IF(基本情報入力シート!Y58="","",基本情報入力シート!Y58)</f>
        <v>介護老人福祉施設</v>
      </c>
      <c r="L30" s="810" t="n">
        <f aca="false">IF(基本情報入力シート!AB58="","",基本情報入力シート!AB58)</f>
        <v>1935000</v>
      </c>
      <c r="M30" s="811" t="n">
        <f aca="false">IF(基本情報入力シート!AC58="","",基本情報入力シート!AC58)</f>
        <v>10.68</v>
      </c>
      <c r="N30" s="812" t="str">
        <f aca="false">IF('別紙様式2-2（４・５月分）'!Q26="","",'別紙様式2-2（４・５月分）'!Q26)</f>
        <v>処遇加算Ⅱ</v>
      </c>
      <c r="O30" s="864" t="n">
        <f aca="false">IF(SUM('別紙様式2-2（４・５月分）'!R26:R28)=0,"",SUM('別紙様式2-2（４・５月分）'!R26:R28))</f>
        <v>0.06</v>
      </c>
      <c r="P30" s="814" t="e">
        <f aca="false">IFERROR(VLOOKUP('別紙様式2-2（４・５月分）'!AR26,【参考】数式用!$AT$5:$AU$22,2,FALSE),"")))</f>
        <v>#N/A</v>
      </c>
      <c r="Q30" s="814"/>
      <c r="R30" s="814"/>
      <c r="S30" s="865" t="e">
        <f aca="false">IFERROR(VLOOKUP(K30,【参考】数式用!$A$5:$AB$27,MATCH(P30,【参考】数式用!$B$4:$AB$4,0)+1,0),"")))</f>
        <v>#N/A</v>
      </c>
      <c r="T30" s="816" t="s">
        <v>447</v>
      </c>
      <c r="U30" s="873"/>
      <c r="V30" s="866" t="e">
        <f aca="false">IFERROR(VLOOKUP(K30,【参考】数式用!$A$5:$AB$27,MATCH(U30,【参考】数式用!$B$4:$AB$4,0)+1,0),"")))</f>
        <v>#N/A</v>
      </c>
      <c r="W30" s="819" t="s">
        <v>114</v>
      </c>
      <c r="X30" s="820" t="n">
        <v>6</v>
      </c>
      <c r="Y30" s="627" t="s">
        <v>115</v>
      </c>
      <c r="Z30" s="820" t="n">
        <v>6</v>
      </c>
      <c r="AA30" s="627" t="s">
        <v>406</v>
      </c>
      <c r="AB30" s="820" t="n">
        <v>7</v>
      </c>
      <c r="AC30" s="627" t="s">
        <v>115</v>
      </c>
      <c r="AD30" s="820" t="n">
        <v>3</v>
      </c>
      <c r="AE30" s="627" t="s">
        <v>116</v>
      </c>
      <c r="AF30" s="627" t="s">
        <v>127</v>
      </c>
      <c r="AG30" s="821" t="n">
        <f aca="false">IF(X30&gt;=1,(AB30*12+AD30)-(X30*12+Z30)+1,"")</f>
        <v>10</v>
      </c>
      <c r="AH30" s="822" t="s">
        <v>407</v>
      </c>
      <c r="AI30" s="867" t="str">
        <f aca="false">IFERROR(ROUNDDOWN(ROUND(L30*V30,0)*M30,0)*AG30,"")</f>
        <v/>
      </c>
      <c r="AJ30" s="868" t="str">
        <f aca="false">IFERROR(ROUNDDOWN(ROUND((L30*(V30-AX30)),0)*M30,0)*AG30,"")</f>
        <v/>
      </c>
      <c r="AK30" s="825" t="e">
        <f aca="false">IFERROR(IF(OR(N30="",N31="",N33=""),0,ROUNDDOWN(ROUNDDOWN(ROUND(L30*VLOOKUP(K30,【参考】数式用!$A$5:$AB$27,MATCH("新加算Ⅳ",【参考】数式用!$B$4:$AB$4,0)+1,0),0)*M30,0)*AG30*0.5,0)),"")),0),0),0)))</f>
        <v>#N/A</v>
      </c>
      <c r="AL30" s="826"/>
      <c r="AM30" s="827" t="e">
        <f aca="false">IFERROR(IF(OR(N33="ベア加算",N33=""),0, IF(OR(U30="新加算Ⅰ",U30="新加算Ⅱ",U30="新加算Ⅲ",U30="新加算Ⅳ"),ROUNDDOWN(ROUND(L30*VLOOKUP(K30,【参考】数式用!$A$5:$I$27,MATCH("ベア加算",【参考】数式用!$B$4:$I$4,0)+1,0),0)*M30,0)*AG30,0)),"")),0),0))))</f>
        <v>#N/A</v>
      </c>
      <c r="AN30" s="704"/>
      <c r="AO30" s="828"/>
      <c r="AP30" s="705"/>
      <c r="AQ30" s="705"/>
      <c r="AR30" s="829"/>
      <c r="AS30" s="830"/>
      <c r="AT30" s="640" t="e">
        <f aca="false">IF(AV30="","",IF(V30&lt;O30,"！加算の要件上は問題ありませんが、令和６年４・５月と比較して令和６年６月に加算率が下がる計画になっています。",""))</f>
        <v>#N/A</v>
      </c>
      <c r="AU30" s="869"/>
      <c r="AV30" s="832" t="str">
        <f aca="false">IF(K30&lt;&gt;"","V列に色付け","")</f>
        <v>V列に色付け</v>
      </c>
      <c r="AW30" s="878" t="str">
        <f aca="false">IF('別紙様式2-2（４・５月分）'!O26="","",'別紙様式2-2（４・５月分）'!O26)</f>
        <v>処遇加算Ⅱ</v>
      </c>
      <c r="AX30" s="879" t="n">
        <f aca="false">IF(SUM('別紙様式2-2（４・５月分）'!P26:P28)=0,"",SUM('別紙様式2-2（４・５月分）'!P26:P28))</f>
        <v>0.06</v>
      </c>
      <c r="AY30" s="835" t="e">
        <f aca="false">IFERROR(VLOOKUP(K30,【参考】数式用!$AJ$2:$AK$24,2,FALSE),"")))</f>
        <v>#N/A</v>
      </c>
      <c r="AZ30" s="836" t="s">
        <v>448</v>
      </c>
      <c r="BA30" s="836" t="s">
        <v>449</v>
      </c>
      <c r="BB30" s="836" t="s">
        <v>450</v>
      </c>
      <c r="BC30" s="836" t="s">
        <v>451</v>
      </c>
      <c r="BD30" s="836" t="e">
        <f aca="false">IF(AND(P30&lt;&gt;"新加算Ⅰ",P30&lt;&gt;"新加算Ⅱ",P30&lt;&gt;"新加算Ⅲ",P30&lt;&gt;"新加算Ⅳ"),P30,IF(Q32&lt;&gt;"",Q32,""))</f>
        <v>#N/A</v>
      </c>
      <c r="BE30" s="836"/>
      <c r="BF30" s="836" t="e">
        <f aca="false">IF(AM30&lt;&gt;0,IF(AN30="○","入力済","未入力"),"")</f>
        <v>#N/A</v>
      </c>
      <c r="BG30" s="836" t="str">
        <f aca="false">IF(OR(U30="新加算Ⅰ",U30="新加算Ⅱ",U30="新加算Ⅲ",U30="新加算Ⅳ",U30="新加算Ⅴ（１）",U30="新加算Ⅴ（２）",U30="新加算Ⅴ（３）",U30="新加算ⅠⅤ（４）",U30="新加算Ⅴ（５）",U30="新加算Ⅴ（６）",U30="新加算Ⅴ（８）",U30="新加算Ⅴ（11）"),IF(OR(AO30="○",AO30="令和６年度中に満たす"),"入力済","未入力"),"")</f>
        <v/>
      </c>
      <c r="BH30" s="836" t="str">
        <f aca="false">IF(OR(U30="新加算Ⅴ（７）",U30="新加算Ⅴ（９）",U30="新加算Ⅴ（10）",U30="新加算Ⅴ（12）",U30="新加算Ⅴ（13）",U30="新加算Ⅴ（14）"),IF(OR(AP30="○",AP30="令和６年度中に満たす"),"入力済","未入力"),"")</f>
        <v/>
      </c>
      <c r="BI30" s="836" t="str">
        <f aca="false">IF(OR(U30="新加算Ⅰ",U30="新加算Ⅱ",U30="新加算Ⅲ",U30="新加算Ⅴ（１）",U30="新加算Ⅴ（３）",U30="新加算Ⅴ（８）"),IF(OR(AQ30="○",AQ30="令和６年度中に満たす"),"入力済","未入力"),"")</f>
        <v/>
      </c>
      <c r="BJ30" s="837" t="str">
        <f aca="false">IF(OR(U30="新加算Ⅰ",U30="新加算Ⅱ",U30="新加算Ⅴ（１）",U30="新加算Ⅴ（２）",U30="新加算Ⅴ（３）",U30="新加算Ⅴ（４）",U30="新加算Ⅴ（５）",U30="新加算Ⅴ（６）",U30="新加算Ⅴ（７）",U30="新加算Ⅴ（９）",U30="新加算Ⅴ（10）",U30="新加算Ⅴ（12）"),IF(OR(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（病院等（老健以外）)",K30&lt;&gt;"（介護予防）短期入所療養介護（医療院）"),AR30&lt;&gt;""),1,""),"")</f>
        <v/>
      </c>
      <c r="BK30" s="832" t="str">
        <f aca="false">IF(OR(U30="新加算Ⅰ",U30="新加算Ⅴ（１）",U30="新加算Ⅴ（２）",U30="新加算Ⅴ（５）",U30="新加算Ⅴ（７）",U30="新加算Ⅴ（10）"),IF(AS30="","未入力","入力済"),"")</f>
        <v/>
      </c>
      <c r="BL30" s="645" t="str">
        <f aca="false">G30</f>
        <v>千葉県</v>
      </c>
    </row>
    <row r="31" customFormat="false" ht="15" hidden="false" customHeight="true" outlineLevel="0" collapsed="false">
      <c r="A31" s="617"/>
      <c r="B31" s="618"/>
      <c r="C31" s="618"/>
      <c r="D31" s="618"/>
      <c r="E31" s="618"/>
      <c r="F31" s="618"/>
      <c r="G31" s="619"/>
      <c r="H31" s="619"/>
      <c r="I31" s="619"/>
      <c r="J31" s="809"/>
      <c r="K31" s="619"/>
      <c r="L31" s="810"/>
      <c r="M31" s="811"/>
      <c r="N31" s="838" t="str">
        <f aca="false">IF('別紙様式2-2（４・５月分）'!Q27="","",'別紙様式2-2（４・５月分）'!Q27)</f>
        <v/>
      </c>
      <c r="O31" s="864"/>
      <c r="P31" s="814"/>
      <c r="Q31" s="814"/>
      <c r="R31" s="814"/>
      <c r="S31" s="865"/>
      <c r="T31" s="816"/>
      <c r="U31" s="873"/>
      <c r="V31" s="866"/>
      <c r="W31" s="819"/>
      <c r="X31" s="820"/>
      <c r="Y31" s="627"/>
      <c r="Z31" s="820"/>
      <c r="AA31" s="627"/>
      <c r="AB31" s="820"/>
      <c r="AC31" s="627"/>
      <c r="AD31" s="820"/>
      <c r="AE31" s="627"/>
      <c r="AF31" s="627"/>
      <c r="AG31" s="821"/>
      <c r="AH31" s="822"/>
      <c r="AI31" s="867"/>
      <c r="AJ31" s="868"/>
      <c r="AK31" s="825"/>
      <c r="AL31" s="826"/>
      <c r="AM31" s="827"/>
      <c r="AN31" s="704"/>
      <c r="AO31" s="828"/>
      <c r="AP31" s="705"/>
      <c r="AQ31" s="705"/>
      <c r="AR31" s="829"/>
      <c r="AS31" s="830"/>
      <c r="AT31" s="839" t="str">
        <f aca="false">IF(AV30="","",IF(AG30&gt;10,"！令和６年度の新加算の「算定対象月」が10か月を超えています。標準的な「算定対象月」は令和６年６月から令和７年３月です。",IF(OR(AB30&lt;&gt;7,AD30&lt;&gt;3),"！算定期間の終わりが令和７年３月になっていません。区分変更を行う場合は、別紙様式2-4に記入してください。","")))</f>
        <v/>
      </c>
      <c r="AU31" s="869"/>
      <c r="AV31" s="832"/>
      <c r="AW31" s="878" t="str">
        <f aca="false">IF('別紙様式2-2（４・５月分）'!O27="","",'別紙様式2-2（４・５月分）'!O27)</f>
        <v/>
      </c>
      <c r="AX31" s="879"/>
      <c r="AY31" s="835"/>
      <c r="AZ31" s="836"/>
      <c r="BA31" s="836"/>
      <c r="BB31" s="836"/>
      <c r="BC31" s="836"/>
      <c r="BD31" s="836"/>
      <c r="BE31" s="836"/>
      <c r="BF31" s="836"/>
      <c r="BG31" s="836"/>
      <c r="BH31" s="836"/>
      <c r="BI31" s="836"/>
      <c r="BJ31" s="837"/>
      <c r="BK31" s="832"/>
      <c r="BL31" s="645" t="str">
        <f aca="false">G30</f>
        <v>千葉県</v>
      </c>
    </row>
    <row r="32" s="1" customFormat="true" ht="15" hidden="false" customHeight="true" outlineLevel="0" collapsed="false">
      <c r="A32" s="617"/>
      <c r="B32" s="618"/>
      <c r="C32" s="618"/>
      <c r="D32" s="618"/>
      <c r="E32" s="618"/>
      <c r="F32" s="618"/>
      <c r="G32" s="619"/>
      <c r="H32" s="619"/>
      <c r="I32" s="619"/>
      <c r="J32" s="809"/>
      <c r="K32" s="619"/>
      <c r="L32" s="810"/>
      <c r="M32" s="811"/>
      <c r="N32" s="838"/>
      <c r="O32" s="864"/>
      <c r="P32" s="874" t="s">
        <v>118</v>
      </c>
      <c r="Q32" s="841" t="e">
        <f aca="false">IFERROR(VLOOKUP('別紙様式2-2（４・５月分）'!AR26,【参考】数式用!$AT$5:$AV$22,3,FALSE),"")))</f>
        <v>#N/A</v>
      </c>
      <c r="R32" s="875" t="s">
        <v>120</v>
      </c>
      <c r="S32" s="876" t="e">
        <f aca="false">IFERROR(VLOOKUP(K30,【参考】数式用!$A$5:$AB$27,MATCH(Q32,【参考】数式用!$B$4:$AB$4,0)+1,0),"")))</f>
        <v>#N/A</v>
      </c>
      <c r="T32" s="844" t="s">
        <v>452</v>
      </c>
      <c r="U32" s="845"/>
      <c r="V32" s="871" t="e">
        <f aca="false">IFERROR(VLOOKUP(K30,【参考】数式用!$A$5:$AB$27,MATCH(U32,【参考】数式用!$B$4:$AB$4,0)+1,0),"")))</f>
        <v>#N/A</v>
      </c>
      <c r="W32" s="847" t="s">
        <v>114</v>
      </c>
      <c r="X32" s="848" t="n">
        <v>7</v>
      </c>
      <c r="Y32" s="668" t="s">
        <v>115</v>
      </c>
      <c r="Z32" s="848" t="n">
        <v>4</v>
      </c>
      <c r="AA32" s="668" t="s">
        <v>406</v>
      </c>
      <c r="AB32" s="848" t="n">
        <v>8</v>
      </c>
      <c r="AC32" s="668" t="s">
        <v>115</v>
      </c>
      <c r="AD32" s="848" t="n">
        <v>3</v>
      </c>
      <c r="AE32" s="668" t="s">
        <v>116</v>
      </c>
      <c r="AF32" s="668" t="s">
        <v>127</v>
      </c>
      <c r="AG32" s="849" t="n">
        <f aca="false">IF(X32&gt;=1,(AB32*12+AD32)-(X32*12+Z32)+1,"")</f>
        <v>12</v>
      </c>
      <c r="AH32" s="850" t="s">
        <v>407</v>
      </c>
      <c r="AI32" s="872" t="str">
        <f aca="false">IFERROR(ROUNDDOWN(ROUND(L30*V32,0)*M30,0)*AG32,"")</f>
        <v/>
      </c>
      <c r="AJ32" s="852" t="str">
        <f aca="false">IFERROR(ROUNDDOWN(ROUND((L30*(V32-AX30)),0)*M30,0)*AG32,"")</f>
        <v/>
      </c>
      <c r="AK32" s="853" t="e">
        <f aca="false">IFERROR(IF(OR(N30="",N31="",N33=""),0,ROUNDDOWN(ROUNDDOWN(ROUND(L30*VLOOKUP(K30,【参考】数式用!$A$5:$AB$27,MATCH("新加算Ⅳ",【参考】数式用!$B$4:$AB$4,0)+1,0),0)*M30,0)*AG32*0.5,0)),"")),0),0),0)))</f>
        <v>#N/A</v>
      </c>
      <c r="AL32" s="854" t="str">
        <f aca="false">IF(U32&lt;&gt;"","新規に適用","")</f>
        <v/>
      </c>
      <c r="AM32" s="855" t="e">
        <f aca="false">IFERROR(IF(OR(N33="ベア加算",N33=""),0, IF(OR(U30="新加算Ⅰ",U30="新加算Ⅱ",U30="新加算Ⅲ",U30="新加算Ⅳ"),0,ROUNDDOWN(ROUND(L30*VLOOKUP(K30,【参考】数式用!$A$5:$I$27,MATCH("ベア加算",【参考】数式用!$B$4:$I$4,0)+1,0),0)*M30,0)*AG32)),"")),0),0))))</f>
        <v>#N/A</v>
      </c>
      <c r="AN32" s="856" t="e">
        <f aca="false">IF(AM32=0,"",IF(AND(U32&lt;&gt;"",AN30=""),"新規に適用",IF(AND(U32&lt;&gt;"",AN30&lt;&gt;""),"継続で適用","")))</f>
        <v>#N/A</v>
      </c>
      <c r="AO32" s="856" t="str">
        <f aca="false">IF(AND(U32&lt;&gt;"",AO30=""),"新規に適用",IF(AND(U32&lt;&gt;"",AO30&lt;&gt;""),"継続で適用",""))</f>
        <v/>
      </c>
      <c r="AP32" s="857"/>
      <c r="AQ32" s="856" t="str">
        <f aca="false">IF(AND(U32&lt;&gt;"",AQ30=""),"新規に適用",IF(AND(U32&lt;&gt;"",AQ30&lt;&gt;""),"継続で適用",""))</f>
        <v/>
      </c>
      <c r="AR32" s="858" t="str">
        <f aca="false">IF(AND(U32&lt;&gt;"",AO30=""),"新規に適用",IF(AND(U32&lt;&gt;"",OR(U30="新加算Ⅰ",U30="新加算Ⅱ",U30="新加算Ⅴ（１）",U30="新加算Ⅴ（２）",U30="新加算Ⅴ（３）",U30="新加算Ⅴ（４）",U30="新加算Ⅴ（５）",U30="新加算Ⅴ（６）",U30="新加算Ⅴ（７）",U30="新加算Ⅴ（９）",U30="新加算Ⅴ（10）",U30="新加算Ⅴ（12）")),"継続で適用",""))</f>
        <v/>
      </c>
      <c r="AS32" s="856" t="str">
        <f aca="false">IF(AND(U32&lt;&gt;"",AS30=""),"新規に適用",IF(AND(U32&lt;&gt;"",AS30&lt;&gt;""),"継続で適用",""))</f>
        <v/>
      </c>
      <c r="AT32" s="839"/>
      <c r="AU32" s="869"/>
      <c r="AV32" s="832" t="str">
        <f aca="false">IF(K30&lt;&gt;"","V列に色付け","")</f>
        <v>V列に色付け</v>
      </c>
      <c r="AW32" s="878"/>
      <c r="AX32" s="879"/>
      <c r="BL32" s="645" t="str">
        <f aca="false">G30</f>
        <v>千葉県</v>
      </c>
    </row>
    <row r="33" s="1" customFormat="true" ht="30" hidden="false" customHeight="true" outlineLevel="0" collapsed="false">
      <c r="A33" s="617"/>
      <c r="B33" s="618"/>
      <c r="C33" s="618"/>
      <c r="D33" s="618"/>
      <c r="E33" s="618"/>
      <c r="F33" s="618"/>
      <c r="G33" s="619"/>
      <c r="H33" s="619"/>
      <c r="I33" s="619"/>
      <c r="J33" s="809"/>
      <c r="K33" s="619"/>
      <c r="L33" s="810"/>
      <c r="M33" s="811"/>
      <c r="N33" s="860" t="str">
        <f aca="false">IF('別紙様式2-2（４・５月分）'!Q28="","",'別紙様式2-2（４・５月分）'!Q28)</f>
        <v/>
      </c>
      <c r="O33" s="864"/>
      <c r="P33" s="874"/>
      <c r="Q33" s="841"/>
      <c r="R33" s="875"/>
      <c r="S33" s="876"/>
      <c r="T33" s="844"/>
      <c r="U33" s="845"/>
      <c r="V33" s="871"/>
      <c r="W33" s="847"/>
      <c r="X33" s="848"/>
      <c r="Y33" s="668"/>
      <c r="Z33" s="848"/>
      <c r="AA33" s="668"/>
      <c r="AB33" s="848"/>
      <c r="AC33" s="668"/>
      <c r="AD33" s="848"/>
      <c r="AE33" s="668"/>
      <c r="AF33" s="668"/>
      <c r="AG33" s="849"/>
      <c r="AH33" s="850"/>
      <c r="AI33" s="872"/>
      <c r="AJ33" s="852"/>
      <c r="AK33" s="853"/>
      <c r="AL33" s="854"/>
      <c r="AM33" s="855"/>
      <c r="AN33" s="856"/>
      <c r="AO33" s="856"/>
      <c r="AP33" s="857"/>
      <c r="AQ33" s="856"/>
      <c r="AR33" s="858"/>
      <c r="AS33" s="856"/>
      <c r="AT33" s="682" t="str">
        <f aca="false">IF(AV30="","",IF(OR(U30="",AND(N33="ベア加算なし",OR(U30="新加算Ⅰ",U30="新加算Ⅱ",U30="新加算Ⅲ",U30="新加算Ⅳ"),AN30=""),AND(OR(U30="新加算Ⅰ",U30="新加算Ⅱ",U30="新加算Ⅲ",U30="新加算Ⅳ",U30="新加算Ⅴ（１）",U30="新加算Ⅴ（２）",U30="新加算Ⅴ（３）",U30="新加算Ⅴ（４）",U30="新加算Ⅴ（５）",U30="新加算Ⅴ（６）",U30="新加算Ⅴ（８）",U30="新加算Ⅴ（11）"),AO30=""),AND(OR(U30="新加算Ⅴ（７）",U30="新加算Ⅴ（９）",U30="新加算Ⅴ（10）",U30="新加算Ⅴ（12）",U30="新加算Ⅴ（13）",U30="新加算Ⅴ（14）"),AP30=""),AND(OR(U30="新加算Ⅰ",U30="新加算Ⅱ",U30="新加算Ⅲ",U30="新加算Ⅴ（１）",U30="新加算Ⅴ（３）",U30="新加算Ⅴ（８）"),AQ30=""),AND(AND(OR(U30="新加算Ⅰ",U30="新加算Ⅱ",U30="新加算Ⅴ（１）",U30="新加算Ⅴ（２）",U30="新加算Ⅴ（３）",U30="新加算Ⅴ（４）",U30="新加算Ⅴ（５）",U30="新加算Ⅴ（６）",U30="新加算Ⅴ（７）",U30="新加算Ⅴ（９）",U30="新加算Ⅴ（10）",U30="新加算Ⅴ（12）"),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30=""),AND(OR(U30="新加算Ⅰ",U30="新加算Ⅴ（１）",U30="新加算Ⅴ（２）",U30="新加算Ⅴ（５）",U30="新加算Ⅴ（７）",U30="新加算Ⅴ（10）"),AS30="")),"！記入が必要な欄（ピンク色のセル）に空欄があります。空欄を埋めてください。",""))</f>
        <v>！記入が必要な欄（ピンク色のセル）に空欄があります。空欄を埋めてください。</v>
      </c>
      <c r="AU33" s="869"/>
      <c r="AV33" s="832"/>
      <c r="AW33" s="878" t="str">
        <f aca="false">IF('別紙様式2-2（４・５月分）'!O28="","",'別紙様式2-2（４・５月分）'!O28)</f>
        <v/>
      </c>
      <c r="AX33" s="879"/>
      <c r="BL33" s="645" t="str">
        <f aca="false">G30</f>
        <v>千葉県</v>
      </c>
    </row>
    <row r="34" customFormat="false" ht="30" hidden="false" customHeight="true" outlineLevel="0" collapsed="false">
      <c r="A34" s="731" t="n">
        <v>6</v>
      </c>
      <c r="B34" s="732" t="n">
        <f aca="false">IF(基本情報入力シート!C59="","",基本情報入力シート!C59)</f>
        <v>1334567893</v>
      </c>
      <c r="C34" s="732"/>
      <c r="D34" s="732"/>
      <c r="E34" s="732"/>
      <c r="F34" s="732"/>
      <c r="G34" s="733" t="str">
        <f aca="false">IF(基本情報入力シート!M59="","",基本情報入力シート!M59)</f>
        <v>千葉県</v>
      </c>
      <c r="H34" s="733" t="str">
        <f aca="false">IF(基本情報入力シート!R59="","",基本情報入力シート!R59)</f>
        <v>千葉県</v>
      </c>
      <c r="I34" s="733" t="str">
        <f aca="false">IF(基本情報入力シート!W59="","",基本情報入力シート!W59)</f>
        <v>千葉市</v>
      </c>
      <c r="J34" s="861" t="str">
        <f aca="false">IF(基本情報入力シート!X59="","",基本情報入力シート!X59)</f>
        <v>介護老人福祉施設○○園</v>
      </c>
      <c r="K34" s="733" t="str">
        <f aca="false">IF(基本情報入力シート!Y59="","",基本情報入力シート!Y59)</f>
        <v>介護老人福祉施設</v>
      </c>
      <c r="L34" s="880" t="n">
        <f aca="false">IF(基本情報入力シート!AB59="","",基本情報入力シート!AB59)</f>
        <v>1935000</v>
      </c>
      <c r="M34" s="881" t="n">
        <f aca="false">IF(基本情報入力シート!AC59="","",基本情報入力シート!AC59)</f>
        <v>10.68</v>
      </c>
      <c r="N34" s="812" t="str">
        <f aca="false">IF('別紙様式2-2（４・５月分）'!Q29="","",'別紙様式2-2（４・５月分）'!Q29)</f>
        <v>処遇加算Ⅰ</v>
      </c>
      <c r="O34" s="864" t="n">
        <f aca="false">IF(SUM('別紙様式2-2（４・５月分）'!R29:R31)=0,"",SUM('別紙様式2-2（４・５月分）'!R29:R31))</f>
        <v>0.106</v>
      </c>
      <c r="P34" s="814" t="e">
        <f aca="false">IFERROR(VLOOKUP('別紙様式2-2（４・５月分）'!AR29,【参考】数式用!$AT$5:$AU$22,2,FALSE),"")))</f>
        <v>#N/A</v>
      </c>
      <c r="Q34" s="814"/>
      <c r="R34" s="814"/>
      <c r="S34" s="865" t="e">
        <f aca="false">IFERROR(VLOOKUP(K34,【参考】数式用!$A$5:$AB$27,MATCH(P34,【参考】数式用!$B$4:$AB$4,0)+1,0),"")))</f>
        <v>#N/A</v>
      </c>
      <c r="T34" s="816" t="s">
        <v>447</v>
      </c>
      <c r="U34" s="817" t="s">
        <v>449</v>
      </c>
      <c r="V34" s="866" t="e">
        <f aca="false">IFERROR(VLOOKUP(K34,【参考】数式用!$A$5:$AB$27,MATCH(U34,【参考】数式用!$B$4:$AB$4,0)+1,0),"")))</f>
        <v>#N/A</v>
      </c>
      <c r="W34" s="819" t="s">
        <v>114</v>
      </c>
      <c r="X34" s="820" t="n">
        <v>6</v>
      </c>
      <c r="Y34" s="627" t="s">
        <v>115</v>
      </c>
      <c r="Z34" s="820" t="n">
        <v>6</v>
      </c>
      <c r="AA34" s="627" t="s">
        <v>406</v>
      </c>
      <c r="AB34" s="820" t="n">
        <v>7</v>
      </c>
      <c r="AC34" s="627" t="s">
        <v>115</v>
      </c>
      <c r="AD34" s="820" t="n">
        <v>3</v>
      </c>
      <c r="AE34" s="627" t="s">
        <v>116</v>
      </c>
      <c r="AF34" s="627" t="s">
        <v>127</v>
      </c>
      <c r="AG34" s="821" t="n">
        <f aca="false">IF(X34&gt;=1,(AB34*12+AD34)-(X34*12+Z34)+1,"")</f>
        <v>10</v>
      </c>
      <c r="AH34" s="822" t="s">
        <v>407</v>
      </c>
      <c r="AI34" s="867" t="n">
        <f aca="false">IFERROR(ROUNDDOWN(ROUND(L34*V34,0)*M34,0)*AG34,"")</f>
        <v>28105480</v>
      </c>
      <c r="AJ34" s="868" t="n">
        <f aca="false">IFERROR(ROUNDDOWN(ROUND((L34*(V34-AX34)),0)*M34,0)*AG34,"")</f>
        <v>10952870</v>
      </c>
      <c r="AK34" s="825" t="e">
        <f aca="false">IFERROR(IF(OR(N34="",N35="",N37=""),0,ROUNDDOWN(ROUNDDOWN(ROUND(L34*VLOOKUP(K34,【参考】数式用!$A$5:$AB$27,MATCH("新加算Ⅳ",【参考】数式用!$B$4:$AB$4,0)+1,0),0)*M34,0)*AG34*0.5,0)),"")),0),0),0)))</f>
        <v>#N/A</v>
      </c>
      <c r="AL34" s="826"/>
      <c r="AM34" s="827" t="e">
        <f aca="false">IFERROR(IF(OR(N37="ベア加算",N37=""),0, IF(OR(U34="新加算Ⅰ",U34="新加算Ⅱ",U34="新加算Ⅲ",U34="新加算Ⅳ"),ROUNDDOWN(ROUND(L34*VLOOKUP(K34,【参考】数式用!$A$5:$I$27,MATCH("ベア加算",【参考】数式用!$B$4:$I$4,0)+1,0),0)*M34,0)*AG34,0)),"")),0),0))))</f>
        <v>#N/A</v>
      </c>
      <c r="AN34" s="704" t="s">
        <v>312</v>
      </c>
      <c r="AO34" s="828" t="s">
        <v>312</v>
      </c>
      <c r="AP34" s="705"/>
      <c r="AQ34" s="705" t="s">
        <v>408</v>
      </c>
      <c r="AR34" s="829" t="n">
        <v>1</v>
      </c>
      <c r="AS34" s="830"/>
      <c r="AT34" s="640" t="e">
        <f aca="false">IF(AV34="","",IF(V34&lt;O34,"！加算の要件上は問題ありませんが、令和６年４・５月と比較して令和６年６月に加算率が下がる計画になっています。",""))</f>
        <v>#N/A</v>
      </c>
      <c r="AU34" s="869"/>
      <c r="AV34" s="832" t="str">
        <f aca="false">IF(K34&lt;&gt;"","V列に色付け","")</f>
        <v>V列に色付け</v>
      </c>
      <c r="AW34" s="878" t="str">
        <f aca="false">IF('別紙様式2-2（４・５月分）'!O29="","",'別紙様式2-2（４・５月分）'!O29)</f>
        <v>処遇加算Ⅱ</v>
      </c>
      <c r="AX34" s="834" t="n">
        <f aca="false">IF(SUM('別紙様式2-2（４・５月分）'!P29:P31)=0,"",SUM('別紙様式2-2（４・５月分）'!P29:P31))</f>
        <v>0.083</v>
      </c>
      <c r="AY34" s="835" t="e">
        <f aca="false">IFERROR(VLOOKUP(K34,【参考】数式用!$AJ$2:$AK$24,2,FALSE),"")))</f>
        <v>#N/A</v>
      </c>
      <c r="AZ34" s="836" t="s">
        <v>448</v>
      </c>
      <c r="BA34" s="836" t="s">
        <v>449</v>
      </c>
      <c r="BB34" s="836" t="s">
        <v>450</v>
      </c>
      <c r="BC34" s="836" t="s">
        <v>451</v>
      </c>
      <c r="BD34" s="836" t="str">
        <f aca="false">IF(AND(P34&lt;&gt;"新加算Ⅰ",P34&lt;&gt;"新加算Ⅱ",P34&lt;&gt;"新加算Ⅲ",P34&lt;&gt;"新加算Ⅳ"),P34,IF(Q36&lt;&gt;"",Q36,""))</f>
        <v>新加算Ⅴ（３）</v>
      </c>
      <c r="BE34" s="836"/>
      <c r="BF34" s="836" t="str">
        <f aca="false">IF(AM34&lt;&gt;0,IF(AN34="○","入力済","未入力"),"")</f>
        <v>入力済</v>
      </c>
      <c r="BG34" s="836" t="str">
        <f aca="false">IF(OR(U34="新加算Ⅰ",U34="新加算Ⅱ",U34="新加算Ⅲ",U34="新加算Ⅳ",U34="新加算Ⅴ（１）",U34="新加算Ⅴ（２）",U34="新加算Ⅴ（３）",U34="新加算ⅠⅤ（４）",U34="新加算Ⅴ（５）",U34="新加算Ⅴ（６）",U34="新加算Ⅴ（８）",U34="新加算Ⅴ（11）"),IF(OR(AO34="○",AO34="令和６年度中に満たす"),"入力済","未入力"),"")</f>
        <v>入力済</v>
      </c>
      <c r="BH34" s="836" t="str">
        <f aca="false">IF(OR(U34="新加算Ⅴ（７）",U34="新加算Ⅴ（９）",U34="新加算Ⅴ（10）",U34="新加算Ⅴ（12）",U34="新加算Ⅴ（13）",U34="新加算Ⅴ（14）"),IF(OR(AP34="○",AP34="令和６年度中に満たす"),"入力済","未入力"),"")</f>
        <v/>
      </c>
      <c r="BI34" s="836" t="str">
        <f aca="false">IF(OR(U34="新加算Ⅰ",U34="新加算Ⅱ",U34="新加算Ⅲ",U34="新加算Ⅴ（１）",U34="新加算Ⅴ（３）",U34="新加算Ⅴ（８）"),IF(OR(AQ34="○",AQ34="令和６年度中に満たす"),"入力済","未入力"),"")</f>
        <v>入力済</v>
      </c>
      <c r="BJ34" s="837" t="n">
        <f aca="false">IF(OR(U34="新加算Ⅰ",U34="新加算Ⅱ",U34="新加算Ⅴ（１）",U34="新加算Ⅴ（２）",U34="新加算Ⅴ（３）",U34="新加算Ⅴ（４）",U34="新加算Ⅴ（５）",U34="新加算Ⅴ（６）",U34="新加算Ⅴ（７）",U34="新加算Ⅴ（９）",U34="新加算Ⅴ（10）",U34="新加算Ⅴ（12）"),IF(OR(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（病院等（老健以外）)",K34&lt;&gt;"（介護予防）短期入所療養介護（医療院）"),AR34&lt;&gt;""),1,""),"")</f>
        <v>1</v>
      </c>
      <c r="BK34" s="832" t="str">
        <f aca="false">IF(OR(U34="新加算Ⅰ",U34="新加算Ⅴ（１）",U34="新加算Ⅴ（２）",U34="新加算Ⅴ（５）",U34="新加算Ⅴ（７）",U34="新加算Ⅴ（10）"),IF(AS34="","未入力","入力済"),"")</f>
        <v/>
      </c>
      <c r="BL34" s="645" t="str">
        <f aca="false">G34</f>
        <v>千葉県</v>
      </c>
    </row>
    <row r="35" customFormat="false" ht="15" hidden="false" customHeight="true" outlineLevel="0" collapsed="false">
      <c r="A35" s="731"/>
      <c r="B35" s="732"/>
      <c r="C35" s="732"/>
      <c r="D35" s="732"/>
      <c r="E35" s="732"/>
      <c r="F35" s="732"/>
      <c r="G35" s="733"/>
      <c r="H35" s="733"/>
      <c r="I35" s="733"/>
      <c r="J35" s="861"/>
      <c r="K35" s="733"/>
      <c r="L35" s="880"/>
      <c r="M35" s="881"/>
      <c r="N35" s="838" t="str">
        <f aca="false">IF('別紙様式2-2（４・５月分）'!Q30="","",'別紙様式2-2（４・５月分）'!Q30)</f>
        <v>特定加算Ⅱ</v>
      </c>
      <c r="O35" s="864"/>
      <c r="P35" s="814"/>
      <c r="Q35" s="814"/>
      <c r="R35" s="814"/>
      <c r="S35" s="865"/>
      <c r="T35" s="816"/>
      <c r="U35" s="817"/>
      <c r="V35" s="866"/>
      <c r="W35" s="819"/>
      <c r="X35" s="820"/>
      <c r="Y35" s="627"/>
      <c r="Z35" s="820"/>
      <c r="AA35" s="627"/>
      <c r="AB35" s="820"/>
      <c r="AC35" s="627"/>
      <c r="AD35" s="820"/>
      <c r="AE35" s="627"/>
      <c r="AF35" s="627"/>
      <c r="AG35" s="821"/>
      <c r="AH35" s="822"/>
      <c r="AI35" s="867"/>
      <c r="AJ35" s="868"/>
      <c r="AK35" s="825"/>
      <c r="AL35" s="826"/>
      <c r="AM35" s="827"/>
      <c r="AN35" s="704"/>
      <c r="AO35" s="828"/>
      <c r="AP35" s="705"/>
      <c r="AQ35" s="705"/>
      <c r="AR35" s="829"/>
      <c r="AS35" s="830"/>
      <c r="AT35" s="839" t="str">
        <f aca="false">IF(AV34="","",IF(AG34&gt;10,"！令和６年度の新加算の「算定対象月」が10か月を超えています。標準的な「算定対象月」は令和６年６月から令和７年３月です。",IF(OR(AB34&lt;&gt;7,AD34&lt;&gt;3),"！算定期間の終わりが令和７年３月になっていません。区分変更を行う場合は、別紙様式2-4に記入してください。","")))</f>
        <v/>
      </c>
      <c r="AU35" s="869"/>
      <c r="AV35" s="832"/>
      <c r="AW35" s="878" t="str">
        <f aca="false">IF('別紙様式2-2（４・５月分）'!O30="","",'別紙様式2-2（４・５月分）'!O30)</f>
        <v>特定加算Ⅱ</v>
      </c>
      <c r="AX35" s="834"/>
      <c r="AY35" s="835"/>
      <c r="AZ35" s="836"/>
      <c r="BA35" s="836"/>
      <c r="BB35" s="836"/>
      <c r="BC35" s="836"/>
      <c r="BD35" s="836"/>
      <c r="BE35" s="836"/>
      <c r="BF35" s="836"/>
      <c r="BG35" s="836"/>
      <c r="BH35" s="836"/>
      <c r="BI35" s="836"/>
      <c r="BJ35" s="837"/>
      <c r="BK35" s="832"/>
      <c r="BL35" s="645" t="str">
        <f aca="false">G34</f>
        <v>千葉県</v>
      </c>
    </row>
    <row r="36" s="1" customFormat="true" ht="15" hidden="false" customHeight="true" outlineLevel="0" collapsed="false">
      <c r="A36" s="731"/>
      <c r="B36" s="732"/>
      <c r="C36" s="732"/>
      <c r="D36" s="732"/>
      <c r="E36" s="732"/>
      <c r="F36" s="732"/>
      <c r="G36" s="733"/>
      <c r="H36" s="733"/>
      <c r="I36" s="733"/>
      <c r="J36" s="861"/>
      <c r="K36" s="733"/>
      <c r="L36" s="880"/>
      <c r="M36" s="881"/>
      <c r="N36" s="838"/>
      <c r="O36" s="864"/>
      <c r="P36" s="874" t="s">
        <v>118</v>
      </c>
      <c r="Q36" s="841" t="e">
        <f aca="false">IFERROR(VLOOKUP('別紙様式2-2（４・５月分）'!AR29,【参考】数式用!$AT$5:$AV$22,3,FALSE),"")))</f>
        <v>#N/A</v>
      </c>
      <c r="R36" s="875" t="s">
        <v>120</v>
      </c>
      <c r="S36" s="870" t="e">
        <f aca="false">IFERROR(VLOOKUP(K34,【参考】数式用!$A$5:$AB$27,MATCH(Q36,【参考】数式用!$B$4:$AB$4,0)+1,0),"")))</f>
        <v>#N/A</v>
      </c>
      <c r="T36" s="844" t="s">
        <v>452</v>
      </c>
      <c r="U36" s="845"/>
      <c r="V36" s="871" t="e">
        <f aca="false">IFERROR(VLOOKUP(K34,【参考】数式用!$A$5:$AB$27,MATCH(U36,【参考】数式用!$B$4:$AB$4,0)+1,0),"")))</f>
        <v>#N/A</v>
      </c>
      <c r="W36" s="847" t="s">
        <v>114</v>
      </c>
      <c r="X36" s="848" t="n">
        <v>7</v>
      </c>
      <c r="Y36" s="668" t="s">
        <v>115</v>
      </c>
      <c r="Z36" s="848" t="n">
        <v>4</v>
      </c>
      <c r="AA36" s="668" t="s">
        <v>406</v>
      </c>
      <c r="AB36" s="848" t="n">
        <v>8</v>
      </c>
      <c r="AC36" s="668" t="s">
        <v>115</v>
      </c>
      <c r="AD36" s="848" t="n">
        <v>3</v>
      </c>
      <c r="AE36" s="668" t="s">
        <v>116</v>
      </c>
      <c r="AF36" s="668" t="s">
        <v>127</v>
      </c>
      <c r="AG36" s="849" t="n">
        <f aca="false">IF(X36&gt;=1,(AB36*12+AD36)-(X36*12+Z36)+1,"")</f>
        <v>12</v>
      </c>
      <c r="AH36" s="850" t="s">
        <v>407</v>
      </c>
      <c r="AI36" s="872" t="str">
        <f aca="false">IFERROR(ROUNDDOWN(ROUND(L34*V36,0)*M34,0)*AG36,"")</f>
        <v/>
      </c>
      <c r="AJ36" s="852" t="str">
        <f aca="false">IFERROR(ROUNDDOWN(ROUND((L34*(V36-AX34)),0)*M34,0)*AG36,"")</f>
        <v/>
      </c>
      <c r="AK36" s="853" t="e">
        <f aca="false">IFERROR(IF(OR(N34="",N35="",N37=""),0,ROUNDDOWN(ROUNDDOWN(ROUND(L34*VLOOKUP(K34,【参考】数式用!$A$5:$AB$27,MATCH("新加算Ⅳ",【参考】数式用!$B$4:$AB$4,0)+1,0),0)*M34,0)*AG36*0.5,0)),"")),0),0),0)))</f>
        <v>#N/A</v>
      </c>
      <c r="AL36" s="854" t="str">
        <f aca="false">IF(U36&lt;&gt;"","新規に適用","")</f>
        <v/>
      </c>
      <c r="AM36" s="855" t="e">
        <f aca="false">IFERROR(IF(OR(N37="ベア加算",N37=""),0, IF(OR(U34="新加算Ⅰ",U34="新加算Ⅱ",U34="新加算Ⅲ",U34="新加算Ⅳ"),0,ROUNDDOWN(ROUND(L34*VLOOKUP(K34,【参考】数式用!$A$5:$I$27,MATCH("ベア加算",【参考】数式用!$B$4:$I$4,0)+1,0),0)*M34,0)*AG36)),"")),0),0))))</f>
        <v>#N/A</v>
      </c>
      <c r="AN36" s="856" t="e">
        <f aca="false">IF(AM36=0,"",IF(AND(U36&lt;&gt;"",AN34=""),"新規に適用",IF(AND(U36&lt;&gt;"",AN34&lt;&gt;""),"継続で適用","")))</f>
        <v>#N/A</v>
      </c>
      <c r="AO36" s="856" t="str">
        <f aca="false">IF(AND(U36&lt;&gt;"",AO34=""),"新規に適用",IF(AND(U36&lt;&gt;"",AO34&lt;&gt;""),"継続で適用",""))</f>
        <v/>
      </c>
      <c r="AP36" s="857"/>
      <c r="AQ36" s="856" t="str">
        <f aca="false">IF(AND(U36&lt;&gt;"",AQ34=""),"新規に適用",IF(AND(U36&lt;&gt;"",AQ34&lt;&gt;""),"継続で適用",""))</f>
        <v/>
      </c>
      <c r="AR36" s="858" t="str">
        <f aca="false">IF(AND(U36&lt;&gt;"",AO34=""),"新規に適用",IF(AND(U36&lt;&gt;"",OR(U34="新加算Ⅰ",U34="新加算Ⅱ",U34="新加算Ⅴ（１）",U34="新加算Ⅴ（２）",U34="新加算Ⅴ（３）",U34="新加算Ⅴ（４）",U34="新加算Ⅴ（５）",U34="新加算Ⅴ（６）",U34="新加算Ⅴ（７）",U34="新加算Ⅴ（９）",U34="新加算Ⅴ（10）",U34="新加算Ⅴ（12）")),"継続で適用",""))</f>
        <v/>
      </c>
      <c r="AS36" s="856" t="str">
        <f aca="false">IF(AND(U36&lt;&gt;"",AS34=""),"新規に適用",IF(AND(U36&lt;&gt;"",AS34&lt;&gt;""),"継続で適用",""))</f>
        <v/>
      </c>
      <c r="AT36" s="839"/>
      <c r="AU36" s="869"/>
      <c r="AV36" s="832" t="str">
        <f aca="false">IF(K34&lt;&gt;"","V列に色付け","")</f>
        <v>V列に色付け</v>
      </c>
      <c r="AW36" s="878"/>
      <c r="AX36" s="834"/>
      <c r="BL36" s="645" t="str">
        <f aca="false">G34</f>
        <v>千葉県</v>
      </c>
    </row>
    <row r="37" s="1" customFormat="true" ht="30" hidden="false" customHeight="true" outlineLevel="0" collapsed="false">
      <c r="A37" s="731"/>
      <c r="B37" s="732"/>
      <c r="C37" s="732"/>
      <c r="D37" s="732"/>
      <c r="E37" s="732"/>
      <c r="F37" s="732"/>
      <c r="G37" s="733"/>
      <c r="H37" s="733"/>
      <c r="I37" s="733"/>
      <c r="J37" s="861"/>
      <c r="K37" s="733"/>
      <c r="L37" s="880"/>
      <c r="M37" s="881"/>
      <c r="N37" s="860" t="str">
        <f aca="false">IF('別紙様式2-2（４・５月分）'!Q31="","",'別紙様式2-2（４・５月分）'!Q31)</f>
        <v>ベア加算なし</v>
      </c>
      <c r="O37" s="864"/>
      <c r="P37" s="874"/>
      <c r="Q37" s="841"/>
      <c r="R37" s="875"/>
      <c r="S37" s="870"/>
      <c r="T37" s="844"/>
      <c r="U37" s="845"/>
      <c r="V37" s="871"/>
      <c r="W37" s="847"/>
      <c r="X37" s="848"/>
      <c r="Y37" s="668"/>
      <c r="Z37" s="848"/>
      <c r="AA37" s="668"/>
      <c r="AB37" s="848"/>
      <c r="AC37" s="668"/>
      <c r="AD37" s="848"/>
      <c r="AE37" s="668"/>
      <c r="AF37" s="668"/>
      <c r="AG37" s="849"/>
      <c r="AH37" s="850"/>
      <c r="AI37" s="872"/>
      <c r="AJ37" s="852"/>
      <c r="AK37" s="853"/>
      <c r="AL37" s="854"/>
      <c r="AM37" s="855"/>
      <c r="AN37" s="856"/>
      <c r="AO37" s="856"/>
      <c r="AP37" s="857"/>
      <c r="AQ37" s="856"/>
      <c r="AR37" s="858"/>
      <c r="AS37" s="856"/>
      <c r="AT37" s="682" t="str">
        <f aca="false">IF(AV34="","",IF(OR(U34="",AND(N37="ベア加算なし",OR(U34="新加算Ⅰ",U34="新加算Ⅱ",U34="新加算Ⅲ",U34="新加算Ⅳ"),AN34=""),AND(OR(U34="新加算Ⅰ",U34="新加算Ⅱ",U34="新加算Ⅲ",U34="新加算Ⅳ",U34="新加算Ⅴ（１）",U34="新加算Ⅴ（２）",U34="新加算Ⅴ（３）",U34="新加算Ⅴ（４）",U34="新加算Ⅴ（５）",U34="新加算Ⅴ（６）",U34="新加算Ⅴ（８）",U34="新加算Ⅴ（11）"),AO34=""),AND(OR(U34="新加算Ⅴ（７）",U34="新加算Ⅴ（９）",U34="新加算Ⅴ（10）",U34="新加算Ⅴ（12）",U34="新加算Ⅴ（13）",U34="新加算Ⅴ（14）"),AP34=""),AND(OR(U34="新加算Ⅰ",U34="新加算Ⅱ",U34="新加算Ⅲ",U34="新加算Ⅴ（１）",U34="新加算Ⅴ（３）",U34="新加算Ⅴ（８）"),AQ34=""),AND(AND(OR(U34="新加算Ⅰ",U34="新加算Ⅱ",U34="新加算Ⅴ（１）",U34="新加算Ⅴ（２）",U34="新加算Ⅴ（３）",U34="新加算Ⅴ（４）",U34="新加算Ⅴ（５）",U34="新加算Ⅴ（６）",U34="新加算Ⅴ（７）",U34="新加算Ⅴ（９）",U34="新加算Ⅴ（10）",U34="新加算Ⅴ（12）"),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34=""),AND(OR(U34="新加算Ⅰ",U34="新加算Ⅴ（１）",U34="新加算Ⅴ（２）",U34="新加算Ⅴ（５）",U34="新加算Ⅴ（７）",U34="新加算Ⅴ（10）"),AS34="")),"！記入が必要な欄（ピンク色のセル）に空欄があります。空欄を埋めてください。",""))</f>
        <v/>
      </c>
      <c r="AU37" s="869"/>
      <c r="AV37" s="832"/>
      <c r="AW37" s="878" t="str">
        <f aca="false">IF('別紙様式2-2（４・５月分）'!O31="","",'別紙様式2-2（４・５月分）'!O31)</f>
        <v>ベア加算なし</v>
      </c>
      <c r="AX37" s="834"/>
      <c r="BL37" s="645" t="str">
        <f aca="false">G34</f>
        <v>千葉県</v>
      </c>
    </row>
    <row r="38" customFormat="false" ht="30" hidden="false" customHeight="true" outlineLevel="0" collapsed="false">
      <c r="A38" s="617" t="n">
        <v>7</v>
      </c>
      <c r="B38" s="618" t="n">
        <f aca="false">IF(基本情報入力シート!C60="","",基本情報入力シート!C60)</f>
        <v>1334567894</v>
      </c>
      <c r="C38" s="618"/>
      <c r="D38" s="618"/>
      <c r="E38" s="618"/>
      <c r="F38" s="618"/>
      <c r="G38" s="619" t="str">
        <f aca="false">IF(基本情報入力シート!M60="","",基本情報入力シート!M60)</f>
        <v>千葉県</v>
      </c>
      <c r="H38" s="619" t="str">
        <f aca="false">IF(基本情報入力シート!R60="","",基本情報入力シート!R60)</f>
        <v>千葉県</v>
      </c>
      <c r="I38" s="619" t="str">
        <f aca="false">IF(基本情報入力シート!W60="","",基本情報入力シート!W60)</f>
        <v>千葉市</v>
      </c>
      <c r="J38" s="809" t="str">
        <f aca="false">IF(基本情報入力シート!X60="","",基本情報入力シート!X60)</f>
        <v>介護老人福祉施設○○園</v>
      </c>
      <c r="K38" s="619" t="str">
        <f aca="false">IF(基本情報入力シート!Y60="","",基本情報入力シート!Y60)</f>
        <v>（介護予防）短期入所生活介護</v>
      </c>
      <c r="L38" s="621" t="n">
        <f aca="false">IF(基本情報入力シート!AB60="","",基本情報入力シート!AB60)</f>
        <v>237000</v>
      </c>
      <c r="M38" s="622" t="n">
        <f aca="false">IF(基本情報入力シート!AC60="","",基本情報入力シート!AC60)</f>
        <v>10.83</v>
      </c>
      <c r="N38" s="812" t="str">
        <f aca="false">IF('別紙様式2-2（４・５月分）'!Q32="","",'別紙様式2-2（４・５月分）'!Q32)</f>
        <v>処遇加算Ⅲ</v>
      </c>
      <c r="O38" s="864" t="n">
        <f aca="false">IF(SUM('別紙様式2-2（４・５月分）'!R32:R34)=0,"",SUM('別紙様式2-2（４・５月分）'!R32:R34))</f>
        <v>0.056</v>
      </c>
      <c r="P38" s="814" t="e">
        <f aca="false">IFERROR(VLOOKUP('別紙様式2-2（４・５月分）'!AR32,【参考】数式用!$AT$5:$AU$22,2,FALSE),"")))</f>
        <v>#N/A</v>
      </c>
      <c r="Q38" s="814"/>
      <c r="R38" s="814"/>
      <c r="S38" s="865" t="e">
        <f aca="false">IFERROR(VLOOKUP(K38,【参考】数式用!$A$5:$AB$27,MATCH(P38,【参考】数式用!$B$4:$AB$4,0)+1,0),"")))</f>
        <v>#N/A</v>
      </c>
      <c r="T38" s="816" t="s">
        <v>447</v>
      </c>
      <c r="U38" s="817" t="s">
        <v>449</v>
      </c>
      <c r="V38" s="866" t="e">
        <f aca="false">IFERROR(VLOOKUP(K38,【参考】数式用!$A$5:$AB$27,MATCH(U38,【参考】数式用!$B$4:$AB$4,0)+1,0),"")))</f>
        <v>#N/A</v>
      </c>
      <c r="W38" s="819" t="s">
        <v>114</v>
      </c>
      <c r="X38" s="820" t="n">
        <v>6</v>
      </c>
      <c r="Y38" s="627" t="s">
        <v>115</v>
      </c>
      <c r="Z38" s="820" t="n">
        <v>6</v>
      </c>
      <c r="AA38" s="627" t="s">
        <v>406</v>
      </c>
      <c r="AB38" s="820" t="n">
        <v>7</v>
      </c>
      <c r="AC38" s="627" t="s">
        <v>115</v>
      </c>
      <c r="AD38" s="820" t="n">
        <v>3</v>
      </c>
      <c r="AE38" s="627" t="s">
        <v>116</v>
      </c>
      <c r="AF38" s="627" t="s">
        <v>127</v>
      </c>
      <c r="AG38" s="821" t="n">
        <f aca="false">IF(X38&gt;=1,(AB38*12+AD38)-(X38*12+Z38)+1,"")</f>
        <v>10</v>
      </c>
      <c r="AH38" s="822" t="s">
        <v>407</v>
      </c>
      <c r="AI38" s="867" t="n">
        <f aca="false">IFERROR(ROUNDDOWN(ROUND(L38*V38,0)*M38,0)*AG38,"")</f>
        <v>3490720</v>
      </c>
      <c r="AJ38" s="868" t="n">
        <f aca="false">IFERROR(ROUNDDOWN(ROUND((L38*(V38-AX38)),0)*M38,0)*AG38,"")</f>
        <v>2643710</v>
      </c>
      <c r="AK38" s="825" t="e">
        <f aca="false">IFERROR(IF(OR(N38="",N39="",N41=""),0,ROUNDDOWN(ROUNDDOWN(ROUND(L38*VLOOKUP(K38,【参考】数式用!$A$5:$AB$27,MATCH("新加算Ⅳ",【参考】数式用!$B$4:$AB$4,0)+1,0),0)*M38,0)*AG38*0.5,0)),"")),0),0),0)))</f>
        <v>#N/A</v>
      </c>
      <c r="AL38" s="826"/>
      <c r="AM38" s="827" t="e">
        <f aca="false">IFERROR(IF(OR(N41="ベア加算",N41=""),0, IF(OR(U38="新加算Ⅰ",U38="新加算Ⅱ",U38="新加算Ⅲ",U38="新加算Ⅳ"),ROUNDDOWN(ROUND(L38*VLOOKUP(K38,【参考】数式用!$A$5:$I$27,MATCH("ベア加算",【参考】数式用!$B$4:$I$4,0)+1,0),0)*M38,0)*AG38,0)),"")),0),0))))</f>
        <v>#N/A</v>
      </c>
      <c r="AN38" s="704" t="s">
        <v>312</v>
      </c>
      <c r="AO38" s="828" t="s">
        <v>408</v>
      </c>
      <c r="AP38" s="705"/>
      <c r="AQ38" s="705" t="s">
        <v>408</v>
      </c>
      <c r="AR38" s="829"/>
      <c r="AS38" s="830"/>
      <c r="AT38" s="640" t="e">
        <f aca="false">IF(AV38="","",IF(V38&lt;O38,"！加算の要件上は問題ありませんが、令和６年４・５月と比較して令和６年６月に加算率が下がる計画になっています。",""))</f>
        <v>#N/A</v>
      </c>
      <c r="AU38" s="869"/>
      <c r="AV38" s="832" t="str">
        <f aca="false">IF(K38&lt;&gt;"","V列に色付け","")</f>
        <v>V列に色付け</v>
      </c>
      <c r="AW38" s="878" t="str">
        <f aca="false">IF('別紙様式2-2（４・５月分）'!O32="","",'別紙様式2-2（４・５月分）'!O32)</f>
        <v>処遇加算Ⅲ</v>
      </c>
      <c r="AX38" s="834" t="n">
        <f aca="false">IF(SUM('別紙様式2-2（４・５月分）'!P32:P34)=0,"",SUM('別紙様式2-2（４・５月分）'!P32:P34))</f>
        <v>0.033</v>
      </c>
      <c r="AY38" s="835" t="e">
        <f aca="false">IFERROR(VLOOKUP(K38,【参考】数式用!$AJ$2:$AK$24,2,FALSE),"")))</f>
        <v>#N/A</v>
      </c>
      <c r="AZ38" s="836" t="s">
        <v>448</v>
      </c>
      <c r="BA38" s="836" t="s">
        <v>449</v>
      </c>
      <c r="BB38" s="836" t="s">
        <v>450</v>
      </c>
      <c r="BC38" s="836" t="s">
        <v>451</v>
      </c>
      <c r="BD38" s="836" t="str">
        <f aca="false">IF(AND(P38&lt;&gt;"新加算Ⅰ",P38&lt;&gt;"新加算Ⅱ",P38&lt;&gt;"新加算Ⅲ",P38&lt;&gt;"新加算Ⅳ"),P38,IF(Q40&lt;&gt;"",Q40,""))</f>
        <v>新加算Ⅴ（12）</v>
      </c>
      <c r="BE38" s="836"/>
      <c r="BF38" s="836" t="str">
        <f aca="false">IF(AM38&lt;&gt;0,IF(AN38="○","入力済","未入力"),"")</f>
        <v>入力済</v>
      </c>
      <c r="BG38" s="836" t="str">
        <f aca="false">IF(OR(U38="新加算Ⅰ",U38="新加算Ⅱ",U38="新加算Ⅲ",U38="新加算Ⅳ",U38="新加算Ⅴ（１）",U38="新加算Ⅴ（２）",U38="新加算Ⅴ（３）",U38="新加算ⅠⅤ（４）",U38="新加算Ⅴ（５）",U38="新加算Ⅴ（６）",U38="新加算Ⅴ（８）",U38="新加算Ⅴ（11）"),IF(OR(AO38="○",AO38="令和６年度中に満たす"),"入力済","未入力"),"")</f>
        <v>入力済</v>
      </c>
      <c r="BH38" s="836" t="str">
        <f aca="false">IF(OR(U38="新加算Ⅴ（７）",U38="新加算Ⅴ（９）",U38="新加算Ⅴ（10）",U38="新加算Ⅴ（12）",U38="新加算Ⅴ（13）",U38="新加算Ⅴ（14）"),IF(OR(AP38="○",AP38="令和６年度中に満たす"),"入力済","未入力"),"")</f>
        <v/>
      </c>
      <c r="BI38" s="836" t="str">
        <f aca="false">IF(OR(U38="新加算Ⅰ",U38="新加算Ⅱ",U38="新加算Ⅲ",U38="新加算Ⅴ（１）",U38="新加算Ⅴ（３）",U38="新加算Ⅴ（８）"),IF(OR(AQ38="○",AQ38="令和６年度中に満たす"),"入力済","未入力"),"")</f>
        <v>入力済</v>
      </c>
      <c r="BJ38" s="837" t="str">
        <f aca="false">IF(OR(U38="新加算Ⅰ",U38="新加算Ⅱ",U38="新加算Ⅴ（１）",U38="新加算Ⅴ（２）",U38="新加算Ⅴ（３）",U38="新加算Ⅴ（４）",U38="新加算Ⅴ（５）",U38="新加算Ⅴ（６）",U38="新加算Ⅴ（７）",U38="新加算Ⅴ（９）",U38="新加算Ⅴ（10）",U38="新加算Ⅴ（12）"),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（病院等（老健以外）)",K38&lt;&gt;"（介護予防）短期入所療養介護（医療院）"),AR38&lt;&gt;""),1,""),"")</f>
        <v/>
      </c>
      <c r="BK38" s="832" t="str">
        <f aca="false">IF(OR(U38="新加算Ⅰ",U38="新加算Ⅴ（１）",U38="新加算Ⅴ（２）",U38="新加算Ⅴ（５）",U38="新加算Ⅴ（７）",U38="新加算Ⅴ（10）"),IF(AS38="","未入力","入力済"),"")</f>
        <v/>
      </c>
      <c r="BL38" s="645" t="str">
        <f aca="false">G38</f>
        <v>千葉県</v>
      </c>
    </row>
    <row r="39" customFormat="false" ht="15" hidden="false" customHeight="true" outlineLevel="0" collapsed="false">
      <c r="A39" s="617"/>
      <c r="B39" s="618"/>
      <c r="C39" s="618"/>
      <c r="D39" s="618"/>
      <c r="E39" s="618"/>
      <c r="F39" s="618"/>
      <c r="G39" s="619"/>
      <c r="H39" s="619"/>
      <c r="I39" s="619"/>
      <c r="J39" s="809"/>
      <c r="K39" s="619"/>
      <c r="L39" s="621"/>
      <c r="M39" s="622"/>
      <c r="N39" s="838" t="str">
        <f aca="false">IF('別紙様式2-2（４・５月分）'!Q33="","",'別紙様式2-2（４・５月分）'!Q33)</f>
        <v>特定加算Ⅱ</v>
      </c>
      <c r="O39" s="864"/>
      <c r="P39" s="814"/>
      <c r="Q39" s="814"/>
      <c r="R39" s="814"/>
      <c r="S39" s="865"/>
      <c r="T39" s="816"/>
      <c r="U39" s="817"/>
      <c r="V39" s="866"/>
      <c r="W39" s="819"/>
      <c r="X39" s="820"/>
      <c r="Y39" s="627"/>
      <c r="Z39" s="820"/>
      <c r="AA39" s="627"/>
      <c r="AB39" s="820"/>
      <c r="AC39" s="627"/>
      <c r="AD39" s="820"/>
      <c r="AE39" s="627"/>
      <c r="AF39" s="627"/>
      <c r="AG39" s="821"/>
      <c r="AH39" s="822"/>
      <c r="AI39" s="867"/>
      <c r="AJ39" s="868"/>
      <c r="AK39" s="825"/>
      <c r="AL39" s="826"/>
      <c r="AM39" s="827"/>
      <c r="AN39" s="704"/>
      <c r="AO39" s="828"/>
      <c r="AP39" s="705"/>
      <c r="AQ39" s="705"/>
      <c r="AR39" s="829"/>
      <c r="AS39" s="830"/>
      <c r="AT39" s="839" t="str">
        <f aca="false">IF(AV38="","",IF(AG38&gt;10,"！令和６年度の新加算の「算定対象月」が10か月を超えています。標準的な「算定対象月」は令和６年６月から令和７年３月です。",IF(OR(AB38&lt;&gt;7,AD38&lt;&gt;3),"！算定期間の終わりが令和７年３月になっていません。区分変更を行う場合は、別紙様式2-4に記入してください。","")))</f>
        <v/>
      </c>
      <c r="AU39" s="869"/>
      <c r="AV39" s="832"/>
      <c r="AW39" s="878" t="str">
        <f aca="false">IF('別紙様式2-2（４・５月分）'!O33="","",'別紙様式2-2（４・５月分）'!O33)</f>
        <v>特定加算なし</v>
      </c>
      <c r="AX39" s="834"/>
      <c r="AY39" s="835"/>
      <c r="AZ39" s="836"/>
      <c r="BA39" s="836"/>
      <c r="BB39" s="836"/>
      <c r="BC39" s="836"/>
      <c r="BD39" s="836"/>
      <c r="BE39" s="836"/>
      <c r="BF39" s="836"/>
      <c r="BG39" s="836"/>
      <c r="BH39" s="836"/>
      <c r="BI39" s="836"/>
      <c r="BJ39" s="837"/>
      <c r="BK39" s="832"/>
      <c r="BL39" s="645" t="str">
        <f aca="false">G38</f>
        <v>千葉県</v>
      </c>
    </row>
    <row r="40" s="1" customFormat="true" ht="15" hidden="false" customHeight="true" outlineLevel="0" collapsed="false">
      <c r="A40" s="617"/>
      <c r="B40" s="618"/>
      <c r="C40" s="618"/>
      <c r="D40" s="618"/>
      <c r="E40" s="618"/>
      <c r="F40" s="618"/>
      <c r="G40" s="619"/>
      <c r="H40" s="619"/>
      <c r="I40" s="619"/>
      <c r="J40" s="809"/>
      <c r="K40" s="619"/>
      <c r="L40" s="621"/>
      <c r="M40" s="622"/>
      <c r="N40" s="838"/>
      <c r="O40" s="864"/>
      <c r="P40" s="874" t="s">
        <v>118</v>
      </c>
      <c r="Q40" s="841" t="e">
        <f aca="false">IFERROR(VLOOKUP('別紙様式2-2（４・５月分）'!AR32,【参考】数式用!$AT$5:$AV$22,3,FALSE),"")))</f>
        <v>#N/A</v>
      </c>
      <c r="R40" s="875" t="s">
        <v>120</v>
      </c>
      <c r="S40" s="876" t="e">
        <f aca="false">IFERROR(VLOOKUP(K38,【参考】数式用!$A$5:$AB$27,MATCH(Q40,【参考】数式用!$B$4:$AB$4,0)+1,0),"")))</f>
        <v>#N/A</v>
      </c>
      <c r="T40" s="844" t="s">
        <v>452</v>
      </c>
      <c r="U40" s="845"/>
      <c r="V40" s="871" t="e">
        <f aca="false">IFERROR(VLOOKUP(K38,【参考】数式用!$A$5:$AB$27,MATCH(U40,【参考】数式用!$B$4:$AB$4,0)+1,0),"")))</f>
        <v>#N/A</v>
      </c>
      <c r="W40" s="847" t="s">
        <v>114</v>
      </c>
      <c r="X40" s="882" t="n">
        <v>7</v>
      </c>
      <c r="Y40" s="668" t="s">
        <v>115</v>
      </c>
      <c r="Z40" s="882" t="n">
        <v>4</v>
      </c>
      <c r="AA40" s="668" t="s">
        <v>406</v>
      </c>
      <c r="AB40" s="882" t="n">
        <v>8</v>
      </c>
      <c r="AC40" s="668" t="s">
        <v>115</v>
      </c>
      <c r="AD40" s="882" t="n">
        <v>3</v>
      </c>
      <c r="AE40" s="668" t="s">
        <v>116</v>
      </c>
      <c r="AF40" s="668" t="s">
        <v>127</v>
      </c>
      <c r="AG40" s="849" t="n">
        <f aca="false">IF(X40&gt;=1,(AB40*12+AD40)-(X40*12+Z40)+1,"")</f>
        <v>12</v>
      </c>
      <c r="AH40" s="850" t="s">
        <v>407</v>
      </c>
      <c r="AI40" s="872" t="str">
        <f aca="false">IFERROR(ROUNDDOWN(ROUND(L38*V40,0)*M38,0)*AG40,"")</f>
        <v/>
      </c>
      <c r="AJ40" s="883" t="str">
        <f aca="false">IFERROR(ROUNDDOWN(ROUND((L38*(V40-AX38)),0)*M38,0)*AG40,"")</f>
        <v/>
      </c>
      <c r="AK40" s="853" t="e">
        <f aca="false">IFERROR(IF(OR(N38="",N39="",N41=""),0,ROUNDDOWN(ROUNDDOWN(ROUND(L38*VLOOKUP(K38,【参考】数式用!$A$5:$AB$27,MATCH("新加算Ⅳ",【参考】数式用!$B$4:$AB$4,0)+1,0),0)*M38,0)*AG40*0.5,0)),"")),0),0),0)))</f>
        <v>#N/A</v>
      </c>
      <c r="AL40" s="854" t="str">
        <f aca="false">IF(U40&lt;&gt;"","新規に適用","")</f>
        <v/>
      </c>
      <c r="AM40" s="855" t="e">
        <f aca="false">IFERROR(IF(OR(N41="ベア加算",N41=""),0, IF(OR(U38="新加算Ⅰ",U38="新加算Ⅱ",U38="新加算Ⅲ",U38="新加算Ⅳ"),0,ROUNDDOWN(ROUND(L38*VLOOKUP(K38,【参考】数式用!$A$5:$I$27,MATCH("ベア加算",【参考】数式用!$B$4:$I$4,0)+1,0),0)*M38,0)*AG40)),"")),0),0))))</f>
        <v>#N/A</v>
      </c>
      <c r="AN40" s="856" t="e">
        <f aca="false">IF(AM40=0,"",IF(AND(U40&lt;&gt;"",AN38=""),"新規に適用",IF(AND(U40&lt;&gt;"",AN38&lt;&gt;""),"継続で適用","")))</f>
        <v>#N/A</v>
      </c>
      <c r="AO40" s="856" t="str">
        <f aca="false">IF(AND(U40&lt;&gt;"",AO38=""),"新規に適用",IF(AND(U40&lt;&gt;"",AO38&lt;&gt;""),"継続で適用",""))</f>
        <v/>
      </c>
      <c r="AP40" s="857"/>
      <c r="AQ40" s="856" t="str">
        <f aca="false">IF(AND(U40&lt;&gt;"",AQ38=""),"新規に適用",IF(AND(U40&lt;&gt;"",AQ38&lt;&gt;""),"継続で適用",""))</f>
        <v/>
      </c>
      <c r="AR40" s="858" t="str">
        <f aca="false">IF(AND(U40&lt;&gt;"",AO38=""),"新規に適用",IF(AND(U40&lt;&gt;"",OR(U38="新加算Ⅰ",U38="新加算Ⅱ",U38="新加算Ⅴ（１）",U38="新加算Ⅴ（２）",U38="新加算Ⅴ（３）",U38="新加算Ⅴ（４）",U38="新加算Ⅴ（５）",U38="新加算Ⅴ（６）",U38="新加算Ⅴ（７）",U38="新加算Ⅴ（９）",U38="新加算Ⅴ（10）",U38="新加算Ⅴ（12）")),"継続で適用",""))</f>
        <v/>
      </c>
      <c r="AS40" s="856" t="str">
        <f aca="false">IF(AND(U40&lt;&gt;"",AS38=""),"新規に適用",IF(AND(U40&lt;&gt;"",AS38&lt;&gt;""),"継続で適用",""))</f>
        <v/>
      </c>
      <c r="AT40" s="839"/>
      <c r="AU40" s="869"/>
      <c r="AV40" s="832" t="str">
        <f aca="false">IF(K38&lt;&gt;"","V列に色付け","")</f>
        <v>V列に色付け</v>
      </c>
      <c r="AW40" s="878"/>
      <c r="AX40" s="834"/>
      <c r="BL40" s="645" t="str">
        <f aca="false">G38</f>
        <v>千葉県</v>
      </c>
    </row>
    <row r="41" s="1" customFormat="true" ht="30" hidden="false" customHeight="true" outlineLevel="0" collapsed="false">
      <c r="A41" s="617"/>
      <c r="B41" s="618"/>
      <c r="C41" s="618"/>
      <c r="D41" s="618"/>
      <c r="E41" s="618"/>
      <c r="F41" s="618"/>
      <c r="G41" s="619"/>
      <c r="H41" s="619"/>
      <c r="I41" s="619"/>
      <c r="J41" s="809"/>
      <c r="K41" s="619"/>
      <c r="L41" s="621"/>
      <c r="M41" s="622"/>
      <c r="N41" s="860" t="str">
        <f aca="false">IF('別紙様式2-2（４・５月分）'!Q34="","",'別紙様式2-2（４・５月分）'!Q34)</f>
        <v>ベア加算なし</v>
      </c>
      <c r="O41" s="864"/>
      <c r="P41" s="874"/>
      <c r="Q41" s="841"/>
      <c r="R41" s="875"/>
      <c r="S41" s="876"/>
      <c r="T41" s="844"/>
      <c r="U41" s="845"/>
      <c r="V41" s="871"/>
      <c r="W41" s="847"/>
      <c r="X41" s="882"/>
      <c r="Y41" s="668"/>
      <c r="Z41" s="882"/>
      <c r="AA41" s="668"/>
      <c r="AB41" s="882"/>
      <c r="AC41" s="668"/>
      <c r="AD41" s="882"/>
      <c r="AE41" s="668"/>
      <c r="AF41" s="668"/>
      <c r="AG41" s="849"/>
      <c r="AH41" s="850"/>
      <c r="AI41" s="872"/>
      <c r="AJ41" s="883"/>
      <c r="AK41" s="853"/>
      <c r="AL41" s="854"/>
      <c r="AM41" s="855"/>
      <c r="AN41" s="856"/>
      <c r="AO41" s="856"/>
      <c r="AP41" s="857"/>
      <c r="AQ41" s="856"/>
      <c r="AR41" s="858"/>
      <c r="AS41" s="856"/>
      <c r="AT41" s="682" t="str">
        <f aca="false">IF(AV38="","",IF(OR(U38="",AND(N41="ベア加算なし",OR(U38="新加算Ⅰ",U38="新加算Ⅱ",U38="新加算Ⅲ",U38="新加算Ⅳ"),AN38=""),AND(OR(U38="新加算Ⅰ",U38="新加算Ⅱ",U38="新加算Ⅲ",U38="新加算Ⅳ",U38="新加算Ⅴ（１）",U38="新加算Ⅴ（２）",U38="新加算Ⅴ（３）",U38="新加算Ⅴ（４）",U38="新加算Ⅴ（５）",U38="新加算Ⅴ（６）",U38="新加算Ⅴ（８）",U38="新加算Ⅴ（11）"),AO38=""),AND(OR(U38="新加算Ⅴ（７）",U38="新加算Ⅴ（９）",U38="新加算Ⅴ（10）",U38="新加算Ⅴ（12）",U38="新加算Ⅴ（13）",U38="新加算Ⅴ（14）"),AP38=""),AND(OR(U38="新加算Ⅰ",U38="新加算Ⅱ",U38="新加算Ⅲ",U38="新加算Ⅴ（１）",U38="新加算Ⅴ（３）",U38="新加算Ⅴ（８）"),AQ38=""),AND(AND(OR(U38="新加算Ⅰ",U38="新加算Ⅱ",U38="新加算Ⅴ（１）",U38="新加算Ⅴ（２）",U38="新加算Ⅴ（３）",U38="新加算Ⅴ（４）",U38="新加算Ⅴ（５）",U38="新加算Ⅴ（６）",U38="新加算Ⅴ（７）",U38="新加算Ⅴ（９）",U38="新加算Ⅴ（10）",U38="新加算Ⅴ（12）"),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38=""),AND(OR(U38="新加算Ⅰ",U38="新加算Ⅴ（１）",U38="新加算Ⅴ（２）",U38="新加算Ⅴ（５）",U38="新加算Ⅴ（７）",U38="新加算Ⅴ（10）"),AS38="")),"！記入が必要な欄（ピンク色のセル）に空欄があります。空欄を埋めてください。",""))</f>
        <v/>
      </c>
      <c r="AU41" s="869"/>
      <c r="AV41" s="832"/>
      <c r="AW41" s="878" t="str">
        <f aca="false">IF('別紙様式2-2（４・５月分）'!O34="","",'別紙様式2-2（４・５月分）'!O34)</f>
        <v>ベア加算なし</v>
      </c>
      <c r="AX41" s="834"/>
      <c r="BL41" s="645" t="str">
        <f aca="false">G38</f>
        <v>千葉県</v>
      </c>
    </row>
    <row r="42" customFormat="false" ht="30" hidden="false" customHeight="true" outlineLevel="0" collapsed="false">
      <c r="A42" s="731" t="n">
        <v>8</v>
      </c>
      <c r="B42" s="732" t="str">
        <f aca="false">IF(基本情報入力シート!C61="","",基本情報入力シート!C61)</f>
        <v/>
      </c>
      <c r="C42" s="732"/>
      <c r="D42" s="732"/>
      <c r="E42" s="732"/>
      <c r="F42" s="732"/>
      <c r="G42" s="733" t="str">
        <f aca="false">IF(基本情報入力シート!M61="","",基本情報入力シート!M61)</f>
        <v/>
      </c>
      <c r="H42" s="733" t="str">
        <f aca="false">IF(基本情報入力シート!R61="","",基本情報入力シート!R61)</f>
        <v/>
      </c>
      <c r="I42" s="733" t="str">
        <f aca="false">IF(基本情報入力シート!W61="","",基本情報入力シート!W61)</f>
        <v/>
      </c>
      <c r="J42" s="861" t="str">
        <f aca="false">IF(基本情報入力シート!X61="","",基本情報入力シート!X61)</f>
        <v/>
      </c>
      <c r="K42" s="733" t="str">
        <f aca="false">IF(基本情報入力シート!Y61="","",基本情報入力シート!Y61)</f>
        <v/>
      </c>
      <c r="L42" s="880" t="str">
        <f aca="false">IF(基本情報入力シート!AB61="","",基本情報入力シート!AB61)</f>
        <v/>
      </c>
      <c r="M42" s="881" t="e">
        <f aca="false">IF(基本情報入力シート!AC61="","",基本情報入力シート!AC61)</f>
        <v>#N/A</v>
      </c>
      <c r="N42" s="812" t="str">
        <f aca="false">IF('別紙様式2-2（４・５月分）'!Q35="","",'別紙様式2-2（４・５月分）'!Q35)</f>
        <v/>
      </c>
      <c r="O42" s="864" t="e">
        <f aca="false">IF(SUM('別紙様式2-2（４・５月分）'!R35:R37)=0,"",SUM('別紙様式2-2（４・５月分）'!R35:R37))</f>
        <v>#N/A</v>
      </c>
      <c r="P42" s="814" t="e">
        <f aca="false">IFERROR(VLOOKUP('別紙様式2-2（４・５月分）'!AR35,【参考】数式用!$AT$5:$AU$22,2,FALSE),"")))</f>
        <v>#N/A</v>
      </c>
      <c r="Q42" s="814"/>
      <c r="R42" s="814"/>
      <c r="S42" s="865" t="e">
        <f aca="false">IFERROR(VLOOKUP(K42,【参考】数式用!$A$5:$AB$27,MATCH(P42,【参考】数式用!$B$4:$AB$4,0)+1,0),"")))</f>
        <v>#N/A</v>
      </c>
      <c r="T42" s="816" t="s">
        <v>447</v>
      </c>
      <c r="U42" s="817"/>
      <c r="V42" s="866" t="e">
        <f aca="false">IFERROR(VLOOKUP(K42,【参考】数式用!$A$5:$AB$27,MATCH(U42,【参考】数式用!$B$4:$AB$4,0)+1,0),"")))</f>
        <v>#N/A</v>
      </c>
      <c r="W42" s="819" t="s">
        <v>114</v>
      </c>
      <c r="X42" s="820" t="n">
        <v>6</v>
      </c>
      <c r="Y42" s="627" t="s">
        <v>115</v>
      </c>
      <c r="Z42" s="820" t="n">
        <v>6</v>
      </c>
      <c r="AA42" s="627" t="s">
        <v>406</v>
      </c>
      <c r="AB42" s="820" t="n">
        <v>7</v>
      </c>
      <c r="AC42" s="627" t="s">
        <v>115</v>
      </c>
      <c r="AD42" s="820" t="n">
        <v>3</v>
      </c>
      <c r="AE42" s="627" t="s">
        <v>116</v>
      </c>
      <c r="AF42" s="627" t="s">
        <v>127</v>
      </c>
      <c r="AG42" s="821" t="n">
        <f aca="false">IF(X42&gt;=1,(AB42*12+AD42)-(X42*12+Z42)+1,"")</f>
        <v>10</v>
      </c>
      <c r="AH42" s="822" t="s">
        <v>407</v>
      </c>
      <c r="AI42" s="867" t="str">
        <f aca="false">IFERROR(ROUNDDOWN(ROUND(L42*V42,0)*M42,0)*AG42,"")</f>
        <v/>
      </c>
      <c r="AJ42" s="868" t="str">
        <f aca="false">IFERROR(ROUNDDOWN(ROUND((L42*(V42-AX42)),0)*M42,0)*AG42,"")</f>
        <v/>
      </c>
      <c r="AK42" s="825" t="e">
        <f aca="false">IFERROR(IF(OR(N42="",N43="",N45=""),0,ROUNDDOWN(ROUNDDOWN(ROUND(L42*VLOOKUP(K42,【参考】数式用!$A$5:$AB$27,MATCH("新加算Ⅳ",【参考】数式用!$B$4:$AB$4,0)+1,0),0)*M42,0)*AG42*0.5,0)),"")),0),0),0)))</f>
        <v>#N/A</v>
      </c>
      <c r="AL42" s="826"/>
      <c r="AM42" s="827" t="e">
        <f aca="false">IFERROR(IF(OR(N45="ベア加算",N45=""),0, IF(OR(U42="新加算Ⅰ",U42="新加算Ⅱ",U42="新加算Ⅲ",U42="新加算Ⅳ"),ROUNDDOWN(ROUND(L42*VLOOKUP(K42,【参考】数式用!$A$5:$I$27,MATCH("ベア加算",【参考】数式用!$B$4:$I$4,0)+1,0),0)*M42,0)*AG42,0)),"")),0),0))))</f>
        <v>#N/A</v>
      </c>
      <c r="AN42" s="704"/>
      <c r="AO42" s="828"/>
      <c r="AP42" s="705"/>
      <c r="AQ42" s="705"/>
      <c r="AR42" s="829"/>
      <c r="AS42" s="830"/>
      <c r="AT42" s="640" t="str">
        <f aca="false">IF(AV42="","",IF(V42&lt;O42,"！加算の要件上は問題ありませんが、令和６年４・５月と比較して令和６年６月に加算率が下がる計画になっています。",""))</f>
        <v/>
      </c>
      <c r="AU42" s="869"/>
      <c r="AV42" s="832" t="str">
        <f aca="false">IF(K42&lt;&gt;"","V列に色付け","")</f>
        <v/>
      </c>
      <c r="AW42" s="878" t="str">
        <f aca="false">IF('別紙様式2-2（４・５月分）'!O35="","",'別紙様式2-2（４・５月分）'!O35)</f>
        <v/>
      </c>
      <c r="AX42" s="834" t="e">
        <f aca="false">IF(SUM('別紙様式2-2（４・５月分）'!P35:P37)=0,"",SUM('別紙様式2-2（４・５月分）'!P35:P37))</f>
        <v>#N/A</v>
      </c>
      <c r="AY42" s="835" t="e">
        <f aca="false">IFERROR(VLOOKUP(K42,【参考】数式用!$AJ$2:$AK$24,2,FALSE),"")))</f>
        <v>#N/A</v>
      </c>
      <c r="AZ42" s="836" t="s">
        <v>448</v>
      </c>
      <c r="BA42" s="836" t="s">
        <v>449</v>
      </c>
      <c r="BB42" s="836" t="s">
        <v>450</v>
      </c>
      <c r="BC42" s="836" t="s">
        <v>451</v>
      </c>
      <c r="BD42" s="836" t="e">
        <f aca="false">IF(AND(P42&lt;&gt;"新加算Ⅰ",P42&lt;&gt;"新加算Ⅱ",P42&lt;&gt;"新加算Ⅲ",P42&lt;&gt;"新加算Ⅳ"),P42,IF(Q44&lt;&gt;"",Q44,""))</f>
        <v>#N/A</v>
      </c>
      <c r="BE42" s="836"/>
      <c r="BF42" s="836" t="e">
        <f aca="false">IF(AM42&lt;&gt;0,IF(AN42="○","入力済","未入力"),"")</f>
        <v>#N/A</v>
      </c>
      <c r="BG42" s="836" t="str">
        <f aca="false">IF(OR(U42="新加算Ⅰ",U42="新加算Ⅱ",U42="新加算Ⅲ",U42="新加算Ⅳ",U42="新加算Ⅴ（１）",U42="新加算Ⅴ（２）",U42="新加算Ⅴ（３）",U42="新加算ⅠⅤ（４）",U42="新加算Ⅴ（５）",U42="新加算Ⅴ（６）",U42="新加算Ⅴ（８）",U42="新加算Ⅴ（11）"),IF(OR(AO42="○",AO42="令和６年度中に満たす"),"入力済","未入力"),"")</f>
        <v/>
      </c>
      <c r="BH42" s="836" t="str">
        <f aca="false">IF(OR(U42="新加算Ⅴ（７）",U42="新加算Ⅴ（９）",U42="新加算Ⅴ（10）",U42="新加算Ⅴ（12）",U42="新加算Ⅴ（13）",U42="新加算Ⅴ（14）"),IF(OR(AP42="○",AP42="令和６年度中に満たす"),"入力済","未入力"),"")</f>
        <v/>
      </c>
      <c r="BI42" s="836" t="str">
        <f aca="false">IF(OR(U42="新加算Ⅰ",U42="新加算Ⅱ",U42="新加算Ⅲ",U42="新加算Ⅴ（１）",U42="新加算Ⅴ（３）",U42="新加算Ⅴ（８）"),IF(OR(AQ42="○",AQ42="令和６年度中に満たす"),"入力済","未入力"),"")</f>
        <v/>
      </c>
      <c r="BJ42" s="837" t="str">
        <f aca="false">IF(OR(U42="新加算Ⅰ",U42="新加算Ⅱ",U42="新加算Ⅴ（１）",U42="新加算Ⅴ（２）",U42="新加算Ⅴ（３）",U42="新加算Ⅴ（４）",U42="新加算Ⅴ（５）",U42="新加算Ⅴ（６）",U42="新加算Ⅴ（７）",U42="新加算Ⅴ（９）",U42="新加算Ⅴ（10）",U42="新加算Ⅴ（12）"),IF(OR(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（病院等（老健以外）)",K42&lt;&gt;"（介護予防）短期入所療養介護（医療院）"),AR42&lt;&gt;""),1,""),"")</f>
        <v/>
      </c>
      <c r="BK42" s="832" t="str">
        <f aca="false">IF(OR(U42="新加算Ⅰ",U42="新加算Ⅴ（１）",U42="新加算Ⅴ（２）",U42="新加算Ⅴ（５）",U42="新加算Ⅴ（７）",U42="新加算Ⅴ（10）"),IF(AS42="","未入力","入力済"),"")</f>
        <v/>
      </c>
      <c r="BL42" s="645" t="str">
        <f aca="false">G42</f>
        <v/>
      </c>
    </row>
    <row r="43" customFormat="false" ht="15" hidden="false" customHeight="true" outlineLevel="0" collapsed="false">
      <c r="A43" s="731"/>
      <c r="B43" s="732"/>
      <c r="C43" s="732"/>
      <c r="D43" s="732"/>
      <c r="E43" s="732"/>
      <c r="F43" s="732"/>
      <c r="G43" s="733"/>
      <c r="H43" s="733"/>
      <c r="I43" s="733"/>
      <c r="J43" s="861"/>
      <c r="K43" s="733"/>
      <c r="L43" s="880"/>
      <c r="M43" s="881"/>
      <c r="N43" s="838" t="str">
        <f aca="false">IF('別紙様式2-2（４・５月分）'!Q36="","",'別紙様式2-2（４・５月分）'!Q36)</f>
        <v/>
      </c>
      <c r="O43" s="864"/>
      <c r="P43" s="814"/>
      <c r="Q43" s="814"/>
      <c r="R43" s="814"/>
      <c r="S43" s="865"/>
      <c r="T43" s="816"/>
      <c r="U43" s="817"/>
      <c r="V43" s="866"/>
      <c r="W43" s="819"/>
      <c r="X43" s="820"/>
      <c r="Y43" s="627"/>
      <c r="Z43" s="820"/>
      <c r="AA43" s="627"/>
      <c r="AB43" s="820"/>
      <c r="AC43" s="627"/>
      <c r="AD43" s="820"/>
      <c r="AE43" s="627"/>
      <c r="AF43" s="627"/>
      <c r="AG43" s="821"/>
      <c r="AH43" s="822"/>
      <c r="AI43" s="867"/>
      <c r="AJ43" s="868"/>
      <c r="AK43" s="825"/>
      <c r="AL43" s="826"/>
      <c r="AM43" s="827"/>
      <c r="AN43" s="704"/>
      <c r="AO43" s="828"/>
      <c r="AP43" s="705"/>
      <c r="AQ43" s="705"/>
      <c r="AR43" s="829"/>
      <c r="AS43" s="830"/>
      <c r="AT43" s="839" t="str">
        <f aca="false">IF(AV42="","",IF(AG42&gt;10,"！令和６年度の新加算の「算定対象月」が10か月を超えています。標準的な「算定対象月」は令和６年６月から令和７年３月です。",IF(OR(AB42&lt;&gt;7,AD42&lt;&gt;3),"！算定期間の終わりが令和７年３月になっていません。区分変更を行う場合は、別紙様式2-4に記入してください。","")))</f>
        <v/>
      </c>
      <c r="AU43" s="869"/>
      <c r="AV43" s="832"/>
      <c r="AW43" s="878" t="str">
        <f aca="false">IF('別紙様式2-2（４・５月分）'!O36="","",'別紙様式2-2（４・５月分）'!O36)</f>
        <v/>
      </c>
      <c r="AX43" s="834"/>
      <c r="AY43" s="835"/>
      <c r="AZ43" s="836"/>
      <c r="BA43" s="836"/>
      <c r="BB43" s="836"/>
      <c r="BC43" s="836"/>
      <c r="BD43" s="836"/>
      <c r="BE43" s="836"/>
      <c r="BF43" s="836"/>
      <c r="BG43" s="836"/>
      <c r="BH43" s="836"/>
      <c r="BI43" s="836"/>
      <c r="BJ43" s="837"/>
      <c r="BK43" s="832"/>
      <c r="BL43" s="645" t="str">
        <f aca="false">G42</f>
        <v/>
      </c>
    </row>
    <row r="44" s="1" customFormat="true" ht="15" hidden="false" customHeight="true" outlineLevel="0" collapsed="false">
      <c r="A44" s="731"/>
      <c r="B44" s="732"/>
      <c r="C44" s="732"/>
      <c r="D44" s="732"/>
      <c r="E44" s="732"/>
      <c r="F44" s="732"/>
      <c r="G44" s="733"/>
      <c r="H44" s="733"/>
      <c r="I44" s="733"/>
      <c r="J44" s="861"/>
      <c r="K44" s="733"/>
      <c r="L44" s="880"/>
      <c r="M44" s="881"/>
      <c r="N44" s="838"/>
      <c r="O44" s="864"/>
      <c r="P44" s="874" t="s">
        <v>118</v>
      </c>
      <c r="Q44" s="841" t="e">
        <f aca="false">IFERROR(VLOOKUP('別紙様式2-2（４・５月分）'!AR35,【参考】数式用!$AT$5:$AV$22,3,FALSE),"")))</f>
        <v>#N/A</v>
      </c>
      <c r="R44" s="875" t="s">
        <v>120</v>
      </c>
      <c r="S44" s="870" t="e">
        <f aca="false">IFERROR(VLOOKUP(K42,【参考】数式用!$A$5:$AB$27,MATCH(Q44,【参考】数式用!$B$4:$AB$4,0)+1,0),"")))</f>
        <v>#N/A</v>
      </c>
      <c r="T44" s="844" t="s">
        <v>452</v>
      </c>
      <c r="U44" s="845"/>
      <c r="V44" s="871" t="e">
        <f aca="false">IFERROR(VLOOKUP(K42,【参考】数式用!$A$5:$AB$27,MATCH(U44,【参考】数式用!$B$4:$AB$4,0)+1,0),"")))</f>
        <v>#N/A</v>
      </c>
      <c r="W44" s="847" t="s">
        <v>114</v>
      </c>
      <c r="X44" s="882" t="n">
        <v>7</v>
      </c>
      <c r="Y44" s="668" t="s">
        <v>115</v>
      </c>
      <c r="Z44" s="882" t="n">
        <v>4</v>
      </c>
      <c r="AA44" s="668" t="s">
        <v>406</v>
      </c>
      <c r="AB44" s="882" t="n">
        <v>8</v>
      </c>
      <c r="AC44" s="668" t="s">
        <v>115</v>
      </c>
      <c r="AD44" s="882" t="n">
        <v>3</v>
      </c>
      <c r="AE44" s="668" t="s">
        <v>116</v>
      </c>
      <c r="AF44" s="668" t="s">
        <v>127</v>
      </c>
      <c r="AG44" s="849" t="n">
        <f aca="false">IF(X44&gt;=1,(AB44*12+AD44)-(X44*12+Z44)+1,"")</f>
        <v>12</v>
      </c>
      <c r="AH44" s="850" t="s">
        <v>407</v>
      </c>
      <c r="AI44" s="872" t="str">
        <f aca="false">IFERROR(ROUNDDOWN(ROUND(L42*V44,0)*M42,0)*AG44,"")</f>
        <v/>
      </c>
      <c r="AJ44" s="883" t="str">
        <f aca="false">IFERROR(ROUNDDOWN(ROUND((L42*(V44-AX42)),0)*M42,0)*AG44,"")</f>
        <v/>
      </c>
      <c r="AK44" s="853" t="e">
        <f aca="false">IFERROR(IF(OR(N42="",N43="",N45=""),0,ROUNDDOWN(ROUNDDOWN(ROUND(L42*VLOOKUP(K42,【参考】数式用!$A$5:$AB$27,MATCH("新加算Ⅳ",【参考】数式用!$B$4:$AB$4,0)+1,0),0)*M42,0)*AG44*0.5,0)),"")),0),0),0)))</f>
        <v>#N/A</v>
      </c>
      <c r="AL44" s="854" t="str">
        <f aca="false">IF(U44&lt;&gt;"","新規に適用","")</f>
        <v/>
      </c>
      <c r="AM44" s="855" t="e">
        <f aca="false">IFERROR(IF(OR(N45="ベア加算",N45=""),0, IF(OR(U42="新加算Ⅰ",U42="新加算Ⅱ",U42="新加算Ⅲ",U42="新加算Ⅳ"),0,ROUNDDOWN(ROUND(L42*VLOOKUP(K42,【参考】数式用!$A$5:$I$27,MATCH("ベア加算",【参考】数式用!$B$4:$I$4,0)+1,0),0)*M42,0)*AG44)),"")),0),0))))</f>
        <v>#N/A</v>
      </c>
      <c r="AN44" s="856" t="e">
        <f aca="false">IF(AM44=0,"",IF(AND(U44&lt;&gt;"",AN42=""),"新規に適用",IF(AND(U44&lt;&gt;"",AN42&lt;&gt;""),"継続で適用","")))</f>
        <v>#N/A</v>
      </c>
      <c r="AO44" s="856" t="str">
        <f aca="false">IF(AND(U44&lt;&gt;"",AO42=""),"新規に適用",IF(AND(U44&lt;&gt;"",AO42&lt;&gt;""),"継続で適用",""))</f>
        <v/>
      </c>
      <c r="AP44" s="857"/>
      <c r="AQ44" s="856" t="str">
        <f aca="false">IF(AND(U44&lt;&gt;"",AQ42=""),"新規に適用",IF(AND(U44&lt;&gt;"",AQ42&lt;&gt;""),"継続で適用",""))</f>
        <v/>
      </c>
      <c r="AR44" s="858" t="str">
        <f aca="false">IF(AND(U44&lt;&gt;"",AO42=""),"新規に適用",IF(AND(U44&lt;&gt;"",OR(U42="新加算Ⅰ",U42="新加算Ⅱ",U42="新加算Ⅴ（１）",U42="新加算Ⅴ（２）",U42="新加算Ⅴ（３）",U42="新加算Ⅴ（４）",U42="新加算Ⅴ（５）",U42="新加算Ⅴ（６）",U42="新加算Ⅴ（７）",U42="新加算Ⅴ（９）",U42="新加算Ⅴ（10）",U42="新加算Ⅴ（12）")),"継続で適用",""))</f>
        <v/>
      </c>
      <c r="AS44" s="856" t="str">
        <f aca="false">IF(AND(U44&lt;&gt;"",AS42=""),"新規に適用",IF(AND(U44&lt;&gt;"",AS42&lt;&gt;""),"継続で適用",""))</f>
        <v/>
      </c>
      <c r="AT44" s="839"/>
      <c r="AU44" s="869"/>
      <c r="AV44" s="832" t="str">
        <f aca="false">IF(K42&lt;&gt;"","V列に色付け","")</f>
        <v/>
      </c>
      <c r="AW44" s="878"/>
      <c r="AX44" s="834"/>
      <c r="BL44" s="645" t="str">
        <f aca="false">G42</f>
        <v/>
      </c>
    </row>
    <row r="45" s="1" customFormat="true" ht="30" hidden="false" customHeight="true" outlineLevel="0" collapsed="false">
      <c r="A45" s="731"/>
      <c r="B45" s="732"/>
      <c r="C45" s="732"/>
      <c r="D45" s="732"/>
      <c r="E45" s="732"/>
      <c r="F45" s="732"/>
      <c r="G45" s="733"/>
      <c r="H45" s="733"/>
      <c r="I45" s="733"/>
      <c r="J45" s="861"/>
      <c r="K45" s="733"/>
      <c r="L45" s="880"/>
      <c r="M45" s="881"/>
      <c r="N45" s="860" t="str">
        <f aca="false">IF('別紙様式2-2（４・５月分）'!Q37="","",'別紙様式2-2（４・５月分）'!Q37)</f>
        <v/>
      </c>
      <c r="O45" s="864"/>
      <c r="P45" s="874"/>
      <c r="Q45" s="841"/>
      <c r="R45" s="875"/>
      <c r="S45" s="870"/>
      <c r="T45" s="844"/>
      <c r="U45" s="845"/>
      <c r="V45" s="871"/>
      <c r="W45" s="847"/>
      <c r="X45" s="882"/>
      <c r="Y45" s="668"/>
      <c r="Z45" s="882"/>
      <c r="AA45" s="668"/>
      <c r="AB45" s="882"/>
      <c r="AC45" s="668"/>
      <c r="AD45" s="882"/>
      <c r="AE45" s="668"/>
      <c r="AF45" s="668"/>
      <c r="AG45" s="849"/>
      <c r="AH45" s="850"/>
      <c r="AI45" s="872"/>
      <c r="AJ45" s="883"/>
      <c r="AK45" s="853"/>
      <c r="AL45" s="854"/>
      <c r="AM45" s="855"/>
      <c r="AN45" s="856"/>
      <c r="AO45" s="856"/>
      <c r="AP45" s="857"/>
      <c r="AQ45" s="856"/>
      <c r="AR45" s="858"/>
      <c r="AS45" s="856"/>
      <c r="AT45" s="682" t="str">
        <f aca="false">IF(AV42="","",IF(OR(U42="",AND(N45="ベア加算なし",OR(U42="新加算Ⅰ",U42="新加算Ⅱ",U42="新加算Ⅲ",U42="新加算Ⅳ"),AN42=""),AND(OR(U42="新加算Ⅰ",U42="新加算Ⅱ",U42="新加算Ⅲ",U42="新加算Ⅳ",U42="新加算Ⅴ（１）",U42="新加算Ⅴ（２）",U42="新加算Ⅴ（３）",U42="新加算Ⅴ（４）",U42="新加算Ⅴ（５）",U42="新加算Ⅴ（６）",U42="新加算Ⅴ（８）",U42="新加算Ⅴ（11）"),AO42=""),AND(OR(U42="新加算Ⅴ（７）",U42="新加算Ⅴ（９）",U42="新加算Ⅴ（10）",U42="新加算Ⅴ（12）",U42="新加算Ⅴ（13）",U42="新加算Ⅴ（14）"),AP42=""),AND(OR(U42="新加算Ⅰ",U42="新加算Ⅱ",U42="新加算Ⅲ",U42="新加算Ⅴ（１）",U42="新加算Ⅴ（３）",U42="新加算Ⅴ（８）"),AQ42=""),AND(AND(OR(U42="新加算Ⅰ",U42="新加算Ⅱ",U42="新加算Ⅴ（１）",U42="新加算Ⅴ（２）",U42="新加算Ⅴ（３）",U42="新加算Ⅴ（４）",U42="新加算Ⅴ（５）",U42="新加算Ⅴ（６）",U42="新加算Ⅴ（７）",U42="新加算Ⅴ（９）",U42="新加算Ⅴ（10）",U42="新加算Ⅴ（12）"),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42=""),AND(OR(U42="新加算Ⅰ",U42="新加算Ⅴ（１）",U42="新加算Ⅴ（２）",U42="新加算Ⅴ（５）",U42="新加算Ⅴ（７）",U42="新加算Ⅴ（10）"),AS42="")),"！記入が必要な欄（ピンク色のセル）に空欄があります。空欄を埋めてください。",""))</f>
        <v/>
      </c>
      <c r="AU45" s="869"/>
      <c r="AV45" s="832"/>
      <c r="AW45" s="878" t="str">
        <f aca="false">IF('別紙様式2-2（４・５月分）'!O37="","",'別紙様式2-2（４・５月分）'!O37)</f>
        <v/>
      </c>
      <c r="AX45" s="834"/>
      <c r="BL45" s="645" t="str">
        <f aca="false">G42</f>
        <v/>
      </c>
    </row>
    <row r="46" customFormat="false" ht="30" hidden="false" customHeight="true" outlineLevel="0" collapsed="false">
      <c r="A46" s="617" t="n">
        <v>9</v>
      </c>
      <c r="B46" s="618" t="str">
        <f aca="false">IF(基本情報入力シート!C62="","",基本情報入力シート!C62)</f>
        <v/>
      </c>
      <c r="C46" s="618"/>
      <c r="D46" s="618"/>
      <c r="E46" s="618"/>
      <c r="F46" s="618"/>
      <c r="G46" s="619" t="str">
        <f aca="false">IF(基本情報入力シート!M62="","",基本情報入力シート!M62)</f>
        <v/>
      </c>
      <c r="H46" s="619" t="str">
        <f aca="false">IF(基本情報入力シート!R62="","",基本情報入力シート!R62)</f>
        <v/>
      </c>
      <c r="I46" s="619" t="str">
        <f aca="false">IF(基本情報入力シート!W62="","",基本情報入力シート!W62)</f>
        <v/>
      </c>
      <c r="J46" s="809" t="str">
        <f aca="false">IF(基本情報入力シート!X62="","",基本情報入力シート!X62)</f>
        <v/>
      </c>
      <c r="K46" s="619" t="str">
        <f aca="false">IF(基本情報入力シート!Y62="","",基本情報入力シート!Y62)</f>
        <v/>
      </c>
      <c r="L46" s="621" t="str">
        <f aca="false">IF(基本情報入力シート!AB62="","",基本情報入力シート!AB62)</f>
        <v/>
      </c>
      <c r="M46" s="622" t="e">
        <f aca="false">IF(基本情報入力シート!AC62="","",基本情報入力シート!AC62)</f>
        <v>#N/A</v>
      </c>
      <c r="N46" s="812" t="str">
        <f aca="false">IF('別紙様式2-2（４・５月分）'!Q38="","",'別紙様式2-2（４・５月分）'!Q38)</f>
        <v/>
      </c>
      <c r="O46" s="864" t="e">
        <f aca="false">IF(SUM('別紙様式2-2（４・５月分）'!R38:R40)=0,"",SUM('別紙様式2-2（４・５月分）'!R38:R40))</f>
        <v>#N/A</v>
      </c>
      <c r="P46" s="814" t="e">
        <f aca="false">IFERROR(VLOOKUP('別紙様式2-2（４・５月分）'!AR38,【参考】数式用!$AT$5:$AU$22,2,FALSE),"")))</f>
        <v>#N/A</v>
      </c>
      <c r="Q46" s="814"/>
      <c r="R46" s="814"/>
      <c r="S46" s="865" t="e">
        <f aca="false">IFERROR(VLOOKUP(K46,【参考】数式用!$A$5:$AB$27,MATCH(P46,【参考】数式用!$B$4:$AB$4,0)+1,0),"")))</f>
        <v>#N/A</v>
      </c>
      <c r="T46" s="816" t="s">
        <v>447</v>
      </c>
      <c r="U46" s="817"/>
      <c r="V46" s="866" t="e">
        <f aca="false">IFERROR(VLOOKUP(K46,【参考】数式用!$A$5:$AB$27,MATCH(U46,【参考】数式用!$B$4:$AB$4,0)+1,0),"")))</f>
        <v>#N/A</v>
      </c>
      <c r="W46" s="819" t="s">
        <v>114</v>
      </c>
      <c r="X46" s="820" t="n">
        <v>6</v>
      </c>
      <c r="Y46" s="627" t="s">
        <v>115</v>
      </c>
      <c r="Z46" s="820" t="n">
        <v>6</v>
      </c>
      <c r="AA46" s="627" t="s">
        <v>406</v>
      </c>
      <c r="AB46" s="820" t="n">
        <v>7</v>
      </c>
      <c r="AC46" s="627" t="s">
        <v>115</v>
      </c>
      <c r="AD46" s="820" t="n">
        <v>3</v>
      </c>
      <c r="AE46" s="627" t="s">
        <v>116</v>
      </c>
      <c r="AF46" s="627" t="s">
        <v>127</v>
      </c>
      <c r="AG46" s="821" t="n">
        <f aca="false">IF(X46&gt;=1,(AB46*12+AD46)-(X46*12+Z46)+1,"")</f>
        <v>10</v>
      </c>
      <c r="AH46" s="822" t="s">
        <v>407</v>
      </c>
      <c r="AI46" s="867" t="str">
        <f aca="false">IFERROR(ROUNDDOWN(ROUND(L46*V46,0)*M46,0)*AG46,"")</f>
        <v/>
      </c>
      <c r="AJ46" s="868" t="str">
        <f aca="false">IFERROR(ROUNDDOWN(ROUND((L46*(V46-AX46)),0)*M46,0)*AG46,"")</f>
        <v/>
      </c>
      <c r="AK46" s="825" t="e">
        <f aca="false">IFERROR(IF(OR(N46="",N47="",N49=""),0,ROUNDDOWN(ROUNDDOWN(ROUND(L46*VLOOKUP(K46,【参考】数式用!$A$5:$AB$27,MATCH("新加算Ⅳ",【参考】数式用!$B$4:$AB$4,0)+1,0),0)*M46,0)*AG46*0.5,0)),"")),0),0),0)))</f>
        <v>#N/A</v>
      </c>
      <c r="AL46" s="826"/>
      <c r="AM46" s="827" t="e">
        <f aca="false">IFERROR(IF(OR(N49="ベア加算",N49=""),0, IF(OR(U46="新加算Ⅰ",U46="新加算Ⅱ",U46="新加算Ⅲ",U46="新加算Ⅳ"),ROUNDDOWN(ROUND(L46*VLOOKUP(K46,【参考】数式用!$A$5:$I$27,MATCH("ベア加算",【参考】数式用!$B$4:$I$4,0)+1,0),0)*M46,0)*AG46,0)),"")),0),0))))</f>
        <v>#N/A</v>
      </c>
      <c r="AN46" s="704"/>
      <c r="AO46" s="828"/>
      <c r="AP46" s="705"/>
      <c r="AQ46" s="705"/>
      <c r="AR46" s="829"/>
      <c r="AS46" s="830"/>
      <c r="AT46" s="640" t="str">
        <f aca="false">IF(AV46="","",IF(V46&lt;O46,"！加算の要件上は問題ありませんが、令和６年４・５月と比較して令和６年６月に加算率が下がる計画になっています。",""))</f>
        <v/>
      </c>
      <c r="AU46" s="869"/>
      <c r="AV46" s="832" t="str">
        <f aca="false">IF(K46&lt;&gt;"","V列に色付け","")</f>
        <v/>
      </c>
      <c r="AW46" s="878" t="str">
        <f aca="false">IF('別紙様式2-2（４・５月分）'!O38="","",'別紙様式2-2（４・５月分）'!O38)</f>
        <v/>
      </c>
      <c r="AX46" s="834" t="e">
        <f aca="false">IF(SUM('別紙様式2-2（４・５月分）'!P38:P40)=0,"",SUM('別紙様式2-2（４・５月分）'!P38:P40))</f>
        <v>#N/A</v>
      </c>
      <c r="AY46" s="835" t="e">
        <f aca="false">IFERROR(VLOOKUP(K46,【参考】数式用!$AJ$2:$AK$24,2,FALSE),"")))</f>
        <v>#N/A</v>
      </c>
      <c r="AZ46" s="836" t="s">
        <v>448</v>
      </c>
      <c r="BA46" s="836" t="s">
        <v>449</v>
      </c>
      <c r="BB46" s="836" t="s">
        <v>450</v>
      </c>
      <c r="BC46" s="836" t="s">
        <v>451</v>
      </c>
      <c r="BD46" s="836" t="e">
        <f aca="false">IF(AND(P46&lt;&gt;"新加算Ⅰ",P46&lt;&gt;"新加算Ⅱ",P46&lt;&gt;"新加算Ⅲ",P46&lt;&gt;"新加算Ⅳ"),P46,IF(Q48&lt;&gt;"",Q48,""))</f>
        <v>#N/A</v>
      </c>
      <c r="BE46" s="836"/>
      <c r="BF46" s="836" t="e">
        <f aca="false">IF(AM46&lt;&gt;0,IF(AN46="○","入力済","未入力"),"")</f>
        <v>#N/A</v>
      </c>
      <c r="BG46" s="836" t="str">
        <f aca="false">IF(OR(U46="新加算Ⅰ",U46="新加算Ⅱ",U46="新加算Ⅲ",U46="新加算Ⅳ",U46="新加算Ⅴ（１）",U46="新加算Ⅴ（２）",U46="新加算Ⅴ（３）",U46="新加算ⅠⅤ（４）",U46="新加算Ⅴ（５）",U46="新加算Ⅴ（６）",U46="新加算Ⅴ（８）",U46="新加算Ⅴ（11）"),IF(OR(AO46="○",AO46="令和６年度中に満たす"),"入力済","未入力"),"")</f>
        <v/>
      </c>
      <c r="BH46" s="836" t="str">
        <f aca="false">IF(OR(U46="新加算Ⅴ（７）",U46="新加算Ⅴ（９）",U46="新加算Ⅴ（10）",U46="新加算Ⅴ（12）",U46="新加算Ⅴ（13）",U46="新加算Ⅴ（14）"),IF(OR(AP46="○",AP46="令和６年度中に満たす"),"入力済","未入力"),"")</f>
        <v/>
      </c>
      <c r="BI46" s="836" t="str">
        <f aca="false">IF(OR(U46="新加算Ⅰ",U46="新加算Ⅱ",U46="新加算Ⅲ",U46="新加算Ⅴ（１）",U46="新加算Ⅴ（３）",U46="新加算Ⅴ（８）"),IF(OR(AQ46="○",AQ46="令和６年度中に満たす"),"入力済","未入力"),"")</f>
        <v/>
      </c>
      <c r="BJ46" s="837" t="str">
        <f aca="false">IF(OR(U46="新加算Ⅰ",U46="新加算Ⅱ",U46="新加算Ⅴ（１）",U46="新加算Ⅴ（２）",U46="新加算Ⅴ（３）",U46="新加算Ⅴ（４）",U46="新加算Ⅴ（５）",U46="新加算Ⅴ（６）",U46="新加算Ⅴ（７）",U46="新加算Ⅴ（９）",U46="新加算Ⅴ（10）",U46="新加算Ⅴ（12）"),IF(OR(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（病院等（老健以外）)",K46&lt;&gt;"（介護予防）短期入所療養介護（医療院）"),AR46&lt;&gt;""),1,""),"")</f>
        <v/>
      </c>
      <c r="BK46" s="832" t="str">
        <f aca="false">IF(OR(U46="新加算Ⅰ",U46="新加算Ⅴ（１）",U46="新加算Ⅴ（２）",U46="新加算Ⅴ（５）",U46="新加算Ⅴ（７）",U46="新加算Ⅴ（10）"),IF(AS46="","未入力","入力済"),"")</f>
        <v/>
      </c>
      <c r="BL46" s="645" t="str">
        <f aca="false">G46</f>
        <v/>
      </c>
    </row>
    <row r="47" customFormat="false" ht="15" hidden="false" customHeight="true" outlineLevel="0" collapsed="false">
      <c r="A47" s="617"/>
      <c r="B47" s="618"/>
      <c r="C47" s="618"/>
      <c r="D47" s="618"/>
      <c r="E47" s="618"/>
      <c r="F47" s="618"/>
      <c r="G47" s="619"/>
      <c r="H47" s="619"/>
      <c r="I47" s="619"/>
      <c r="J47" s="809"/>
      <c r="K47" s="619"/>
      <c r="L47" s="621"/>
      <c r="M47" s="622"/>
      <c r="N47" s="838" t="str">
        <f aca="false">IF('別紙様式2-2（４・５月分）'!Q39="","",'別紙様式2-2（４・５月分）'!Q39)</f>
        <v/>
      </c>
      <c r="O47" s="864"/>
      <c r="P47" s="814"/>
      <c r="Q47" s="814"/>
      <c r="R47" s="814"/>
      <c r="S47" s="865"/>
      <c r="T47" s="816"/>
      <c r="U47" s="817"/>
      <c r="V47" s="866"/>
      <c r="W47" s="819"/>
      <c r="X47" s="820"/>
      <c r="Y47" s="627"/>
      <c r="Z47" s="820"/>
      <c r="AA47" s="627"/>
      <c r="AB47" s="820"/>
      <c r="AC47" s="627"/>
      <c r="AD47" s="820"/>
      <c r="AE47" s="627"/>
      <c r="AF47" s="627"/>
      <c r="AG47" s="821"/>
      <c r="AH47" s="822"/>
      <c r="AI47" s="867"/>
      <c r="AJ47" s="868"/>
      <c r="AK47" s="825"/>
      <c r="AL47" s="826"/>
      <c r="AM47" s="827"/>
      <c r="AN47" s="704"/>
      <c r="AO47" s="828"/>
      <c r="AP47" s="705"/>
      <c r="AQ47" s="705"/>
      <c r="AR47" s="829"/>
      <c r="AS47" s="830"/>
      <c r="AT47" s="839" t="str">
        <f aca="false">IF(AV46="","",IF(AG46&gt;10,"！令和６年度の新加算の「算定対象月」が10か月を超えています。標準的な「算定対象月」は令和６年６月から令和７年３月です。",IF(OR(AB46&lt;&gt;7,AD46&lt;&gt;3),"！算定期間の終わりが令和７年３月になっていません。区分変更を行う場合は、別紙様式2-4に記入してください。","")))</f>
        <v/>
      </c>
      <c r="AU47" s="869"/>
      <c r="AV47" s="832"/>
      <c r="AW47" s="878" t="str">
        <f aca="false">IF('別紙様式2-2（４・５月分）'!O39="","",'別紙様式2-2（４・５月分）'!O39)</f>
        <v/>
      </c>
      <c r="AX47" s="834"/>
      <c r="AY47" s="835"/>
      <c r="AZ47" s="836"/>
      <c r="BA47" s="836"/>
      <c r="BB47" s="836"/>
      <c r="BC47" s="836"/>
      <c r="BD47" s="836"/>
      <c r="BE47" s="836"/>
      <c r="BF47" s="836"/>
      <c r="BG47" s="836"/>
      <c r="BH47" s="836"/>
      <c r="BI47" s="836"/>
      <c r="BJ47" s="837"/>
      <c r="BK47" s="832"/>
      <c r="BL47" s="645" t="str">
        <f aca="false">G46</f>
        <v/>
      </c>
    </row>
    <row r="48" s="1" customFormat="true" ht="15" hidden="false" customHeight="true" outlineLevel="0" collapsed="false">
      <c r="A48" s="617"/>
      <c r="B48" s="618"/>
      <c r="C48" s="618"/>
      <c r="D48" s="618"/>
      <c r="E48" s="618"/>
      <c r="F48" s="618"/>
      <c r="G48" s="619"/>
      <c r="H48" s="619"/>
      <c r="I48" s="619"/>
      <c r="J48" s="809"/>
      <c r="K48" s="619"/>
      <c r="L48" s="621"/>
      <c r="M48" s="622"/>
      <c r="N48" s="838"/>
      <c r="O48" s="864"/>
      <c r="P48" s="874" t="s">
        <v>118</v>
      </c>
      <c r="Q48" s="841" t="e">
        <f aca="false">IFERROR(VLOOKUP('別紙様式2-2（４・５月分）'!AR38,【参考】数式用!$AT$5:$AV$22,3,FALSE),"")))</f>
        <v>#N/A</v>
      </c>
      <c r="R48" s="875" t="s">
        <v>120</v>
      </c>
      <c r="S48" s="876" t="e">
        <f aca="false">IFERROR(VLOOKUP(K46,【参考】数式用!$A$5:$AB$27,MATCH(Q48,【参考】数式用!$B$4:$AB$4,0)+1,0),"")))</f>
        <v>#N/A</v>
      </c>
      <c r="T48" s="844" t="s">
        <v>452</v>
      </c>
      <c r="U48" s="845"/>
      <c r="V48" s="871" t="e">
        <f aca="false">IFERROR(VLOOKUP(K46,【参考】数式用!$A$5:$AB$27,MATCH(U48,【参考】数式用!$B$4:$AB$4,0)+1,0),"")))</f>
        <v>#N/A</v>
      </c>
      <c r="W48" s="847" t="s">
        <v>114</v>
      </c>
      <c r="X48" s="882" t="n">
        <v>7</v>
      </c>
      <c r="Y48" s="668" t="s">
        <v>115</v>
      </c>
      <c r="Z48" s="882" t="n">
        <v>4</v>
      </c>
      <c r="AA48" s="668" t="s">
        <v>406</v>
      </c>
      <c r="AB48" s="882" t="n">
        <v>8</v>
      </c>
      <c r="AC48" s="668" t="s">
        <v>115</v>
      </c>
      <c r="AD48" s="882" t="n">
        <v>3</v>
      </c>
      <c r="AE48" s="668" t="s">
        <v>116</v>
      </c>
      <c r="AF48" s="668" t="s">
        <v>127</v>
      </c>
      <c r="AG48" s="849" t="n">
        <f aca="false">IF(X48&gt;=1,(AB48*12+AD48)-(X48*12+Z48)+1,"")</f>
        <v>12</v>
      </c>
      <c r="AH48" s="850" t="s">
        <v>407</v>
      </c>
      <c r="AI48" s="872" t="str">
        <f aca="false">IFERROR(ROUNDDOWN(ROUND(L46*V48,0)*M46,0)*AG48,"")</f>
        <v/>
      </c>
      <c r="AJ48" s="883" t="str">
        <f aca="false">IFERROR(ROUNDDOWN(ROUND((L46*(V48-AX46)),0)*M46,0)*AG48,"")</f>
        <v/>
      </c>
      <c r="AK48" s="853" t="e">
        <f aca="false">IFERROR(IF(OR(N46="",N47="",N49=""),0,ROUNDDOWN(ROUNDDOWN(ROUND(L46*VLOOKUP(K46,【参考】数式用!$A$5:$AB$27,MATCH("新加算Ⅳ",【参考】数式用!$B$4:$AB$4,0)+1,0),0)*M46,0)*AG48*0.5,0)),"")),0),0),0)))</f>
        <v>#N/A</v>
      </c>
      <c r="AL48" s="854" t="str">
        <f aca="false">IF(U48&lt;&gt;"","新規に適用","")</f>
        <v/>
      </c>
      <c r="AM48" s="855" t="e">
        <f aca="false">IFERROR(IF(OR(N49="ベア加算",N49=""),0, IF(OR(U46="新加算Ⅰ",U46="新加算Ⅱ",U46="新加算Ⅲ",U46="新加算Ⅳ"),0,ROUNDDOWN(ROUND(L46*VLOOKUP(K46,【参考】数式用!$A$5:$I$27,MATCH("ベア加算",【参考】数式用!$B$4:$I$4,0)+1,0),0)*M46,0)*AG48)),"")),0),0))))</f>
        <v>#N/A</v>
      </c>
      <c r="AN48" s="856" t="e">
        <f aca="false">IF(AM48=0,"",IF(AND(U48&lt;&gt;"",AN46=""),"新規に適用",IF(AND(U48&lt;&gt;"",AN46&lt;&gt;""),"継続で適用","")))</f>
        <v>#N/A</v>
      </c>
      <c r="AO48" s="856" t="str">
        <f aca="false">IF(AND(U48&lt;&gt;"",AO46=""),"新規に適用",IF(AND(U48&lt;&gt;"",AO46&lt;&gt;""),"継続で適用",""))</f>
        <v/>
      </c>
      <c r="AP48" s="857"/>
      <c r="AQ48" s="856" t="str">
        <f aca="false">IF(AND(U48&lt;&gt;"",AQ46=""),"新規に適用",IF(AND(U48&lt;&gt;"",AQ46&lt;&gt;""),"継続で適用",""))</f>
        <v/>
      </c>
      <c r="AR48" s="858" t="str">
        <f aca="false">IF(AND(U48&lt;&gt;"",AO46=""),"新規に適用",IF(AND(U48&lt;&gt;"",OR(U46="新加算Ⅰ",U46="新加算Ⅱ",U46="新加算Ⅴ（１）",U46="新加算Ⅴ（２）",U46="新加算Ⅴ（３）",U46="新加算Ⅴ（４）",U46="新加算Ⅴ（５）",U46="新加算Ⅴ（６）",U46="新加算Ⅴ（７）",U46="新加算Ⅴ（９）",U46="新加算Ⅴ（10）",U46="新加算Ⅴ（12）")),"継続で適用",""))</f>
        <v/>
      </c>
      <c r="AS48" s="856" t="str">
        <f aca="false">IF(AND(U48&lt;&gt;"",AS46=""),"新規に適用",IF(AND(U48&lt;&gt;"",AS46&lt;&gt;""),"継続で適用",""))</f>
        <v/>
      </c>
      <c r="AT48" s="839"/>
      <c r="AU48" s="869"/>
      <c r="AV48" s="832" t="str">
        <f aca="false">IF(K46&lt;&gt;"","V列に色付け","")</f>
        <v/>
      </c>
      <c r="AW48" s="878"/>
      <c r="AX48" s="834"/>
      <c r="BL48" s="645" t="str">
        <f aca="false">G46</f>
        <v/>
      </c>
    </row>
    <row r="49" s="1" customFormat="true" ht="30" hidden="false" customHeight="true" outlineLevel="0" collapsed="false">
      <c r="A49" s="617"/>
      <c r="B49" s="618"/>
      <c r="C49" s="618"/>
      <c r="D49" s="618"/>
      <c r="E49" s="618"/>
      <c r="F49" s="618"/>
      <c r="G49" s="619"/>
      <c r="H49" s="619"/>
      <c r="I49" s="619"/>
      <c r="J49" s="809"/>
      <c r="K49" s="619"/>
      <c r="L49" s="621"/>
      <c r="M49" s="622"/>
      <c r="N49" s="860" t="str">
        <f aca="false">IF('別紙様式2-2（４・５月分）'!Q40="","",'別紙様式2-2（４・５月分）'!Q40)</f>
        <v/>
      </c>
      <c r="O49" s="864"/>
      <c r="P49" s="874"/>
      <c r="Q49" s="841"/>
      <c r="R49" s="875"/>
      <c r="S49" s="876"/>
      <c r="T49" s="844"/>
      <c r="U49" s="845"/>
      <c r="V49" s="871"/>
      <c r="W49" s="847"/>
      <c r="X49" s="882"/>
      <c r="Y49" s="668"/>
      <c r="Z49" s="882"/>
      <c r="AA49" s="668"/>
      <c r="AB49" s="882"/>
      <c r="AC49" s="668"/>
      <c r="AD49" s="882"/>
      <c r="AE49" s="668"/>
      <c r="AF49" s="668"/>
      <c r="AG49" s="849"/>
      <c r="AH49" s="850"/>
      <c r="AI49" s="872"/>
      <c r="AJ49" s="883"/>
      <c r="AK49" s="853"/>
      <c r="AL49" s="854"/>
      <c r="AM49" s="855"/>
      <c r="AN49" s="856"/>
      <c r="AO49" s="856"/>
      <c r="AP49" s="857"/>
      <c r="AQ49" s="856"/>
      <c r="AR49" s="858"/>
      <c r="AS49" s="856"/>
      <c r="AT49" s="682" t="str">
        <f aca="false">IF(AV46="","",IF(OR(U46="",AND(N49="ベア加算なし",OR(U46="新加算Ⅰ",U46="新加算Ⅱ",U46="新加算Ⅲ",U46="新加算Ⅳ"),AN46=""),AND(OR(U46="新加算Ⅰ",U46="新加算Ⅱ",U46="新加算Ⅲ",U46="新加算Ⅳ",U46="新加算Ⅴ（１）",U46="新加算Ⅴ（２）",U46="新加算Ⅴ（３）",U46="新加算Ⅴ（４）",U46="新加算Ⅴ（５）",U46="新加算Ⅴ（６）",U46="新加算Ⅴ（８）",U46="新加算Ⅴ（11）"),AO46=""),AND(OR(U46="新加算Ⅴ（７）",U46="新加算Ⅴ（９）",U46="新加算Ⅴ（10）",U46="新加算Ⅴ（12）",U46="新加算Ⅴ（13）",U46="新加算Ⅴ（14）"),AP46=""),AND(OR(U46="新加算Ⅰ",U46="新加算Ⅱ",U46="新加算Ⅲ",U46="新加算Ⅴ（１）",U46="新加算Ⅴ（３）",U46="新加算Ⅴ（８）"),AQ46=""),AND(AND(OR(U46="新加算Ⅰ",U46="新加算Ⅱ",U46="新加算Ⅴ（１）",U46="新加算Ⅴ（２）",U46="新加算Ⅴ（３）",U46="新加算Ⅴ（４）",U46="新加算Ⅴ（５）",U46="新加算Ⅴ（６）",U46="新加算Ⅴ（７）",U46="新加算Ⅴ（９）",U46="新加算Ⅴ（10）",U46="新加算Ⅴ（12）"),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46=""),AND(OR(U46="新加算Ⅰ",U46="新加算Ⅴ（１）",U46="新加算Ⅴ（２）",U46="新加算Ⅴ（５）",U46="新加算Ⅴ（７）",U46="新加算Ⅴ（10）"),AS46="")),"！記入が必要な欄（ピンク色のセル）に空欄があります。空欄を埋めてください。",""))</f>
        <v/>
      </c>
      <c r="AU49" s="869"/>
      <c r="AV49" s="832"/>
      <c r="AW49" s="878" t="str">
        <f aca="false">IF('別紙様式2-2（４・５月分）'!O40="","",'別紙様式2-2（４・５月分）'!O40)</f>
        <v/>
      </c>
      <c r="AX49" s="834"/>
      <c r="BL49" s="645" t="str">
        <f aca="false">G46</f>
        <v/>
      </c>
    </row>
    <row r="50" customFormat="false" ht="30" hidden="false" customHeight="true" outlineLevel="0" collapsed="false">
      <c r="A50" s="617" t="n">
        <v>10</v>
      </c>
      <c r="B50" s="618" t="str">
        <f aca="false">IF(基本情報入力シート!C63="","",基本情報入力シート!C63)</f>
        <v/>
      </c>
      <c r="C50" s="618"/>
      <c r="D50" s="618"/>
      <c r="E50" s="618"/>
      <c r="F50" s="618"/>
      <c r="G50" s="619" t="str">
        <f aca="false">IF(基本情報入力シート!M63="","",基本情報入力シート!M63)</f>
        <v/>
      </c>
      <c r="H50" s="619" t="str">
        <f aca="false">IF(基本情報入力シート!R63="","",基本情報入力シート!R63)</f>
        <v/>
      </c>
      <c r="I50" s="619" t="str">
        <f aca="false">IF(基本情報入力シート!W63="","",基本情報入力シート!W63)</f>
        <v/>
      </c>
      <c r="J50" s="809" t="str">
        <f aca="false">IF(基本情報入力シート!X63="","",基本情報入力シート!X63)</f>
        <v/>
      </c>
      <c r="K50" s="619" t="str">
        <f aca="false">IF(基本情報入力シート!Y63="","",基本情報入力シート!Y63)</f>
        <v/>
      </c>
      <c r="L50" s="621" t="str">
        <f aca="false">IF(基本情報入力シート!AB63="","",基本情報入力シート!AB63)</f>
        <v/>
      </c>
      <c r="M50" s="884" t="e">
        <f aca="false">IF(基本情報入力シート!AC63="","",基本情報入力シート!AC63)</f>
        <v>#N/A</v>
      </c>
      <c r="N50" s="812" t="str">
        <f aca="false">IF('別紙様式2-2（４・５月分）'!Q41="","",'別紙様式2-2（４・５月分）'!Q41)</f>
        <v/>
      </c>
      <c r="O50" s="864" t="e">
        <f aca="false">IF(SUM('別紙様式2-2（４・５月分）'!R41:R43)=0,"",SUM('別紙様式2-2（４・５月分）'!R41:R43))</f>
        <v>#N/A</v>
      </c>
      <c r="P50" s="814" t="e">
        <f aca="false">IFERROR(VLOOKUP('別紙様式2-2（４・５月分）'!AR41,【参考】数式用!$AT$5:$AU$22,2,FALSE),"")))</f>
        <v>#N/A</v>
      </c>
      <c r="Q50" s="814"/>
      <c r="R50" s="814"/>
      <c r="S50" s="865" t="e">
        <f aca="false">IFERROR(VLOOKUP(K50,【参考】数式用!$A$5:$AB$27,MATCH(P50,【参考】数式用!$B$4:$AB$4,0)+1,0),"")))</f>
        <v>#N/A</v>
      </c>
      <c r="T50" s="816" t="s">
        <v>447</v>
      </c>
      <c r="U50" s="817"/>
      <c r="V50" s="866" t="e">
        <f aca="false">IFERROR(VLOOKUP(K50,【参考】数式用!$A$5:$AB$27,MATCH(U50,【参考】数式用!$B$4:$AB$4,0)+1,0),"")))</f>
        <v>#N/A</v>
      </c>
      <c r="W50" s="819" t="s">
        <v>114</v>
      </c>
      <c r="X50" s="820" t="n">
        <v>6</v>
      </c>
      <c r="Y50" s="627" t="s">
        <v>115</v>
      </c>
      <c r="Z50" s="820" t="n">
        <v>6</v>
      </c>
      <c r="AA50" s="627" t="s">
        <v>406</v>
      </c>
      <c r="AB50" s="820" t="n">
        <v>7</v>
      </c>
      <c r="AC50" s="627" t="s">
        <v>115</v>
      </c>
      <c r="AD50" s="820" t="n">
        <v>3</v>
      </c>
      <c r="AE50" s="627" t="s">
        <v>116</v>
      </c>
      <c r="AF50" s="627" t="s">
        <v>127</v>
      </c>
      <c r="AG50" s="821" t="n">
        <f aca="false">IF(X50&gt;=1,(AB50*12+AD50)-(X50*12+Z50)+1,"")</f>
        <v>10</v>
      </c>
      <c r="AH50" s="822" t="s">
        <v>407</v>
      </c>
      <c r="AI50" s="867" t="str">
        <f aca="false">IFERROR(ROUNDDOWN(ROUND(L50*V50,0)*M50,0)*AG50,"")</f>
        <v/>
      </c>
      <c r="AJ50" s="868" t="str">
        <f aca="false">IFERROR(ROUNDDOWN(ROUND((L50*(V50-AX50)),0)*M50,0)*AG50,"")</f>
        <v/>
      </c>
      <c r="AK50" s="825" t="e">
        <f aca="false">IFERROR(IF(OR(N50="",N51="",N53=""),0,ROUNDDOWN(ROUNDDOWN(ROUND(L50*VLOOKUP(K50,【参考】数式用!$A$5:$AB$27,MATCH("新加算Ⅳ",【参考】数式用!$B$4:$AB$4,0)+1,0),0)*M50,0)*AG50*0.5,0)),"")),0),0),0)))</f>
        <v>#N/A</v>
      </c>
      <c r="AL50" s="826"/>
      <c r="AM50" s="827" t="e">
        <f aca="false">IFERROR(IF(OR(N53="ベア加算",N53=""),0, IF(OR(U50="新加算Ⅰ",U50="新加算Ⅱ",U50="新加算Ⅲ",U50="新加算Ⅳ"),ROUNDDOWN(ROUND(L50*VLOOKUP(K50,【参考】数式用!$A$5:$I$27,MATCH("ベア加算",【参考】数式用!$B$4:$I$4,0)+1,0),0)*M50,0)*AG50,0)),"")),0),0))))</f>
        <v>#N/A</v>
      </c>
      <c r="AN50" s="704"/>
      <c r="AO50" s="828"/>
      <c r="AP50" s="705"/>
      <c r="AQ50" s="705"/>
      <c r="AR50" s="829"/>
      <c r="AS50" s="830"/>
      <c r="AT50" s="640" t="str">
        <f aca="false">IF(AV50="","",IF(V50&lt;O50,"！加算の要件上は問題ありませんが、令和６年４・５月と比較して令和６年６月に加算率が下がる計画になっています。",""))</f>
        <v/>
      </c>
      <c r="AU50" s="869"/>
      <c r="AV50" s="832" t="str">
        <f aca="false">IF(K50&lt;&gt;"","V列に色付け","")</f>
        <v/>
      </c>
      <c r="AW50" s="878" t="str">
        <f aca="false">IF('別紙様式2-2（４・５月分）'!O41="","",'別紙様式2-2（４・５月分）'!O41)</f>
        <v/>
      </c>
      <c r="AX50" s="834" t="e">
        <f aca="false">IF(SUM('別紙様式2-2（４・５月分）'!P41:P43)=0,"",SUM('別紙様式2-2（４・５月分）'!P41:P43))</f>
        <v>#N/A</v>
      </c>
      <c r="AY50" s="835" t="e">
        <f aca="false">IFERROR(VLOOKUP(K50,【参考】数式用!$AJ$2:$AK$24,2,FALSE),"")))</f>
        <v>#N/A</v>
      </c>
      <c r="AZ50" s="836" t="s">
        <v>448</v>
      </c>
      <c r="BA50" s="836" t="s">
        <v>449</v>
      </c>
      <c r="BB50" s="836" t="s">
        <v>450</v>
      </c>
      <c r="BC50" s="836" t="s">
        <v>451</v>
      </c>
      <c r="BD50" s="836" t="e">
        <f aca="false">IF(AND(P50&lt;&gt;"新加算Ⅰ",P50&lt;&gt;"新加算Ⅱ",P50&lt;&gt;"新加算Ⅲ",P50&lt;&gt;"新加算Ⅳ"),P50,IF(Q52&lt;&gt;"",Q52,""))</f>
        <v>#N/A</v>
      </c>
      <c r="BE50" s="836"/>
      <c r="BF50" s="836" t="e">
        <f aca="false">IF(AM50&lt;&gt;0,IF(AN50="○","入力済","未入力"),"")</f>
        <v>#N/A</v>
      </c>
      <c r="BG50" s="836" t="str">
        <f aca="false">IF(OR(U50="新加算Ⅰ",U50="新加算Ⅱ",U50="新加算Ⅲ",U50="新加算Ⅳ",U50="新加算Ⅴ（１）",U50="新加算Ⅴ（２）",U50="新加算Ⅴ（３）",U50="新加算ⅠⅤ（４）",U50="新加算Ⅴ（５）",U50="新加算Ⅴ（６）",U50="新加算Ⅴ（８）",U50="新加算Ⅴ（11）"),IF(OR(AO50="○",AO50="令和６年度中に満たす"),"入力済","未入力"),"")</f>
        <v/>
      </c>
      <c r="BH50" s="836" t="str">
        <f aca="false">IF(OR(U50="新加算Ⅴ（７）",U50="新加算Ⅴ（９）",U50="新加算Ⅴ（10）",U50="新加算Ⅴ（12）",U50="新加算Ⅴ（13）",U50="新加算Ⅴ（14）"),IF(OR(AP50="○",AP50="令和６年度中に満たす"),"入力済","未入力"),"")</f>
        <v/>
      </c>
      <c r="BI50" s="836" t="str">
        <f aca="false">IF(OR(U50="新加算Ⅰ",U50="新加算Ⅱ",U50="新加算Ⅲ",U50="新加算Ⅴ（１）",U50="新加算Ⅴ（３）",U50="新加算Ⅴ（８）"),IF(OR(AQ50="○",AQ50="令和６年度中に満たす"),"入力済","未入力"),"")</f>
        <v/>
      </c>
      <c r="BJ50" s="837" t="str">
        <f aca="false">IF(OR(U50="新加算Ⅰ",U50="新加算Ⅱ",U50="新加算Ⅴ（１）",U50="新加算Ⅴ（２）",U50="新加算Ⅴ（３）",U50="新加算Ⅴ（４）",U50="新加算Ⅴ（５）",U50="新加算Ⅴ（６）",U50="新加算Ⅴ（７）",U50="新加算Ⅴ（９）",U50="新加算Ⅴ（10）",U50="新加算Ⅴ（12）"),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（病院等（老健以外）)",K50&lt;&gt;"（介護予防）短期入所療養介護（医療院）"),AR50&lt;&gt;""),1,""),"")</f>
        <v/>
      </c>
      <c r="BK50" s="832" t="str">
        <f aca="false">IF(OR(U50="新加算Ⅰ",U50="新加算Ⅴ（１）",U50="新加算Ⅴ（２）",U50="新加算Ⅴ（５）",U50="新加算Ⅴ（７）",U50="新加算Ⅴ（10）"),IF(AS50="","未入力","入力済"),"")</f>
        <v/>
      </c>
      <c r="BL50" s="645" t="str">
        <f aca="false">G50</f>
        <v/>
      </c>
    </row>
    <row r="51" customFormat="false" ht="15" hidden="false" customHeight="true" outlineLevel="0" collapsed="false">
      <c r="A51" s="617"/>
      <c r="B51" s="618"/>
      <c r="C51" s="618"/>
      <c r="D51" s="618"/>
      <c r="E51" s="618"/>
      <c r="F51" s="618"/>
      <c r="G51" s="619"/>
      <c r="H51" s="619"/>
      <c r="I51" s="619"/>
      <c r="J51" s="809"/>
      <c r="K51" s="619"/>
      <c r="L51" s="621"/>
      <c r="M51" s="884"/>
      <c r="N51" s="838" t="str">
        <f aca="false">IF('別紙様式2-2（４・５月分）'!Q42="","",'別紙様式2-2（４・５月分）'!Q42)</f>
        <v/>
      </c>
      <c r="O51" s="864"/>
      <c r="P51" s="814"/>
      <c r="Q51" s="814"/>
      <c r="R51" s="814"/>
      <c r="S51" s="865"/>
      <c r="T51" s="816"/>
      <c r="U51" s="817"/>
      <c r="V51" s="866"/>
      <c r="W51" s="819"/>
      <c r="X51" s="820"/>
      <c r="Y51" s="627"/>
      <c r="Z51" s="820"/>
      <c r="AA51" s="627"/>
      <c r="AB51" s="820"/>
      <c r="AC51" s="627"/>
      <c r="AD51" s="820"/>
      <c r="AE51" s="627"/>
      <c r="AF51" s="627"/>
      <c r="AG51" s="821"/>
      <c r="AH51" s="822"/>
      <c r="AI51" s="867"/>
      <c r="AJ51" s="868"/>
      <c r="AK51" s="825"/>
      <c r="AL51" s="826"/>
      <c r="AM51" s="827"/>
      <c r="AN51" s="704"/>
      <c r="AO51" s="828"/>
      <c r="AP51" s="705"/>
      <c r="AQ51" s="705"/>
      <c r="AR51" s="829"/>
      <c r="AS51" s="830"/>
      <c r="AT51" s="839" t="str">
        <f aca="false">IF(AV50="","",IF(AG50&gt;10,"！令和６年度の新加算の「算定対象月」が10か月を超えています。標準的な「算定対象月」は令和６年６月から令和７年３月です。",IF(OR(AB50&lt;&gt;7,AD50&lt;&gt;3),"！算定期間の終わりが令和７年３月になっていません。区分変更を行う場合は、別紙様式2-4に記入してください。","")))</f>
        <v/>
      </c>
      <c r="AU51" s="869"/>
      <c r="AV51" s="832"/>
      <c r="AW51" s="878" t="str">
        <f aca="false">IF('別紙様式2-2（４・５月分）'!O42="","",'別紙様式2-2（４・５月分）'!O42)</f>
        <v/>
      </c>
      <c r="AX51" s="834"/>
      <c r="AY51" s="835"/>
      <c r="AZ51" s="836"/>
      <c r="BA51" s="836"/>
      <c r="BB51" s="836"/>
      <c r="BC51" s="836"/>
      <c r="BD51" s="836"/>
      <c r="BE51" s="836"/>
      <c r="BF51" s="836"/>
      <c r="BG51" s="836"/>
      <c r="BH51" s="836"/>
      <c r="BI51" s="836"/>
      <c r="BJ51" s="837"/>
      <c r="BK51" s="832"/>
      <c r="BL51" s="645" t="str">
        <f aca="false">G50</f>
        <v/>
      </c>
    </row>
    <row r="52" s="1" customFormat="true" ht="15" hidden="false" customHeight="true" outlineLevel="0" collapsed="false">
      <c r="A52" s="617"/>
      <c r="B52" s="618"/>
      <c r="C52" s="618"/>
      <c r="D52" s="618"/>
      <c r="E52" s="618"/>
      <c r="F52" s="618"/>
      <c r="G52" s="619"/>
      <c r="H52" s="619"/>
      <c r="I52" s="619"/>
      <c r="J52" s="809"/>
      <c r="K52" s="619"/>
      <c r="L52" s="621"/>
      <c r="M52" s="884"/>
      <c r="N52" s="838"/>
      <c r="O52" s="864"/>
      <c r="P52" s="874" t="s">
        <v>118</v>
      </c>
      <c r="Q52" s="841" t="e">
        <f aca="false">IFERROR(VLOOKUP('別紙様式2-2（４・５月分）'!AR41,【参考】数式用!$AT$5:$AV$22,3,FALSE),"")))</f>
        <v>#N/A</v>
      </c>
      <c r="R52" s="875" t="s">
        <v>120</v>
      </c>
      <c r="S52" s="870" t="e">
        <f aca="false">IFERROR(VLOOKUP(K50,【参考】数式用!$A$5:$AB$27,MATCH(Q52,【参考】数式用!$B$4:$AB$4,0)+1,0),"")))</f>
        <v>#N/A</v>
      </c>
      <c r="T52" s="844" t="s">
        <v>452</v>
      </c>
      <c r="U52" s="845"/>
      <c r="V52" s="871" t="e">
        <f aca="false">IFERROR(VLOOKUP(K50,【参考】数式用!$A$5:$AB$27,MATCH(U52,【参考】数式用!$B$4:$AB$4,0)+1,0),"")))</f>
        <v>#N/A</v>
      </c>
      <c r="W52" s="847" t="s">
        <v>114</v>
      </c>
      <c r="X52" s="882" t="n">
        <v>7</v>
      </c>
      <c r="Y52" s="668" t="s">
        <v>115</v>
      </c>
      <c r="Z52" s="882" t="n">
        <v>4</v>
      </c>
      <c r="AA52" s="668" t="s">
        <v>406</v>
      </c>
      <c r="AB52" s="882" t="n">
        <v>8</v>
      </c>
      <c r="AC52" s="668" t="s">
        <v>115</v>
      </c>
      <c r="AD52" s="882" t="n">
        <v>3</v>
      </c>
      <c r="AE52" s="668" t="s">
        <v>116</v>
      </c>
      <c r="AF52" s="668" t="s">
        <v>127</v>
      </c>
      <c r="AG52" s="849" t="n">
        <f aca="false">IF(X52&gt;=1,(AB52*12+AD52)-(X52*12+Z52)+1,"")</f>
        <v>12</v>
      </c>
      <c r="AH52" s="850" t="s">
        <v>407</v>
      </c>
      <c r="AI52" s="872" t="str">
        <f aca="false">IFERROR(ROUNDDOWN(ROUND(L50*V52,0)*M50,0)*AG52,"")</f>
        <v/>
      </c>
      <c r="AJ52" s="883" t="str">
        <f aca="false">IFERROR(ROUNDDOWN(ROUND((L50*(V52-AX50)),0)*M50,0)*AG52,"")</f>
        <v/>
      </c>
      <c r="AK52" s="853" t="e">
        <f aca="false">IFERROR(IF(OR(N50="",N51="",N53=""),0,ROUNDDOWN(ROUNDDOWN(ROUND(L50*VLOOKUP(K50,【参考】数式用!$A$5:$AB$27,MATCH("新加算Ⅳ",【参考】数式用!$B$4:$AB$4,0)+1,0),0)*M50,0)*AG52*0.5,0)),"")),0),0),0)))</f>
        <v>#N/A</v>
      </c>
      <c r="AL52" s="854" t="str">
        <f aca="false">IF(U52&lt;&gt;"","新規に適用","")</f>
        <v/>
      </c>
      <c r="AM52" s="855" t="e">
        <f aca="false">IFERROR(IF(OR(N53="ベア加算",N53=""),0, IF(OR(U50="新加算Ⅰ",U50="新加算Ⅱ",U50="新加算Ⅲ",U50="新加算Ⅳ"),0,ROUNDDOWN(ROUND(L50*VLOOKUP(K50,【参考】数式用!$A$5:$I$27,MATCH("ベア加算",【参考】数式用!$B$4:$I$4,0)+1,0),0)*M50,0)*AG52)),"")),0),0))))</f>
        <v>#N/A</v>
      </c>
      <c r="AN52" s="856" t="e">
        <f aca="false">IF(AM52=0,"",IF(AND(U52&lt;&gt;"",AN50=""),"新規に適用",IF(AND(U52&lt;&gt;"",AN50&lt;&gt;""),"継続で適用","")))</f>
        <v>#N/A</v>
      </c>
      <c r="AO52" s="856" t="str">
        <f aca="false">IF(AND(U52&lt;&gt;"",AO50=""),"新規に適用",IF(AND(U52&lt;&gt;"",AO50&lt;&gt;""),"継続で適用",""))</f>
        <v/>
      </c>
      <c r="AP52" s="857"/>
      <c r="AQ52" s="856" t="str">
        <f aca="false">IF(AND(U52&lt;&gt;"",AQ50=""),"新規に適用",IF(AND(U52&lt;&gt;"",AQ50&lt;&gt;""),"継続で適用",""))</f>
        <v/>
      </c>
      <c r="AR52" s="858" t="str">
        <f aca="false">IF(AND(U52&lt;&gt;"",AO50=""),"新規に適用",IF(AND(U52&lt;&gt;"",OR(U50="新加算Ⅰ",U50="新加算Ⅱ",U50="新加算Ⅴ（１）",U50="新加算Ⅴ（２）",U50="新加算Ⅴ（３）",U50="新加算Ⅴ（４）",U50="新加算Ⅴ（５）",U50="新加算Ⅴ（６）",U50="新加算Ⅴ（７）",U50="新加算Ⅴ（９）",U50="新加算Ⅴ（10）",U50="新加算Ⅴ（12）")),"継続で適用",""))</f>
        <v/>
      </c>
      <c r="AS52" s="859" t="str">
        <f aca="false">IF(AND(U52&lt;&gt;"",AS50=""),"新規に適用",IF(AND(U52&lt;&gt;"",AS50&lt;&gt;""),"継続で適用",""))</f>
        <v/>
      </c>
      <c r="AT52" s="839"/>
      <c r="AU52" s="869"/>
      <c r="AV52" s="832" t="str">
        <f aca="false">IF(K50&lt;&gt;"","V列に色付け","")</f>
        <v/>
      </c>
      <c r="AW52" s="878"/>
      <c r="AX52" s="834"/>
      <c r="BL52" s="645" t="str">
        <f aca="false">G50</f>
        <v/>
      </c>
    </row>
    <row r="53" s="1" customFormat="true" ht="30" hidden="false" customHeight="true" outlineLevel="0" collapsed="false">
      <c r="A53" s="617"/>
      <c r="B53" s="618"/>
      <c r="C53" s="618"/>
      <c r="D53" s="618"/>
      <c r="E53" s="618"/>
      <c r="F53" s="618"/>
      <c r="G53" s="619"/>
      <c r="H53" s="619"/>
      <c r="I53" s="619"/>
      <c r="J53" s="809"/>
      <c r="K53" s="619"/>
      <c r="L53" s="621"/>
      <c r="M53" s="884"/>
      <c r="N53" s="860" t="str">
        <f aca="false">IF('別紙様式2-2（４・５月分）'!Q43="","",'別紙様式2-2（４・５月分）'!Q43)</f>
        <v/>
      </c>
      <c r="O53" s="864"/>
      <c r="P53" s="874"/>
      <c r="Q53" s="841"/>
      <c r="R53" s="875"/>
      <c r="S53" s="870"/>
      <c r="T53" s="844"/>
      <c r="U53" s="845"/>
      <c r="V53" s="871"/>
      <c r="W53" s="847"/>
      <c r="X53" s="882"/>
      <c r="Y53" s="668"/>
      <c r="Z53" s="882"/>
      <c r="AA53" s="668"/>
      <c r="AB53" s="882"/>
      <c r="AC53" s="668"/>
      <c r="AD53" s="882"/>
      <c r="AE53" s="668"/>
      <c r="AF53" s="668"/>
      <c r="AG53" s="849"/>
      <c r="AH53" s="850"/>
      <c r="AI53" s="872"/>
      <c r="AJ53" s="883"/>
      <c r="AK53" s="853"/>
      <c r="AL53" s="854"/>
      <c r="AM53" s="855"/>
      <c r="AN53" s="856"/>
      <c r="AO53" s="856"/>
      <c r="AP53" s="857"/>
      <c r="AQ53" s="856"/>
      <c r="AR53" s="858"/>
      <c r="AS53" s="859"/>
      <c r="AT53" s="682" t="str">
        <f aca="false">IF(AV50="","",IF(OR(U50="",AND(N53="ベア加算なし",OR(U50="新加算Ⅰ",U50="新加算Ⅱ",U50="新加算Ⅲ",U50="新加算Ⅳ"),AN50=""),AND(OR(U50="新加算Ⅰ",U50="新加算Ⅱ",U50="新加算Ⅲ",U50="新加算Ⅳ",U50="新加算Ⅴ（１）",U50="新加算Ⅴ（２）",U50="新加算Ⅴ（３）",U50="新加算Ⅴ（４）",U50="新加算Ⅴ（５）",U50="新加算Ⅴ（６）",U50="新加算Ⅴ（８）",U50="新加算Ⅴ（11）"),AO50=""),AND(OR(U50="新加算Ⅴ（７）",U50="新加算Ⅴ（９）",U50="新加算Ⅴ（10）",U50="新加算Ⅴ（12）",U50="新加算Ⅴ（13）",U50="新加算Ⅴ（14）"),AP50=""),AND(OR(U50="新加算Ⅰ",U50="新加算Ⅱ",U50="新加算Ⅲ",U50="新加算Ⅴ（１）",U50="新加算Ⅴ（３）",U50="新加算Ⅴ（８）"),AQ50=""),AND(AND(OR(U50="新加算Ⅰ",U50="新加算Ⅱ",U50="新加算Ⅴ（１）",U50="新加算Ⅴ（２）",U50="新加算Ⅴ（３）",U50="新加算Ⅴ（４）",U50="新加算Ⅴ（５）",U50="新加算Ⅴ（６）",U50="新加算Ⅴ（７）",U50="新加算Ⅴ（９）",U50="新加算Ⅴ（10）",U50="新加算Ⅴ（12）"),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50=""),AND(OR(U50="新加算Ⅰ",U50="新加算Ⅴ（１）",U50="新加算Ⅴ（２）",U50="新加算Ⅴ（５）",U50="新加算Ⅴ（７）",U50="新加算Ⅴ（10）"),AS50="")),"！記入が必要な欄（ピンク色のセル）に空欄があります。空欄を埋めてください。",""))</f>
        <v/>
      </c>
      <c r="AU53" s="869"/>
      <c r="AV53" s="832"/>
      <c r="AW53" s="878" t="str">
        <f aca="false">IF('別紙様式2-2（４・５月分）'!O43="","",'別紙様式2-2（４・５月分）'!O43)</f>
        <v/>
      </c>
      <c r="AX53" s="834"/>
      <c r="BL53" s="645" t="str">
        <f aca="false">G50</f>
        <v/>
      </c>
    </row>
    <row r="54" customFormat="false" ht="30" hidden="false" customHeight="true" outlineLevel="0" collapsed="false">
      <c r="A54" s="617" t="n">
        <v>11</v>
      </c>
      <c r="B54" s="618" t="str">
        <f aca="false">IF(基本情報入力シート!C64="","",基本情報入力シート!C64)</f>
        <v/>
      </c>
      <c r="C54" s="618"/>
      <c r="D54" s="618"/>
      <c r="E54" s="618"/>
      <c r="F54" s="618"/>
      <c r="G54" s="619" t="str">
        <f aca="false">IF(基本情報入力シート!M64="","",基本情報入力シート!M64)</f>
        <v/>
      </c>
      <c r="H54" s="619" t="str">
        <f aca="false">IF(基本情報入力シート!R64="","",基本情報入力シート!R64)</f>
        <v/>
      </c>
      <c r="I54" s="619" t="str">
        <f aca="false">IF(基本情報入力シート!W64="","",基本情報入力シート!W64)</f>
        <v/>
      </c>
      <c r="J54" s="809" t="str">
        <f aca="false">IF(基本情報入力シート!X64="","",基本情報入力シート!X64)</f>
        <v/>
      </c>
      <c r="K54" s="619" t="str">
        <f aca="false">IF(基本情報入力シート!Y64="","",基本情報入力シート!Y64)</f>
        <v/>
      </c>
      <c r="L54" s="621" t="str">
        <f aca="false">IF(基本情報入力シート!AB64="","",基本情報入力シート!AB64)</f>
        <v/>
      </c>
      <c r="M54" s="622" t="e">
        <f aca="false">IF(基本情報入力シート!AC64="","",基本情報入力シート!AC64)</f>
        <v>#N/A</v>
      </c>
      <c r="N54" s="812" t="str">
        <f aca="false">IF('別紙様式2-2（４・５月分）'!Q44="","",'別紙様式2-2（４・５月分）'!Q44)</f>
        <v/>
      </c>
      <c r="O54" s="864" t="e">
        <f aca="false">IF(SUM('別紙様式2-2（４・５月分）'!R44:R46)=0,"",SUM('別紙様式2-2（４・５月分）'!R44:R46))</f>
        <v>#N/A</v>
      </c>
      <c r="P54" s="814" t="e">
        <f aca="false">IFERROR(VLOOKUP('別紙様式2-2（４・５月分）'!AR44,【参考】数式用!$AT$5:$AU$22,2,FALSE),"")))</f>
        <v>#N/A</v>
      </c>
      <c r="Q54" s="814"/>
      <c r="R54" s="814"/>
      <c r="S54" s="865" t="e">
        <f aca="false">IFERROR(VLOOKUP(K54,【参考】数式用!$A$5:$AB$27,MATCH(P54,【参考】数式用!$B$4:$AB$4,0)+1,0),"")))</f>
        <v>#N/A</v>
      </c>
      <c r="T54" s="816" t="s">
        <v>447</v>
      </c>
      <c r="U54" s="817"/>
      <c r="V54" s="866" t="e">
        <f aca="false">IFERROR(VLOOKUP(K54,【参考】数式用!$A$5:$AB$27,MATCH(U54,【参考】数式用!$B$4:$AB$4,0)+1,0),"")))</f>
        <v>#N/A</v>
      </c>
      <c r="W54" s="819" t="s">
        <v>114</v>
      </c>
      <c r="X54" s="820" t="n">
        <v>6</v>
      </c>
      <c r="Y54" s="627" t="s">
        <v>115</v>
      </c>
      <c r="Z54" s="820" t="n">
        <v>6</v>
      </c>
      <c r="AA54" s="627" t="s">
        <v>406</v>
      </c>
      <c r="AB54" s="820" t="n">
        <v>7</v>
      </c>
      <c r="AC54" s="627" t="s">
        <v>115</v>
      </c>
      <c r="AD54" s="820" t="n">
        <v>3</v>
      </c>
      <c r="AE54" s="627" t="s">
        <v>116</v>
      </c>
      <c r="AF54" s="627" t="s">
        <v>127</v>
      </c>
      <c r="AG54" s="821" t="n">
        <f aca="false">IF(X54&gt;=1,(AB54*12+AD54)-(X54*12+Z54)+1,"")</f>
        <v>10</v>
      </c>
      <c r="AH54" s="822" t="s">
        <v>407</v>
      </c>
      <c r="AI54" s="867" t="str">
        <f aca="false">IFERROR(ROUNDDOWN(ROUND(L54*V54,0)*M54,0)*AG54,"")</f>
        <v/>
      </c>
      <c r="AJ54" s="868" t="str">
        <f aca="false">IFERROR(ROUNDDOWN(ROUND((L54*(V54-AX54)),0)*M54,0)*AG54,"")</f>
        <v/>
      </c>
      <c r="AK54" s="825" t="e">
        <f aca="false">IFERROR(IF(OR(N54="",N55="",N57=""),0,ROUNDDOWN(ROUNDDOWN(ROUND(L54*VLOOKUP(K54,【参考】数式用!$A$5:$AB$27,MATCH("新加算Ⅳ",【参考】数式用!$B$4:$AB$4,0)+1,0),0)*M54,0)*AG54*0.5,0)),"")),0),0),0)))</f>
        <v>#N/A</v>
      </c>
      <c r="AL54" s="826"/>
      <c r="AM54" s="827" t="e">
        <f aca="false">IFERROR(IF(OR(N57="ベア加算",N57=""),0, IF(OR(U54="新加算Ⅰ",U54="新加算Ⅱ",U54="新加算Ⅲ",U54="新加算Ⅳ"),ROUNDDOWN(ROUND(L54*VLOOKUP(K54,【参考】数式用!$A$5:$I$27,MATCH("ベア加算",【参考】数式用!$B$4:$I$4,0)+1,0),0)*M54,0)*AG54,0)),"")),0),0))))</f>
        <v>#N/A</v>
      </c>
      <c r="AN54" s="704"/>
      <c r="AO54" s="828"/>
      <c r="AP54" s="705"/>
      <c r="AQ54" s="705"/>
      <c r="AR54" s="829"/>
      <c r="AS54" s="830"/>
      <c r="AT54" s="640" t="str">
        <f aca="false">IF(AV54="","",IF(V54&lt;O54,"！加算の要件上は問題ありませんが、令和６年４・５月と比較して令和６年６月に加算率が下がる計画になっています。",""))</f>
        <v/>
      </c>
      <c r="AU54" s="869"/>
      <c r="AV54" s="832" t="str">
        <f aca="false">IF(K54&lt;&gt;"","V列に色付け","")</f>
        <v/>
      </c>
      <c r="AW54" s="878" t="str">
        <f aca="false">IF('別紙様式2-2（４・５月分）'!O44="","",'別紙様式2-2（４・５月分）'!O44)</f>
        <v/>
      </c>
      <c r="AX54" s="834" t="e">
        <f aca="false">IF(SUM('別紙様式2-2（４・５月分）'!P44:P46)=0,"",SUM('別紙様式2-2（４・５月分）'!P44:P46))</f>
        <v>#N/A</v>
      </c>
      <c r="AY54" s="835" t="e">
        <f aca="false">IFERROR(VLOOKUP(K54,【参考】数式用!$AJ$2:$AK$24,2,FALSE),"")))</f>
        <v>#N/A</v>
      </c>
      <c r="AZ54" s="836" t="s">
        <v>448</v>
      </c>
      <c r="BA54" s="836" t="s">
        <v>449</v>
      </c>
      <c r="BB54" s="836" t="s">
        <v>450</v>
      </c>
      <c r="BC54" s="836" t="s">
        <v>451</v>
      </c>
      <c r="BD54" s="836" t="e">
        <f aca="false">IF(AND(P54&lt;&gt;"新加算Ⅰ",P54&lt;&gt;"新加算Ⅱ",P54&lt;&gt;"新加算Ⅲ",P54&lt;&gt;"新加算Ⅳ"),P54,IF(Q56&lt;&gt;"",Q56,""))</f>
        <v>#N/A</v>
      </c>
      <c r="BE54" s="836"/>
      <c r="BF54" s="836" t="e">
        <f aca="false">IF(AM54&lt;&gt;0,IF(AN54="○","入力済","未入力"),"")</f>
        <v>#N/A</v>
      </c>
      <c r="BG54" s="836" t="str">
        <f aca="false">IF(OR(U54="新加算Ⅰ",U54="新加算Ⅱ",U54="新加算Ⅲ",U54="新加算Ⅳ",U54="新加算Ⅴ（１）",U54="新加算Ⅴ（２）",U54="新加算Ⅴ（３）",U54="新加算ⅠⅤ（４）",U54="新加算Ⅴ（５）",U54="新加算Ⅴ（６）",U54="新加算Ⅴ（８）",U54="新加算Ⅴ（11）"),IF(OR(AO54="○",AO54="令和６年度中に満たす"),"入力済","未入力"),"")</f>
        <v/>
      </c>
      <c r="BH54" s="836" t="str">
        <f aca="false">IF(OR(U54="新加算Ⅴ（７）",U54="新加算Ⅴ（９）",U54="新加算Ⅴ（10）",U54="新加算Ⅴ（12）",U54="新加算Ⅴ（13）",U54="新加算Ⅴ（14）"),IF(OR(AP54="○",AP54="令和６年度中に満たす"),"入力済","未入力"),"")</f>
        <v/>
      </c>
      <c r="BI54" s="836" t="str">
        <f aca="false">IF(OR(U54="新加算Ⅰ",U54="新加算Ⅱ",U54="新加算Ⅲ",U54="新加算Ⅴ（１）",U54="新加算Ⅴ（３）",U54="新加算Ⅴ（８）"),IF(OR(AQ54="○",AQ54="令和６年度中に満たす"),"入力済","未入力"),"")</f>
        <v/>
      </c>
      <c r="BJ54" s="837" t="str">
        <f aca="false">IF(OR(U54="新加算Ⅰ",U54="新加算Ⅱ",U54="新加算Ⅴ（１）",U54="新加算Ⅴ（２）",U54="新加算Ⅴ（３）",U54="新加算Ⅴ（４）",U54="新加算Ⅴ（５）",U54="新加算Ⅴ（６）",U54="新加算Ⅴ（７）",U54="新加算Ⅴ（９）",U54="新加算Ⅴ（10）",U54="新加算Ⅴ（12）"),IF(OR(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（病院等（老健以外）)",K54&lt;&gt;"（介護予防）短期入所療養介護（医療院）"),AR54&lt;&gt;""),1,""),"")</f>
        <v/>
      </c>
      <c r="BK54" s="832" t="str">
        <f aca="false">IF(OR(U54="新加算Ⅰ",U54="新加算Ⅴ（１）",U54="新加算Ⅴ（２）",U54="新加算Ⅴ（５）",U54="新加算Ⅴ（７）",U54="新加算Ⅴ（10）"),IF(AS54="","未入力","入力済"),"")</f>
        <v/>
      </c>
      <c r="BL54" s="645" t="str">
        <f aca="false">G54</f>
        <v/>
      </c>
    </row>
    <row r="55" customFormat="false" ht="15" hidden="false" customHeight="true" outlineLevel="0" collapsed="false">
      <c r="A55" s="617"/>
      <c r="B55" s="618"/>
      <c r="C55" s="618"/>
      <c r="D55" s="618"/>
      <c r="E55" s="618"/>
      <c r="F55" s="618"/>
      <c r="G55" s="619"/>
      <c r="H55" s="619"/>
      <c r="I55" s="619"/>
      <c r="J55" s="809"/>
      <c r="K55" s="619"/>
      <c r="L55" s="621"/>
      <c r="M55" s="622"/>
      <c r="N55" s="838" t="str">
        <f aca="false">IF('別紙様式2-2（４・５月分）'!Q45="","",'別紙様式2-2（４・５月分）'!Q45)</f>
        <v/>
      </c>
      <c r="O55" s="864"/>
      <c r="P55" s="814"/>
      <c r="Q55" s="814"/>
      <c r="R55" s="814"/>
      <c r="S55" s="865"/>
      <c r="T55" s="816"/>
      <c r="U55" s="817"/>
      <c r="V55" s="866"/>
      <c r="W55" s="819"/>
      <c r="X55" s="820"/>
      <c r="Y55" s="627"/>
      <c r="Z55" s="820"/>
      <c r="AA55" s="627"/>
      <c r="AB55" s="820"/>
      <c r="AC55" s="627"/>
      <c r="AD55" s="820"/>
      <c r="AE55" s="627"/>
      <c r="AF55" s="627"/>
      <c r="AG55" s="821"/>
      <c r="AH55" s="822"/>
      <c r="AI55" s="867"/>
      <c r="AJ55" s="868"/>
      <c r="AK55" s="825"/>
      <c r="AL55" s="826"/>
      <c r="AM55" s="827"/>
      <c r="AN55" s="704"/>
      <c r="AO55" s="828"/>
      <c r="AP55" s="705"/>
      <c r="AQ55" s="705"/>
      <c r="AR55" s="829"/>
      <c r="AS55" s="830"/>
      <c r="AT55" s="839" t="str">
        <f aca="false">IF(AV54="","",IF(AG54&gt;10,"！令和６年度の新加算の「算定対象月」が10か月を超えています。標準的な「算定対象月」は令和６年６月から令和７年３月です。",IF(OR(AB54&lt;&gt;7,AD54&lt;&gt;3),"！算定期間の終わりが令和７年３月になっていません。区分変更を行う場合は、別紙様式2-4に記入してください。","")))</f>
        <v/>
      </c>
      <c r="AU55" s="869"/>
      <c r="AV55" s="832"/>
      <c r="AW55" s="878" t="str">
        <f aca="false">IF('別紙様式2-2（４・５月分）'!O45="","",'別紙様式2-2（４・５月分）'!O45)</f>
        <v/>
      </c>
      <c r="AX55" s="834"/>
      <c r="AY55" s="835"/>
      <c r="AZ55" s="836"/>
      <c r="BA55" s="836"/>
      <c r="BB55" s="836"/>
      <c r="BC55" s="836"/>
      <c r="BD55" s="836"/>
      <c r="BE55" s="836"/>
      <c r="BF55" s="836"/>
      <c r="BG55" s="836"/>
      <c r="BH55" s="836"/>
      <c r="BI55" s="836"/>
      <c r="BJ55" s="837"/>
      <c r="BK55" s="832"/>
      <c r="BL55" s="645" t="str">
        <f aca="false">G54</f>
        <v/>
      </c>
    </row>
    <row r="56" s="1" customFormat="true" ht="15" hidden="false" customHeight="true" outlineLevel="0" collapsed="false">
      <c r="A56" s="617"/>
      <c r="B56" s="618"/>
      <c r="C56" s="618"/>
      <c r="D56" s="618"/>
      <c r="E56" s="618"/>
      <c r="F56" s="618"/>
      <c r="G56" s="619"/>
      <c r="H56" s="619"/>
      <c r="I56" s="619"/>
      <c r="J56" s="809"/>
      <c r="K56" s="619"/>
      <c r="L56" s="621"/>
      <c r="M56" s="622"/>
      <c r="N56" s="838"/>
      <c r="O56" s="864"/>
      <c r="P56" s="874" t="s">
        <v>118</v>
      </c>
      <c r="Q56" s="841" t="e">
        <f aca="false">IFERROR(VLOOKUP('別紙様式2-2（４・５月分）'!AR44,【参考】数式用!$AT$5:$AV$22,3,FALSE),"")))</f>
        <v>#N/A</v>
      </c>
      <c r="R56" s="875" t="s">
        <v>120</v>
      </c>
      <c r="S56" s="876" t="e">
        <f aca="false">IFERROR(VLOOKUP(K54,【参考】数式用!$A$5:$AB$27,MATCH(Q56,【参考】数式用!$B$4:$AB$4,0)+1,0),"")))</f>
        <v>#N/A</v>
      </c>
      <c r="T56" s="844" t="s">
        <v>452</v>
      </c>
      <c r="U56" s="845"/>
      <c r="V56" s="871" t="e">
        <f aca="false">IFERROR(VLOOKUP(K54,【参考】数式用!$A$5:$AB$27,MATCH(U56,【参考】数式用!$B$4:$AB$4,0)+1,0),"")))</f>
        <v>#N/A</v>
      </c>
      <c r="W56" s="847" t="s">
        <v>114</v>
      </c>
      <c r="X56" s="882" t="n">
        <v>7</v>
      </c>
      <c r="Y56" s="668" t="s">
        <v>115</v>
      </c>
      <c r="Z56" s="882" t="n">
        <v>4</v>
      </c>
      <c r="AA56" s="668" t="s">
        <v>406</v>
      </c>
      <c r="AB56" s="882" t="n">
        <v>8</v>
      </c>
      <c r="AC56" s="668" t="s">
        <v>115</v>
      </c>
      <c r="AD56" s="882" t="n">
        <v>3</v>
      </c>
      <c r="AE56" s="668" t="s">
        <v>116</v>
      </c>
      <c r="AF56" s="668" t="s">
        <v>127</v>
      </c>
      <c r="AG56" s="849" t="n">
        <f aca="false">IF(X56&gt;=1,(AB56*12+AD56)-(X56*12+Z56)+1,"")</f>
        <v>12</v>
      </c>
      <c r="AH56" s="850" t="s">
        <v>407</v>
      </c>
      <c r="AI56" s="872" t="str">
        <f aca="false">IFERROR(ROUNDDOWN(ROUND(L54*V56,0)*M54,0)*AG56,"")</f>
        <v/>
      </c>
      <c r="AJ56" s="883" t="str">
        <f aca="false">IFERROR(ROUNDDOWN(ROUND((L54*(V56-AX54)),0)*M54,0)*AG56,"")</f>
        <v/>
      </c>
      <c r="AK56" s="853" t="e">
        <f aca="false">IFERROR(IF(OR(N54="",N55="",N57=""),0,ROUNDDOWN(ROUNDDOWN(ROUND(L54*VLOOKUP(K54,【参考】数式用!$A$5:$AB$27,MATCH("新加算Ⅳ",【参考】数式用!$B$4:$AB$4,0)+1,0),0)*M54,0)*AG56*0.5,0)),"")),0),0),0)))</f>
        <v>#N/A</v>
      </c>
      <c r="AL56" s="854" t="str">
        <f aca="false">IF(U56&lt;&gt;"","新規に適用","")</f>
        <v/>
      </c>
      <c r="AM56" s="855" t="e">
        <f aca="false">IFERROR(IF(OR(N57="ベア加算",N57=""),0, IF(OR(U54="新加算Ⅰ",U54="新加算Ⅱ",U54="新加算Ⅲ",U54="新加算Ⅳ"),0,ROUNDDOWN(ROUND(L54*VLOOKUP(K54,【参考】数式用!$A$5:$I$27,MATCH("ベア加算",【参考】数式用!$B$4:$I$4,0)+1,0),0)*M54,0)*AG56)),"")),0),0))))</f>
        <v>#N/A</v>
      </c>
      <c r="AN56" s="856" t="e">
        <f aca="false">IF(AM56=0,"",IF(AND(U56&lt;&gt;"",AN54=""),"新規に適用",IF(AND(U56&lt;&gt;"",AN54&lt;&gt;""),"継続で適用","")))</f>
        <v>#N/A</v>
      </c>
      <c r="AO56" s="856" t="str">
        <f aca="false">IF(AND(U56&lt;&gt;"",AO54=""),"新規に適用",IF(AND(U56&lt;&gt;"",AO54&lt;&gt;""),"継続で適用",""))</f>
        <v/>
      </c>
      <c r="AP56" s="857"/>
      <c r="AQ56" s="856" t="str">
        <f aca="false">IF(AND(U56&lt;&gt;"",AQ54=""),"新規に適用",IF(AND(U56&lt;&gt;"",AQ54&lt;&gt;""),"継続で適用",""))</f>
        <v/>
      </c>
      <c r="AR56" s="858" t="str">
        <f aca="false">IF(AND(U56&lt;&gt;"",AO54=""),"新規に適用",IF(AND(U56&lt;&gt;"",OR(U54="新加算Ⅰ",U54="新加算Ⅱ",U54="新加算Ⅴ（１）",U54="新加算Ⅴ（２）",U54="新加算Ⅴ（３）",U54="新加算Ⅴ（４）",U54="新加算Ⅴ（５）",U54="新加算Ⅴ（６）",U54="新加算Ⅴ（７）",U54="新加算Ⅴ（９）",U54="新加算Ⅴ（10）",U54="新加算Ⅴ（12）")),"継続で適用",""))</f>
        <v/>
      </c>
      <c r="AS56" s="856" t="str">
        <f aca="false">IF(AND(U56&lt;&gt;"",AS54=""),"新規に適用",IF(AND(U56&lt;&gt;"",AS54&lt;&gt;""),"継続で適用",""))</f>
        <v/>
      </c>
      <c r="AT56" s="839"/>
      <c r="AU56" s="869"/>
      <c r="AV56" s="832" t="str">
        <f aca="false">IF(K54&lt;&gt;"","V列に色付け","")</f>
        <v/>
      </c>
      <c r="AW56" s="878"/>
      <c r="AX56" s="834"/>
      <c r="BL56" s="645" t="str">
        <f aca="false">G54</f>
        <v/>
      </c>
    </row>
    <row r="57" s="1" customFormat="true" ht="30" hidden="false" customHeight="true" outlineLevel="0" collapsed="false">
      <c r="A57" s="617"/>
      <c r="B57" s="618"/>
      <c r="C57" s="618"/>
      <c r="D57" s="618"/>
      <c r="E57" s="618"/>
      <c r="F57" s="618"/>
      <c r="G57" s="619"/>
      <c r="H57" s="619"/>
      <c r="I57" s="619"/>
      <c r="J57" s="809"/>
      <c r="K57" s="619"/>
      <c r="L57" s="621"/>
      <c r="M57" s="622"/>
      <c r="N57" s="860" t="str">
        <f aca="false">IF('別紙様式2-2（４・５月分）'!Q46="","",'別紙様式2-2（４・５月分）'!Q46)</f>
        <v/>
      </c>
      <c r="O57" s="864"/>
      <c r="P57" s="874"/>
      <c r="Q57" s="841"/>
      <c r="R57" s="875"/>
      <c r="S57" s="876"/>
      <c r="T57" s="844"/>
      <c r="U57" s="845"/>
      <c r="V57" s="871"/>
      <c r="W57" s="847"/>
      <c r="X57" s="882"/>
      <c r="Y57" s="668"/>
      <c r="Z57" s="882"/>
      <c r="AA57" s="668"/>
      <c r="AB57" s="882"/>
      <c r="AC57" s="668"/>
      <c r="AD57" s="882"/>
      <c r="AE57" s="668"/>
      <c r="AF57" s="668"/>
      <c r="AG57" s="849"/>
      <c r="AH57" s="850"/>
      <c r="AI57" s="872"/>
      <c r="AJ57" s="883"/>
      <c r="AK57" s="853"/>
      <c r="AL57" s="854"/>
      <c r="AM57" s="855"/>
      <c r="AN57" s="856"/>
      <c r="AO57" s="856"/>
      <c r="AP57" s="857"/>
      <c r="AQ57" s="856"/>
      <c r="AR57" s="858"/>
      <c r="AS57" s="856"/>
      <c r="AT57" s="682" t="str">
        <f aca="false">IF(AV54="","",IF(OR(U54="",AND(N57="ベア加算なし",OR(U54="新加算Ⅰ",U54="新加算Ⅱ",U54="新加算Ⅲ",U54="新加算Ⅳ"),AN54=""),AND(OR(U54="新加算Ⅰ",U54="新加算Ⅱ",U54="新加算Ⅲ",U54="新加算Ⅳ",U54="新加算Ⅴ（１）",U54="新加算Ⅴ（２）",U54="新加算Ⅴ（３）",U54="新加算Ⅴ（４）",U54="新加算Ⅴ（５）",U54="新加算Ⅴ（６）",U54="新加算Ⅴ（８）",U54="新加算Ⅴ（11）"),AO54=""),AND(OR(U54="新加算Ⅴ（７）",U54="新加算Ⅴ（９）",U54="新加算Ⅴ（10）",U54="新加算Ⅴ（12）",U54="新加算Ⅴ（13）",U54="新加算Ⅴ（14）"),AP54=""),AND(OR(U54="新加算Ⅰ",U54="新加算Ⅱ",U54="新加算Ⅲ",U54="新加算Ⅴ（１）",U54="新加算Ⅴ（３）",U54="新加算Ⅴ（８）"),AQ54=""),AND(AND(OR(U54="新加算Ⅰ",U54="新加算Ⅱ",U54="新加算Ⅴ（１）",U54="新加算Ⅴ（２）",U54="新加算Ⅴ（３）",U54="新加算Ⅴ（４）",U54="新加算Ⅴ（５）",U54="新加算Ⅴ（６）",U54="新加算Ⅴ（７）",U54="新加算Ⅴ（９）",U54="新加算Ⅴ（10）",U54="新加算Ⅴ（12）"),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54=""),AND(OR(U54="新加算Ⅰ",U54="新加算Ⅴ（１）",U54="新加算Ⅴ（２）",U54="新加算Ⅴ（５）",U54="新加算Ⅴ（７）",U54="新加算Ⅴ（10）"),AS54="")),"！記入が必要な欄（ピンク色のセル）に空欄があります。空欄を埋めてください。",""))</f>
        <v/>
      </c>
      <c r="AU57" s="869"/>
      <c r="AV57" s="832"/>
      <c r="AW57" s="878" t="str">
        <f aca="false">IF('別紙様式2-2（４・５月分）'!O46="","",'別紙様式2-2（４・５月分）'!O46)</f>
        <v/>
      </c>
      <c r="AX57" s="834"/>
      <c r="BL57" s="645" t="str">
        <f aca="false">G54</f>
        <v/>
      </c>
    </row>
    <row r="58" customFormat="false" ht="30" hidden="false" customHeight="true" outlineLevel="0" collapsed="false">
      <c r="A58" s="731" t="n">
        <v>12</v>
      </c>
      <c r="B58" s="732" t="str">
        <f aca="false">IF(基本情報入力シート!C65="","",基本情報入力シート!C65)</f>
        <v/>
      </c>
      <c r="C58" s="732"/>
      <c r="D58" s="732"/>
      <c r="E58" s="732"/>
      <c r="F58" s="732"/>
      <c r="G58" s="733" t="str">
        <f aca="false">IF(基本情報入力シート!M65="","",基本情報入力シート!M65)</f>
        <v/>
      </c>
      <c r="H58" s="733" t="str">
        <f aca="false">IF(基本情報入力シート!R65="","",基本情報入力シート!R65)</f>
        <v/>
      </c>
      <c r="I58" s="733" t="str">
        <f aca="false">IF(基本情報入力シート!W65="","",基本情報入力シート!W65)</f>
        <v/>
      </c>
      <c r="J58" s="861" t="str">
        <f aca="false">IF(基本情報入力シート!X65="","",基本情報入力シート!X65)</f>
        <v/>
      </c>
      <c r="K58" s="733" t="str">
        <f aca="false">IF(基本情報入力シート!Y65="","",基本情報入力シート!Y65)</f>
        <v/>
      </c>
      <c r="L58" s="880" t="str">
        <f aca="false">IF(基本情報入力シート!AB65="","",基本情報入力シート!AB65)</f>
        <v/>
      </c>
      <c r="M58" s="881" t="e">
        <f aca="false">IF(基本情報入力シート!AC65="","",基本情報入力シート!AC65)</f>
        <v>#N/A</v>
      </c>
      <c r="N58" s="812" t="str">
        <f aca="false">IF('別紙様式2-2（４・５月分）'!Q47="","",'別紙様式2-2（４・５月分）'!Q47)</f>
        <v/>
      </c>
      <c r="O58" s="864" t="e">
        <f aca="false">IF(SUM('別紙様式2-2（４・５月分）'!R47:R49)=0,"",SUM('別紙様式2-2（４・５月分）'!R47:R49))</f>
        <v>#N/A</v>
      </c>
      <c r="P58" s="814" t="e">
        <f aca="false">IFERROR(VLOOKUP('別紙様式2-2（４・５月分）'!AR47,【参考】数式用!$AT$5:$AU$22,2,FALSE),"")))</f>
        <v>#N/A</v>
      </c>
      <c r="Q58" s="814"/>
      <c r="R58" s="814"/>
      <c r="S58" s="865" t="e">
        <f aca="false">IFERROR(VLOOKUP(K58,【参考】数式用!$A$5:$AB$27,MATCH(P58,【参考】数式用!$B$4:$AB$4,0)+1,0),"")))</f>
        <v>#N/A</v>
      </c>
      <c r="T58" s="816" t="s">
        <v>447</v>
      </c>
      <c r="U58" s="817"/>
      <c r="V58" s="866" t="e">
        <f aca="false">IFERROR(VLOOKUP(K58,【参考】数式用!$A$5:$AB$27,MATCH(U58,【参考】数式用!$B$4:$AB$4,0)+1,0),"")))</f>
        <v>#N/A</v>
      </c>
      <c r="W58" s="819" t="s">
        <v>114</v>
      </c>
      <c r="X58" s="820" t="n">
        <v>6</v>
      </c>
      <c r="Y58" s="627" t="s">
        <v>115</v>
      </c>
      <c r="Z58" s="820" t="n">
        <v>6</v>
      </c>
      <c r="AA58" s="627" t="s">
        <v>406</v>
      </c>
      <c r="AB58" s="820" t="n">
        <v>7</v>
      </c>
      <c r="AC58" s="627" t="s">
        <v>115</v>
      </c>
      <c r="AD58" s="820" t="n">
        <v>3</v>
      </c>
      <c r="AE58" s="627" t="s">
        <v>116</v>
      </c>
      <c r="AF58" s="627" t="s">
        <v>127</v>
      </c>
      <c r="AG58" s="821" t="n">
        <f aca="false">IF(X58&gt;=1,(AB58*12+AD58)-(X58*12+Z58)+1,"")</f>
        <v>10</v>
      </c>
      <c r="AH58" s="822" t="s">
        <v>407</v>
      </c>
      <c r="AI58" s="867" t="str">
        <f aca="false">IFERROR(ROUNDDOWN(ROUND(L58*V58,0)*M58,0)*AG58,"")</f>
        <v/>
      </c>
      <c r="AJ58" s="868" t="str">
        <f aca="false">IFERROR(ROUNDDOWN(ROUND((L58*(V58-AX58)),0)*M58,0)*AG58,"")</f>
        <v/>
      </c>
      <c r="AK58" s="825" t="e">
        <f aca="false">IFERROR(IF(OR(N58="",N59="",N61=""),0,ROUNDDOWN(ROUNDDOWN(ROUND(L58*VLOOKUP(K58,【参考】数式用!$A$5:$AB$27,MATCH("新加算Ⅳ",【参考】数式用!$B$4:$AB$4,0)+1,0),0)*M58,0)*AG58*0.5,0)),"")),0),0),0)))</f>
        <v>#N/A</v>
      </c>
      <c r="AL58" s="826"/>
      <c r="AM58" s="827" t="e">
        <f aca="false">IFERROR(IF(OR(N61="ベア加算",N61=""),0, IF(OR(U58="新加算Ⅰ",U58="新加算Ⅱ",U58="新加算Ⅲ",U58="新加算Ⅳ"),ROUNDDOWN(ROUND(L58*VLOOKUP(K58,【参考】数式用!$A$5:$I$27,MATCH("ベア加算",【参考】数式用!$B$4:$I$4,0)+1,0),0)*M58,0)*AG58,0)),"")),0),0))))</f>
        <v>#N/A</v>
      </c>
      <c r="AN58" s="704"/>
      <c r="AO58" s="828"/>
      <c r="AP58" s="705"/>
      <c r="AQ58" s="705"/>
      <c r="AR58" s="829"/>
      <c r="AS58" s="830"/>
      <c r="AT58" s="640" t="str">
        <f aca="false">IF(AV58="","",IF(V58&lt;O58,"！加算の要件上は問題ありませんが、令和６年４・５月と比較して令和６年６月に加算率が下がる計画になっています。",""))</f>
        <v/>
      </c>
      <c r="AU58" s="869"/>
      <c r="AV58" s="832" t="str">
        <f aca="false">IF(K58&lt;&gt;"","V列に色付け","")</f>
        <v/>
      </c>
      <c r="AW58" s="878" t="str">
        <f aca="false">IF('別紙様式2-2（４・５月分）'!O47="","",'別紙様式2-2（４・５月分）'!O47)</f>
        <v/>
      </c>
      <c r="AX58" s="834" t="e">
        <f aca="false">IF(SUM('別紙様式2-2（４・５月分）'!P47:P49)=0,"",SUM('別紙様式2-2（４・５月分）'!P47:P49))</f>
        <v>#N/A</v>
      </c>
      <c r="AY58" s="835" t="e">
        <f aca="false">IFERROR(VLOOKUP(K58,【参考】数式用!$AJ$2:$AK$24,2,FALSE),"")))</f>
        <v>#N/A</v>
      </c>
      <c r="AZ58" s="836" t="s">
        <v>448</v>
      </c>
      <c r="BA58" s="836" t="s">
        <v>449</v>
      </c>
      <c r="BB58" s="836" t="s">
        <v>450</v>
      </c>
      <c r="BC58" s="836" t="s">
        <v>451</v>
      </c>
      <c r="BD58" s="836" t="e">
        <f aca="false">IF(AND(P58&lt;&gt;"新加算Ⅰ",P58&lt;&gt;"新加算Ⅱ",P58&lt;&gt;"新加算Ⅲ",P58&lt;&gt;"新加算Ⅳ"),P58,IF(Q60&lt;&gt;"",Q60,""))</f>
        <v>#N/A</v>
      </c>
      <c r="BE58" s="836"/>
      <c r="BF58" s="836" t="e">
        <f aca="false">IF(AM58&lt;&gt;0,IF(AN58="○","入力済","未入力"),"")</f>
        <v>#N/A</v>
      </c>
      <c r="BG58" s="836" t="str">
        <f aca="false">IF(OR(U58="新加算Ⅰ",U58="新加算Ⅱ",U58="新加算Ⅲ",U58="新加算Ⅳ",U58="新加算Ⅴ（１）",U58="新加算Ⅴ（２）",U58="新加算Ⅴ（３）",U58="新加算ⅠⅤ（４）",U58="新加算Ⅴ（５）",U58="新加算Ⅴ（６）",U58="新加算Ⅴ（８）",U58="新加算Ⅴ（11）"),IF(OR(AO58="○",AO58="令和６年度中に満たす"),"入力済","未入力"),"")</f>
        <v/>
      </c>
      <c r="BH58" s="836" t="str">
        <f aca="false">IF(OR(U58="新加算Ⅴ（７）",U58="新加算Ⅴ（９）",U58="新加算Ⅴ（10）",U58="新加算Ⅴ（12）",U58="新加算Ⅴ（13）",U58="新加算Ⅴ（14）"),IF(OR(AP58="○",AP58="令和６年度中に満たす"),"入力済","未入力"),"")</f>
        <v/>
      </c>
      <c r="BI58" s="836" t="str">
        <f aca="false">IF(OR(U58="新加算Ⅰ",U58="新加算Ⅱ",U58="新加算Ⅲ",U58="新加算Ⅴ（１）",U58="新加算Ⅴ（３）",U58="新加算Ⅴ（８）"),IF(OR(AQ58="○",AQ58="令和６年度中に満たす"),"入力済","未入力"),"")</f>
        <v/>
      </c>
      <c r="BJ58" s="837" t="str">
        <f aca="false">IF(OR(U58="新加算Ⅰ",U58="新加算Ⅱ",U58="新加算Ⅴ（１）",U58="新加算Ⅴ（２）",U58="新加算Ⅴ（３）",U58="新加算Ⅴ（４）",U58="新加算Ⅴ（５）",U58="新加算Ⅴ（６）",U58="新加算Ⅴ（７）",U58="新加算Ⅴ（９）",U58="新加算Ⅴ（10）",U58="新加算Ⅴ（12）"),IF(OR(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（病院等（老健以外）)",K58&lt;&gt;"（介護予防）短期入所療養介護（医療院）"),AR58&lt;&gt;""),1,""),"")</f>
        <v/>
      </c>
      <c r="BK58" s="832" t="str">
        <f aca="false">IF(OR(U58="新加算Ⅰ",U58="新加算Ⅴ（１）",U58="新加算Ⅴ（２）",U58="新加算Ⅴ（５）",U58="新加算Ⅴ（７）",U58="新加算Ⅴ（10）"),IF(AS58="","未入力","入力済"),"")</f>
        <v/>
      </c>
      <c r="BL58" s="645" t="str">
        <f aca="false">G58</f>
        <v/>
      </c>
    </row>
    <row r="59" customFormat="false" ht="15" hidden="false" customHeight="true" outlineLevel="0" collapsed="false">
      <c r="A59" s="731"/>
      <c r="B59" s="732"/>
      <c r="C59" s="732"/>
      <c r="D59" s="732"/>
      <c r="E59" s="732"/>
      <c r="F59" s="732"/>
      <c r="G59" s="733"/>
      <c r="H59" s="733"/>
      <c r="I59" s="733"/>
      <c r="J59" s="861"/>
      <c r="K59" s="733"/>
      <c r="L59" s="880"/>
      <c r="M59" s="881"/>
      <c r="N59" s="838" t="str">
        <f aca="false">IF('別紙様式2-2（４・５月分）'!Q48="","",'別紙様式2-2（４・５月分）'!Q48)</f>
        <v/>
      </c>
      <c r="O59" s="864"/>
      <c r="P59" s="814"/>
      <c r="Q59" s="814"/>
      <c r="R59" s="814"/>
      <c r="S59" s="865"/>
      <c r="T59" s="816"/>
      <c r="U59" s="817"/>
      <c r="V59" s="866"/>
      <c r="W59" s="819"/>
      <c r="X59" s="820"/>
      <c r="Y59" s="627"/>
      <c r="Z59" s="820"/>
      <c r="AA59" s="627"/>
      <c r="AB59" s="820"/>
      <c r="AC59" s="627"/>
      <c r="AD59" s="820"/>
      <c r="AE59" s="627"/>
      <c r="AF59" s="627"/>
      <c r="AG59" s="821"/>
      <c r="AH59" s="822"/>
      <c r="AI59" s="867"/>
      <c r="AJ59" s="868"/>
      <c r="AK59" s="825"/>
      <c r="AL59" s="826"/>
      <c r="AM59" s="827"/>
      <c r="AN59" s="704"/>
      <c r="AO59" s="828"/>
      <c r="AP59" s="705"/>
      <c r="AQ59" s="705"/>
      <c r="AR59" s="829"/>
      <c r="AS59" s="830"/>
      <c r="AT59" s="839" t="str">
        <f aca="false">IF(AV58="","",IF(AG58&gt;10,"！令和６年度の新加算の「算定対象月」が10か月を超えています。標準的な「算定対象月」は令和６年６月から令和７年３月です。",IF(OR(AB58&lt;&gt;7,AD58&lt;&gt;3),"！算定期間の終わりが令和７年３月になっていません。区分変更を行う場合は、別紙様式2-4に記入してください。","")))</f>
        <v/>
      </c>
      <c r="AU59" s="869"/>
      <c r="AV59" s="832"/>
      <c r="AW59" s="878" t="str">
        <f aca="false">IF('別紙様式2-2（４・５月分）'!O48="","",'別紙様式2-2（４・５月分）'!O48)</f>
        <v/>
      </c>
      <c r="AX59" s="834"/>
      <c r="AY59" s="835"/>
      <c r="AZ59" s="836"/>
      <c r="BA59" s="836"/>
      <c r="BB59" s="836"/>
      <c r="BC59" s="836"/>
      <c r="BD59" s="836"/>
      <c r="BE59" s="836"/>
      <c r="BF59" s="836"/>
      <c r="BG59" s="836"/>
      <c r="BH59" s="836"/>
      <c r="BI59" s="836"/>
      <c r="BJ59" s="837"/>
      <c r="BK59" s="832"/>
      <c r="BL59" s="645" t="str">
        <f aca="false">G58</f>
        <v/>
      </c>
    </row>
    <row r="60" s="1" customFormat="true" ht="15" hidden="false" customHeight="true" outlineLevel="0" collapsed="false">
      <c r="A60" s="731"/>
      <c r="B60" s="732"/>
      <c r="C60" s="732"/>
      <c r="D60" s="732"/>
      <c r="E60" s="732"/>
      <c r="F60" s="732"/>
      <c r="G60" s="733"/>
      <c r="H60" s="733"/>
      <c r="I60" s="733"/>
      <c r="J60" s="861"/>
      <c r="K60" s="733"/>
      <c r="L60" s="880"/>
      <c r="M60" s="881"/>
      <c r="N60" s="838"/>
      <c r="O60" s="864"/>
      <c r="P60" s="874" t="s">
        <v>118</v>
      </c>
      <c r="Q60" s="841" t="e">
        <f aca="false">IFERROR(VLOOKUP('別紙様式2-2（４・５月分）'!AR47,【参考】数式用!$AT$5:$AV$22,3,FALSE),"")))</f>
        <v>#N/A</v>
      </c>
      <c r="R60" s="875" t="s">
        <v>120</v>
      </c>
      <c r="S60" s="870" t="e">
        <f aca="false">IFERROR(VLOOKUP(K58,【参考】数式用!$A$5:$AB$27,MATCH(Q60,【参考】数式用!$B$4:$AB$4,0)+1,0),"")))</f>
        <v>#N/A</v>
      </c>
      <c r="T60" s="844" t="s">
        <v>452</v>
      </c>
      <c r="U60" s="845"/>
      <c r="V60" s="871" t="e">
        <f aca="false">IFERROR(VLOOKUP(K58,【参考】数式用!$A$5:$AB$27,MATCH(U60,【参考】数式用!$B$4:$AB$4,0)+1,0),"")))</f>
        <v>#N/A</v>
      </c>
      <c r="W60" s="847" t="s">
        <v>114</v>
      </c>
      <c r="X60" s="882" t="n">
        <v>7</v>
      </c>
      <c r="Y60" s="668" t="s">
        <v>115</v>
      </c>
      <c r="Z60" s="882" t="n">
        <v>4</v>
      </c>
      <c r="AA60" s="668" t="s">
        <v>406</v>
      </c>
      <c r="AB60" s="882" t="n">
        <v>8</v>
      </c>
      <c r="AC60" s="668" t="s">
        <v>115</v>
      </c>
      <c r="AD60" s="882" t="n">
        <v>3</v>
      </c>
      <c r="AE60" s="668" t="s">
        <v>116</v>
      </c>
      <c r="AF60" s="668" t="s">
        <v>127</v>
      </c>
      <c r="AG60" s="849" t="n">
        <f aca="false">IF(X60&gt;=1,(AB60*12+AD60)-(X60*12+Z60)+1,"")</f>
        <v>12</v>
      </c>
      <c r="AH60" s="850" t="s">
        <v>407</v>
      </c>
      <c r="AI60" s="872" t="str">
        <f aca="false">IFERROR(ROUNDDOWN(ROUND(L58*V60,0)*M58,0)*AG60,"")</f>
        <v/>
      </c>
      <c r="AJ60" s="883" t="str">
        <f aca="false">IFERROR(ROUNDDOWN(ROUND((L58*(V60-AX58)),0)*M58,0)*AG60,"")</f>
        <v/>
      </c>
      <c r="AK60" s="853" t="e">
        <f aca="false">IFERROR(IF(OR(N58="",N59="",N61=""),0,ROUNDDOWN(ROUNDDOWN(ROUND(L58*VLOOKUP(K58,【参考】数式用!$A$5:$AB$27,MATCH("新加算Ⅳ",【参考】数式用!$B$4:$AB$4,0)+1,0),0)*M58,0)*AG60*0.5,0)),"")),0),0),0)))</f>
        <v>#N/A</v>
      </c>
      <c r="AL60" s="854" t="str">
        <f aca="false">IF(U60&lt;&gt;"","新規に適用","")</f>
        <v/>
      </c>
      <c r="AM60" s="855" t="e">
        <f aca="false">IFERROR(IF(OR(N61="ベア加算",N61=""),0, IF(OR(U58="新加算Ⅰ",U58="新加算Ⅱ",U58="新加算Ⅲ",U58="新加算Ⅳ"),0,ROUNDDOWN(ROUND(L58*VLOOKUP(K58,【参考】数式用!$A$5:$I$27,MATCH("ベア加算",【参考】数式用!$B$4:$I$4,0)+1,0),0)*M58,0)*AG60)),"")),0),0))))</f>
        <v>#N/A</v>
      </c>
      <c r="AN60" s="856" t="e">
        <f aca="false">IF(AM60=0,"",IF(AND(U60&lt;&gt;"",AN58=""),"新規に適用",IF(AND(U60&lt;&gt;"",AN58&lt;&gt;""),"継続で適用","")))</f>
        <v>#N/A</v>
      </c>
      <c r="AO60" s="856" t="str">
        <f aca="false">IF(AND(U60&lt;&gt;"",AO58=""),"新規に適用",IF(AND(U60&lt;&gt;"",AO58&lt;&gt;""),"継続で適用",""))</f>
        <v/>
      </c>
      <c r="AP60" s="857"/>
      <c r="AQ60" s="856" t="str">
        <f aca="false">IF(AND(U60&lt;&gt;"",AQ58=""),"新規に適用",IF(AND(U60&lt;&gt;"",AQ58&lt;&gt;""),"継続で適用",""))</f>
        <v/>
      </c>
      <c r="AR60" s="858" t="str">
        <f aca="false">IF(AND(U60&lt;&gt;"",AO58=""),"新規に適用",IF(AND(U60&lt;&gt;"",OR(U58="新加算Ⅰ",U58="新加算Ⅱ",U58="新加算Ⅴ（１）",U58="新加算Ⅴ（２）",U58="新加算Ⅴ（３）",U58="新加算Ⅴ（４）",U58="新加算Ⅴ（５）",U58="新加算Ⅴ（６）",U58="新加算Ⅴ（７）",U58="新加算Ⅴ（９）",U58="新加算Ⅴ（10）",U58="新加算Ⅴ（12）")),"継続で適用",""))</f>
        <v/>
      </c>
      <c r="AS60" s="856" t="str">
        <f aca="false">IF(AND(U60&lt;&gt;"",AS58=""),"新規に適用",IF(AND(U60&lt;&gt;"",AS58&lt;&gt;""),"継続で適用",""))</f>
        <v/>
      </c>
      <c r="AT60" s="839"/>
      <c r="AU60" s="869"/>
      <c r="AV60" s="832" t="str">
        <f aca="false">IF(K58&lt;&gt;"","V列に色付け","")</f>
        <v/>
      </c>
      <c r="AW60" s="878"/>
      <c r="AX60" s="834"/>
      <c r="BL60" s="645" t="str">
        <f aca="false">G58</f>
        <v/>
      </c>
    </row>
    <row r="61" s="1" customFormat="true" ht="30" hidden="false" customHeight="true" outlineLevel="0" collapsed="false">
      <c r="A61" s="731"/>
      <c r="B61" s="732"/>
      <c r="C61" s="732"/>
      <c r="D61" s="732"/>
      <c r="E61" s="732"/>
      <c r="F61" s="732"/>
      <c r="G61" s="733"/>
      <c r="H61" s="733"/>
      <c r="I61" s="733"/>
      <c r="J61" s="861"/>
      <c r="K61" s="733"/>
      <c r="L61" s="880"/>
      <c r="M61" s="881"/>
      <c r="N61" s="860" t="str">
        <f aca="false">IF('別紙様式2-2（４・５月分）'!Q49="","",'別紙様式2-2（４・５月分）'!Q49)</f>
        <v/>
      </c>
      <c r="O61" s="864"/>
      <c r="P61" s="874"/>
      <c r="Q61" s="841"/>
      <c r="R61" s="875"/>
      <c r="S61" s="870"/>
      <c r="T61" s="844"/>
      <c r="U61" s="845"/>
      <c r="V61" s="871"/>
      <c r="W61" s="847"/>
      <c r="X61" s="882"/>
      <c r="Y61" s="668"/>
      <c r="Z61" s="882"/>
      <c r="AA61" s="668"/>
      <c r="AB61" s="882"/>
      <c r="AC61" s="668"/>
      <c r="AD61" s="882"/>
      <c r="AE61" s="668"/>
      <c r="AF61" s="668"/>
      <c r="AG61" s="849"/>
      <c r="AH61" s="850"/>
      <c r="AI61" s="872"/>
      <c r="AJ61" s="883"/>
      <c r="AK61" s="853"/>
      <c r="AL61" s="854"/>
      <c r="AM61" s="855"/>
      <c r="AN61" s="856"/>
      <c r="AO61" s="856"/>
      <c r="AP61" s="857"/>
      <c r="AQ61" s="856"/>
      <c r="AR61" s="858"/>
      <c r="AS61" s="856"/>
      <c r="AT61" s="682" t="str">
        <f aca="false">IF(AV58="","",IF(OR(U58="",AND(N61="ベア加算なし",OR(U58="新加算Ⅰ",U58="新加算Ⅱ",U58="新加算Ⅲ",U58="新加算Ⅳ"),AN58=""),AND(OR(U58="新加算Ⅰ",U58="新加算Ⅱ",U58="新加算Ⅲ",U58="新加算Ⅳ",U58="新加算Ⅴ（１）",U58="新加算Ⅴ（２）",U58="新加算Ⅴ（３）",U58="新加算Ⅴ（４）",U58="新加算Ⅴ（５）",U58="新加算Ⅴ（６）",U58="新加算Ⅴ（８）",U58="新加算Ⅴ（11）"),AO58=""),AND(OR(U58="新加算Ⅴ（７）",U58="新加算Ⅴ（９）",U58="新加算Ⅴ（10）",U58="新加算Ⅴ（12）",U58="新加算Ⅴ（13）",U58="新加算Ⅴ（14）"),AP58=""),AND(OR(U58="新加算Ⅰ",U58="新加算Ⅱ",U58="新加算Ⅲ",U58="新加算Ⅴ（１）",U58="新加算Ⅴ（３）",U58="新加算Ⅴ（８）"),AQ58=""),AND(AND(OR(U58="新加算Ⅰ",U58="新加算Ⅱ",U58="新加算Ⅴ（１）",U58="新加算Ⅴ（２）",U58="新加算Ⅴ（３）",U58="新加算Ⅴ（４）",U58="新加算Ⅴ（５）",U58="新加算Ⅴ（６）",U58="新加算Ⅴ（７）",U58="新加算Ⅴ（９）",U58="新加算Ⅴ（10）",U58="新加算Ⅴ（12）"),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58=""),AND(OR(U58="新加算Ⅰ",U58="新加算Ⅴ（１）",U58="新加算Ⅴ（２）",U58="新加算Ⅴ（５）",U58="新加算Ⅴ（７）",U58="新加算Ⅴ（10）"),AS58="")),"！記入が必要な欄（ピンク色のセル）に空欄があります。空欄を埋めてください。",""))</f>
        <v/>
      </c>
      <c r="AU61" s="869"/>
      <c r="AV61" s="832"/>
      <c r="AW61" s="878" t="str">
        <f aca="false">IF('別紙様式2-2（４・５月分）'!O49="","",'別紙様式2-2（４・５月分）'!O49)</f>
        <v/>
      </c>
      <c r="AX61" s="834"/>
      <c r="BL61" s="645" t="str">
        <f aca="false">G58</f>
        <v/>
      </c>
    </row>
    <row r="62" customFormat="false" ht="30" hidden="false" customHeight="true" outlineLevel="0" collapsed="false">
      <c r="A62" s="617" t="n">
        <v>13</v>
      </c>
      <c r="B62" s="618" t="str">
        <f aca="false">IF(基本情報入力シート!C66="","",基本情報入力シート!C66)</f>
        <v/>
      </c>
      <c r="C62" s="618"/>
      <c r="D62" s="618"/>
      <c r="E62" s="618"/>
      <c r="F62" s="618"/>
      <c r="G62" s="619" t="str">
        <f aca="false">IF(基本情報入力シート!M66="","",基本情報入力シート!M66)</f>
        <v/>
      </c>
      <c r="H62" s="619" t="str">
        <f aca="false">IF(基本情報入力シート!R66="","",基本情報入力シート!R66)</f>
        <v/>
      </c>
      <c r="I62" s="619" t="str">
        <f aca="false">IF(基本情報入力シート!W66="","",基本情報入力シート!W66)</f>
        <v/>
      </c>
      <c r="J62" s="809" t="str">
        <f aca="false">IF(基本情報入力シート!X66="","",基本情報入力シート!X66)</f>
        <v/>
      </c>
      <c r="K62" s="619" t="str">
        <f aca="false">IF(基本情報入力シート!Y66="","",基本情報入力シート!Y66)</f>
        <v/>
      </c>
      <c r="L62" s="621" t="str">
        <f aca="false">IF(基本情報入力シート!AB66="","",基本情報入力シート!AB66)</f>
        <v/>
      </c>
      <c r="M62" s="622" t="e">
        <f aca="false">IF(基本情報入力シート!AC66="","",基本情報入力シート!AC66)</f>
        <v>#N/A</v>
      </c>
      <c r="N62" s="812" t="str">
        <f aca="false">IF('別紙様式2-2（４・５月分）'!Q50="","",'別紙様式2-2（４・５月分）'!Q50)</f>
        <v/>
      </c>
      <c r="O62" s="864" t="e">
        <f aca="false">IF(SUM('別紙様式2-2（４・５月分）'!R50:R52)=0,"",SUM('別紙様式2-2（４・５月分）'!R50:R52))</f>
        <v>#N/A</v>
      </c>
      <c r="P62" s="814" t="e">
        <f aca="false">IFERROR(VLOOKUP('別紙様式2-2（４・５月分）'!AR50,【参考】数式用!$AT$5:$AU$22,2,FALSE),"")))</f>
        <v>#N/A</v>
      </c>
      <c r="Q62" s="814"/>
      <c r="R62" s="814"/>
      <c r="S62" s="865" t="e">
        <f aca="false">IFERROR(VLOOKUP(K62,【参考】数式用!$A$5:$AB$27,MATCH(P62,【参考】数式用!$B$4:$AB$4,0)+1,0),"")))</f>
        <v>#N/A</v>
      </c>
      <c r="T62" s="816" t="s">
        <v>447</v>
      </c>
      <c r="U62" s="817"/>
      <c r="V62" s="866" t="e">
        <f aca="false">IFERROR(VLOOKUP(K62,【参考】数式用!$A$5:$AB$27,MATCH(U62,【参考】数式用!$B$4:$AB$4,0)+1,0),"")))</f>
        <v>#N/A</v>
      </c>
      <c r="W62" s="819" t="s">
        <v>114</v>
      </c>
      <c r="X62" s="820" t="n">
        <v>6</v>
      </c>
      <c r="Y62" s="627" t="s">
        <v>115</v>
      </c>
      <c r="Z62" s="820" t="n">
        <v>6</v>
      </c>
      <c r="AA62" s="627" t="s">
        <v>406</v>
      </c>
      <c r="AB62" s="820" t="n">
        <v>7</v>
      </c>
      <c r="AC62" s="627" t="s">
        <v>115</v>
      </c>
      <c r="AD62" s="820" t="n">
        <v>3</v>
      </c>
      <c r="AE62" s="627" t="s">
        <v>116</v>
      </c>
      <c r="AF62" s="627" t="s">
        <v>127</v>
      </c>
      <c r="AG62" s="821" t="n">
        <f aca="false">IF(X62&gt;=1,(AB62*12+AD62)-(X62*12+Z62)+1,"")</f>
        <v>10</v>
      </c>
      <c r="AH62" s="822" t="s">
        <v>407</v>
      </c>
      <c r="AI62" s="867" t="str">
        <f aca="false">IFERROR(ROUNDDOWN(ROUND(L62*V62,0)*M62,0)*AG62,"")</f>
        <v/>
      </c>
      <c r="AJ62" s="868" t="str">
        <f aca="false">IFERROR(ROUNDDOWN(ROUND((L62*(V62-AX62)),0)*M62,0)*AG62,"")</f>
        <v/>
      </c>
      <c r="AK62" s="825" t="e">
        <f aca="false">IFERROR(IF(OR(N62="",N63="",N65=""),0,ROUNDDOWN(ROUNDDOWN(ROUND(L62*VLOOKUP(K62,【参考】数式用!$A$5:$AB$27,MATCH("新加算Ⅳ",【参考】数式用!$B$4:$AB$4,0)+1,0),0)*M62,0)*AG62*0.5,0)),"")),0),0),0)))</f>
        <v>#N/A</v>
      </c>
      <c r="AL62" s="826"/>
      <c r="AM62" s="827" t="e">
        <f aca="false">IFERROR(IF(OR(N65="ベア加算",N65=""),0, IF(OR(U62="新加算Ⅰ",U62="新加算Ⅱ",U62="新加算Ⅲ",U62="新加算Ⅳ"),ROUNDDOWN(ROUND(L62*VLOOKUP(K62,【参考】数式用!$A$5:$I$27,MATCH("ベア加算",【参考】数式用!$B$4:$I$4,0)+1,0),0)*M62,0)*AG62,0)),"")),0),0))))</f>
        <v>#N/A</v>
      </c>
      <c r="AN62" s="704"/>
      <c r="AO62" s="828"/>
      <c r="AP62" s="705"/>
      <c r="AQ62" s="705"/>
      <c r="AR62" s="829"/>
      <c r="AS62" s="830"/>
      <c r="AT62" s="640" t="str">
        <f aca="false">IF(AV62="","",IF(V62&lt;O62,"！加算の要件上は問題ありませんが、令和６年４・５月と比較して令和６年６月に加算率が下がる計画になっています。",""))</f>
        <v/>
      </c>
      <c r="AU62" s="869"/>
      <c r="AV62" s="832" t="str">
        <f aca="false">IF(K62&lt;&gt;"","V列に色付け","")</f>
        <v/>
      </c>
      <c r="AW62" s="878" t="str">
        <f aca="false">IF('別紙様式2-2（４・５月分）'!O50="","",'別紙様式2-2（４・５月分）'!O50)</f>
        <v/>
      </c>
      <c r="AX62" s="834" t="e">
        <f aca="false">IF(SUM('別紙様式2-2（４・５月分）'!P50:P52)=0,"",SUM('別紙様式2-2（４・５月分）'!P50:P52))</f>
        <v>#N/A</v>
      </c>
      <c r="AY62" s="835" t="e">
        <f aca="false">IFERROR(VLOOKUP(K62,【参考】数式用!$AJ$2:$AK$24,2,FALSE),"")))</f>
        <v>#N/A</v>
      </c>
      <c r="AZ62" s="836" t="s">
        <v>448</v>
      </c>
      <c r="BA62" s="836" t="s">
        <v>449</v>
      </c>
      <c r="BB62" s="836" t="s">
        <v>450</v>
      </c>
      <c r="BC62" s="836" t="s">
        <v>451</v>
      </c>
      <c r="BD62" s="836" t="e">
        <f aca="false">IF(AND(P62&lt;&gt;"新加算Ⅰ",P62&lt;&gt;"新加算Ⅱ",P62&lt;&gt;"新加算Ⅲ",P62&lt;&gt;"新加算Ⅳ"),P62,IF(Q64&lt;&gt;"",Q64,""))</f>
        <v>#N/A</v>
      </c>
      <c r="BE62" s="836"/>
      <c r="BF62" s="836" t="e">
        <f aca="false">IF(AM62&lt;&gt;0,IF(AN62="○","入力済","未入力"),"")</f>
        <v>#N/A</v>
      </c>
      <c r="BG62" s="836" t="str">
        <f aca="false">IF(OR(U62="新加算Ⅰ",U62="新加算Ⅱ",U62="新加算Ⅲ",U62="新加算Ⅳ",U62="新加算Ⅴ（１）",U62="新加算Ⅴ（２）",U62="新加算Ⅴ（３）",U62="新加算ⅠⅤ（４）",U62="新加算Ⅴ（５）",U62="新加算Ⅴ（６）",U62="新加算Ⅴ（８）",U62="新加算Ⅴ（11）"),IF(OR(AO62="○",AO62="令和６年度中に満たす"),"入力済","未入力"),"")</f>
        <v/>
      </c>
      <c r="BH62" s="836" t="str">
        <f aca="false">IF(OR(U62="新加算Ⅴ（７）",U62="新加算Ⅴ（９）",U62="新加算Ⅴ（10）",U62="新加算Ⅴ（12）",U62="新加算Ⅴ（13）",U62="新加算Ⅴ（14）"),IF(OR(AP62="○",AP62="令和６年度中に満たす"),"入力済","未入力"),"")</f>
        <v/>
      </c>
      <c r="BI62" s="836" t="str">
        <f aca="false">IF(OR(U62="新加算Ⅰ",U62="新加算Ⅱ",U62="新加算Ⅲ",U62="新加算Ⅴ（１）",U62="新加算Ⅴ（３）",U62="新加算Ⅴ（８）"),IF(OR(AQ62="○",AQ62="令和６年度中に満たす"),"入力済","未入力"),"")</f>
        <v/>
      </c>
      <c r="BJ62" s="837" t="str">
        <f aca="false">IF(OR(U62="新加算Ⅰ",U62="新加算Ⅱ",U62="新加算Ⅴ（１）",U62="新加算Ⅴ（２）",U62="新加算Ⅴ（３）",U62="新加算Ⅴ（４）",U62="新加算Ⅴ（５）",U62="新加算Ⅴ（６）",U62="新加算Ⅴ（７）",U62="新加算Ⅴ（９）",U62="新加算Ⅴ（10）",U62="新加算Ⅴ（12）"),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（病院等（老健以外）)",K62&lt;&gt;"（介護予防）短期入所療養介護（医療院）"),AR62&lt;&gt;""),1,""),"")</f>
        <v/>
      </c>
      <c r="BK62" s="832" t="str">
        <f aca="false">IF(OR(U62="新加算Ⅰ",U62="新加算Ⅴ（１）",U62="新加算Ⅴ（２）",U62="新加算Ⅴ（５）",U62="新加算Ⅴ（７）",U62="新加算Ⅴ（10）"),IF(AS62="","未入力","入力済"),"")</f>
        <v/>
      </c>
      <c r="BL62" s="645" t="str">
        <f aca="false">G62</f>
        <v/>
      </c>
    </row>
    <row r="63" customFormat="false" ht="15" hidden="false" customHeight="true" outlineLevel="0" collapsed="false">
      <c r="A63" s="617"/>
      <c r="B63" s="618"/>
      <c r="C63" s="618"/>
      <c r="D63" s="618"/>
      <c r="E63" s="618"/>
      <c r="F63" s="618"/>
      <c r="G63" s="619"/>
      <c r="H63" s="619"/>
      <c r="I63" s="619"/>
      <c r="J63" s="809"/>
      <c r="K63" s="619"/>
      <c r="L63" s="621"/>
      <c r="M63" s="622"/>
      <c r="N63" s="838" t="str">
        <f aca="false">IF('別紙様式2-2（４・５月分）'!Q51="","",'別紙様式2-2（４・５月分）'!Q51)</f>
        <v/>
      </c>
      <c r="O63" s="864"/>
      <c r="P63" s="814"/>
      <c r="Q63" s="814"/>
      <c r="R63" s="814"/>
      <c r="S63" s="865"/>
      <c r="T63" s="816"/>
      <c r="U63" s="817"/>
      <c r="V63" s="866"/>
      <c r="W63" s="819"/>
      <c r="X63" s="820"/>
      <c r="Y63" s="627"/>
      <c r="Z63" s="820"/>
      <c r="AA63" s="627"/>
      <c r="AB63" s="820"/>
      <c r="AC63" s="627"/>
      <c r="AD63" s="820"/>
      <c r="AE63" s="627"/>
      <c r="AF63" s="627"/>
      <c r="AG63" s="821"/>
      <c r="AH63" s="822"/>
      <c r="AI63" s="867"/>
      <c r="AJ63" s="868"/>
      <c r="AK63" s="825"/>
      <c r="AL63" s="826"/>
      <c r="AM63" s="827"/>
      <c r="AN63" s="704"/>
      <c r="AO63" s="828"/>
      <c r="AP63" s="705"/>
      <c r="AQ63" s="705"/>
      <c r="AR63" s="829"/>
      <c r="AS63" s="830"/>
      <c r="AT63" s="839" t="str">
        <f aca="false">IF(AV62="","",IF(AG62&gt;10,"！令和６年度の新加算の「算定対象月」が10か月を超えています。標準的な「算定対象月」は令和６年６月から令和７年３月です。",IF(OR(AB62&lt;&gt;7,AD62&lt;&gt;3),"！算定期間の終わりが令和７年３月になっていません。区分変更を行う場合は、別紙様式2-4に記入してください。","")))</f>
        <v/>
      </c>
      <c r="AU63" s="869"/>
      <c r="AV63" s="832"/>
      <c r="AW63" s="878" t="str">
        <f aca="false">IF('別紙様式2-2（４・５月分）'!O51="","",'別紙様式2-2（４・５月分）'!O51)</f>
        <v/>
      </c>
      <c r="AX63" s="834"/>
      <c r="AY63" s="835"/>
      <c r="AZ63" s="836"/>
      <c r="BA63" s="836"/>
      <c r="BB63" s="836"/>
      <c r="BC63" s="836"/>
      <c r="BD63" s="836"/>
      <c r="BE63" s="836"/>
      <c r="BF63" s="836"/>
      <c r="BG63" s="836"/>
      <c r="BH63" s="836"/>
      <c r="BI63" s="836"/>
      <c r="BJ63" s="837"/>
      <c r="BK63" s="832"/>
      <c r="BL63" s="645" t="str">
        <f aca="false">G62</f>
        <v/>
      </c>
    </row>
    <row r="64" s="1" customFormat="true" ht="15" hidden="false" customHeight="true" outlineLevel="0" collapsed="false">
      <c r="A64" s="617"/>
      <c r="B64" s="618"/>
      <c r="C64" s="618"/>
      <c r="D64" s="618"/>
      <c r="E64" s="618"/>
      <c r="F64" s="618"/>
      <c r="G64" s="619"/>
      <c r="H64" s="619"/>
      <c r="I64" s="619"/>
      <c r="J64" s="809"/>
      <c r="K64" s="619"/>
      <c r="L64" s="621"/>
      <c r="M64" s="622"/>
      <c r="N64" s="838"/>
      <c r="O64" s="864"/>
      <c r="P64" s="874" t="s">
        <v>118</v>
      </c>
      <c r="Q64" s="841" t="e">
        <f aca="false">IFERROR(VLOOKUP('別紙様式2-2（４・５月分）'!AR50,【参考】数式用!$AT$5:$AV$22,3,FALSE),"")))</f>
        <v>#N/A</v>
      </c>
      <c r="R64" s="875" t="s">
        <v>120</v>
      </c>
      <c r="S64" s="876" t="e">
        <f aca="false">IFERROR(VLOOKUP(K62,【参考】数式用!$A$5:$AB$27,MATCH(Q64,【参考】数式用!$B$4:$AB$4,0)+1,0),"")))</f>
        <v>#N/A</v>
      </c>
      <c r="T64" s="844" t="s">
        <v>452</v>
      </c>
      <c r="U64" s="845"/>
      <c r="V64" s="871" t="e">
        <f aca="false">IFERROR(VLOOKUP(K62,【参考】数式用!$A$5:$AB$27,MATCH(U64,【参考】数式用!$B$4:$AB$4,0)+1,0),"")))</f>
        <v>#N/A</v>
      </c>
      <c r="W64" s="847" t="s">
        <v>114</v>
      </c>
      <c r="X64" s="882" t="n">
        <v>7</v>
      </c>
      <c r="Y64" s="668" t="s">
        <v>115</v>
      </c>
      <c r="Z64" s="882" t="n">
        <v>4</v>
      </c>
      <c r="AA64" s="668" t="s">
        <v>406</v>
      </c>
      <c r="AB64" s="882" t="n">
        <v>8</v>
      </c>
      <c r="AC64" s="668" t="s">
        <v>115</v>
      </c>
      <c r="AD64" s="882" t="n">
        <v>3</v>
      </c>
      <c r="AE64" s="668" t="s">
        <v>116</v>
      </c>
      <c r="AF64" s="668" t="s">
        <v>127</v>
      </c>
      <c r="AG64" s="849" t="n">
        <f aca="false">IF(X64&gt;=1,(AB64*12+AD64)-(X64*12+Z64)+1,"")</f>
        <v>12</v>
      </c>
      <c r="AH64" s="850" t="s">
        <v>407</v>
      </c>
      <c r="AI64" s="872" t="str">
        <f aca="false">IFERROR(ROUNDDOWN(ROUND(L62*V64,0)*M62,0)*AG64,"")</f>
        <v/>
      </c>
      <c r="AJ64" s="883" t="str">
        <f aca="false">IFERROR(ROUNDDOWN(ROUND((L62*(V64-AX62)),0)*M62,0)*AG64,"")</f>
        <v/>
      </c>
      <c r="AK64" s="853" t="e">
        <f aca="false">IFERROR(IF(OR(N62="",N63="",N65=""),0,ROUNDDOWN(ROUNDDOWN(ROUND(L62*VLOOKUP(K62,【参考】数式用!$A$5:$AB$27,MATCH("新加算Ⅳ",【参考】数式用!$B$4:$AB$4,0)+1,0),0)*M62,0)*AG64*0.5,0)),"")),0),0),0)))</f>
        <v>#N/A</v>
      </c>
      <c r="AL64" s="854" t="str">
        <f aca="false">IF(U64&lt;&gt;"","新規に適用","")</f>
        <v/>
      </c>
      <c r="AM64" s="855" t="e">
        <f aca="false">IFERROR(IF(OR(N65="ベア加算",N65=""),0, IF(OR(U62="新加算Ⅰ",U62="新加算Ⅱ",U62="新加算Ⅲ",U62="新加算Ⅳ"),0,ROUNDDOWN(ROUND(L62*VLOOKUP(K62,【参考】数式用!$A$5:$I$27,MATCH("ベア加算",【参考】数式用!$B$4:$I$4,0)+1,0),0)*M62,0)*AG64)),"")),0),0))))</f>
        <v>#N/A</v>
      </c>
      <c r="AN64" s="856" t="e">
        <f aca="false">IF(AM64=0,"",IF(AND(U64&lt;&gt;"",AN62=""),"新規に適用",IF(AND(U64&lt;&gt;"",AN62&lt;&gt;""),"継続で適用","")))</f>
        <v>#N/A</v>
      </c>
      <c r="AO64" s="856" t="str">
        <f aca="false">IF(AND(U64&lt;&gt;"",AO62=""),"新規に適用",IF(AND(U64&lt;&gt;"",AO62&lt;&gt;""),"継続で適用",""))</f>
        <v/>
      </c>
      <c r="AP64" s="857"/>
      <c r="AQ64" s="856" t="str">
        <f aca="false">IF(AND(U64&lt;&gt;"",AQ62=""),"新規に適用",IF(AND(U64&lt;&gt;"",AQ62&lt;&gt;""),"継続で適用",""))</f>
        <v/>
      </c>
      <c r="AR64" s="858" t="str">
        <f aca="false">IF(AND(U64&lt;&gt;"",AO62=""),"新規に適用",IF(AND(U64&lt;&gt;"",OR(U62="新加算Ⅰ",U62="新加算Ⅱ",U62="新加算Ⅴ（１）",U62="新加算Ⅴ（２）",U62="新加算Ⅴ（３）",U62="新加算Ⅴ（４）",U62="新加算Ⅴ（５）",U62="新加算Ⅴ（６）",U62="新加算Ⅴ（７）",U62="新加算Ⅴ（９）",U62="新加算Ⅴ（10）",U62="新加算Ⅴ（12）")),"継続で適用",""))</f>
        <v/>
      </c>
      <c r="AS64" s="856" t="str">
        <f aca="false">IF(AND(U64&lt;&gt;"",AS62=""),"新規に適用",IF(AND(U64&lt;&gt;"",AS62&lt;&gt;""),"継続で適用",""))</f>
        <v/>
      </c>
      <c r="AT64" s="839"/>
      <c r="AU64" s="869"/>
      <c r="AV64" s="832" t="str">
        <f aca="false">IF(K62&lt;&gt;"","V列に色付け","")</f>
        <v/>
      </c>
      <c r="AW64" s="878"/>
      <c r="AX64" s="834"/>
      <c r="BL64" s="645" t="str">
        <f aca="false">G62</f>
        <v/>
      </c>
    </row>
    <row r="65" s="1" customFormat="true" ht="30" hidden="false" customHeight="true" outlineLevel="0" collapsed="false">
      <c r="A65" s="617"/>
      <c r="B65" s="618"/>
      <c r="C65" s="618"/>
      <c r="D65" s="618"/>
      <c r="E65" s="618"/>
      <c r="F65" s="618"/>
      <c r="G65" s="619"/>
      <c r="H65" s="619"/>
      <c r="I65" s="619"/>
      <c r="J65" s="809"/>
      <c r="K65" s="619"/>
      <c r="L65" s="621"/>
      <c r="M65" s="622"/>
      <c r="N65" s="860" t="str">
        <f aca="false">IF('別紙様式2-2（４・５月分）'!Q52="","",'別紙様式2-2（４・５月分）'!Q52)</f>
        <v/>
      </c>
      <c r="O65" s="864"/>
      <c r="P65" s="874"/>
      <c r="Q65" s="841"/>
      <c r="R65" s="875"/>
      <c r="S65" s="876"/>
      <c r="T65" s="844"/>
      <c r="U65" s="845"/>
      <c r="V65" s="871"/>
      <c r="W65" s="847"/>
      <c r="X65" s="882"/>
      <c r="Y65" s="668"/>
      <c r="Z65" s="882"/>
      <c r="AA65" s="668"/>
      <c r="AB65" s="882"/>
      <c r="AC65" s="668"/>
      <c r="AD65" s="882"/>
      <c r="AE65" s="668"/>
      <c r="AF65" s="668"/>
      <c r="AG65" s="849"/>
      <c r="AH65" s="850"/>
      <c r="AI65" s="872"/>
      <c r="AJ65" s="883"/>
      <c r="AK65" s="853"/>
      <c r="AL65" s="854"/>
      <c r="AM65" s="855"/>
      <c r="AN65" s="856"/>
      <c r="AO65" s="856"/>
      <c r="AP65" s="857"/>
      <c r="AQ65" s="856"/>
      <c r="AR65" s="858"/>
      <c r="AS65" s="856"/>
      <c r="AT65" s="682" t="str">
        <f aca="false">IF(AV62="","",IF(OR(U62="",AND(N65="ベア加算なし",OR(U62="新加算Ⅰ",U62="新加算Ⅱ",U62="新加算Ⅲ",U62="新加算Ⅳ"),AN62=""),AND(OR(U62="新加算Ⅰ",U62="新加算Ⅱ",U62="新加算Ⅲ",U62="新加算Ⅳ",U62="新加算Ⅴ（１）",U62="新加算Ⅴ（２）",U62="新加算Ⅴ（３）",U62="新加算Ⅴ（４）",U62="新加算Ⅴ（５）",U62="新加算Ⅴ（６）",U62="新加算Ⅴ（８）",U62="新加算Ⅴ（11）"),AO62=""),AND(OR(U62="新加算Ⅴ（７）",U62="新加算Ⅴ（９）",U62="新加算Ⅴ（10）",U62="新加算Ⅴ（12）",U62="新加算Ⅴ（13）",U62="新加算Ⅴ（14）"),AP62=""),AND(OR(U62="新加算Ⅰ",U62="新加算Ⅱ",U62="新加算Ⅲ",U62="新加算Ⅴ（１）",U62="新加算Ⅴ（３）",U62="新加算Ⅴ（８）"),AQ62=""),AND(AND(OR(U62="新加算Ⅰ",U62="新加算Ⅱ",U62="新加算Ⅴ（１）",U62="新加算Ⅴ（２）",U62="新加算Ⅴ（３）",U62="新加算Ⅴ（４）",U62="新加算Ⅴ（５）",U62="新加算Ⅴ（６）",U62="新加算Ⅴ（７）",U62="新加算Ⅴ（９）",U62="新加算Ⅴ（10）",U62="新加算Ⅴ（12）"),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62=""),AND(OR(U62="新加算Ⅰ",U62="新加算Ⅴ（１）",U62="新加算Ⅴ（２）",U62="新加算Ⅴ（５）",U62="新加算Ⅴ（７）",U62="新加算Ⅴ（10）"),AS62="")),"！記入が必要な欄（ピンク色のセル）に空欄があります。空欄を埋めてください。",""))</f>
        <v/>
      </c>
      <c r="AU65" s="869"/>
      <c r="AV65" s="832"/>
      <c r="AW65" s="878" t="str">
        <f aca="false">IF('別紙様式2-2（４・５月分）'!O52="","",'別紙様式2-2（４・５月分）'!O52)</f>
        <v/>
      </c>
      <c r="AX65" s="834"/>
      <c r="BL65" s="645" t="str">
        <f aca="false">G62</f>
        <v/>
      </c>
    </row>
    <row r="66" customFormat="false" ht="30" hidden="false" customHeight="true" outlineLevel="0" collapsed="false">
      <c r="A66" s="731" t="n">
        <v>14</v>
      </c>
      <c r="B66" s="732" t="str">
        <f aca="false">IF(基本情報入力シート!C67="","",基本情報入力シート!C67)</f>
        <v/>
      </c>
      <c r="C66" s="732"/>
      <c r="D66" s="732"/>
      <c r="E66" s="732"/>
      <c r="F66" s="732"/>
      <c r="G66" s="733" t="str">
        <f aca="false">IF(基本情報入力シート!M67="","",基本情報入力シート!M67)</f>
        <v/>
      </c>
      <c r="H66" s="733" t="str">
        <f aca="false">IF(基本情報入力シート!R67="","",基本情報入力シート!R67)</f>
        <v/>
      </c>
      <c r="I66" s="733" t="str">
        <f aca="false">IF(基本情報入力シート!W67="","",基本情報入力シート!W67)</f>
        <v/>
      </c>
      <c r="J66" s="861" t="str">
        <f aca="false">IF(基本情報入力シート!X67="","",基本情報入力シート!X67)</f>
        <v/>
      </c>
      <c r="K66" s="733" t="str">
        <f aca="false">IF(基本情報入力シート!Y67="","",基本情報入力シート!Y67)</f>
        <v/>
      </c>
      <c r="L66" s="880" t="str">
        <f aca="false">IF(基本情報入力シート!AB67="","",基本情報入力シート!AB67)</f>
        <v/>
      </c>
      <c r="M66" s="881" t="e">
        <f aca="false">IF(基本情報入力シート!AC67="","",基本情報入力シート!AC67)</f>
        <v>#N/A</v>
      </c>
      <c r="N66" s="812" t="str">
        <f aca="false">IF('別紙様式2-2（４・５月分）'!Q53="","",'別紙様式2-2（４・５月分）'!Q53)</f>
        <v/>
      </c>
      <c r="O66" s="864" t="e">
        <f aca="false">IF(SUM('別紙様式2-2（４・５月分）'!R53:R55)=0,"",SUM('別紙様式2-2（４・５月分）'!R53:R55))</f>
        <v>#N/A</v>
      </c>
      <c r="P66" s="814" t="e">
        <f aca="false">IFERROR(VLOOKUP('別紙様式2-2（４・５月分）'!AR53,【参考】数式用!$AT$5:$AU$22,2,FALSE),"")))</f>
        <v>#N/A</v>
      </c>
      <c r="Q66" s="814"/>
      <c r="R66" s="814"/>
      <c r="S66" s="865" t="e">
        <f aca="false">IFERROR(VLOOKUP(K66,【参考】数式用!$A$5:$AB$27,MATCH(P66,【参考】数式用!$B$4:$AB$4,0)+1,0),"")))</f>
        <v>#N/A</v>
      </c>
      <c r="T66" s="816" t="s">
        <v>447</v>
      </c>
      <c r="U66" s="817"/>
      <c r="V66" s="866" t="e">
        <f aca="false">IFERROR(VLOOKUP(K66,【参考】数式用!$A$5:$AB$27,MATCH(U66,【参考】数式用!$B$4:$AB$4,0)+1,0),"")))</f>
        <v>#N/A</v>
      </c>
      <c r="W66" s="819" t="s">
        <v>114</v>
      </c>
      <c r="X66" s="820" t="n">
        <v>6</v>
      </c>
      <c r="Y66" s="627" t="s">
        <v>115</v>
      </c>
      <c r="Z66" s="820" t="n">
        <v>6</v>
      </c>
      <c r="AA66" s="627" t="s">
        <v>406</v>
      </c>
      <c r="AB66" s="820" t="n">
        <v>7</v>
      </c>
      <c r="AC66" s="627" t="s">
        <v>115</v>
      </c>
      <c r="AD66" s="820" t="n">
        <v>3</v>
      </c>
      <c r="AE66" s="627" t="s">
        <v>116</v>
      </c>
      <c r="AF66" s="627" t="s">
        <v>127</v>
      </c>
      <c r="AG66" s="821" t="n">
        <f aca="false">IF(X66&gt;=1,(AB66*12+AD66)-(X66*12+Z66)+1,"")</f>
        <v>10</v>
      </c>
      <c r="AH66" s="822" t="s">
        <v>407</v>
      </c>
      <c r="AI66" s="867" t="str">
        <f aca="false">IFERROR(ROUNDDOWN(ROUND(L66*V66,0)*M66,0)*AG66,"")</f>
        <v/>
      </c>
      <c r="AJ66" s="868" t="str">
        <f aca="false">IFERROR(ROUNDDOWN(ROUND((L66*(V66-AX66)),0)*M66,0)*AG66,"")</f>
        <v/>
      </c>
      <c r="AK66" s="825" t="e">
        <f aca="false">IFERROR(IF(OR(N66="",N67="",N69=""),0,ROUNDDOWN(ROUNDDOWN(ROUND(L66*VLOOKUP(K66,【参考】数式用!$A$5:$AB$27,MATCH("新加算Ⅳ",【参考】数式用!$B$4:$AB$4,0)+1,0),0)*M66,0)*AG66*0.5,0)),"")),0),0),0)))</f>
        <v>#N/A</v>
      </c>
      <c r="AL66" s="826"/>
      <c r="AM66" s="827" t="e">
        <f aca="false">IFERROR(IF(OR(N69="ベア加算",N69=""),0, IF(OR(U66="新加算Ⅰ",U66="新加算Ⅱ",U66="新加算Ⅲ",U66="新加算Ⅳ"),ROUNDDOWN(ROUND(L66*VLOOKUP(K66,【参考】数式用!$A$5:$I$27,MATCH("ベア加算",【参考】数式用!$B$4:$I$4,0)+1,0),0)*M66,0)*AG66,0)),"")),0),0))))</f>
        <v>#N/A</v>
      </c>
      <c r="AN66" s="704"/>
      <c r="AO66" s="828"/>
      <c r="AP66" s="705"/>
      <c r="AQ66" s="705"/>
      <c r="AR66" s="829"/>
      <c r="AS66" s="830"/>
      <c r="AT66" s="640" t="str">
        <f aca="false">IF(AV66="","",IF(V66&lt;O66,"！加算の要件上は問題ありませんが、令和６年４・５月と比較して令和６年６月に加算率が下がる計画になっています。",""))</f>
        <v/>
      </c>
      <c r="AU66" s="869"/>
      <c r="AV66" s="832" t="str">
        <f aca="false">IF(K66&lt;&gt;"","V列に色付け","")</f>
        <v/>
      </c>
      <c r="AW66" s="878" t="str">
        <f aca="false">IF('別紙様式2-2（４・５月分）'!O53="","",'別紙様式2-2（４・５月分）'!O53)</f>
        <v/>
      </c>
      <c r="AX66" s="834" t="e">
        <f aca="false">IF(SUM('別紙様式2-2（４・５月分）'!P53:P55)=0,"",SUM('別紙様式2-2（４・５月分）'!P53:P55))</f>
        <v>#N/A</v>
      </c>
      <c r="AY66" s="835" t="e">
        <f aca="false">IFERROR(VLOOKUP(K66,【参考】数式用!$AJ$2:$AK$24,2,FALSE),"")))</f>
        <v>#N/A</v>
      </c>
      <c r="AZ66" s="836" t="s">
        <v>448</v>
      </c>
      <c r="BA66" s="836" t="s">
        <v>449</v>
      </c>
      <c r="BB66" s="836" t="s">
        <v>450</v>
      </c>
      <c r="BC66" s="836" t="s">
        <v>451</v>
      </c>
      <c r="BD66" s="836" t="e">
        <f aca="false">IF(AND(P66&lt;&gt;"新加算Ⅰ",P66&lt;&gt;"新加算Ⅱ",P66&lt;&gt;"新加算Ⅲ",P66&lt;&gt;"新加算Ⅳ"),P66,IF(Q68&lt;&gt;"",Q68,""))</f>
        <v>#N/A</v>
      </c>
      <c r="BE66" s="836"/>
      <c r="BF66" s="836" t="e">
        <f aca="false">IF(AM66&lt;&gt;0,IF(AN66="○","入力済","未入力"),"")</f>
        <v>#N/A</v>
      </c>
      <c r="BG66" s="836" t="str">
        <f aca="false">IF(OR(U66="新加算Ⅰ",U66="新加算Ⅱ",U66="新加算Ⅲ",U66="新加算Ⅳ",U66="新加算Ⅴ（１）",U66="新加算Ⅴ（２）",U66="新加算Ⅴ（３）",U66="新加算ⅠⅤ（４）",U66="新加算Ⅴ（５）",U66="新加算Ⅴ（６）",U66="新加算Ⅴ（８）",U66="新加算Ⅴ（11）"),IF(OR(AO66="○",AO66="令和６年度中に満たす"),"入力済","未入力"),"")</f>
        <v/>
      </c>
      <c r="BH66" s="836" t="str">
        <f aca="false">IF(OR(U66="新加算Ⅴ（７）",U66="新加算Ⅴ（９）",U66="新加算Ⅴ（10）",U66="新加算Ⅴ（12）",U66="新加算Ⅴ（13）",U66="新加算Ⅴ（14）"),IF(OR(AP66="○",AP66="令和６年度中に満たす"),"入力済","未入力"),"")</f>
        <v/>
      </c>
      <c r="BI66" s="836" t="str">
        <f aca="false">IF(OR(U66="新加算Ⅰ",U66="新加算Ⅱ",U66="新加算Ⅲ",U66="新加算Ⅴ（１）",U66="新加算Ⅴ（３）",U66="新加算Ⅴ（８）"),IF(OR(AQ66="○",AQ66="令和６年度中に満たす"),"入力済","未入力"),"")</f>
        <v/>
      </c>
      <c r="BJ66" s="837" t="str">
        <f aca="false">IF(OR(U66="新加算Ⅰ",U66="新加算Ⅱ",U66="新加算Ⅴ（１）",U66="新加算Ⅴ（２）",U66="新加算Ⅴ（３）",U66="新加算Ⅴ（４）",U66="新加算Ⅴ（５）",U66="新加算Ⅴ（６）",U66="新加算Ⅴ（７）",U66="新加算Ⅴ（９）",U66="新加算Ⅴ（10）",U66="新加算Ⅴ（12）"),IF(OR(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（病院等（老健以外）)",K66&lt;&gt;"（介護予防）短期入所療養介護（医療院）"),AR66&lt;&gt;""),1,""),"")</f>
        <v/>
      </c>
      <c r="BK66" s="832" t="str">
        <f aca="false">IF(OR(U66="新加算Ⅰ",U66="新加算Ⅴ（１）",U66="新加算Ⅴ（２）",U66="新加算Ⅴ（５）",U66="新加算Ⅴ（７）",U66="新加算Ⅴ（10）"),IF(AS66="","未入力","入力済"),"")</f>
        <v/>
      </c>
      <c r="BL66" s="645" t="str">
        <f aca="false">G66</f>
        <v/>
      </c>
    </row>
    <row r="67" customFormat="false" ht="15" hidden="false" customHeight="true" outlineLevel="0" collapsed="false">
      <c r="A67" s="731"/>
      <c r="B67" s="732"/>
      <c r="C67" s="732"/>
      <c r="D67" s="732"/>
      <c r="E67" s="732"/>
      <c r="F67" s="732"/>
      <c r="G67" s="733"/>
      <c r="H67" s="733"/>
      <c r="I67" s="733"/>
      <c r="J67" s="861"/>
      <c r="K67" s="733"/>
      <c r="L67" s="880"/>
      <c r="M67" s="881"/>
      <c r="N67" s="838" t="str">
        <f aca="false">IF('別紙様式2-2（４・５月分）'!Q54="","",'別紙様式2-2（４・５月分）'!Q54)</f>
        <v/>
      </c>
      <c r="O67" s="864"/>
      <c r="P67" s="814"/>
      <c r="Q67" s="814"/>
      <c r="R67" s="814"/>
      <c r="S67" s="865"/>
      <c r="T67" s="816"/>
      <c r="U67" s="817"/>
      <c r="V67" s="866"/>
      <c r="W67" s="819"/>
      <c r="X67" s="820"/>
      <c r="Y67" s="627"/>
      <c r="Z67" s="820"/>
      <c r="AA67" s="627"/>
      <c r="AB67" s="820"/>
      <c r="AC67" s="627"/>
      <c r="AD67" s="820"/>
      <c r="AE67" s="627"/>
      <c r="AF67" s="627"/>
      <c r="AG67" s="821"/>
      <c r="AH67" s="822"/>
      <c r="AI67" s="867"/>
      <c r="AJ67" s="868"/>
      <c r="AK67" s="825"/>
      <c r="AL67" s="826"/>
      <c r="AM67" s="827"/>
      <c r="AN67" s="704"/>
      <c r="AO67" s="828"/>
      <c r="AP67" s="705"/>
      <c r="AQ67" s="705"/>
      <c r="AR67" s="829"/>
      <c r="AS67" s="830"/>
      <c r="AT67" s="839" t="str">
        <f aca="false">IF(AV66="","",IF(AG66&gt;10,"！令和６年度の新加算の「算定対象月」が10か月を超えています。標準的な「算定対象月」は令和６年６月から令和７年３月です。",IF(OR(AB66&lt;&gt;7,AD66&lt;&gt;3),"！算定期間の終わりが令和７年３月になっていません。区分変更を行う場合は、別紙様式2-4に記入してください。","")))</f>
        <v/>
      </c>
      <c r="AU67" s="869"/>
      <c r="AV67" s="832"/>
      <c r="AW67" s="878" t="str">
        <f aca="false">IF('別紙様式2-2（４・５月分）'!O54="","",'別紙様式2-2（４・５月分）'!O54)</f>
        <v/>
      </c>
      <c r="AX67" s="834"/>
      <c r="AY67" s="835"/>
      <c r="AZ67" s="836"/>
      <c r="BA67" s="836"/>
      <c r="BB67" s="836"/>
      <c r="BC67" s="836"/>
      <c r="BD67" s="836"/>
      <c r="BE67" s="836"/>
      <c r="BF67" s="836"/>
      <c r="BG67" s="836"/>
      <c r="BH67" s="836"/>
      <c r="BI67" s="836"/>
      <c r="BJ67" s="837"/>
      <c r="BK67" s="832"/>
      <c r="BL67" s="645" t="str">
        <f aca="false">G66</f>
        <v/>
      </c>
    </row>
    <row r="68" s="1" customFormat="true" ht="15" hidden="false" customHeight="true" outlineLevel="0" collapsed="false">
      <c r="A68" s="731"/>
      <c r="B68" s="732"/>
      <c r="C68" s="732"/>
      <c r="D68" s="732"/>
      <c r="E68" s="732"/>
      <c r="F68" s="732"/>
      <c r="G68" s="733"/>
      <c r="H68" s="733"/>
      <c r="I68" s="733"/>
      <c r="J68" s="861"/>
      <c r="K68" s="733"/>
      <c r="L68" s="880"/>
      <c r="M68" s="881"/>
      <c r="N68" s="838"/>
      <c r="O68" s="864"/>
      <c r="P68" s="874" t="s">
        <v>118</v>
      </c>
      <c r="Q68" s="841" t="e">
        <f aca="false">IFERROR(VLOOKUP('別紙様式2-2（４・５月分）'!AR53,【参考】数式用!$AT$5:$AV$22,3,FALSE),"")))</f>
        <v>#N/A</v>
      </c>
      <c r="R68" s="875" t="s">
        <v>120</v>
      </c>
      <c r="S68" s="870" t="e">
        <f aca="false">IFERROR(VLOOKUP(K66,【参考】数式用!$A$5:$AB$27,MATCH(Q68,【参考】数式用!$B$4:$AB$4,0)+1,0),"")))</f>
        <v>#N/A</v>
      </c>
      <c r="T68" s="844" t="s">
        <v>452</v>
      </c>
      <c r="U68" s="845"/>
      <c r="V68" s="871" t="e">
        <f aca="false">IFERROR(VLOOKUP(K66,【参考】数式用!$A$5:$AB$27,MATCH(U68,【参考】数式用!$B$4:$AB$4,0)+1,0),"")))</f>
        <v>#N/A</v>
      </c>
      <c r="W68" s="847" t="s">
        <v>114</v>
      </c>
      <c r="X68" s="882" t="n">
        <v>7</v>
      </c>
      <c r="Y68" s="668" t="s">
        <v>115</v>
      </c>
      <c r="Z68" s="882" t="n">
        <v>4</v>
      </c>
      <c r="AA68" s="668" t="s">
        <v>406</v>
      </c>
      <c r="AB68" s="882" t="n">
        <v>8</v>
      </c>
      <c r="AC68" s="668" t="s">
        <v>115</v>
      </c>
      <c r="AD68" s="882" t="n">
        <v>3</v>
      </c>
      <c r="AE68" s="668" t="s">
        <v>116</v>
      </c>
      <c r="AF68" s="668" t="s">
        <v>127</v>
      </c>
      <c r="AG68" s="849" t="n">
        <f aca="false">IF(X68&gt;=1,(AB68*12+AD68)-(X68*12+Z68)+1,"")</f>
        <v>12</v>
      </c>
      <c r="AH68" s="850" t="s">
        <v>407</v>
      </c>
      <c r="AI68" s="872" t="str">
        <f aca="false">IFERROR(ROUNDDOWN(ROUND(L66*V68,0)*M66,0)*AG68,"")</f>
        <v/>
      </c>
      <c r="AJ68" s="883" t="str">
        <f aca="false">IFERROR(ROUNDDOWN(ROUND((L66*(V68-AX66)),0)*M66,0)*AG68,"")</f>
        <v/>
      </c>
      <c r="AK68" s="853" t="e">
        <f aca="false">IFERROR(IF(OR(N66="",N67="",N69=""),0,ROUNDDOWN(ROUNDDOWN(ROUND(L66*VLOOKUP(K66,【参考】数式用!$A$5:$AB$27,MATCH("新加算Ⅳ",【参考】数式用!$B$4:$AB$4,0)+1,0),0)*M66,0)*AG68*0.5,0)),"")),0),0),0)))</f>
        <v>#N/A</v>
      </c>
      <c r="AL68" s="854" t="str">
        <f aca="false">IF(U68&lt;&gt;"","新規に適用","")</f>
        <v/>
      </c>
      <c r="AM68" s="855" t="e">
        <f aca="false">IFERROR(IF(OR(N69="ベア加算",N69=""),0, IF(OR(U66="新加算Ⅰ",U66="新加算Ⅱ",U66="新加算Ⅲ",U66="新加算Ⅳ"),0,ROUNDDOWN(ROUND(L66*VLOOKUP(K66,【参考】数式用!$A$5:$I$27,MATCH("ベア加算",【参考】数式用!$B$4:$I$4,0)+1,0),0)*M66,0)*AG68)),"")),0),0))))</f>
        <v>#N/A</v>
      </c>
      <c r="AN68" s="856" t="e">
        <f aca="false">IF(AM68=0,"",IF(AND(U68&lt;&gt;"",AN66=""),"新規に適用",IF(AND(U68&lt;&gt;"",AN66&lt;&gt;""),"継続で適用","")))</f>
        <v>#N/A</v>
      </c>
      <c r="AO68" s="856" t="str">
        <f aca="false">IF(AND(U68&lt;&gt;"",AO66=""),"新規に適用",IF(AND(U68&lt;&gt;"",AO66&lt;&gt;""),"継続で適用",""))</f>
        <v/>
      </c>
      <c r="AP68" s="857"/>
      <c r="AQ68" s="856" t="str">
        <f aca="false">IF(AND(U68&lt;&gt;"",AQ66=""),"新規に適用",IF(AND(U68&lt;&gt;"",AQ66&lt;&gt;""),"継続で適用",""))</f>
        <v/>
      </c>
      <c r="AR68" s="858" t="str">
        <f aca="false">IF(AND(U68&lt;&gt;"",AO66=""),"新規に適用",IF(AND(U68&lt;&gt;"",OR(U66="新加算Ⅰ",U66="新加算Ⅱ",U66="新加算Ⅴ（１）",U66="新加算Ⅴ（２）",U66="新加算Ⅴ（３）",U66="新加算Ⅴ（４）",U66="新加算Ⅴ（５）",U66="新加算Ⅴ（６）",U66="新加算Ⅴ（７）",U66="新加算Ⅴ（９）",U66="新加算Ⅴ（10）",U66="新加算Ⅴ（12）")),"継続で適用",""))</f>
        <v/>
      </c>
      <c r="AS68" s="856" t="str">
        <f aca="false">IF(AND(U68&lt;&gt;"",AS66=""),"新規に適用",IF(AND(U68&lt;&gt;"",AS66&lt;&gt;""),"継続で適用",""))</f>
        <v/>
      </c>
      <c r="AT68" s="839"/>
      <c r="AU68" s="869"/>
      <c r="AV68" s="832" t="str">
        <f aca="false">IF(K66&lt;&gt;"","V列に色付け","")</f>
        <v/>
      </c>
      <c r="AW68" s="878"/>
      <c r="AX68" s="834"/>
      <c r="BL68" s="645" t="str">
        <f aca="false">G66</f>
        <v/>
      </c>
    </row>
    <row r="69" s="1" customFormat="true" ht="30" hidden="false" customHeight="true" outlineLevel="0" collapsed="false">
      <c r="A69" s="731"/>
      <c r="B69" s="732"/>
      <c r="C69" s="732"/>
      <c r="D69" s="732"/>
      <c r="E69" s="732"/>
      <c r="F69" s="732"/>
      <c r="G69" s="733"/>
      <c r="H69" s="733"/>
      <c r="I69" s="733"/>
      <c r="J69" s="861"/>
      <c r="K69" s="733"/>
      <c r="L69" s="880"/>
      <c r="M69" s="881"/>
      <c r="N69" s="860" t="str">
        <f aca="false">IF('別紙様式2-2（４・５月分）'!Q55="","",'別紙様式2-2（４・５月分）'!Q55)</f>
        <v/>
      </c>
      <c r="O69" s="864"/>
      <c r="P69" s="874"/>
      <c r="Q69" s="841"/>
      <c r="R69" s="875"/>
      <c r="S69" s="870"/>
      <c r="T69" s="844"/>
      <c r="U69" s="845"/>
      <c r="V69" s="871"/>
      <c r="W69" s="847"/>
      <c r="X69" s="882"/>
      <c r="Y69" s="668"/>
      <c r="Z69" s="882"/>
      <c r="AA69" s="668"/>
      <c r="AB69" s="882"/>
      <c r="AC69" s="668"/>
      <c r="AD69" s="882"/>
      <c r="AE69" s="668"/>
      <c r="AF69" s="668"/>
      <c r="AG69" s="849"/>
      <c r="AH69" s="850"/>
      <c r="AI69" s="872"/>
      <c r="AJ69" s="883"/>
      <c r="AK69" s="853"/>
      <c r="AL69" s="854"/>
      <c r="AM69" s="855"/>
      <c r="AN69" s="856"/>
      <c r="AO69" s="856"/>
      <c r="AP69" s="857"/>
      <c r="AQ69" s="856"/>
      <c r="AR69" s="858"/>
      <c r="AS69" s="856"/>
      <c r="AT69" s="682" t="str">
        <f aca="false">IF(AV66="","",IF(OR(U66="",AND(N69="ベア加算なし",OR(U66="新加算Ⅰ",U66="新加算Ⅱ",U66="新加算Ⅲ",U66="新加算Ⅳ"),AN66=""),AND(OR(U66="新加算Ⅰ",U66="新加算Ⅱ",U66="新加算Ⅲ",U66="新加算Ⅳ",U66="新加算Ⅴ（１）",U66="新加算Ⅴ（２）",U66="新加算Ⅴ（３）",U66="新加算Ⅴ（４）",U66="新加算Ⅴ（５）",U66="新加算Ⅴ（６）",U66="新加算Ⅴ（８）",U66="新加算Ⅴ（11）"),AO66=""),AND(OR(U66="新加算Ⅴ（７）",U66="新加算Ⅴ（９）",U66="新加算Ⅴ（10）",U66="新加算Ⅴ（12）",U66="新加算Ⅴ（13）",U66="新加算Ⅴ（14）"),AP66=""),AND(OR(U66="新加算Ⅰ",U66="新加算Ⅱ",U66="新加算Ⅲ",U66="新加算Ⅴ（１）",U66="新加算Ⅴ（３）",U66="新加算Ⅴ（８）"),AQ66=""),AND(AND(OR(U66="新加算Ⅰ",U66="新加算Ⅱ",U66="新加算Ⅴ（１）",U66="新加算Ⅴ（２）",U66="新加算Ⅴ（３）",U66="新加算Ⅴ（４）",U66="新加算Ⅴ（５）",U66="新加算Ⅴ（６）",U66="新加算Ⅴ（７）",U66="新加算Ⅴ（９）",U66="新加算Ⅴ（10）",U66="新加算Ⅴ（12）"),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66=""),AND(OR(U66="新加算Ⅰ",U66="新加算Ⅴ（１）",U66="新加算Ⅴ（２）",U66="新加算Ⅴ（５）",U66="新加算Ⅴ（７）",U66="新加算Ⅴ（10）"),AS66="")),"！記入が必要な欄（ピンク色のセル）に空欄があります。空欄を埋めてください。",""))</f>
        <v/>
      </c>
      <c r="AU69" s="869"/>
      <c r="AV69" s="832"/>
      <c r="AW69" s="878" t="str">
        <f aca="false">IF('別紙様式2-2（４・５月分）'!O55="","",'別紙様式2-2（４・５月分）'!O55)</f>
        <v/>
      </c>
      <c r="AX69" s="834"/>
      <c r="BL69" s="645" t="str">
        <f aca="false">G66</f>
        <v/>
      </c>
    </row>
    <row r="70" customFormat="false" ht="30" hidden="false" customHeight="true" outlineLevel="0" collapsed="false">
      <c r="A70" s="617" t="n">
        <v>15</v>
      </c>
      <c r="B70" s="618" t="str">
        <f aca="false">IF(基本情報入力シート!C68="","",基本情報入力シート!C68)</f>
        <v/>
      </c>
      <c r="C70" s="618"/>
      <c r="D70" s="618"/>
      <c r="E70" s="618"/>
      <c r="F70" s="618"/>
      <c r="G70" s="619" t="str">
        <f aca="false">IF(基本情報入力シート!M68="","",基本情報入力シート!M68)</f>
        <v/>
      </c>
      <c r="H70" s="619" t="str">
        <f aca="false">IF(基本情報入力シート!R68="","",基本情報入力シート!R68)</f>
        <v/>
      </c>
      <c r="I70" s="619" t="str">
        <f aca="false">IF(基本情報入力シート!W68="","",基本情報入力シート!W68)</f>
        <v/>
      </c>
      <c r="J70" s="809" t="str">
        <f aca="false">IF(基本情報入力シート!X68="","",基本情報入力シート!X68)</f>
        <v/>
      </c>
      <c r="K70" s="619" t="str">
        <f aca="false">IF(基本情報入力シート!Y68="","",基本情報入力シート!Y68)</f>
        <v/>
      </c>
      <c r="L70" s="621" t="str">
        <f aca="false">IF(基本情報入力シート!AB68="","",基本情報入力シート!AB68)</f>
        <v/>
      </c>
      <c r="M70" s="622" t="e">
        <f aca="false">IF(基本情報入力シート!AC68="","",基本情報入力シート!AC68)</f>
        <v>#N/A</v>
      </c>
      <c r="N70" s="812" t="str">
        <f aca="false">IF('別紙様式2-2（４・５月分）'!Q56="","",'別紙様式2-2（４・５月分）'!Q56)</f>
        <v/>
      </c>
      <c r="O70" s="864" t="e">
        <f aca="false">IF(SUM('別紙様式2-2（４・５月分）'!R56:R58)=0,"",SUM('別紙様式2-2（４・５月分）'!R56:R58))</f>
        <v>#N/A</v>
      </c>
      <c r="P70" s="814" t="e">
        <f aca="false">IFERROR(VLOOKUP('別紙様式2-2（４・５月分）'!AR56,【参考】数式用!$AT$5:$AU$22,2,FALSE),"")))</f>
        <v>#N/A</v>
      </c>
      <c r="Q70" s="814"/>
      <c r="R70" s="814"/>
      <c r="S70" s="865" t="e">
        <f aca="false">IFERROR(VLOOKUP(K70,【参考】数式用!$A$5:$AB$27,MATCH(P70,【参考】数式用!$B$4:$AB$4,0)+1,0),"")))</f>
        <v>#N/A</v>
      </c>
      <c r="T70" s="816" t="s">
        <v>447</v>
      </c>
      <c r="U70" s="817"/>
      <c r="V70" s="866" t="e">
        <f aca="false">IFERROR(VLOOKUP(K70,【参考】数式用!$A$5:$AB$27,MATCH(U70,【参考】数式用!$B$4:$AB$4,0)+1,0),"")))</f>
        <v>#N/A</v>
      </c>
      <c r="W70" s="819" t="s">
        <v>114</v>
      </c>
      <c r="X70" s="820" t="n">
        <v>6</v>
      </c>
      <c r="Y70" s="627" t="s">
        <v>115</v>
      </c>
      <c r="Z70" s="820" t="n">
        <v>6</v>
      </c>
      <c r="AA70" s="627" t="s">
        <v>406</v>
      </c>
      <c r="AB70" s="820" t="n">
        <v>7</v>
      </c>
      <c r="AC70" s="627" t="s">
        <v>115</v>
      </c>
      <c r="AD70" s="820" t="n">
        <v>3</v>
      </c>
      <c r="AE70" s="627" t="s">
        <v>116</v>
      </c>
      <c r="AF70" s="627" t="s">
        <v>127</v>
      </c>
      <c r="AG70" s="821" t="n">
        <f aca="false">IF(X70&gt;=1,(AB70*12+AD70)-(X70*12+Z70)+1,"")</f>
        <v>10</v>
      </c>
      <c r="AH70" s="822" t="s">
        <v>407</v>
      </c>
      <c r="AI70" s="867" t="str">
        <f aca="false">IFERROR(ROUNDDOWN(ROUND(L70*V70,0)*M70,0)*AG70,"")</f>
        <v/>
      </c>
      <c r="AJ70" s="868" t="str">
        <f aca="false">IFERROR(ROUNDDOWN(ROUND((L70*(V70-AX70)),0)*M70,0)*AG70,"")</f>
        <v/>
      </c>
      <c r="AK70" s="825" t="e">
        <f aca="false">IFERROR(IF(OR(N70="",N71="",N73=""),0,ROUNDDOWN(ROUNDDOWN(ROUND(L70*VLOOKUP(K70,【参考】数式用!$A$5:$AB$27,MATCH("新加算Ⅳ",【参考】数式用!$B$4:$AB$4,0)+1,0),0)*M70,0)*AG70*0.5,0)),"")),0),0),0)))</f>
        <v>#N/A</v>
      </c>
      <c r="AL70" s="826"/>
      <c r="AM70" s="827" t="e">
        <f aca="false">IFERROR(IF(OR(N73="ベア加算",N73=""),0, IF(OR(U70="新加算Ⅰ",U70="新加算Ⅱ",U70="新加算Ⅲ",U70="新加算Ⅳ"),ROUNDDOWN(ROUND(L70*VLOOKUP(K70,【参考】数式用!$A$5:$I$27,MATCH("ベア加算",【参考】数式用!$B$4:$I$4,0)+1,0),0)*M70,0)*AG70,0)),"")),0),0))))</f>
        <v>#N/A</v>
      </c>
      <c r="AN70" s="704"/>
      <c r="AO70" s="828"/>
      <c r="AP70" s="705"/>
      <c r="AQ70" s="705"/>
      <c r="AR70" s="829"/>
      <c r="AS70" s="830"/>
      <c r="AT70" s="640" t="str">
        <f aca="false">IF(AV70="","",IF(V70&lt;O70,"！加算の要件上は問題ありませんが、令和６年４・５月と比較して令和６年６月に加算率が下がる計画になっています。",""))</f>
        <v/>
      </c>
      <c r="AU70" s="869"/>
      <c r="AV70" s="832" t="str">
        <f aca="false">IF(K70&lt;&gt;"","V列に色付け","")</f>
        <v/>
      </c>
      <c r="AW70" s="878" t="str">
        <f aca="false">IF('別紙様式2-2（４・５月分）'!O56="","",'別紙様式2-2（４・５月分）'!O56)</f>
        <v/>
      </c>
      <c r="AX70" s="834" t="e">
        <f aca="false">IF(SUM('別紙様式2-2（４・５月分）'!P56:P58)=0,"",SUM('別紙様式2-2（４・５月分）'!P56:P58))</f>
        <v>#N/A</v>
      </c>
      <c r="AY70" s="835" t="e">
        <f aca="false">IFERROR(VLOOKUP(K70,【参考】数式用!$AJ$2:$AK$24,2,FALSE),"")))</f>
        <v>#N/A</v>
      </c>
      <c r="AZ70" s="836" t="s">
        <v>448</v>
      </c>
      <c r="BA70" s="836" t="s">
        <v>449</v>
      </c>
      <c r="BB70" s="836" t="s">
        <v>450</v>
      </c>
      <c r="BC70" s="836" t="s">
        <v>451</v>
      </c>
      <c r="BD70" s="836" t="e">
        <f aca="false">IF(AND(P70&lt;&gt;"新加算Ⅰ",P70&lt;&gt;"新加算Ⅱ",P70&lt;&gt;"新加算Ⅲ",P70&lt;&gt;"新加算Ⅳ"),P70,IF(Q72&lt;&gt;"",Q72,""))</f>
        <v>#N/A</v>
      </c>
      <c r="BE70" s="836"/>
      <c r="BF70" s="836" t="e">
        <f aca="false">IF(AM70&lt;&gt;0,IF(AN70="○","入力済","未入力"),"")</f>
        <v>#N/A</v>
      </c>
      <c r="BG70" s="836" t="str">
        <f aca="false">IF(OR(U70="新加算Ⅰ",U70="新加算Ⅱ",U70="新加算Ⅲ",U70="新加算Ⅳ",U70="新加算Ⅴ（１）",U70="新加算Ⅴ（２）",U70="新加算Ⅴ（３）",U70="新加算ⅠⅤ（４）",U70="新加算Ⅴ（５）",U70="新加算Ⅴ（６）",U70="新加算Ⅴ（８）",U70="新加算Ⅴ（11）"),IF(OR(AO70="○",AO70="令和６年度中に満たす"),"入力済","未入力"),"")</f>
        <v/>
      </c>
      <c r="BH70" s="836" t="str">
        <f aca="false">IF(OR(U70="新加算Ⅴ（７）",U70="新加算Ⅴ（９）",U70="新加算Ⅴ（10）",U70="新加算Ⅴ（12）",U70="新加算Ⅴ（13）",U70="新加算Ⅴ（14）"),IF(OR(AP70="○",AP70="令和６年度中に満たす"),"入力済","未入力"),"")</f>
        <v/>
      </c>
      <c r="BI70" s="836" t="str">
        <f aca="false">IF(OR(U70="新加算Ⅰ",U70="新加算Ⅱ",U70="新加算Ⅲ",U70="新加算Ⅴ（１）",U70="新加算Ⅴ（３）",U70="新加算Ⅴ（８）"),IF(OR(AQ70="○",AQ70="令和６年度中に満たす"),"入力済","未入力"),"")</f>
        <v/>
      </c>
      <c r="BJ70" s="837" t="str">
        <f aca="false">IF(OR(U70="新加算Ⅰ",U70="新加算Ⅱ",U70="新加算Ⅴ（１）",U70="新加算Ⅴ（２）",U70="新加算Ⅴ（３）",U70="新加算Ⅴ（４）",U70="新加算Ⅴ（５）",U70="新加算Ⅴ（６）",U70="新加算Ⅴ（７）",U70="新加算Ⅴ（９）",U70="新加算Ⅴ（10）",U70="新加算Ⅴ（12）"),IF(OR(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（病院等（老健以外）)",K70&lt;&gt;"（介護予防）短期入所療養介護（医療院）"),AR70&lt;&gt;""),1,""),"")</f>
        <v/>
      </c>
      <c r="BK70" s="832" t="str">
        <f aca="false">IF(OR(U70="新加算Ⅰ",U70="新加算Ⅴ（１）",U70="新加算Ⅴ（２）",U70="新加算Ⅴ（５）",U70="新加算Ⅴ（７）",U70="新加算Ⅴ（10）"),IF(AS70="","未入力","入力済"),"")</f>
        <v/>
      </c>
      <c r="BL70" s="645" t="str">
        <f aca="false">G70</f>
        <v/>
      </c>
    </row>
    <row r="71" customFormat="false" ht="15" hidden="false" customHeight="true" outlineLevel="0" collapsed="false">
      <c r="A71" s="617"/>
      <c r="B71" s="618"/>
      <c r="C71" s="618"/>
      <c r="D71" s="618"/>
      <c r="E71" s="618"/>
      <c r="F71" s="618"/>
      <c r="G71" s="619"/>
      <c r="H71" s="619"/>
      <c r="I71" s="619"/>
      <c r="J71" s="809"/>
      <c r="K71" s="619"/>
      <c r="L71" s="621"/>
      <c r="M71" s="622"/>
      <c r="N71" s="838" t="str">
        <f aca="false">IF('別紙様式2-2（４・５月分）'!Q57="","",'別紙様式2-2（４・５月分）'!Q57)</f>
        <v/>
      </c>
      <c r="O71" s="864"/>
      <c r="P71" s="814"/>
      <c r="Q71" s="814"/>
      <c r="R71" s="814"/>
      <c r="S71" s="865"/>
      <c r="T71" s="816"/>
      <c r="U71" s="817"/>
      <c r="V71" s="866"/>
      <c r="W71" s="819"/>
      <c r="X71" s="820"/>
      <c r="Y71" s="627"/>
      <c r="Z71" s="820"/>
      <c r="AA71" s="627"/>
      <c r="AB71" s="820"/>
      <c r="AC71" s="627"/>
      <c r="AD71" s="820"/>
      <c r="AE71" s="627"/>
      <c r="AF71" s="627"/>
      <c r="AG71" s="821"/>
      <c r="AH71" s="822"/>
      <c r="AI71" s="867"/>
      <c r="AJ71" s="868"/>
      <c r="AK71" s="825"/>
      <c r="AL71" s="826"/>
      <c r="AM71" s="827"/>
      <c r="AN71" s="704"/>
      <c r="AO71" s="828"/>
      <c r="AP71" s="705"/>
      <c r="AQ71" s="705"/>
      <c r="AR71" s="829"/>
      <c r="AS71" s="830"/>
      <c r="AT71" s="839" t="str">
        <f aca="false">IF(AV70="","",IF(AG70&gt;10,"！令和６年度の新加算の「算定対象月」が10か月を超えています。標準的な「算定対象月」は令和６年６月から令和７年３月です。",IF(OR(AB70&lt;&gt;7,AD70&lt;&gt;3),"！算定期間の終わりが令和７年３月になっていません。区分変更を行う場合は、別紙様式2-4に記入してください。","")))</f>
        <v/>
      </c>
      <c r="AU71" s="869"/>
      <c r="AV71" s="832"/>
      <c r="AW71" s="878" t="str">
        <f aca="false">IF('別紙様式2-2（４・５月分）'!O57="","",'別紙様式2-2（４・５月分）'!O57)</f>
        <v/>
      </c>
      <c r="AX71" s="834"/>
      <c r="AY71" s="835"/>
      <c r="AZ71" s="836"/>
      <c r="BA71" s="836"/>
      <c r="BB71" s="836"/>
      <c r="BC71" s="836"/>
      <c r="BD71" s="836"/>
      <c r="BE71" s="836"/>
      <c r="BF71" s="836"/>
      <c r="BG71" s="836"/>
      <c r="BH71" s="836"/>
      <c r="BI71" s="836"/>
      <c r="BJ71" s="837"/>
      <c r="BK71" s="832"/>
      <c r="BL71" s="645" t="str">
        <f aca="false">G70</f>
        <v/>
      </c>
    </row>
    <row r="72" s="1" customFormat="true" ht="15" hidden="false" customHeight="true" outlineLevel="0" collapsed="false">
      <c r="A72" s="617"/>
      <c r="B72" s="618"/>
      <c r="C72" s="618"/>
      <c r="D72" s="618"/>
      <c r="E72" s="618"/>
      <c r="F72" s="618"/>
      <c r="G72" s="619"/>
      <c r="H72" s="619"/>
      <c r="I72" s="619"/>
      <c r="J72" s="809"/>
      <c r="K72" s="619"/>
      <c r="L72" s="621"/>
      <c r="M72" s="622"/>
      <c r="N72" s="838"/>
      <c r="O72" s="864"/>
      <c r="P72" s="874" t="s">
        <v>118</v>
      </c>
      <c r="Q72" s="841" t="e">
        <f aca="false">IFERROR(VLOOKUP('別紙様式2-2（４・５月分）'!AR56,【参考】数式用!$AT$5:$AV$22,3,FALSE),"")))</f>
        <v>#N/A</v>
      </c>
      <c r="R72" s="875" t="s">
        <v>120</v>
      </c>
      <c r="S72" s="876" t="e">
        <f aca="false">IFERROR(VLOOKUP(K70,【参考】数式用!$A$5:$AB$27,MATCH(Q72,【参考】数式用!$B$4:$AB$4,0)+1,0),"")))</f>
        <v>#N/A</v>
      </c>
      <c r="T72" s="844" t="s">
        <v>452</v>
      </c>
      <c r="U72" s="845"/>
      <c r="V72" s="871" t="e">
        <f aca="false">IFERROR(VLOOKUP(K70,【参考】数式用!$A$5:$AB$27,MATCH(U72,【参考】数式用!$B$4:$AB$4,0)+1,0),"")))</f>
        <v>#N/A</v>
      </c>
      <c r="W72" s="847" t="s">
        <v>114</v>
      </c>
      <c r="X72" s="882" t="n">
        <v>7</v>
      </c>
      <c r="Y72" s="668" t="s">
        <v>115</v>
      </c>
      <c r="Z72" s="882" t="n">
        <v>4</v>
      </c>
      <c r="AA72" s="668" t="s">
        <v>406</v>
      </c>
      <c r="AB72" s="882" t="n">
        <v>8</v>
      </c>
      <c r="AC72" s="668" t="s">
        <v>115</v>
      </c>
      <c r="AD72" s="882" t="n">
        <v>3</v>
      </c>
      <c r="AE72" s="668" t="s">
        <v>116</v>
      </c>
      <c r="AF72" s="668" t="s">
        <v>127</v>
      </c>
      <c r="AG72" s="849" t="n">
        <f aca="false">IF(X72&gt;=1,(AB72*12+AD72)-(X72*12+Z72)+1,"")</f>
        <v>12</v>
      </c>
      <c r="AH72" s="850" t="s">
        <v>407</v>
      </c>
      <c r="AI72" s="872" t="str">
        <f aca="false">IFERROR(ROUNDDOWN(ROUND(L70*V72,0)*M70,0)*AG72,"")</f>
        <v/>
      </c>
      <c r="AJ72" s="883" t="str">
        <f aca="false">IFERROR(ROUNDDOWN(ROUND((L70*(V72-AX70)),0)*M70,0)*AG72,"")</f>
        <v/>
      </c>
      <c r="AK72" s="853" t="e">
        <f aca="false">IFERROR(IF(OR(N70="",N71="",N73=""),0,ROUNDDOWN(ROUNDDOWN(ROUND(L70*VLOOKUP(K70,【参考】数式用!$A$5:$AB$27,MATCH("新加算Ⅳ",【参考】数式用!$B$4:$AB$4,0)+1,0),0)*M70,0)*AG72*0.5,0)),"")),0),0),0)))</f>
        <v>#N/A</v>
      </c>
      <c r="AL72" s="854" t="str">
        <f aca="false">IF(U72&lt;&gt;"","新規に適用","")</f>
        <v/>
      </c>
      <c r="AM72" s="855" t="e">
        <f aca="false">IFERROR(IF(OR(N73="ベア加算",N73=""),0, IF(OR(U70="新加算Ⅰ",U70="新加算Ⅱ",U70="新加算Ⅲ",U70="新加算Ⅳ"),0,ROUNDDOWN(ROUND(L70*VLOOKUP(K70,【参考】数式用!$A$5:$I$27,MATCH("ベア加算",【参考】数式用!$B$4:$I$4,0)+1,0),0)*M70,0)*AG72)),"")),0),0))))</f>
        <v>#N/A</v>
      </c>
      <c r="AN72" s="856" t="e">
        <f aca="false">IF(AM72=0,"",IF(AND(U72&lt;&gt;"",AN70=""),"新規に適用",IF(AND(U72&lt;&gt;"",AN70&lt;&gt;""),"継続で適用","")))</f>
        <v>#N/A</v>
      </c>
      <c r="AO72" s="856" t="str">
        <f aca="false">IF(AND(U72&lt;&gt;"",AO70=""),"新規に適用",IF(AND(U72&lt;&gt;"",AO70&lt;&gt;""),"継続で適用",""))</f>
        <v/>
      </c>
      <c r="AP72" s="857"/>
      <c r="AQ72" s="856" t="str">
        <f aca="false">IF(AND(U72&lt;&gt;"",AQ70=""),"新規に適用",IF(AND(U72&lt;&gt;"",AQ70&lt;&gt;""),"継続で適用",""))</f>
        <v/>
      </c>
      <c r="AR72" s="858" t="str">
        <f aca="false">IF(AND(U72&lt;&gt;"",AO70=""),"新規に適用",IF(AND(U72&lt;&gt;"",OR(U70="新加算Ⅰ",U70="新加算Ⅱ",U70="新加算Ⅴ（１）",U70="新加算Ⅴ（２）",U70="新加算Ⅴ（３）",U70="新加算Ⅴ（４）",U70="新加算Ⅴ（５）",U70="新加算Ⅴ（６）",U70="新加算Ⅴ（７）",U70="新加算Ⅴ（９）",U70="新加算Ⅴ（10）",U70="新加算Ⅴ（12）")),"継続で適用",""))</f>
        <v/>
      </c>
      <c r="AS72" s="856" t="str">
        <f aca="false">IF(AND(U72&lt;&gt;"",AS70=""),"新規に適用",IF(AND(U72&lt;&gt;"",AS70&lt;&gt;""),"継続で適用",""))</f>
        <v/>
      </c>
      <c r="AT72" s="839"/>
      <c r="AU72" s="869"/>
      <c r="AV72" s="832" t="str">
        <f aca="false">IF(K70&lt;&gt;"","V列に色付け","")</f>
        <v/>
      </c>
      <c r="AW72" s="878"/>
      <c r="AX72" s="834"/>
      <c r="BL72" s="645" t="str">
        <f aca="false">G70</f>
        <v/>
      </c>
    </row>
    <row r="73" s="1" customFormat="true" ht="30" hidden="false" customHeight="true" outlineLevel="0" collapsed="false">
      <c r="A73" s="617"/>
      <c r="B73" s="618"/>
      <c r="C73" s="618"/>
      <c r="D73" s="618"/>
      <c r="E73" s="618"/>
      <c r="F73" s="618"/>
      <c r="G73" s="619"/>
      <c r="H73" s="619"/>
      <c r="I73" s="619"/>
      <c r="J73" s="809"/>
      <c r="K73" s="619"/>
      <c r="L73" s="621"/>
      <c r="M73" s="622"/>
      <c r="N73" s="860" t="str">
        <f aca="false">IF('別紙様式2-2（４・５月分）'!Q58="","",'別紙様式2-2（４・５月分）'!Q58)</f>
        <v/>
      </c>
      <c r="O73" s="864"/>
      <c r="P73" s="874"/>
      <c r="Q73" s="841"/>
      <c r="R73" s="875"/>
      <c r="S73" s="876"/>
      <c r="T73" s="844"/>
      <c r="U73" s="845"/>
      <c r="V73" s="871"/>
      <c r="W73" s="847"/>
      <c r="X73" s="882"/>
      <c r="Y73" s="668"/>
      <c r="Z73" s="882"/>
      <c r="AA73" s="668"/>
      <c r="AB73" s="882"/>
      <c r="AC73" s="668"/>
      <c r="AD73" s="882"/>
      <c r="AE73" s="668"/>
      <c r="AF73" s="668"/>
      <c r="AG73" s="849"/>
      <c r="AH73" s="850"/>
      <c r="AI73" s="872"/>
      <c r="AJ73" s="883"/>
      <c r="AK73" s="853"/>
      <c r="AL73" s="854"/>
      <c r="AM73" s="855"/>
      <c r="AN73" s="856"/>
      <c r="AO73" s="856"/>
      <c r="AP73" s="857"/>
      <c r="AQ73" s="856"/>
      <c r="AR73" s="858"/>
      <c r="AS73" s="856"/>
      <c r="AT73" s="682" t="str">
        <f aca="false">IF(AV70="","",IF(OR(U70="",AND(N73="ベア加算なし",OR(U70="新加算Ⅰ",U70="新加算Ⅱ",U70="新加算Ⅲ",U70="新加算Ⅳ"),AN70=""),AND(OR(U70="新加算Ⅰ",U70="新加算Ⅱ",U70="新加算Ⅲ",U70="新加算Ⅳ",U70="新加算Ⅴ（１）",U70="新加算Ⅴ（２）",U70="新加算Ⅴ（３）",U70="新加算Ⅴ（４）",U70="新加算Ⅴ（５）",U70="新加算Ⅴ（６）",U70="新加算Ⅴ（８）",U70="新加算Ⅴ（11）"),AO70=""),AND(OR(U70="新加算Ⅴ（７）",U70="新加算Ⅴ（９）",U70="新加算Ⅴ（10）",U70="新加算Ⅴ（12）",U70="新加算Ⅴ（13）",U70="新加算Ⅴ（14）"),AP70=""),AND(OR(U70="新加算Ⅰ",U70="新加算Ⅱ",U70="新加算Ⅲ",U70="新加算Ⅴ（１）",U70="新加算Ⅴ（３）",U70="新加算Ⅴ（８）"),AQ70=""),AND(AND(OR(U70="新加算Ⅰ",U70="新加算Ⅱ",U70="新加算Ⅴ（１）",U70="新加算Ⅴ（２）",U70="新加算Ⅴ（３）",U70="新加算Ⅴ（４）",U70="新加算Ⅴ（５）",U70="新加算Ⅴ（６）",U70="新加算Ⅴ（７）",U70="新加算Ⅴ（９）",U70="新加算Ⅴ（10）",U70="新加算Ⅴ（12）"),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70=""),AND(OR(U70="新加算Ⅰ",U70="新加算Ⅴ（１）",U70="新加算Ⅴ（２）",U70="新加算Ⅴ（５）",U70="新加算Ⅴ（７）",U70="新加算Ⅴ（10）"),AS70="")),"！記入が必要な欄（ピンク色のセル）に空欄があります。空欄を埋めてください。",""))</f>
        <v/>
      </c>
      <c r="AU73" s="869"/>
      <c r="AV73" s="832"/>
      <c r="AW73" s="878" t="str">
        <f aca="false">IF('別紙様式2-2（４・５月分）'!O58="","",'別紙様式2-2（４・５月分）'!O58)</f>
        <v/>
      </c>
      <c r="AX73" s="834"/>
      <c r="BL73" s="645" t="str">
        <f aca="false">G70</f>
        <v/>
      </c>
    </row>
    <row r="74" customFormat="false" ht="30" hidden="false" customHeight="true" outlineLevel="0" collapsed="false">
      <c r="A74" s="731" t="n">
        <v>16</v>
      </c>
      <c r="B74" s="732" t="str">
        <f aca="false">IF(基本情報入力シート!C69="","",基本情報入力シート!C69)</f>
        <v/>
      </c>
      <c r="C74" s="732"/>
      <c r="D74" s="732"/>
      <c r="E74" s="732"/>
      <c r="F74" s="732"/>
      <c r="G74" s="733" t="str">
        <f aca="false">IF(基本情報入力シート!M69="","",基本情報入力シート!M69)</f>
        <v/>
      </c>
      <c r="H74" s="733" t="str">
        <f aca="false">IF(基本情報入力シート!R69="","",基本情報入力シート!R69)</f>
        <v/>
      </c>
      <c r="I74" s="733" t="str">
        <f aca="false">IF(基本情報入力シート!W69="","",基本情報入力シート!W69)</f>
        <v/>
      </c>
      <c r="J74" s="861" t="str">
        <f aca="false">IF(基本情報入力シート!X69="","",基本情報入力シート!X69)</f>
        <v/>
      </c>
      <c r="K74" s="733" t="str">
        <f aca="false">IF(基本情報入力シート!Y69="","",基本情報入力シート!Y69)</f>
        <v/>
      </c>
      <c r="L74" s="880" t="str">
        <f aca="false">IF(基本情報入力シート!AB69="","",基本情報入力シート!AB69)</f>
        <v/>
      </c>
      <c r="M74" s="881" t="e">
        <f aca="false">IF(基本情報入力シート!AC69="","",基本情報入力シート!AC69)</f>
        <v>#N/A</v>
      </c>
      <c r="N74" s="812" t="str">
        <f aca="false">IF('別紙様式2-2（４・５月分）'!Q59="","",'別紙様式2-2（４・５月分）'!Q59)</f>
        <v/>
      </c>
      <c r="O74" s="864" t="e">
        <f aca="false">IF(SUM('別紙様式2-2（４・５月分）'!R59:R61)=0,"",SUM('別紙様式2-2（４・５月分）'!R59:R61))</f>
        <v>#N/A</v>
      </c>
      <c r="P74" s="814" t="e">
        <f aca="false">IFERROR(VLOOKUP('別紙様式2-2（４・５月分）'!AR59,【参考】数式用!$AT$5:$AU$22,2,FALSE),"")))</f>
        <v>#N/A</v>
      </c>
      <c r="Q74" s="814"/>
      <c r="R74" s="814"/>
      <c r="S74" s="865" t="e">
        <f aca="false">IFERROR(VLOOKUP(K74,【参考】数式用!$A$5:$AB$27,MATCH(P74,【参考】数式用!$B$4:$AB$4,0)+1,0),"")))</f>
        <v>#N/A</v>
      </c>
      <c r="T74" s="816" t="s">
        <v>447</v>
      </c>
      <c r="U74" s="817"/>
      <c r="V74" s="866" t="e">
        <f aca="false">IFERROR(VLOOKUP(K74,【参考】数式用!$A$5:$AB$27,MATCH(U74,【参考】数式用!$B$4:$AB$4,0)+1,0),"")))</f>
        <v>#N/A</v>
      </c>
      <c r="W74" s="819" t="s">
        <v>114</v>
      </c>
      <c r="X74" s="820" t="n">
        <v>6</v>
      </c>
      <c r="Y74" s="627" t="s">
        <v>115</v>
      </c>
      <c r="Z74" s="820" t="n">
        <v>6</v>
      </c>
      <c r="AA74" s="627" t="s">
        <v>406</v>
      </c>
      <c r="AB74" s="820" t="n">
        <v>7</v>
      </c>
      <c r="AC74" s="627" t="s">
        <v>115</v>
      </c>
      <c r="AD74" s="820" t="n">
        <v>3</v>
      </c>
      <c r="AE74" s="627" t="s">
        <v>116</v>
      </c>
      <c r="AF74" s="627" t="s">
        <v>127</v>
      </c>
      <c r="AG74" s="821" t="n">
        <f aca="false">IF(X74&gt;=1,(AB74*12+AD74)-(X74*12+Z74)+1,"")</f>
        <v>10</v>
      </c>
      <c r="AH74" s="822" t="s">
        <v>407</v>
      </c>
      <c r="AI74" s="867" t="str">
        <f aca="false">IFERROR(ROUNDDOWN(ROUND(L74*V74,0)*M74,0)*AG74,"")</f>
        <v/>
      </c>
      <c r="AJ74" s="868" t="str">
        <f aca="false">IFERROR(ROUNDDOWN(ROUND((L74*(V74-AX74)),0)*M74,0)*AG74,"")</f>
        <v/>
      </c>
      <c r="AK74" s="825" t="e">
        <f aca="false">IFERROR(IF(OR(N74="",N75="",N77=""),0,ROUNDDOWN(ROUNDDOWN(ROUND(L74*VLOOKUP(K74,【参考】数式用!$A$5:$AB$27,MATCH("新加算Ⅳ",【参考】数式用!$B$4:$AB$4,0)+1,0),0)*M74,0)*AG74*0.5,0)),"")),0),0),0)))</f>
        <v>#N/A</v>
      </c>
      <c r="AL74" s="826"/>
      <c r="AM74" s="827" t="e">
        <f aca="false">IFERROR(IF(OR(N77="ベア加算",N77=""),0, IF(OR(U74="新加算Ⅰ",U74="新加算Ⅱ",U74="新加算Ⅲ",U74="新加算Ⅳ"),ROUNDDOWN(ROUND(L74*VLOOKUP(K74,【参考】数式用!$A$5:$I$27,MATCH("ベア加算",【参考】数式用!$B$4:$I$4,0)+1,0),0)*M74,0)*AG74,0)),"")),0),0))))</f>
        <v>#N/A</v>
      </c>
      <c r="AN74" s="704"/>
      <c r="AO74" s="828"/>
      <c r="AP74" s="705"/>
      <c r="AQ74" s="705"/>
      <c r="AR74" s="829"/>
      <c r="AS74" s="830"/>
      <c r="AT74" s="640" t="str">
        <f aca="false">IF(AV74="","",IF(V74&lt;O74,"！加算の要件上は問題ありませんが、令和６年４・５月と比較して令和６年６月に加算率が下がる計画になっています。",""))</f>
        <v/>
      </c>
      <c r="AU74" s="869"/>
      <c r="AV74" s="832" t="str">
        <f aca="false">IF(K74&lt;&gt;"","V列に色付け","")</f>
        <v/>
      </c>
      <c r="AW74" s="878" t="str">
        <f aca="false">IF('別紙様式2-2（４・５月分）'!O59="","",'別紙様式2-2（４・５月分）'!O59)</f>
        <v/>
      </c>
      <c r="AX74" s="834" t="e">
        <f aca="false">IF(SUM('別紙様式2-2（４・５月分）'!P59:P61)=0,"",SUM('別紙様式2-2（４・５月分）'!P59:P61))</f>
        <v>#N/A</v>
      </c>
      <c r="AY74" s="835" t="e">
        <f aca="false">IFERROR(VLOOKUP(K74,【参考】数式用!$AJ$2:$AK$24,2,FALSE),"")))</f>
        <v>#N/A</v>
      </c>
      <c r="AZ74" s="836" t="s">
        <v>448</v>
      </c>
      <c r="BA74" s="836" t="s">
        <v>449</v>
      </c>
      <c r="BB74" s="836" t="s">
        <v>450</v>
      </c>
      <c r="BC74" s="836" t="s">
        <v>451</v>
      </c>
      <c r="BD74" s="836" t="e">
        <f aca="false">IF(AND(P74&lt;&gt;"新加算Ⅰ",P74&lt;&gt;"新加算Ⅱ",P74&lt;&gt;"新加算Ⅲ",P74&lt;&gt;"新加算Ⅳ"),P74,IF(Q76&lt;&gt;"",Q76,""))</f>
        <v>#N/A</v>
      </c>
      <c r="BE74" s="836"/>
      <c r="BF74" s="836" t="e">
        <f aca="false">IF(AM74&lt;&gt;0,IF(AN74="○","入力済","未入力"),"")</f>
        <v>#N/A</v>
      </c>
      <c r="BG74" s="836" t="str">
        <f aca="false">IF(OR(U74="新加算Ⅰ",U74="新加算Ⅱ",U74="新加算Ⅲ",U74="新加算Ⅳ",U74="新加算Ⅴ（１）",U74="新加算Ⅴ（２）",U74="新加算Ⅴ（３）",U74="新加算ⅠⅤ（４）",U74="新加算Ⅴ（５）",U74="新加算Ⅴ（６）",U74="新加算Ⅴ（８）",U74="新加算Ⅴ（11）"),IF(OR(AO74="○",AO74="令和６年度中に満たす"),"入力済","未入力"),"")</f>
        <v/>
      </c>
      <c r="BH74" s="836" t="str">
        <f aca="false">IF(OR(U74="新加算Ⅴ（７）",U74="新加算Ⅴ（９）",U74="新加算Ⅴ（10）",U74="新加算Ⅴ（12）",U74="新加算Ⅴ（13）",U74="新加算Ⅴ（14）"),IF(OR(AP74="○",AP74="令和６年度中に満たす"),"入力済","未入力"),"")</f>
        <v/>
      </c>
      <c r="BI74" s="836" t="str">
        <f aca="false">IF(OR(U74="新加算Ⅰ",U74="新加算Ⅱ",U74="新加算Ⅲ",U74="新加算Ⅴ（１）",U74="新加算Ⅴ（３）",U74="新加算Ⅴ（８）"),IF(OR(AQ74="○",AQ74="令和６年度中に満たす"),"入力済","未入力"),"")</f>
        <v/>
      </c>
      <c r="BJ74" s="837" t="str">
        <f aca="false">IF(OR(U74="新加算Ⅰ",U74="新加算Ⅱ",U74="新加算Ⅴ（１）",U74="新加算Ⅴ（２）",U74="新加算Ⅴ（３）",U74="新加算Ⅴ（４）",U74="新加算Ⅴ（５）",U74="新加算Ⅴ（６）",U74="新加算Ⅴ（７）",U74="新加算Ⅴ（９）",U74="新加算Ⅴ（10）",U74="新加算Ⅴ（12）"),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（病院等（老健以外）)",K74&lt;&gt;"（介護予防）短期入所療養介護（医療院）"),AR74&lt;&gt;""),1,""),"")</f>
        <v/>
      </c>
      <c r="BK74" s="832" t="str">
        <f aca="false">IF(OR(U74="新加算Ⅰ",U74="新加算Ⅴ（１）",U74="新加算Ⅴ（２）",U74="新加算Ⅴ（５）",U74="新加算Ⅴ（７）",U74="新加算Ⅴ（10）"),IF(AS74="","未入力","入力済"),"")</f>
        <v/>
      </c>
      <c r="BL74" s="645" t="str">
        <f aca="false">G74</f>
        <v/>
      </c>
    </row>
    <row r="75" customFormat="false" ht="15" hidden="false" customHeight="true" outlineLevel="0" collapsed="false">
      <c r="A75" s="731"/>
      <c r="B75" s="732"/>
      <c r="C75" s="732"/>
      <c r="D75" s="732"/>
      <c r="E75" s="732"/>
      <c r="F75" s="732"/>
      <c r="G75" s="733"/>
      <c r="H75" s="733"/>
      <c r="I75" s="733"/>
      <c r="J75" s="861"/>
      <c r="K75" s="733"/>
      <c r="L75" s="880"/>
      <c r="M75" s="881"/>
      <c r="N75" s="838" t="str">
        <f aca="false">IF('別紙様式2-2（４・５月分）'!Q60="","",'別紙様式2-2（４・５月分）'!Q60)</f>
        <v/>
      </c>
      <c r="O75" s="864"/>
      <c r="P75" s="814"/>
      <c r="Q75" s="814"/>
      <c r="R75" s="814"/>
      <c r="S75" s="865"/>
      <c r="T75" s="816"/>
      <c r="U75" s="817"/>
      <c r="V75" s="866"/>
      <c r="W75" s="819"/>
      <c r="X75" s="820"/>
      <c r="Y75" s="627"/>
      <c r="Z75" s="820"/>
      <c r="AA75" s="627"/>
      <c r="AB75" s="820"/>
      <c r="AC75" s="627"/>
      <c r="AD75" s="820"/>
      <c r="AE75" s="627"/>
      <c r="AF75" s="627"/>
      <c r="AG75" s="821"/>
      <c r="AH75" s="822"/>
      <c r="AI75" s="867"/>
      <c r="AJ75" s="868"/>
      <c r="AK75" s="825"/>
      <c r="AL75" s="826"/>
      <c r="AM75" s="827"/>
      <c r="AN75" s="704"/>
      <c r="AO75" s="828"/>
      <c r="AP75" s="705"/>
      <c r="AQ75" s="705"/>
      <c r="AR75" s="829"/>
      <c r="AS75" s="830"/>
      <c r="AT75" s="839" t="str">
        <f aca="false">IF(AV74="","",IF(AG74&gt;10,"！令和６年度の新加算の「算定対象月」が10か月を超えています。標準的な「算定対象月」は令和６年６月から令和７年３月です。",IF(OR(AB74&lt;&gt;7,AD74&lt;&gt;3),"！算定期間の終わりが令和７年３月になっていません。区分変更を行う場合は、別紙様式2-4に記入してください。","")))</f>
        <v/>
      </c>
      <c r="AU75" s="869"/>
      <c r="AV75" s="832"/>
      <c r="AW75" s="878" t="str">
        <f aca="false">IF('別紙様式2-2（４・５月分）'!O60="","",'別紙様式2-2（４・５月分）'!O60)</f>
        <v/>
      </c>
      <c r="AX75" s="834"/>
      <c r="AY75" s="835"/>
      <c r="AZ75" s="836"/>
      <c r="BA75" s="836"/>
      <c r="BB75" s="836"/>
      <c r="BC75" s="836"/>
      <c r="BD75" s="836"/>
      <c r="BE75" s="836"/>
      <c r="BF75" s="836"/>
      <c r="BG75" s="836"/>
      <c r="BH75" s="836"/>
      <c r="BI75" s="836"/>
      <c r="BJ75" s="837"/>
      <c r="BK75" s="832"/>
      <c r="BL75" s="645" t="str">
        <f aca="false">G74</f>
        <v/>
      </c>
    </row>
    <row r="76" s="1" customFormat="true" ht="15" hidden="false" customHeight="true" outlineLevel="0" collapsed="false">
      <c r="A76" s="731"/>
      <c r="B76" s="732"/>
      <c r="C76" s="732"/>
      <c r="D76" s="732"/>
      <c r="E76" s="732"/>
      <c r="F76" s="732"/>
      <c r="G76" s="733"/>
      <c r="H76" s="733"/>
      <c r="I76" s="733"/>
      <c r="J76" s="861"/>
      <c r="K76" s="733"/>
      <c r="L76" s="880"/>
      <c r="M76" s="881"/>
      <c r="N76" s="838"/>
      <c r="O76" s="864"/>
      <c r="P76" s="874" t="s">
        <v>118</v>
      </c>
      <c r="Q76" s="841" t="e">
        <f aca="false">IFERROR(VLOOKUP('別紙様式2-2（４・５月分）'!AR59,【参考】数式用!$AT$5:$AV$22,3,FALSE),"")))</f>
        <v>#N/A</v>
      </c>
      <c r="R76" s="875" t="s">
        <v>120</v>
      </c>
      <c r="S76" s="870" t="e">
        <f aca="false">IFERROR(VLOOKUP(K74,【参考】数式用!$A$5:$AB$27,MATCH(Q76,【参考】数式用!$B$4:$AB$4,0)+1,0),"")))</f>
        <v>#N/A</v>
      </c>
      <c r="T76" s="844" t="s">
        <v>452</v>
      </c>
      <c r="U76" s="845"/>
      <c r="V76" s="871" t="e">
        <f aca="false">IFERROR(VLOOKUP(K74,【参考】数式用!$A$5:$AB$27,MATCH(U76,【参考】数式用!$B$4:$AB$4,0)+1,0),"")))</f>
        <v>#N/A</v>
      </c>
      <c r="W76" s="847" t="s">
        <v>114</v>
      </c>
      <c r="X76" s="882" t="n">
        <v>7</v>
      </c>
      <c r="Y76" s="668" t="s">
        <v>115</v>
      </c>
      <c r="Z76" s="882" t="n">
        <v>4</v>
      </c>
      <c r="AA76" s="668" t="s">
        <v>406</v>
      </c>
      <c r="AB76" s="882" t="n">
        <v>8</v>
      </c>
      <c r="AC76" s="668" t="s">
        <v>115</v>
      </c>
      <c r="AD76" s="882" t="n">
        <v>3</v>
      </c>
      <c r="AE76" s="668" t="s">
        <v>116</v>
      </c>
      <c r="AF76" s="668" t="s">
        <v>127</v>
      </c>
      <c r="AG76" s="849" t="n">
        <f aca="false">IF(X76&gt;=1,(AB76*12+AD76)-(X76*12+Z76)+1,"")</f>
        <v>12</v>
      </c>
      <c r="AH76" s="850" t="s">
        <v>407</v>
      </c>
      <c r="AI76" s="872" t="str">
        <f aca="false">IFERROR(ROUNDDOWN(ROUND(L74*V76,0)*M74,0)*AG76,"")</f>
        <v/>
      </c>
      <c r="AJ76" s="883" t="str">
        <f aca="false">IFERROR(ROUNDDOWN(ROUND((L74*(V76-AX74)),0)*M74,0)*AG76,"")</f>
        <v/>
      </c>
      <c r="AK76" s="853" t="e">
        <f aca="false">IFERROR(IF(OR(N74="",N75="",N77=""),0,ROUNDDOWN(ROUNDDOWN(ROUND(L74*VLOOKUP(K74,【参考】数式用!$A$5:$AB$27,MATCH("新加算Ⅳ",【参考】数式用!$B$4:$AB$4,0)+1,0),0)*M74,0)*AG76*0.5,0)),"")),0),0),0)))</f>
        <v>#N/A</v>
      </c>
      <c r="AL76" s="854" t="str">
        <f aca="false">IF(U76&lt;&gt;"","新規に適用","")</f>
        <v/>
      </c>
      <c r="AM76" s="855" t="e">
        <f aca="false">IFERROR(IF(OR(N77="ベア加算",N77=""),0, IF(OR(U74="新加算Ⅰ",U74="新加算Ⅱ",U74="新加算Ⅲ",U74="新加算Ⅳ"),0,ROUNDDOWN(ROUND(L74*VLOOKUP(K74,【参考】数式用!$A$5:$I$27,MATCH("ベア加算",【参考】数式用!$B$4:$I$4,0)+1,0),0)*M74,0)*AG76)),"")),0),0))))</f>
        <v>#N/A</v>
      </c>
      <c r="AN76" s="856" t="e">
        <f aca="false">IF(AM76=0,"",IF(AND(U76&lt;&gt;"",AN74=""),"新規に適用",IF(AND(U76&lt;&gt;"",AN74&lt;&gt;""),"継続で適用","")))</f>
        <v>#N/A</v>
      </c>
      <c r="AO76" s="856" t="str">
        <f aca="false">IF(AND(U76&lt;&gt;"",AO74=""),"新規に適用",IF(AND(U76&lt;&gt;"",AO74&lt;&gt;""),"継続で適用",""))</f>
        <v/>
      </c>
      <c r="AP76" s="857"/>
      <c r="AQ76" s="856" t="str">
        <f aca="false">IF(AND(U76&lt;&gt;"",AQ74=""),"新規に適用",IF(AND(U76&lt;&gt;"",AQ74&lt;&gt;""),"継続で適用",""))</f>
        <v/>
      </c>
      <c r="AR76" s="858" t="str">
        <f aca="false">IF(AND(U76&lt;&gt;"",AO74=""),"新規に適用",IF(AND(U76&lt;&gt;"",OR(U74="新加算Ⅰ",U74="新加算Ⅱ",U74="新加算Ⅴ（１）",U74="新加算Ⅴ（２）",U74="新加算Ⅴ（３）",U74="新加算Ⅴ（４）",U74="新加算Ⅴ（５）",U74="新加算Ⅴ（６）",U74="新加算Ⅴ（７）",U74="新加算Ⅴ（９）",U74="新加算Ⅴ（10）",U74="新加算Ⅴ（12）")),"継続で適用",""))</f>
        <v/>
      </c>
      <c r="AS76" s="856" t="str">
        <f aca="false">IF(AND(U76&lt;&gt;"",AS74=""),"新規に適用",IF(AND(U76&lt;&gt;"",AS74&lt;&gt;""),"継続で適用",""))</f>
        <v/>
      </c>
      <c r="AT76" s="839"/>
      <c r="AU76" s="869"/>
      <c r="AV76" s="832" t="str">
        <f aca="false">IF(K74&lt;&gt;"","V列に色付け","")</f>
        <v/>
      </c>
      <c r="AW76" s="878"/>
      <c r="AX76" s="834"/>
      <c r="BL76" s="645" t="str">
        <f aca="false">G74</f>
        <v/>
      </c>
    </row>
    <row r="77" s="1" customFormat="true" ht="30" hidden="false" customHeight="true" outlineLevel="0" collapsed="false">
      <c r="A77" s="731"/>
      <c r="B77" s="732"/>
      <c r="C77" s="732"/>
      <c r="D77" s="732"/>
      <c r="E77" s="732"/>
      <c r="F77" s="732"/>
      <c r="G77" s="733"/>
      <c r="H77" s="733"/>
      <c r="I77" s="733"/>
      <c r="J77" s="861"/>
      <c r="K77" s="733"/>
      <c r="L77" s="880"/>
      <c r="M77" s="881"/>
      <c r="N77" s="860" t="str">
        <f aca="false">IF('別紙様式2-2（４・５月分）'!Q61="","",'別紙様式2-2（４・５月分）'!Q61)</f>
        <v/>
      </c>
      <c r="O77" s="864"/>
      <c r="P77" s="874"/>
      <c r="Q77" s="841"/>
      <c r="R77" s="875"/>
      <c r="S77" s="870"/>
      <c r="T77" s="844"/>
      <c r="U77" s="845"/>
      <c r="V77" s="871"/>
      <c r="W77" s="847"/>
      <c r="X77" s="882"/>
      <c r="Y77" s="668"/>
      <c r="Z77" s="882"/>
      <c r="AA77" s="668"/>
      <c r="AB77" s="882"/>
      <c r="AC77" s="668"/>
      <c r="AD77" s="882"/>
      <c r="AE77" s="668"/>
      <c r="AF77" s="668"/>
      <c r="AG77" s="849"/>
      <c r="AH77" s="850"/>
      <c r="AI77" s="872"/>
      <c r="AJ77" s="883"/>
      <c r="AK77" s="853"/>
      <c r="AL77" s="854"/>
      <c r="AM77" s="855"/>
      <c r="AN77" s="856"/>
      <c r="AO77" s="856"/>
      <c r="AP77" s="857"/>
      <c r="AQ77" s="856"/>
      <c r="AR77" s="858"/>
      <c r="AS77" s="856"/>
      <c r="AT77" s="682" t="str">
        <f aca="false">IF(AV74="","",IF(OR(U74="",AND(N77="ベア加算なし",OR(U74="新加算Ⅰ",U74="新加算Ⅱ",U74="新加算Ⅲ",U74="新加算Ⅳ"),AN74=""),AND(OR(U74="新加算Ⅰ",U74="新加算Ⅱ",U74="新加算Ⅲ",U74="新加算Ⅳ",U74="新加算Ⅴ（１）",U74="新加算Ⅴ（２）",U74="新加算Ⅴ（３）",U74="新加算Ⅴ（４）",U74="新加算Ⅴ（５）",U74="新加算Ⅴ（６）",U74="新加算Ⅴ（８）",U74="新加算Ⅴ（11）"),AO74=""),AND(OR(U74="新加算Ⅴ（７）",U74="新加算Ⅴ（９）",U74="新加算Ⅴ（10）",U74="新加算Ⅴ（12）",U74="新加算Ⅴ（13）",U74="新加算Ⅴ（14）"),AP74=""),AND(OR(U74="新加算Ⅰ",U74="新加算Ⅱ",U74="新加算Ⅲ",U74="新加算Ⅴ（１）",U74="新加算Ⅴ（３）",U74="新加算Ⅴ（８）"),AQ74=""),AND(AND(OR(U74="新加算Ⅰ",U74="新加算Ⅱ",U74="新加算Ⅴ（１）",U74="新加算Ⅴ（２）",U74="新加算Ⅴ（３）",U74="新加算Ⅴ（４）",U74="新加算Ⅴ（５）",U74="新加算Ⅴ（６）",U74="新加算Ⅴ（７）",U74="新加算Ⅴ（９）",U74="新加算Ⅴ（10）",U74="新加算Ⅴ（12）"),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74=""),AND(OR(U74="新加算Ⅰ",U74="新加算Ⅴ（１）",U74="新加算Ⅴ（２）",U74="新加算Ⅴ（５）",U74="新加算Ⅴ（７）",U74="新加算Ⅴ（10）"),AS74="")),"！記入が必要な欄（ピンク色のセル）に空欄があります。空欄を埋めてください。",""))</f>
        <v/>
      </c>
      <c r="AU77" s="869"/>
      <c r="AV77" s="832"/>
      <c r="AW77" s="878" t="str">
        <f aca="false">IF('別紙様式2-2（４・５月分）'!O61="","",'別紙様式2-2（４・５月分）'!O61)</f>
        <v/>
      </c>
      <c r="AX77" s="834"/>
      <c r="BL77" s="645" t="str">
        <f aca="false">G74</f>
        <v/>
      </c>
    </row>
    <row r="78" customFormat="false" ht="30" hidden="false" customHeight="true" outlineLevel="0" collapsed="false">
      <c r="A78" s="617" t="n">
        <v>17</v>
      </c>
      <c r="B78" s="618" t="str">
        <f aca="false">IF(基本情報入力シート!C70="","",基本情報入力シート!C70)</f>
        <v/>
      </c>
      <c r="C78" s="618"/>
      <c r="D78" s="618"/>
      <c r="E78" s="618"/>
      <c r="F78" s="618"/>
      <c r="G78" s="619" t="str">
        <f aca="false">IF(基本情報入力シート!M70="","",基本情報入力シート!M70)</f>
        <v/>
      </c>
      <c r="H78" s="619" t="str">
        <f aca="false">IF(基本情報入力シート!R70="","",基本情報入力シート!R70)</f>
        <v/>
      </c>
      <c r="I78" s="619" t="str">
        <f aca="false">IF(基本情報入力シート!W70="","",基本情報入力シート!W70)</f>
        <v/>
      </c>
      <c r="J78" s="809" t="str">
        <f aca="false">IF(基本情報入力シート!X70="","",基本情報入力シート!X70)</f>
        <v/>
      </c>
      <c r="K78" s="619" t="str">
        <f aca="false">IF(基本情報入力シート!Y70="","",基本情報入力シート!Y70)</f>
        <v/>
      </c>
      <c r="L78" s="621" t="str">
        <f aca="false">IF(基本情報入力シート!AB70="","",基本情報入力シート!AB70)</f>
        <v/>
      </c>
      <c r="M78" s="622" t="e">
        <f aca="false">IF(基本情報入力シート!AC70="","",基本情報入力シート!AC70)</f>
        <v>#N/A</v>
      </c>
      <c r="N78" s="812" t="str">
        <f aca="false">IF('別紙様式2-2（４・５月分）'!Q62="","",'別紙様式2-2（４・５月分）'!Q62)</f>
        <v/>
      </c>
      <c r="O78" s="864" t="e">
        <f aca="false">IF(SUM('別紙様式2-2（４・５月分）'!R62:R64)=0,"",SUM('別紙様式2-2（４・５月分）'!R62:R64))</f>
        <v>#N/A</v>
      </c>
      <c r="P78" s="814" t="e">
        <f aca="false">IFERROR(VLOOKUP('別紙様式2-2（４・５月分）'!AR62,【参考】数式用!$AT$5:$AU$22,2,FALSE),"")))</f>
        <v>#N/A</v>
      </c>
      <c r="Q78" s="814"/>
      <c r="R78" s="814"/>
      <c r="S78" s="865" t="e">
        <f aca="false">IFERROR(VLOOKUP(K78,【参考】数式用!$A$5:$AB$27,MATCH(P78,【参考】数式用!$B$4:$AB$4,0)+1,0),"")))</f>
        <v>#N/A</v>
      </c>
      <c r="T78" s="816" t="s">
        <v>447</v>
      </c>
      <c r="U78" s="817"/>
      <c r="V78" s="866" t="e">
        <f aca="false">IFERROR(VLOOKUP(K78,【参考】数式用!$A$5:$AB$27,MATCH(U78,【参考】数式用!$B$4:$AB$4,0)+1,0),"")))</f>
        <v>#N/A</v>
      </c>
      <c r="W78" s="819" t="s">
        <v>114</v>
      </c>
      <c r="X78" s="820" t="n">
        <v>6</v>
      </c>
      <c r="Y78" s="627" t="s">
        <v>115</v>
      </c>
      <c r="Z78" s="820" t="n">
        <v>6</v>
      </c>
      <c r="AA78" s="627" t="s">
        <v>406</v>
      </c>
      <c r="AB78" s="820" t="n">
        <v>7</v>
      </c>
      <c r="AC78" s="627" t="s">
        <v>115</v>
      </c>
      <c r="AD78" s="820" t="n">
        <v>3</v>
      </c>
      <c r="AE78" s="627" t="s">
        <v>116</v>
      </c>
      <c r="AF78" s="627" t="s">
        <v>127</v>
      </c>
      <c r="AG78" s="821" t="n">
        <f aca="false">IF(X78&gt;=1,(AB78*12+AD78)-(X78*12+Z78)+1,"")</f>
        <v>10</v>
      </c>
      <c r="AH78" s="822" t="s">
        <v>407</v>
      </c>
      <c r="AI78" s="867" t="str">
        <f aca="false">IFERROR(ROUNDDOWN(ROUND(L78*V78,0)*M78,0)*AG78,"")</f>
        <v/>
      </c>
      <c r="AJ78" s="868" t="str">
        <f aca="false">IFERROR(ROUNDDOWN(ROUND((L78*(V78-AX78)),0)*M78,0)*AG78,"")</f>
        <v/>
      </c>
      <c r="AK78" s="825" t="e">
        <f aca="false">IFERROR(IF(OR(N78="",N79="",N81=""),0,ROUNDDOWN(ROUNDDOWN(ROUND(L78*VLOOKUP(K78,【参考】数式用!$A$5:$AB$27,MATCH("新加算Ⅳ",【参考】数式用!$B$4:$AB$4,0)+1,0),0)*M78,0)*AG78*0.5,0)),"")),0),0),0)))</f>
        <v>#N/A</v>
      </c>
      <c r="AL78" s="826"/>
      <c r="AM78" s="827" t="e">
        <f aca="false">IFERROR(IF(OR(N81="ベア加算",N81=""),0, IF(OR(U78="新加算Ⅰ",U78="新加算Ⅱ",U78="新加算Ⅲ",U78="新加算Ⅳ"),ROUNDDOWN(ROUND(L78*VLOOKUP(K78,【参考】数式用!$A$5:$I$27,MATCH("ベア加算",【参考】数式用!$B$4:$I$4,0)+1,0),0)*M78,0)*AG78,0)),"")),0),0))))</f>
        <v>#N/A</v>
      </c>
      <c r="AN78" s="704"/>
      <c r="AO78" s="828"/>
      <c r="AP78" s="705"/>
      <c r="AQ78" s="705"/>
      <c r="AR78" s="829"/>
      <c r="AS78" s="830"/>
      <c r="AT78" s="640" t="str">
        <f aca="false">IF(AV78="","",IF(V78&lt;O78,"！加算の要件上は問題ありませんが、令和６年４・５月と比較して令和６年６月に加算率が下がる計画になっています。",""))</f>
        <v/>
      </c>
      <c r="AU78" s="869"/>
      <c r="AV78" s="832" t="str">
        <f aca="false">IF(K78&lt;&gt;"","V列に色付け","")</f>
        <v/>
      </c>
      <c r="AW78" s="878" t="str">
        <f aca="false">IF('別紙様式2-2（４・５月分）'!O62="","",'別紙様式2-2（４・５月分）'!O62)</f>
        <v/>
      </c>
      <c r="AX78" s="834" t="e">
        <f aca="false">IF(SUM('別紙様式2-2（４・５月分）'!P62:P64)=0,"",SUM('別紙様式2-2（４・５月分）'!P62:P64))</f>
        <v>#N/A</v>
      </c>
      <c r="AY78" s="835" t="e">
        <f aca="false">IFERROR(VLOOKUP(K78,【参考】数式用!$AJ$2:$AK$24,2,FALSE),"")))</f>
        <v>#N/A</v>
      </c>
      <c r="AZ78" s="836" t="s">
        <v>448</v>
      </c>
      <c r="BA78" s="836" t="s">
        <v>449</v>
      </c>
      <c r="BB78" s="836" t="s">
        <v>450</v>
      </c>
      <c r="BC78" s="836" t="s">
        <v>451</v>
      </c>
      <c r="BD78" s="836" t="e">
        <f aca="false">IF(AND(P78&lt;&gt;"新加算Ⅰ",P78&lt;&gt;"新加算Ⅱ",P78&lt;&gt;"新加算Ⅲ",P78&lt;&gt;"新加算Ⅳ"),P78,IF(Q80&lt;&gt;"",Q80,""))</f>
        <v>#N/A</v>
      </c>
      <c r="BE78" s="836"/>
      <c r="BF78" s="836" t="e">
        <f aca="false">IF(AM78&lt;&gt;0,IF(AN78="○","入力済","未入力"),"")</f>
        <v>#N/A</v>
      </c>
      <c r="BG78" s="836" t="str">
        <f aca="false">IF(OR(U78="新加算Ⅰ",U78="新加算Ⅱ",U78="新加算Ⅲ",U78="新加算Ⅳ",U78="新加算Ⅴ（１）",U78="新加算Ⅴ（２）",U78="新加算Ⅴ（３）",U78="新加算ⅠⅤ（４）",U78="新加算Ⅴ（５）",U78="新加算Ⅴ（６）",U78="新加算Ⅴ（８）",U78="新加算Ⅴ（11）"),IF(OR(AO78="○",AO78="令和６年度中に満たす"),"入力済","未入力"),"")</f>
        <v/>
      </c>
      <c r="BH78" s="836" t="str">
        <f aca="false">IF(OR(U78="新加算Ⅴ（７）",U78="新加算Ⅴ（９）",U78="新加算Ⅴ（10）",U78="新加算Ⅴ（12）",U78="新加算Ⅴ（13）",U78="新加算Ⅴ（14）"),IF(OR(AP78="○",AP78="令和６年度中に満たす"),"入力済","未入力"),"")</f>
        <v/>
      </c>
      <c r="BI78" s="836" t="str">
        <f aca="false">IF(OR(U78="新加算Ⅰ",U78="新加算Ⅱ",U78="新加算Ⅲ",U78="新加算Ⅴ（１）",U78="新加算Ⅴ（３）",U78="新加算Ⅴ（８）"),IF(OR(AQ78="○",AQ78="令和６年度中に満たす"),"入力済","未入力"),"")</f>
        <v/>
      </c>
      <c r="BJ78" s="837" t="str">
        <f aca="false">IF(OR(U78="新加算Ⅰ",U78="新加算Ⅱ",U78="新加算Ⅴ（１）",U78="新加算Ⅴ（２）",U78="新加算Ⅴ（３）",U78="新加算Ⅴ（４）",U78="新加算Ⅴ（５）",U78="新加算Ⅴ（６）",U78="新加算Ⅴ（７）",U78="新加算Ⅴ（９）",U78="新加算Ⅴ（10）",U78="新加算Ⅴ（12）"),IF(OR(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（病院等（老健以外）)",K78&lt;&gt;"（介護予防）短期入所療養介護（医療院）"),AR78&lt;&gt;""),1,""),"")</f>
        <v/>
      </c>
      <c r="BK78" s="832" t="str">
        <f aca="false">IF(OR(U78="新加算Ⅰ",U78="新加算Ⅴ（１）",U78="新加算Ⅴ（２）",U78="新加算Ⅴ（５）",U78="新加算Ⅴ（７）",U78="新加算Ⅴ（10）"),IF(AS78="","未入力","入力済"),"")</f>
        <v/>
      </c>
      <c r="BL78" s="645" t="str">
        <f aca="false">G78</f>
        <v/>
      </c>
    </row>
    <row r="79" customFormat="false" ht="15" hidden="false" customHeight="true" outlineLevel="0" collapsed="false">
      <c r="A79" s="617"/>
      <c r="B79" s="618"/>
      <c r="C79" s="618"/>
      <c r="D79" s="618"/>
      <c r="E79" s="618"/>
      <c r="F79" s="618"/>
      <c r="G79" s="619"/>
      <c r="H79" s="619"/>
      <c r="I79" s="619"/>
      <c r="J79" s="809"/>
      <c r="K79" s="619"/>
      <c r="L79" s="621"/>
      <c r="M79" s="622"/>
      <c r="N79" s="838" t="str">
        <f aca="false">IF('別紙様式2-2（４・５月分）'!Q63="","",'別紙様式2-2（４・５月分）'!Q63)</f>
        <v/>
      </c>
      <c r="O79" s="864"/>
      <c r="P79" s="814"/>
      <c r="Q79" s="814"/>
      <c r="R79" s="814"/>
      <c r="S79" s="865"/>
      <c r="T79" s="816"/>
      <c r="U79" s="817"/>
      <c r="V79" s="866"/>
      <c r="W79" s="819"/>
      <c r="X79" s="820"/>
      <c r="Y79" s="627"/>
      <c r="Z79" s="820"/>
      <c r="AA79" s="627"/>
      <c r="AB79" s="820"/>
      <c r="AC79" s="627"/>
      <c r="AD79" s="820"/>
      <c r="AE79" s="627"/>
      <c r="AF79" s="627"/>
      <c r="AG79" s="821"/>
      <c r="AH79" s="822"/>
      <c r="AI79" s="867"/>
      <c r="AJ79" s="868"/>
      <c r="AK79" s="825"/>
      <c r="AL79" s="826"/>
      <c r="AM79" s="827"/>
      <c r="AN79" s="704"/>
      <c r="AO79" s="828"/>
      <c r="AP79" s="705"/>
      <c r="AQ79" s="705"/>
      <c r="AR79" s="829"/>
      <c r="AS79" s="830"/>
      <c r="AT79" s="839" t="str">
        <f aca="false">IF(AV78="","",IF(AG78&gt;10,"！令和６年度の新加算の「算定対象月」が10か月を超えています。標準的な「算定対象月」は令和６年６月から令和７年３月です。",IF(OR(AB78&lt;&gt;7,AD78&lt;&gt;3),"！算定期間の終わりが令和７年３月になっていません。区分変更を行う場合は、別紙様式2-4に記入してください。","")))</f>
        <v/>
      </c>
      <c r="AU79" s="869"/>
      <c r="AV79" s="832"/>
      <c r="AW79" s="878" t="str">
        <f aca="false">IF('別紙様式2-2（４・５月分）'!O63="","",'別紙様式2-2（４・５月分）'!O63)</f>
        <v/>
      </c>
      <c r="AX79" s="834"/>
      <c r="AY79" s="835"/>
      <c r="AZ79" s="836"/>
      <c r="BA79" s="836"/>
      <c r="BB79" s="836"/>
      <c r="BC79" s="836"/>
      <c r="BD79" s="836"/>
      <c r="BE79" s="836"/>
      <c r="BF79" s="836"/>
      <c r="BG79" s="836"/>
      <c r="BH79" s="836"/>
      <c r="BI79" s="836"/>
      <c r="BJ79" s="837"/>
      <c r="BK79" s="832"/>
      <c r="BL79" s="645" t="str">
        <f aca="false">G78</f>
        <v/>
      </c>
    </row>
    <row r="80" s="1" customFormat="true" ht="15" hidden="false" customHeight="true" outlineLevel="0" collapsed="false">
      <c r="A80" s="617"/>
      <c r="B80" s="618"/>
      <c r="C80" s="618"/>
      <c r="D80" s="618"/>
      <c r="E80" s="618"/>
      <c r="F80" s="618"/>
      <c r="G80" s="619"/>
      <c r="H80" s="619"/>
      <c r="I80" s="619"/>
      <c r="J80" s="809"/>
      <c r="K80" s="619"/>
      <c r="L80" s="621"/>
      <c r="M80" s="622"/>
      <c r="N80" s="838"/>
      <c r="O80" s="864"/>
      <c r="P80" s="874" t="s">
        <v>118</v>
      </c>
      <c r="Q80" s="841" t="e">
        <f aca="false">IFERROR(VLOOKUP('別紙様式2-2（４・５月分）'!AR62,【参考】数式用!$AT$5:$AV$22,3,FALSE),"")))</f>
        <v>#N/A</v>
      </c>
      <c r="R80" s="875" t="s">
        <v>120</v>
      </c>
      <c r="S80" s="876" t="e">
        <f aca="false">IFERROR(VLOOKUP(K78,【参考】数式用!$A$5:$AB$27,MATCH(Q80,【参考】数式用!$B$4:$AB$4,0)+1,0),"")))</f>
        <v>#N/A</v>
      </c>
      <c r="T80" s="844" t="s">
        <v>452</v>
      </c>
      <c r="U80" s="845"/>
      <c r="V80" s="871" t="e">
        <f aca="false">IFERROR(VLOOKUP(K78,【参考】数式用!$A$5:$AB$27,MATCH(U80,【参考】数式用!$B$4:$AB$4,0)+1,0),"")))</f>
        <v>#N/A</v>
      </c>
      <c r="W80" s="847" t="s">
        <v>114</v>
      </c>
      <c r="X80" s="882" t="n">
        <v>7</v>
      </c>
      <c r="Y80" s="668" t="s">
        <v>115</v>
      </c>
      <c r="Z80" s="882" t="n">
        <v>4</v>
      </c>
      <c r="AA80" s="668" t="s">
        <v>406</v>
      </c>
      <c r="AB80" s="882" t="n">
        <v>8</v>
      </c>
      <c r="AC80" s="668" t="s">
        <v>115</v>
      </c>
      <c r="AD80" s="882" t="n">
        <v>3</v>
      </c>
      <c r="AE80" s="668" t="s">
        <v>116</v>
      </c>
      <c r="AF80" s="668" t="s">
        <v>127</v>
      </c>
      <c r="AG80" s="849" t="n">
        <f aca="false">IF(X80&gt;=1,(AB80*12+AD80)-(X80*12+Z80)+1,"")</f>
        <v>12</v>
      </c>
      <c r="AH80" s="850" t="s">
        <v>407</v>
      </c>
      <c r="AI80" s="872" t="str">
        <f aca="false">IFERROR(ROUNDDOWN(ROUND(L78*V80,0)*M78,0)*AG80,"")</f>
        <v/>
      </c>
      <c r="AJ80" s="883" t="str">
        <f aca="false">IFERROR(ROUNDDOWN(ROUND((L78*(V80-AX78)),0)*M78,0)*AG80,"")</f>
        <v/>
      </c>
      <c r="AK80" s="853" t="e">
        <f aca="false">IFERROR(IF(OR(N78="",N79="",N81=""),0,ROUNDDOWN(ROUNDDOWN(ROUND(L78*VLOOKUP(K78,【参考】数式用!$A$5:$AB$27,MATCH("新加算Ⅳ",【参考】数式用!$B$4:$AB$4,0)+1,0),0)*M78,0)*AG80*0.5,0)),"")),0),0),0)))</f>
        <v>#N/A</v>
      </c>
      <c r="AL80" s="854" t="str">
        <f aca="false">IF(U80&lt;&gt;"","新規に適用","")</f>
        <v/>
      </c>
      <c r="AM80" s="855" t="e">
        <f aca="false">IFERROR(IF(OR(N81="ベア加算",N81=""),0, IF(OR(U78="新加算Ⅰ",U78="新加算Ⅱ",U78="新加算Ⅲ",U78="新加算Ⅳ"),0,ROUNDDOWN(ROUND(L78*VLOOKUP(K78,【参考】数式用!$A$5:$I$27,MATCH("ベア加算",【参考】数式用!$B$4:$I$4,0)+1,0),0)*M78,0)*AG80)),"")),0),0))))</f>
        <v>#N/A</v>
      </c>
      <c r="AN80" s="856" t="e">
        <f aca="false">IF(AM80=0,"",IF(AND(U80&lt;&gt;"",AN78=""),"新規に適用",IF(AND(U80&lt;&gt;"",AN78&lt;&gt;""),"継続で適用","")))</f>
        <v>#N/A</v>
      </c>
      <c r="AO80" s="856" t="str">
        <f aca="false">IF(AND(U80&lt;&gt;"",AO78=""),"新規に適用",IF(AND(U80&lt;&gt;"",AO78&lt;&gt;""),"継続で適用",""))</f>
        <v/>
      </c>
      <c r="AP80" s="857"/>
      <c r="AQ80" s="856" t="str">
        <f aca="false">IF(AND(U80&lt;&gt;"",AQ78=""),"新規に適用",IF(AND(U80&lt;&gt;"",AQ78&lt;&gt;""),"継続で適用",""))</f>
        <v/>
      </c>
      <c r="AR80" s="858" t="str">
        <f aca="false">IF(AND(U80&lt;&gt;"",AO78=""),"新規に適用",IF(AND(U80&lt;&gt;"",OR(U78="新加算Ⅰ",U78="新加算Ⅱ",U78="新加算Ⅴ（１）",U78="新加算Ⅴ（２）",U78="新加算Ⅴ（３）",U78="新加算Ⅴ（４）",U78="新加算Ⅴ（５）",U78="新加算Ⅴ（６）",U78="新加算Ⅴ（７）",U78="新加算Ⅴ（９）",U78="新加算Ⅴ（10）",U78="新加算Ⅴ（12）")),"継続で適用",""))</f>
        <v/>
      </c>
      <c r="AS80" s="856" t="str">
        <f aca="false">IF(AND(U80&lt;&gt;"",AS78=""),"新規に適用",IF(AND(U80&lt;&gt;"",AS78&lt;&gt;""),"継続で適用",""))</f>
        <v/>
      </c>
      <c r="AT80" s="839"/>
      <c r="AU80" s="869"/>
      <c r="AV80" s="832" t="str">
        <f aca="false">IF(K78&lt;&gt;"","V列に色付け","")</f>
        <v/>
      </c>
      <c r="AW80" s="878"/>
      <c r="AX80" s="834"/>
      <c r="BL80" s="645" t="str">
        <f aca="false">G78</f>
        <v/>
      </c>
    </row>
    <row r="81" s="1" customFormat="true" ht="30" hidden="false" customHeight="true" outlineLevel="0" collapsed="false">
      <c r="A81" s="617"/>
      <c r="B81" s="618"/>
      <c r="C81" s="618"/>
      <c r="D81" s="618"/>
      <c r="E81" s="618"/>
      <c r="F81" s="618"/>
      <c r="G81" s="619"/>
      <c r="H81" s="619"/>
      <c r="I81" s="619"/>
      <c r="J81" s="809"/>
      <c r="K81" s="619"/>
      <c r="L81" s="621"/>
      <c r="M81" s="622"/>
      <c r="N81" s="860" t="str">
        <f aca="false">IF('別紙様式2-2（４・５月分）'!Q64="","",'別紙様式2-2（４・５月分）'!Q64)</f>
        <v/>
      </c>
      <c r="O81" s="864"/>
      <c r="P81" s="874"/>
      <c r="Q81" s="841"/>
      <c r="R81" s="875"/>
      <c r="S81" s="876"/>
      <c r="T81" s="844"/>
      <c r="U81" s="845"/>
      <c r="V81" s="871"/>
      <c r="W81" s="847"/>
      <c r="X81" s="882"/>
      <c r="Y81" s="668"/>
      <c r="Z81" s="882"/>
      <c r="AA81" s="668"/>
      <c r="AB81" s="882"/>
      <c r="AC81" s="668"/>
      <c r="AD81" s="882"/>
      <c r="AE81" s="668"/>
      <c r="AF81" s="668"/>
      <c r="AG81" s="849"/>
      <c r="AH81" s="850"/>
      <c r="AI81" s="872"/>
      <c r="AJ81" s="883"/>
      <c r="AK81" s="853"/>
      <c r="AL81" s="854"/>
      <c r="AM81" s="855"/>
      <c r="AN81" s="856"/>
      <c r="AO81" s="856"/>
      <c r="AP81" s="857"/>
      <c r="AQ81" s="856"/>
      <c r="AR81" s="858"/>
      <c r="AS81" s="856"/>
      <c r="AT81" s="682" t="str">
        <f aca="false">IF(AV78="","",IF(OR(U78="",AND(N81="ベア加算なし",OR(U78="新加算Ⅰ",U78="新加算Ⅱ",U78="新加算Ⅲ",U78="新加算Ⅳ"),AN78=""),AND(OR(U78="新加算Ⅰ",U78="新加算Ⅱ",U78="新加算Ⅲ",U78="新加算Ⅳ",U78="新加算Ⅴ（１）",U78="新加算Ⅴ（２）",U78="新加算Ⅴ（３）",U78="新加算Ⅴ（４）",U78="新加算Ⅴ（５）",U78="新加算Ⅴ（６）",U78="新加算Ⅴ（８）",U78="新加算Ⅴ（11）"),AO78=""),AND(OR(U78="新加算Ⅴ（７）",U78="新加算Ⅴ（９）",U78="新加算Ⅴ（10）",U78="新加算Ⅴ（12）",U78="新加算Ⅴ（13）",U78="新加算Ⅴ（14）"),AP78=""),AND(OR(U78="新加算Ⅰ",U78="新加算Ⅱ",U78="新加算Ⅲ",U78="新加算Ⅴ（１）",U78="新加算Ⅴ（３）",U78="新加算Ⅴ（８）"),AQ78=""),AND(AND(OR(U78="新加算Ⅰ",U78="新加算Ⅱ",U78="新加算Ⅴ（１）",U78="新加算Ⅴ（２）",U78="新加算Ⅴ（３）",U78="新加算Ⅴ（４）",U78="新加算Ⅴ（５）",U78="新加算Ⅴ（６）",U78="新加算Ⅴ（７）",U78="新加算Ⅴ（９）",U78="新加算Ⅴ（10）",U78="新加算Ⅴ（12）"),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78=""),AND(OR(U78="新加算Ⅰ",U78="新加算Ⅴ（１）",U78="新加算Ⅴ（２）",U78="新加算Ⅴ（５）",U78="新加算Ⅴ（７）",U78="新加算Ⅴ（10）"),AS78="")),"！記入が必要な欄（ピンク色のセル）に空欄があります。空欄を埋めてください。",""))</f>
        <v/>
      </c>
      <c r="AU81" s="869"/>
      <c r="AV81" s="832"/>
      <c r="AW81" s="878" t="str">
        <f aca="false">IF('別紙様式2-2（４・５月分）'!O64="","",'別紙様式2-2（４・５月分）'!O64)</f>
        <v/>
      </c>
      <c r="AX81" s="834"/>
      <c r="BL81" s="645" t="str">
        <f aca="false">G78</f>
        <v/>
      </c>
    </row>
    <row r="82" customFormat="false" ht="30" hidden="false" customHeight="true" outlineLevel="0" collapsed="false">
      <c r="A82" s="731" t="n">
        <v>18</v>
      </c>
      <c r="B82" s="732" t="str">
        <f aca="false">IF(基本情報入力シート!C71="","",基本情報入力シート!C71)</f>
        <v/>
      </c>
      <c r="C82" s="732"/>
      <c r="D82" s="732"/>
      <c r="E82" s="732"/>
      <c r="F82" s="732"/>
      <c r="G82" s="733" t="str">
        <f aca="false">IF(基本情報入力シート!M71="","",基本情報入力シート!M71)</f>
        <v/>
      </c>
      <c r="H82" s="733" t="str">
        <f aca="false">IF(基本情報入力シート!R71="","",基本情報入力シート!R71)</f>
        <v/>
      </c>
      <c r="I82" s="733" t="str">
        <f aca="false">IF(基本情報入力シート!W71="","",基本情報入力シート!W71)</f>
        <v/>
      </c>
      <c r="J82" s="861" t="str">
        <f aca="false">IF(基本情報入力シート!X71="","",基本情報入力シート!X71)</f>
        <v/>
      </c>
      <c r="K82" s="733" t="str">
        <f aca="false">IF(基本情報入力シート!Y71="","",基本情報入力シート!Y71)</f>
        <v/>
      </c>
      <c r="L82" s="880" t="str">
        <f aca="false">IF(基本情報入力シート!AB71="","",基本情報入力シート!AB71)</f>
        <v/>
      </c>
      <c r="M82" s="881" t="e">
        <f aca="false">IF(基本情報入力シート!AC71="","",基本情報入力シート!AC71)</f>
        <v>#N/A</v>
      </c>
      <c r="N82" s="812" t="str">
        <f aca="false">IF('別紙様式2-2（４・５月分）'!Q65="","",'別紙様式2-2（４・５月分）'!Q65)</f>
        <v/>
      </c>
      <c r="O82" s="864" t="e">
        <f aca="false">IF(SUM('別紙様式2-2（４・５月分）'!R65:R67)=0,"",SUM('別紙様式2-2（４・５月分）'!R65:R67))</f>
        <v>#N/A</v>
      </c>
      <c r="P82" s="814" t="e">
        <f aca="false">IFERROR(VLOOKUP('別紙様式2-2（４・５月分）'!AR65,【参考】数式用!$AT$5:$AU$22,2,FALSE),"")))</f>
        <v>#N/A</v>
      </c>
      <c r="Q82" s="814"/>
      <c r="R82" s="814"/>
      <c r="S82" s="865" t="e">
        <f aca="false">IFERROR(VLOOKUP(K82,【参考】数式用!$A$5:$AB$27,MATCH(P82,【参考】数式用!$B$4:$AB$4,0)+1,0),"")))</f>
        <v>#N/A</v>
      </c>
      <c r="T82" s="816" t="s">
        <v>447</v>
      </c>
      <c r="U82" s="817"/>
      <c r="V82" s="866" t="e">
        <f aca="false">IFERROR(VLOOKUP(K82,【参考】数式用!$A$5:$AB$27,MATCH(U82,【参考】数式用!$B$4:$AB$4,0)+1,0),"")))</f>
        <v>#N/A</v>
      </c>
      <c r="W82" s="819" t="s">
        <v>114</v>
      </c>
      <c r="X82" s="820" t="n">
        <v>6</v>
      </c>
      <c r="Y82" s="627" t="s">
        <v>115</v>
      </c>
      <c r="Z82" s="820" t="n">
        <v>6</v>
      </c>
      <c r="AA82" s="627" t="s">
        <v>406</v>
      </c>
      <c r="AB82" s="820" t="n">
        <v>7</v>
      </c>
      <c r="AC82" s="627" t="s">
        <v>115</v>
      </c>
      <c r="AD82" s="820" t="n">
        <v>3</v>
      </c>
      <c r="AE82" s="627" t="s">
        <v>116</v>
      </c>
      <c r="AF82" s="627" t="s">
        <v>127</v>
      </c>
      <c r="AG82" s="821" t="n">
        <f aca="false">IF(X82&gt;=1,(AB82*12+AD82)-(X82*12+Z82)+1,"")</f>
        <v>10</v>
      </c>
      <c r="AH82" s="822" t="s">
        <v>407</v>
      </c>
      <c r="AI82" s="867" t="str">
        <f aca="false">IFERROR(ROUNDDOWN(ROUND(L82*V82,0)*M82,0)*AG82,"")</f>
        <v/>
      </c>
      <c r="AJ82" s="868" t="str">
        <f aca="false">IFERROR(ROUNDDOWN(ROUND((L82*(V82-AX82)),0)*M82,0)*AG82,"")</f>
        <v/>
      </c>
      <c r="AK82" s="825" t="e">
        <f aca="false">IFERROR(IF(OR(N82="",N83="",N85=""),0,ROUNDDOWN(ROUNDDOWN(ROUND(L82*VLOOKUP(K82,【参考】数式用!$A$5:$AB$27,MATCH("新加算Ⅳ",【参考】数式用!$B$4:$AB$4,0)+1,0),0)*M82,0)*AG82*0.5,0)),"")),0),0),0)))</f>
        <v>#N/A</v>
      </c>
      <c r="AL82" s="826"/>
      <c r="AM82" s="827" t="e">
        <f aca="false">IFERROR(IF(OR(N85="ベア加算",N85=""),0, IF(OR(U82="新加算Ⅰ",U82="新加算Ⅱ",U82="新加算Ⅲ",U82="新加算Ⅳ"),ROUNDDOWN(ROUND(L82*VLOOKUP(K82,【参考】数式用!$A$5:$I$27,MATCH("ベア加算",【参考】数式用!$B$4:$I$4,0)+1,0),0)*M82,0)*AG82,0)),"")),0),0))))</f>
        <v>#N/A</v>
      </c>
      <c r="AN82" s="704"/>
      <c r="AO82" s="828"/>
      <c r="AP82" s="705"/>
      <c r="AQ82" s="705"/>
      <c r="AR82" s="829"/>
      <c r="AS82" s="830"/>
      <c r="AT82" s="640" t="str">
        <f aca="false">IF(AV82="","",IF(V82&lt;O82,"！加算の要件上は問題ありませんが、令和６年４・５月と比較して令和６年６月に加算率が下がる計画になっています。",""))</f>
        <v/>
      </c>
      <c r="AU82" s="869"/>
      <c r="AV82" s="832" t="str">
        <f aca="false">IF(K82&lt;&gt;"","V列に色付け","")</f>
        <v/>
      </c>
      <c r="AW82" s="878" t="str">
        <f aca="false">IF('別紙様式2-2（４・５月分）'!O65="","",'別紙様式2-2（４・５月分）'!O65)</f>
        <v/>
      </c>
      <c r="AX82" s="834" t="e">
        <f aca="false">IF(SUM('別紙様式2-2（４・５月分）'!P65:P67)=0,"",SUM('別紙様式2-2（４・５月分）'!P65:P67))</f>
        <v>#N/A</v>
      </c>
      <c r="AY82" s="835" t="e">
        <f aca="false">IFERROR(VLOOKUP(K82,【参考】数式用!$AJ$2:$AK$24,2,FALSE),"")))</f>
        <v>#N/A</v>
      </c>
      <c r="AZ82" s="836" t="s">
        <v>448</v>
      </c>
      <c r="BA82" s="836" t="s">
        <v>449</v>
      </c>
      <c r="BB82" s="836" t="s">
        <v>450</v>
      </c>
      <c r="BC82" s="836" t="s">
        <v>451</v>
      </c>
      <c r="BD82" s="836" t="e">
        <f aca="false">IF(AND(P82&lt;&gt;"新加算Ⅰ",P82&lt;&gt;"新加算Ⅱ",P82&lt;&gt;"新加算Ⅲ",P82&lt;&gt;"新加算Ⅳ"),P82,IF(Q84&lt;&gt;"",Q84,""))</f>
        <v>#N/A</v>
      </c>
      <c r="BE82" s="836"/>
      <c r="BF82" s="836" t="e">
        <f aca="false">IF(AM82&lt;&gt;0,IF(AN82="○","入力済","未入力"),"")</f>
        <v>#N/A</v>
      </c>
      <c r="BG82" s="836" t="str">
        <f aca="false">IF(OR(U82="新加算Ⅰ",U82="新加算Ⅱ",U82="新加算Ⅲ",U82="新加算Ⅳ",U82="新加算Ⅴ（１）",U82="新加算Ⅴ（２）",U82="新加算Ⅴ（３）",U82="新加算ⅠⅤ（４）",U82="新加算Ⅴ（５）",U82="新加算Ⅴ（６）",U82="新加算Ⅴ（８）",U82="新加算Ⅴ（11）"),IF(OR(AO82="○",AO82="令和６年度中に満たす"),"入力済","未入力"),"")</f>
        <v/>
      </c>
      <c r="BH82" s="836" t="str">
        <f aca="false">IF(OR(U82="新加算Ⅴ（７）",U82="新加算Ⅴ（９）",U82="新加算Ⅴ（10）",U82="新加算Ⅴ（12）",U82="新加算Ⅴ（13）",U82="新加算Ⅴ（14）"),IF(OR(AP82="○",AP82="令和６年度中に満たす"),"入力済","未入力"),"")</f>
        <v/>
      </c>
      <c r="BI82" s="836" t="str">
        <f aca="false">IF(OR(U82="新加算Ⅰ",U82="新加算Ⅱ",U82="新加算Ⅲ",U82="新加算Ⅴ（１）",U82="新加算Ⅴ（３）",U82="新加算Ⅴ（８）"),IF(OR(AQ82="○",AQ82="令和６年度中に満たす"),"入力済","未入力"),"")</f>
        <v/>
      </c>
      <c r="BJ82" s="837" t="str">
        <f aca="false">IF(OR(U82="新加算Ⅰ",U82="新加算Ⅱ",U82="新加算Ⅴ（１）",U82="新加算Ⅴ（２）",U82="新加算Ⅴ（３）",U82="新加算Ⅴ（４）",U82="新加算Ⅴ（５）",U82="新加算Ⅴ（６）",U82="新加算Ⅴ（７）",U82="新加算Ⅴ（９）",U82="新加算Ⅴ（10）",U82="新加算Ⅴ（12）"),IF(OR(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（病院等（老健以外）)",K82&lt;&gt;"（介護予防）短期入所療養介護（医療院）"),AR82&lt;&gt;""),1,""),"")</f>
        <v/>
      </c>
      <c r="BK82" s="832" t="str">
        <f aca="false">IF(OR(U82="新加算Ⅰ",U82="新加算Ⅴ（１）",U82="新加算Ⅴ（２）",U82="新加算Ⅴ（５）",U82="新加算Ⅴ（７）",U82="新加算Ⅴ（10）"),IF(AS82="","未入力","入力済"),"")</f>
        <v/>
      </c>
      <c r="BL82" s="645" t="str">
        <f aca="false">G82</f>
        <v/>
      </c>
    </row>
    <row r="83" customFormat="false" ht="15" hidden="false" customHeight="true" outlineLevel="0" collapsed="false">
      <c r="A83" s="731"/>
      <c r="B83" s="732"/>
      <c r="C83" s="732"/>
      <c r="D83" s="732"/>
      <c r="E83" s="732"/>
      <c r="F83" s="732"/>
      <c r="G83" s="733"/>
      <c r="H83" s="733"/>
      <c r="I83" s="733"/>
      <c r="J83" s="861"/>
      <c r="K83" s="733"/>
      <c r="L83" s="880"/>
      <c r="M83" s="881"/>
      <c r="N83" s="838" t="str">
        <f aca="false">IF('別紙様式2-2（４・５月分）'!Q66="","",'別紙様式2-2（４・５月分）'!Q66)</f>
        <v/>
      </c>
      <c r="O83" s="864"/>
      <c r="P83" s="814"/>
      <c r="Q83" s="814"/>
      <c r="R83" s="814"/>
      <c r="S83" s="865"/>
      <c r="T83" s="816"/>
      <c r="U83" s="817"/>
      <c r="V83" s="866"/>
      <c r="W83" s="819"/>
      <c r="X83" s="820"/>
      <c r="Y83" s="627"/>
      <c r="Z83" s="820"/>
      <c r="AA83" s="627"/>
      <c r="AB83" s="820"/>
      <c r="AC83" s="627"/>
      <c r="AD83" s="820"/>
      <c r="AE83" s="627"/>
      <c r="AF83" s="627"/>
      <c r="AG83" s="821"/>
      <c r="AH83" s="822"/>
      <c r="AI83" s="867"/>
      <c r="AJ83" s="868"/>
      <c r="AK83" s="825"/>
      <c r="AL83" s="826"/>
      <c r="AM83" s="827"/>
      <c r="AN83" s="704"/>
      <c r="AO83" s="828"/>
      <c r="AP83" s="705"/>
      <c r="AQ83" s="705"/>
      <c r="AR83" s="829"/>
      <c r="AS83" s="830"/>
      <c r="AT83" s="839" t="str">
        <f aca="false">IF(AV82="","",IF(AG82&gt;10,"！令和６年度の新加算の「算定対象月」が10か月を超えています。標準的な「算定対象月」は令和６年６月から令和７年３月です。",IF(OR(AB82&lt;&gt;7,AD82&lt;&gt;3),"！算定期間の終わりが令和７年３月になっていません。区分変更を行う場合は、別紙様式2-4に記入してください。","")))</f>
        <v/>
      </c>
      <c r="AU83" s="869"/>
      <c r="AV83" s="832"/>
      <c r="AW83" s="878" t="str">
        <f aca="false">IF('別紙様式2-2（４・５月分）'!O66="","",'別紙様式2-2（４・５月分）'!O66)</f>
        <v/>
      </c>
      <c r="AX83" s="834"/>
      <c r="AY83" s="835"/>
      <c r="AZ83" s="836"/>
      <c r="BA83" s="836"/>
      <c r="BB83" s="836"/>
      <c r="BC83" s="836"/>
      <c r="BD83" s="836"/>
      <c r="BE83" s="836"/>
      <c r="BF83" s="836"/>
      <c r="BG83" s="836"/>
      <c r="BH83" s="836"/>
      <c r="BI83" s="836"/>
      <c r="BJ83" s="837"/>
      <c r="BK83" s="832"/>
      <c r="BL83" s="645" t="str">
        <f aca="false">G82</f>
        <v/>
      </c>
    </row>
    <row r="84" s="1" customFormat="true" ht="15" hidden="false" customHeight="true" outlineLevel="0" collapsed="false">
      <c r="A84" s="731"/>
      <c r="B84" s="732"/>
      <c r="C84" s="732"/>
      <c r="D84" s="732"/>
      <c r="E84" s="732"/>
      <c r="F84" s="732"/>
      <c r="G84" s="733"/>
      <c r="H84" s="733"/>
      <c r="I84" s="733"/>
      <c r="J84" s="861"/>
      <c r="K84" s="733"/>
      <c r="L84" s="880"/>
      <c r="M84" s="881"/>
      <c r="N84" s="838"/>
      <c r="O84" s="864"/>
      <c r="P84" s="874" t="s">
        <v>118</v>
      </c>
      <c r="Q84" s="841" t="e">
        <f aca="false">IFERROR(VLOOKUP('別紙様式2-2（４・５月分）'!AR65,【参考】数式用!$AT$5:$AV$22,3,FALSE),"")))</f>
        <v>#N/A</v>
      </c>
      <c r="R84" s="875" t="s">
        <v>120</v>
      </c>
      <c r="S84" s="870" t="e">
        <f aca="false">IFERROR(VLOOKUP(K82,【参考】数式用!$A$5:$AB$27,MATCH(Q84,【参考】数式用!$B$4:$AB$4,0)+1,0),"")))</f>
        <v>#N/A</v>
      </c>
      <c r="T84" s="844" t="s">
        <v>452</v>
      </c>
      <c r="U84" s="845"/>
      <c r="V84" s="871" t="e">
        <f aca="false">IFERROR(VLOOKUP(K82,【参考】数式用!$A$5:$AB$27,MATCH(U84,【参考】数式用!$B$4:$AB$4,0)+1,0),"")))</f>
        <v>#N/A</v>
      </c>
      <c r="W84" s="847" t="s">
        <v>114</v>
      </c>
      <c r="X84" s="882" t="n">
        <v>7</v>
      </c>
      <c r="Y84" s="668" t="s">
        <v>115</v>
      </c>
      <c r="Z84" s="882" t="n">
        <v>4</v>
      </c>
      <c r="AA84" s="668" t="s">
        <v>406</v>
      </c>
      <c r="AB84" s="882" t="n">
        <v>8</v>
      </c>
      <c r="AC84" s="668" t="s">
        <v>115</v>
      </c>
      <c r="AD84" s="882" t="n">
        <v>3</v>
      </c>
      <c r="AE84" s="668" t="s">
        <v>116</v>
      </c>
      <c r="AF84" s="668" t="s">
        <v>127</v>
      </c>
      <c r="AG84" s="849" t="n">
        <f aca="false">IF(X84&gt;=1,(AB84*12+AD84)-(X84*12+Z84)+1,"")</f>
        <v>12</v>
      </c>
      <c r="AH84" s="850" t="s">
        <v>407</v>
      </c>
      <c r="AI84" s="872" t="str">
        <f aca="false">IFERROR(ROUNDDOWN(ROUND(L82*V84,0)*M82,0)*AG84,"")</f>
        <v/>
      </c>
      <c r="AJ84" s="883" t="str">
        <f aca="false">IFERROR(ROUNDDOWN(ROUND((L82*(V84-AX82)),0)*M82,0)*AG84,"")</f>
        <v/>
      </c>
      <c r="AK84" s="853" t="e">
        <f aca="false">IFERROR(IF(OR(N82="",N83="",N85=""),0,ROUNDDOWN(ROUNDDOWN(ROUND(L82*VLOOKUP(K82,【参考】数式用!$A$5:$AB$27,MATCH("新加算Ⅳ",【参考】数式用!$B$4:$AB$4,0)+1,0),0)*M82,0)*AG84*0.5,0)),"")),0),0),0)))</f>
        <v>#N/A</v>
      </c>
      <c r="AL84" s="854" t="str">
        <f aca="false">IF(U84&lt;&gt;"","新規に適用","")</f>
        <v/>
      </c>
      <c r="AM84" s="855" t="e">
        <f aca="false">IFERROR(IF(OR(N85="ベア加算",N85=""),0, IF(OR(U82="新加算Ⅰ",U82="新加算Ⅱ",U82="新加算Ⅲ",U82="新加算Ⅳ"),0,ROUNDDOWN(ROUND(L82*VLOOKUP(K82,【参考】数式用!$A$5:$I$27,MATCH("ベア加算",【参考】数式用!$B$4:$I$4,0)+1,0),0)*M82,0)*AG84)),"")),0),0))))</f>
        <v>#N/A</v>
      </c>
      <c r="AN84" s="856" t="e">
        <f aca="false">IF(AM84=0,"",IF(AND(U84&lt;&gt;"",AN82=""),"新規に適用",IF(AND(U84&lt;&gt;"",AN82&lt;&gt;""),"継続で適用","")))</f>
        <v>#N/A</v>
      </c>
      <c r="AO84" s="856" t="str">
        <f aca="false">IF(AND(U84&lt;&gt;"",AO82=""),"新規に適用",IF(AND(U84&lt;&gt;"",AO82&lt;&gt;""),"継続で適用",""))</f>
        <v/>
      </c>
      <c r="AP84" s="857"/>
      <c r="AQ84" s="856" t="str">
        <f aca="false">IF(AND(U84&lt;&gt;"",AQ82=""),"新規に適用",IF(AND(U84&lt;&gt;"",AQ82&lt;&gt;""),"継続で適用",""))</f>
        <v/>
      </c>
      <c r="AR84" s="858" t="str">
        <f aca="false">IF(AND(U84&lt;&gt;"",AO82=""),"新規に適用",IF(AND(U84&lt;&gt;"",OR(U82="新加算Ⅰ",U82="新加算Ⅱ",U82="新加算Ⅴ（１）",U82="新加算Ⅴ（２）",U82="新加算Ⅴ（３）",U82="新加算Ⅴ（４）",U82="新加算Ⅴ（５）",U82="新加算Ⅴ（６）",U82="新加算Ⅴ（７）",U82="新加算Ⅴ（９）",U82="新加算Ⅴ（10）",U82="新加算Ⅴ（12）")),"継続で適用",""))</f>
        <v/>
      </c>
      <c r="AS84" s="856" t="str">
        <f aca="false">IF(AND(U84&lt;&gt;"",AS82=""),"新規に適用",IF(AND(U84&lt;&gt;"",AS82&lt;&gt;""),"継続で適用",""))</f>
        <v/>
      </c>
      <c r="AT84" s="839"/>
      <c r="AU84" s="869"/>
      <c r="AV84" s="832" t="str">
        <f aca="false">IF(K82&lt;&gt;"","V列に色付け","")</f>
        <v/>
      </c>
      <c r="AW84" s="878"/>
      <c r="AX84" s="834"/>
      <c r="BL84" s="645" t="str">
        <f aca="false">G82</f>
        <v/>
      </c>
    </row>
    <row r="85" s="1" customFormat="true" ht="30" hidden="false" customHeight="true" outlineLevel="0" collapsed="false">
      <c r="A85" s="731"/>
      <c r="B85" s="732"/>
      <c r="C85" s="732"/>
      <c r="D85" s="732"/>
      <c r="E85" s="732"/>
      <c r="F85" s="732"/>
      <c r="G85" s="733"/>
      <c r="H85" s="733"/>
      <c r="I85" s="733"/>
      <c r="J85" s="861"/>
      <c r="K85" s="733"/>
      <c r="L85" s="880"/>
      <c r="M85" s="881"/>
      <c r="N85" s="860" t="str">
        <f aca="false">IF('別紙様式2-2（４・５月分）'!Q67="","",'別紙様式2-2（４・５月分）'!Q67)</f>
        <v/>
      </c>
      <c r="O85" s="864"/>
      <c r="P85" s="874"/>
      <c r="Q85" s="841"/>
      <c r="R85" s="875"/>
      <c r="S85" s="870"/>
      <c r="T85" s="844"/>
      <c r="U85" s="845"/>
      <c r="V85" s="871"/>
      <c r="W85" s="847"/>
      <c r="X85" s="882"/>
      <c r="Y85" s="668"/>
      <c r="Z85" s="882"/>
      <c r="AA85" s="668"/>
      <c r="AB85" s="882"/>
      <c r="AC85" s="668"/>
      <c r="AD85" s="882"/>
      <c r="AE85" s="668"/>
      <c r="AF85" s="668"/>
      <c r="AG85" s="849"/>
      <c r="AH85" s="850"/>
      <c r="AI85" s="872"/>
      <c r="AJ85" s="883"/>
      <c r="AK85" s="853"/>
      <c r="AL85" s="854"/>
      <c r="AM85" s="855"/>
      <c r="AN85" s="856"/>
      <c r="AO85" s="856"/>
      <c r="AP85" s="857"/>
      <c r="AQ85" s="856"/>
      <c r="AR85" s="858"/>
      <c r="AS85" s="856"/>
      <c r="AT85" s="682" t="str">
        <f aca="false">IF(AV82="","",IF(OR(U82="",AND(N85="ベア加算なし",OR(U82="新加算Ⅰ",U82="新加算Ⅱ",U82="新加算Ⅲ",U82="新加算Ⅳ"),AN82=""),AND(OR(U82="新加算Ⅰ",U82="新加算Ⅱ",U82="新加算Ⅲ",U82="新加算Ⅳ",U82="新加算Ⅴ（１）",U82="新加算Ⅴ（２）",U82="新加算Ⅴ（３）",U82="新加算Ⅴ（４）",U82="新加算Ⅴ（５）",U82="新加算Ⅴ（６）",U82="新加算Ⅴ（８）",U82="新加算Ⅴ（11）"),AO82=""),AND(OR(U82="新加算Ⅴ（７）",U82="新加算Ⅴ（９）",U82="新加算Ⅴ（10）",U82="新加算Ⅴ（12）",U82="新加算Ⅴ（13）",U82="新加算Ⅴ（14）"),AP82=""),AND(OR(U82="新加算Ⅰ",U82="新加算Ⅱ",U82="新加算Ⅲ",U82="新加算Ⅴ（１）",U82="新加算Ⅴ（３）",U82="新加算Ⅴ（８）"),AQ82=""),AND(AND(OR(U82="新加算Ⅰ",U82="新加算Ⅱ",U82="新加算Ⅴ（１）",U82="新加算Ⅴ（２）",U82="新加算Ⅴ（３）",U82="新加算Ⅴ（４）",U82="新加算Ⅴ（５）",U82="新加算Ⅴ（６）",U82="新加算Ⅴ（７）",U82="新加算Ⅴ（９）",U82="新加算Ⅴ（10）",U82="新加算Ⅴ（12）"),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82=""),AND(OR(U82="新加算Ⅰ",U82="新加算Ⅴ（１）",U82="新加算Ⅴ（２）",U82="新加算Ⅴ（５）",U82="新加算Ⅴ（７）",U82="新加算Ⅴ（10）"),AS82="")),"！記入が必要な欄（ピンク色のセル）に空欄があります。空欄を埋めてください。",""))</f>
        <v/>
      </c>
      <c r="AU85" s="869"/>
      <c r="AV85" s="832"/>
      <c r="AW85" s="878" t="str">
        <f aca="false">IF('別紙様式2-2（４・５月分）'!O67="","",'別紙様式2-2（４・５月分）'!O67)</f>
        <v/>
      </c>
      <c r="AX85" s="834"/>
      <c r="BL85" s="645" t="str">
        <f aca="false">G82</f>
        <v/>
      </c>
    </row>
    <row r="86" customFormat="false" ht="30" hidden="false" customHeight="true" outlineLevel="0" collapsed="false">
      <c r="A86" s="617" t="n">
        <v>19</v>
      </c>
      <c r="B86" s="618" t="str">
        <f aca="false">IF(基本情報入力シート!C72="","",基本情報入力シート!C72)</f>
        <v/>
      </c>
      <c r="C86" s="618"/>
      <c r="D86" s="618"/>
      <c r="E86" s="618"/>
      <c r="F86" s="618"/>
      <c r="G86" s="619" t="str">
        <f aca="false">IF(基本情報入力シート!M72="","",基本情報入力シート!M72)</f>
        <v/>
      </c>
      <c r="H86" s="619" t="str">
        <f aca="false">IF(基本情報入力シート!R72="","",基本情報入力シート!R72)</f>
        <v/>
      </c>
      <c r="I86" s="619" t="str">
        <f aca="false">IF(基本情報入力シート!W72="","",基本情報入力シート!W72)</f>
        <v/>
      </c>
      <c r="J86" s="809" t="str">
        <f aca="false">IF(基本情報入力シート!X72="","",基本情報入力シート!X72)</f>
        <v/>
      </c>
      <c r="K86" s="619" t="str">
        <f aca="false">IF(基本情報入力シート!Y72="","",基本情報入力シート!Y72)</f>
        <v/>
      </c>
      <c r="L86" s="621" t="str">
        <f aca="false">IF(基本情報入力シート!AB72="","",基本情報入力シート!AB72)</f>
        <v/>
      </c>
      <c r="M86" s="622" t="e">
        <f aca="false">IF(基本情報入力シート!AC72="","",基本情報入力シート!AC72)</f>
        <v>#N/A</v>
      </c>
      <c r="N86" s="812" t="str">
        <f aca="false">IF('別紙様式2-2（４・５月分）'!Q68="","",'別紙様式2-2（４・５月分）'!Q68)</f>
        <v/>
      </c>
      <c r="O86" s="864" t="e">
        <f aca="false">IF(SUM('別紙様式2-2（４・５月分）'!R68:R70)=0,"",SUM('別紙様式2-2（４・５月分）'!R68:R70))</f>
        <v>#N/A</v>
      </c>
      <c r="P86" s="814" t="e">
        <f aca="false">IFERROR(VLOOKUP('別紙様式2-2（４・５月分）'!AR68,【参考】数式用!$AT$5:$AU$22,2,FALSE),"")))</f>
        <v>#N/A</v>
      </c>
      <c r="Q86" s="814"/>
      <c r="R86" s="814"/>
      <c r="S86" s="865" t="e">
        <f aca="false">IFERROR(VLOOKUP(K86,【参考】数式用!$A$5:$AB$27,MATCH(P86,【参考】数式用!$B$4:$AB$4,0)+1,0),"")))</f>
        <v>#N/A</v>
      </c>
      <c r="T86" s="816" t="s">
        <v>447</v>
      </c>
      <c r="U86" s="817"/>
      <c r="V86" s="866" t="e">
        <f aca="false">IFERROR(VLOOKUP(K86,【参考】数式用!$A$5:$AB$27,MATCH(U86,【参考】数式用!$B$4:$AB$4,0)+1,0),"")))</f>
        <v>#N/A</v>
      </c>
      <c r="W86" s="819" t="s">
        <v>114</v>
      </c>
      <c r="X86" s="820" t="n">
        <v>6</v>
      </c>
      <c r="Y86" s="627" t="s">
        <v>115</v>
      </c>
      <c r="Z86" s="820" t="n">
        <v>6</v>
      </c>
      <c r="AA86" s="627" t="s">
        <v>406</v>
      </c>
      <c r="AB86" s="820" t="n">
        <v>7</v>
      </c>
      <c r="AC86" s="627" t="s">
        <v>115</v>
      </c>
      <c r="AD86" s="820" t="n">
        <v>3</v>
      </c>
      <c r="AE86" s="627" t="s">
        <v>116</v>
      </c>
      <c r="AF86" s="627" t="s">
        <v>127</v>
      </c>
      <c r="AG86" s="821" t="n">
        <f aca="false">IF(X86&gt;=1,(AB86*12+AD86)-(X86*12+Z86)+1,"")</f>
        <v>10</v>
      </c>
      <c r="AH86" s="822" t="s">
        <v>407</v>
      </c>
      <c r="AI86" s="867" t="str">
        <f aca="false">IFERROR(ROUNDDOWN(ROUND(L86*V86,0)*M86,0)*AG86,"")</f>
        <v/>
      </c>
      <c r="AJ86" s="868" t="str">
        <f aca="false">IFERROR(ROUNDDOWN(ROUND((L86*(V86-AX86)),0)*M86,0)*AG86,"")</f>
        <v/>
      </c>
      <c r="AK86" s="825" t="e">
        <f aca="false">IFERROR(IF(OR(N86="",N87="",N89=""),0,ROUNDDOWN(ROUNDDOWN(ROUND(L86*VLOOKUP(K86,【参考】数式用!$A$5:$AB$27,MATCH("新加算Ⅳ",【参考】数式用!$B$4:$AB$4,0)+1,0),0)*M86,0)*AG86*0.5,0)),"")),0),0),0)))</f>
        <v>#N/A</v>
      </c>
      <c r="AL86" s="826"/>
      <c r="AM86" s="827" t="e">
        <f aca="false">IFERROR(IF(OR(N89="ベア加算",N89=""),0, IF(OR(U86="新加算Ⅰ",U86="新加算Ⅱ",U86="新加算Ⅲ",U86="新加算Ⅳ"),ROUNDDOWN(ROUND(L86*VLOOKUP(K86,【参考】数式用!$A$5:$I$27,MATCH("ベア加算",【参考】数式用!$B$4:$I$4,0)+1,0),0)*M86,0)*AG86,0)),"")),0),0))))</f>
        <v>#N/A</v>
      </c>
      <c r="AN86" s="704"/>
      <c r="AO86" s="828"/>
      <c r="AP86" s="705"/>
      <c r="AQ86" s="705"/>
      <c r="AR86" s="829"/>
      <c r="AS86" s="830"/>
      <c r="AT86" s="640" t="str">
        <f aca="false">IF(AV86="","",IF(V86&lt;O86,"！加算の要件上は問題ありませんが、令和６年４・５月と比較して令和６年６月に加算率が下がる計画になっています。",""))</f>
        <v/>
      </c>
      <c r="AU86" s="869"/>
      <c r="AV86" s="832" t="str">
        <f aca="false">IF(K86&lt;&gt;"","V列に色付け","")</f>
        <v/>
      </c>
      <c r="AW86" s="878" t="str">
        <f aca="false">IF('別紙様式2-2（４・５月分）'!O68="","",'別紙様式2-2（４・５月分）'!O68)</f>
        <v/>
      </c>
      <c r="AX86" s="834" t="e">
        <f aca="false">IF(SUM('別紙様式2-2（４・５月分）'!P68:P70)=0,"",SUM('別紙様式2-2（４・５月分）'!P68:P70))</f>
        <v>#N/A</v>
      </c>
      <c r="AY86" s="835" t="e">
        <f aca="false">IFERROR(VLOOKUP(K86,【参考】数式用!$AJ$2:$AK$24,2,FALSE),"")))</f>
        <v>#N/A</v>
      </c>
      <c r="AZ86" s="836" t="s">
        <v>448</v>
      </c>
      <c r="BA86" s="836" t="s">
        <v>449</v>
      </c>
      <c r="BB86" s="836" t="s">
        <v>450</v>
      </c>
      <c r="BC86" s="836" t="s">
        <v>451</v>
      </c>
      <c r="BD86" s="836" t="e">
        <f aca="false">IF(AND(P86&lt;&gt;"新加算Ⅰ",P86&lt;&gt;"新加算Ⅱ",P86&lt;&gt;"新加算Ⅲ",P86&lt;&gt;"新加算Ⅳ"),P86,IF(Q88&lt;&gt;"",Q88,""))</f>
        <v>#N/A</v>
      </c>
      <c r="BE86" s="836"/>
      <c r="BF86" s="836" t="e">
        <f aca="false">IF(AM86&lt;&gt;0,IF(AN86="○","入力済","未入力"),"")</f>
        <v>#N/A</v>
      </c>
      <c r="BG86" s="836" t="str">
        <f aca="false">IF(OR(U86="新加算Ⅰ",U86="新加算Ⅱ",U86="新加算Ⅲ",U86="新加算Ⅳ",U86="新加算Ⅴ（１）",U86="新加算Ⅴ（２）",U86="新加算Ⅴ（３）",U86="新加算ⅠⅤ（４）",U86="新加算Ⅴ（５）",U86="新加算Ⅴ（６）",U86="新加算Ⅴ（８）",U86="新加算Ⅴ（11）"),IF(OR(AO86="○",AO86="令和６年度中に満たす"),"入力済","未入力"),"")</f>
        <v/>
      </c>
      <c r="BH86" s="836" t="str">
        <f aca="false">IF(OR(U86="新加算Ⅴ（７）",U86="新加算Ⅴ（９）",U86="新加算Ⅴ（10）",U86="新加算Ⅴ（12）",U86="新加算Ⅴ（13）",U86="新加算Ⅴ（14）"),IF(OR(AP86="○",AP86="令和６年度中に満たす"),"入力済","未入力"),"")</f>
        <v/>
      </c>
      <c r="BI86" s="836" t="str">
        <f aca="false">IF(OR(U86="新加算Ⅰ",U86="新加算Ⅱ",U86="新加算Ⅲ",U86="新加算Ⅴ（１）",U86="新加算Ⅴ（３）",U86="新加算Ⅴ（８）"),IF(OR(AQ86="○",AQ86="令和６年度中に満たす"),"入力済","未入力"),"")</f>
        <v/>
      </c>
      <c r="BJ86" s="837" t="str">
        <f aca="false">IF(OR(U86="新加算Ⅰ",U86="新加算Ⅱ",U86="新加算Ⅴ（１）",U86="新加算Ⅴ（２）",U86="新加算Ⅴ（３）",U86="新加算Ⅴ（４）",U86="新加算Ⅴ（５）",U86="新加算Ⅴ（６）",U86="新加算Ⅴ（７）",U86="新加算Ⅴ（９）",U86="新加算Ⅴ（10）",U86="新加算Ⅴ（12）"),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（病院等（老健以外）)",K86&lt;&gt;"（介護予防）短期入所療養介護（医療院）"),AR86&lt;&gt;""),1,""),"")</f>
        <v/>
      </c>
      <c r="BK86" s="832" t="str">
        <f aca="false">IF(OR(U86="新加算Ⅰ",U86="新加算Ⅴ（１）",U86="新加算Ⅴ（２）",U86="新加算Ⅴ（５）",U86="新加算Ⅴ（７）",U86="新加算Ⅴ（10）"),IF(AS86="","未入力","入力済"),"")</f>
        <v/>
      </c>
      <c r="BL86" s="645" t="str">
        <f aca="false">G86</f>
        <v/>
      </c>
    </row>
    <row r="87" customFormat="false" ht="15" hidden="false" customHeight="true" outlineLevel="0" collapsed="false">
      <c r="A87" s="617"/>
      <c r="B87" s="618"/>
      <c r="C87" s="618"/>
      <c r="D87" s="618"/>
      <c r="E87" s="618"/>
      <c r="F87" s="618"/>
      <c r="G87" s="619"/>
      <c r="H87" s="619"/>
      <c r="I87" s="619"/>
      <c r="J87" s="809"/>
      <c r="K87" s="619"/>
      <c r="L87" s="621"/>
      <c r="M87" s="622"/>
      <c r="N87" s="838" t="str">
        <f aca="false">IF('別紙様式2-2（４・５月分）'!Q69="","",'別紙様式2-2（４・５月分）'!Q69)</f>
        <v/>
      </c>
      <c r="O87" s="864"/>
      <c r="P87" s="814"/>
      <c r="Q87" s="814"/>
      <c r="R87" s="814"/>
      <c r="S87" s="865"/>
      <c r="T87" s="816"/>
      <c r="U87" s="817"/>
      <c r="V87" s="866"/>
      <c r="W87" s="819"/>
      <c r="X87" s="820"/>
      <c r="Y87" s="627"/>
      <c r="Z87" s="820"/>
      <c r="AA87" s="627"/>
      <c r="AB87" s="820"/>
      <c r="AC87" s="627"/>
      <c r="AD87" s="820"/>
      <c r="AE87" s="627"/>
      <c r="AF87" s="627"/>
      <c r="AG87" s="821"/>
      <c r="AH87" s="822"/>
      <c r="AI87" s="867"/>
      <c r="AJ87" s="868"/>
      <c r="AK87" s="825"/>
      <c r="AL87" s="826"/>
      <c r="AM87" s="827"/>
      <c r="AN87" s="704"/>
      <c r="AO87" s="828"/>
      <c r="AP87" s="705"/>
      <c r="AQ87" s="705"/>
      <c r="AR87" s="829"/>
      <c r="AS87" s="830"/>
      <c r="AT87" s="839" t="str">
        <f aca="false">IF(AV86="","",IF(AG86&gt;10,"！令和６年度の新加算の「算定対象月」が10か月を超えています。標準的な「算定対象月」は令和６年６月から令和７年３月です。",IF(OR(AB86&lt;&gt;7,AD86&lt;&gt;3),"！算定期間の終わりが令和７年３月になっていません。区分変更を行う場合は、別紙様式2-4に記入してください。","")))</f>
        <v/>
      </c>
      <c r="AU87" s="869"/>
      <c r="AV87" s="832"/>
      <c r="AW87" s="878" t="str">
        <f aca="false">IF('別紙様式2-2（４・５月分）'!O69="","",'別紙様式2-2（４・５月分）'!O69)</f>
        <v/>
      </c>
      <c r="AX87" s="834"/>
      <c r="AY87" s="835"/>
      <c r="AZ87" s="836"/>
      <c r="BA87" s="836"/>
      <c r="BB87" s="836"/>
      <c r="BC87" s="836"/>
      <c r="BD87" s="836"/>
      <c r="BE87" s="836"/>
      <c r="BF87" s="836"/>
      <c r="BG87" s="836"/>
      <c r="BH87" s="836"/>
      <c r="BI87" s="836"/>
      <c r="BJ87" s="837"/>
      <c r="BK87" s="832"/>
      <c r="BL87" s="645" t="str">
        <f aca="false">G86</f>
        <v/>
      </c>
    </row>
    <row r="88" s="1" customFormat="true" ht="15" hidden="false" customHeight="true" outlineLevel="0" collapsed="false">
      <c r="A88" s="617"/>
      <c r="B88" s="618"/>
      <c r="C88" s="618"/>
      <c r="D88" s="618"/>
      <c r="E88" s="618"/>
      <c r="F88" s="618"/>
      <c r="G88" s="619"/>
      <c r="H88" s="619"/>
      <c r="I88" s="619"/>
      <c r="J88" s="809"/>
      <c r="K88" s="619"/>
      <c r="L88" s="621"/>
      <c r="M88" s="622"/>
      <c r="N88" s="838"/>
      <c r="O88" s="864"/>
      <c r="P88" s="874" t="s">
        <v>118</v>
      </c>
      <c r="Q88" s="841" t="e">
        <f aca="false">IFERROR(VLOOKUP('別紙様式2-2（４・５月分）'!AR68,【参考】数式用!$AT$5:$AV$22,3,FALSE),"")))</f>
        <v>#N/A</v>
      </c>
      <c r="R88" s="875" t="s">
        <v>120</v>
      </c>
      <c r="S88" s="876" t="e">
        <f aca="false">IFERROR(VLOOKUP(K86,【参考】数式用!$A$5:$AB$27,MATCH(Q88,【参考】数式用!$B$4:$AB$4,0)+1,0),"")))</f>
        <v>#N/A</v>
      </c>
      <c r="T88" s="844" t="s">
        <v>452</v>
      </c>
      <c r="U88" s="845"/>
      <c r="V88" s="871" t="e">
        <f aca="false">IFERROR(VLOOKUP(K86,【参考】数式用!$A$5:$AB$27,MATCH(U88,【参考】数式用!$B$4:$AB$4,0)+1,0),"")))</f>
        <v>#N/A</v>
      </c>
      <c r="W88" s="847" t="s">
        <v>114</v>
      </c>
      <c r="X88" s="882" t="n">
        <v>7</v>
      </c>
      <c r="Y88" s="668" t="s">
        <v>115</v>
      </c>
      <c r="Z88" s="882" t="n">
        <v>4</v>
      </c>
      <c r="AA88" s="668" t="s">
        <v>406</v>
      </c>
      <c r="AB88" s="882" t="n">
        <v>8</v>
      </c>
      <c r="AC88" s="668" t="s">
        <v>115</v>
      </c>
      <c r="AD88" s="882" t="n">
        <v>3</v>
      </c>
      <c r="AE88" s="668" t="s">
        <v>116</v>
      </c>
      <c r="AF88" s="668" t="s">
        <v>127</v>
      </c>
      <c r="AG88" s="849" t="n">
        <f aca="false">IF(X88&gt;=1,(AB88*12+AD88)-(X88*12+Z88)+1,"")</f>
        <v>12</v>
      </c>
      <c r="AH88" s="850" t="s">
        <v>407</v>
      </c>
      <c r="AI88" s="872" t="str">
        <f aca="false">IFERROR(ROUNDDOWN(ROUND(L86*V88,0)*M86,0)*AG88,"")</f>
        <v/>
      </c>
      <c r="AJ88" s="883" t="str">
        <f aca="false">IFERROR(ROUNDDOWN(ROUND((L86*(V88-AX86)),0)*M86,0)*AG88,"")</f>
        <v/>
      </c>
      <c r="AK88" s="853" t="e">
        <f aca="false">IFERROR(IF(OR(N86="",N87="",N89=""),0,ROUNDDOWN(ROUNDDOWN(ROUND(L86*VLOOKUP(K86,【参考】数式用!$A$5:$AB$27,MATCH("新加算Ⅳ",【参考】数式用!$B$4:$AB$4,0)+1,0),0)*M86,0)*AG88*0.5,0)),"")),0),0),0)))</f>
        <v>#N/A</v>
      </c>
      <c r="AL88" s="854" t="str">
        <f aca="false">IF(U88&lt;&gt;"","新規に適用","")</f>
        <v/>
      </c>
      <c r="AM88" s="855" t="e">
        <f aca="false">IFERROR(IF(OR(N89="ベア加算",N89=""),0, IF(OR(U86="新加算Ⅰ",U86="新加算Ⅱ",U86="新加算Ⅲ",U86="新加算Ⅳ"),0,ROUNDDOWN(ROUND(L86*VLOOKUP(K86,【参考】数式用!$A$5:$I$27,MATCH("ベア加算",【参考】数式用!$B$4:$I$4,0)+1,0),0)*M86,0)*AG88)),"")),0),0))))</f>
        <v>#N/A</v>
      </c>
      <c r="AN88" s="856" t="e">
        <f aca="false">IF(AM88=0,"",IF(AND(U88&lt;&gt;"",AN86=""),"新規に適用",IF(AND(U88&lt;&gt;"",AN86&lt;&gt;""),"継続で適用","")))</f>
        <v>#N/A</v>
      </c>
      <c r="AO88" s="856" t="str">
        <f aca="false">IF(AND(U88&lt;&gt;"",AO86=""),"新規に適用",IF(AND(U88&lt;&gt;"",AO86&lt;&gt;""),"継続で適用",""))</f>
        <v/>
      </c>
      <c r="AP88" s="857"/>
      <c r="AQ88" s="856" t="str">
        <f aca="false">IF(AND(U88&lt;&gt;"",AQ86=""),"新規に適用",IF(AND(U88&lt;&gt;"",AQ86&lt;&gt;""),"継続で適用",""))</f>
        <v/>
      </c>
      <c r="AR88" s="858" t="str">
        <f aca="false">IF(AND(U88&lt;&gt;"",AO86=""),"新規に適用",IF(AND(U88&lt;&gt;"",OR(U86="新加算Ⅰ",U86="新加算Ⅱ",U86="新加算Ⅴ（１）",U86="新加算Ⅴ（２）",U86="新加算Ⅴ（３）",U86="新加算Ⅴ（４）",U86="新加算Ⅴ（５）",U86="新加算Ⅴ（６）",U86="新加算Ⅴ（７）",U86="新加算Ⅴ（９）",U86="新加算Ⅴ（10）",U86="新加算Ⅴ（12）")),"継続で適用",""))</f>
        <v/>
      </c>
      <c r="AS88" s="856" t="str">
        <f aca="false">IF(AND(U88&lt;&gt;"",AS86=""),"新規に適用",IF(AND(U88&lt;&gt;"",AS86&lt;&gt;""),"継続で適用",""))</f>
        <v/>
      </c>
      <c r="AT88" s="839"/>
      <c r="AU88" s="869"/>
      <c r="AV88" s="832" t="str">
        <f aca="false">IF(K86&lt;&gt;"","V列に色付け","")</f>
        <v/>
      </c>
      <c r="AW88" s="878"/>
      <c r="AX88" s="834"/>
      <c r="BL88" s="645" t="str">
        <f aca="false">G86</f>
        <v/>
      </c>
    </row>
    <row r="89" s="1" customFormat="true" ht="30" hidden="false" customHeight="true" outlineLevel="0" collapsed="false">
      <c r="A89" s="617"/>
      <c r="B89" s="618"/>
      <c r="C89" s="618"/>
      <c r="D89" s="618"/>
      <c r="E89" s="618"/>
      <c r="F89" s="618"/>
      <c r="G89" s="619"/>
      <c r="H89" s="619"/>
      <c r="I89" s="619"/>
      <c r="J89" s="809"/>
      <c r="K89" s="619"/>
      <c r="L89" s="621"/>
      <c r="M89" s="622"/>
      <c r="N89" s="860" t="str">
        <f aca="false">IF('別紙様式2-2（４・５月分）'!Q70="","",'別紙様式2-2（４・５月分）'!Q70)</f>
        <v/>
      </c>
      <c r="O89" s="864"/>
      <c r="P89" s="874"/>
      <c r="Q89" s="841"/>
      <c r="R89" s="875"/>
      <c r="S89" s="876"/>
      <c r="T89" s="844"/>
      <c r="U89" s="845"/>
      <c r="V89" s="871"/>
      <c r="W89" s="847"/>
      <c r="X89" s="882"/>
      <c r="Y89" s="668"/>
      <c r="Z89" s="882"/>
      <c r="AA89" s="668"/>
      <c r="AB89" s="882"/>
      <c r="AC89" s="668"/>
      <c r="AD89" s="882"/>
      <c r="AE89" s="668"/>
      <c r="AF89" s="668"/>
      <c r="AG89" s="849"/>
      <c r="AH89" s="850"/>
      <c r="AI89" s="872"/>
      <c r="AJ89" s="883"/>
      <c r="AK89" s="853"/>
      <c r="AL89" s="854"/>
      <c r="AM89" s="855"/>
      <c r="AN89" s="856"/>
      <c r="AO89" s="856"/>
      <c r="AP89" s="857"/>
      <c r="AQ89" s="856"/>
      <c r="AR89" s="858"/>
      <c r="AS89" s="856"/>
      <c r="AT89" s="682" t="str">
        <f aca="false">IF(AV86="","",IF(OR(U86="",AND(N89="ベア加算なし",OR(U86="新加算Ⅰ",U86="新加算Ⅱ",U86="新加算Ⅲ",U86="新加算Ⅳ"),AN86=""),AND(OR(U86="新加算Ⅰ",U86="新加算Ⅱ",U86="新加算Ⅲ",U86="新加算Ⅳ",U86="新加算Ⅴ（１）",U86="新加算Ⅴ（２）",U86="新加算Ⅴ（３）",U86="新加算Ⅴ（４）",U86="新加算Ⅴ（５）",U86="新加算Ⅴ（６）",U86="新加算Ⅴ（８）",U86="新加算Ⅴ（11）"),AO86=""),AND(OR(U86="新加算Ⅴ（７）",U86="新加算Ⅴ（９）",U86="新加算Ⅴ（10）",U86="新加算Ⅴ（12）",U86="新加算Ⅴ（13）",U86="新加算Ⅴ（14）"),AP86=""),AND(OR(U86="新加算Ⅰ",U86="新加算Ⅱ",U86="新加算Ⅲ",U86="新加算Ⅴ（１）",U86="新加算Ⅴ（３）",U86="新加算Ⅴ（８）"),AQ86=""),AND(AND(OR(U86="新加算Ⅰ",U86="新加算Ⅱ",U86="新加算Ⅴ（１）",U86="新加算Ⅴ（２）",U86="新加算Ⅴ（３）",U86="新加算Ⅴ（４）",U86="新加算Ⅴ（５）",U86="新加算Ⅴ（６）",U86="新加算Ⅴ（７）",U86="新加算Ⅴ（９）",U86="新加算Ⅴ（10）",U86="新加算Ⅴ（12）"),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86=""),AND(OR(U86="新加算Ⅰ",U86="新加算Ⅴ（１）",U86="新加算Ⅴ（２）",U86="新加算Ⅴ（５）",U86="新加算Ⅴ（７）",U86="新加算Ⅴ（10）"),AS86="")),"！記入が必要な欄（ピンク色のセル）に空欄があります。空欄を埋めてください。",""))</f>
        <v/>
      </c>
      <c r="AU89" s="869"/>
      <c r="AV89" s="832"/>
      <c r="AW89" s="878" t="str">
        <f aca="false">IF('別紙様式2-2（４・５月分）'!O70="","",'別紙様式2-2（４・５月分）'!O70)</f>
        <v/>
      </c>
      <c r="AX89" s="834"/>
      <c r="BL89" s="645" t="str">
        <f aca="false">G86</f>
        <v/>
      </c>
    </row>
    <row r="90" customFormat="false" ht="30" hidden="false" customHeight="true" outlineLevel="0" collapsed="false">
      <c r="A90" s="731" t="n">
        <v>20</v>
      </c>
      <c r="B90" s="732" t="str">
        <f aca="false">IF(基本情報入力シート!C73="","",基本情報入力シート!C73)</f>
        <v/>
      </c>
      <c r="C90" s="732"/>
      <c r="D90" s="732"/>
      <c r="E90" s="732"/>
      <c r="F90" s="732"/>
      <c r="G90" s="733" t="str">
        <f aca="false">IF(基本情報入力シート!M73="","",基本情報入力シート!M73)</f>
        <v/>
      </c>
      <c r="H90" s="733" t="str">
        <f aca="false">IF(基本情報入力シート!R73="","",基本情報入力シート!R73)</f>
        <v/>
      </c>
      <c r="I90" s="733" t="str">
        <f aca="false">IF(基本情報入力シート!W73="","",基本情報入力シート!W73)</f>
        <v/>
      </c>
      <c r="J90" s="861" t="str">
        <f aca="false">IF(基本情報入力シート!X73="","",基本情報入力シート!X73)</f>
        <v/>
      </c>
      <c r="K90" s="733" t="str">
        <f aca="false">IF(基本情報入力シート!Y73="","",基本情報入力シート!Y73)</f>
        <v/>
      </c>
      <c r="L90" s="880" t="str">
        <f aca="false">IF(基本情報入力シート!AB73="","",基本情報入力シート!AB73)</f>
        <v/>
      </c>
      <c r="M90" s="881" t="e">
        <f aca="false">IF(基本情報入力シート!AC73="","",基本情報入力シート!AC73)</f>
        <v>#N/A</v>
      </c>
      <c r="N90" s="812" t="str">
        <f aca="false">IF('別紙様式2-2（４・５月分）'!Q71="","",'別紙様式2-2（４・５月分）'!Q71)</f>
        <v/>
      </c>
      <c r="O90" s="864" t="e">
        <f aca="false">IF(SUM('別紙様式2-2（４・５月分）'!R71:R73)=0,"",SUM('別紙様式2-2（４・５月分）'!R71:R73))</f>
        <v>#N/A</v>
      </c>
      <c r="P90" s="814" t="e">
        <f aca="false">IFERROR(VLOOKUP('別紙様式2-2（４・５月分）'!AR71,【参考】数式用!$AT$5:$AU$22,2,FALSE),"")))</f>
        <v>#N/A</v>
      </c>
      <c r="Q90" s="814"/>
      <c r="R90" s="814"/>
      <c r="S90" s="865" t="e">
        <f aca="false">IFERROR(VLOOKUP(K90,【参考】数式用!$A$5:$AB$27,MATCH(P90,【参考】数式用!$B$4:$AB$4,0)+1,0),"")))</f>
        <v>#N/A</v>
      </c>
      <c r="T90" s="816" t="s">
        <v>447</v>
      </c>
      <c r="U90" s="817"/>
      <c r="V90" s="866" t="e">
        <f aca="false">IFERROR(VLOOKUP(K90,【参考】数式用!$A$5:$AB$27,MATCH(U90,【参考】数式用!$B$4:$AB$4,0)+1,0),"")))</f>
        <v>#N/A</v>
      </c>
      <c r="W90" s="819" t="s">
        <v>114</v>
      </c>
      <c r="X90" s="820" t="n">
        <v>6</v>
      </c>
      <c r="Y90" s="627" t="s">
        <v>115</v>
      </c>
      <c r="Z90" s="820" t="n">
        <v>6</v>
      </c>
      <c r="AA90" s="627" t="s">
        <v>406</v>
      </c>
      <c r="AB90" s="820" t="n">
        <v>7</v>
      </c>
      <c r="AC90" s="627" t="s">
        <v>115</v>
      </c>
      <c r="AD90" s="820" t="n">
        <v>3</v>
      </c>
      <c r="AE90" s="627" t="s">
        <v>116</v>
      </c>
      <c r="AF90" s="627" t="s">
        <v>127</v>
      </c>
      <c r="AG90" s="821" t="n">
        <f aca="false">IF(X90&gt;=1,(AB90*12+AD90)-(X90*12+Z90)+1,"")</f>
        <v>10</v>
      </c>
      <c r="AH90" s="822" t="s">
        <v>407</v>
      </c>
      <c r="AI90" s="867" t="str">
        <f aca="false">IFERROR(ROUNDDOWN(ROUND(L90*V90,0)*M90,0)*AG90,"")</f>
        <v/>
      </c>
      <c r="AJ90" s="868" t="str">
        <f aca="false">IFERROR(ROUNDDOWN(ROUND((L90*(V90-AX90)),0)*M90,0)*AG90,"")</f>
        <v/>
      </c>
      <c r="AK90" s="825" t="e">
        <f aca="false">IFERROR(IF(OR(N90="",N91="",N93=""),0,ROUNDDOWN(ROUNDDOWN(ROUND(L90*VLOOKUP(K90,【参考】数式用!$A$5:$AB$27,MATCH("新加算Ⅳ",【参考】数式用!$B$4:$AB$4,0)+1,0),0)*M90,0)*AG90*0.5,0)),"")),0),0),0)))</f>
        <v>#N/A</v>
      </c>
      <c r="AL90" s="826"/>
      <c r="AM90" s="827" t="e">
        <f aca="false">IFERROR(IF(OR(N93="ベア加算",N93=""),0, IF(OR(U90="新加算Ⅰ",U90="新加算Ⅱ",U90="新加算Ⅲ",U90="新加算Ⅳ"),ROUNDDOWN(ROUND(L90*VLOOKUP(K90,【参考】数式用!$A$5:$I$27,MATCH("ベア加算",【参考】数式用!$B$4:$I$4,0)+1,0),0)*M90,0)*AG90,0)),"")),0),0))))</f>
        <v>#N/A</v>
      </c>
      <c r="AN90" s="704"/>
      <c r="AO90" s="828"/>
      <c r="AP90" s="705"/>
      <c r="AQ90" s="705"/>
      <c r="AR90" s="829"/>
      <c r="AS90" s="830"/>
      <c r="AT90" s="640" t="str">
        <f aca="false">IF(AV90="","",IF(V90&lt;O90,"！加算の要件上は問題ありませんが、令和６年４・５月と比較して令和６年６月に加算率が下がる計画になっています。",""))</f>
        <v/>
      </c>
      <c r="AU90" s="869"/>
      <c r="AV90" s="832" t="str">
        <f aca="false">IF(K90&lt;&gt;"","V列に色付け","")</f>
        <v/>
      </c>
      <c r="AW90" s="878" t="str">
        <f aca="false">IF('別紙様式2-2（４・５月分）'!O71="","",'別紙様式2-2（４・５月分）'!O71)</f>
        <v/>
      </c>
      <c r="AX90" s="834" t="e">
        <f aca="false">IF(SUM('別紙様式2-2（４・５月分）'!P71:P73)=0,"",SUM('別紙様式2-2（４・５月分）'!P71:P73))</f>
        <v>#N/A</v>
      </c>
      <c r="AY90" s="835" t="e">
        <f aca="false">IFERROR(VLOOKUP(K90,【参考】数式用!$AJ$2:$AK$24,2,FALSE),"")))</f>
        <v>#N/A</v>
      </c>
      <c r="AZ90" s="836" t="s">
        <v>448</v>
      </c>
      <c r="BA90" s="836" t="s">
        <v>449</v>
      </c>
      <c r="BB90" s="836" t="s">
        <v>450</v>
      </c>
      <c r="BC90" s="836" t="s">
        <v>451</v>
      </c>
      <c r="BD90" s="836" t="e">
        <f aca="false">IF(AND(P90&lt;&gt;"新加算Ⅰ",P90&lt;&gt;"新加算Ⅱ",P90&lt;&gt;"新加算Ⅲ",P90&lt;&gt;"新加算Ⅳ"),P90,IF(Q92&lt;&gt;"",Q92,""))</f>
        <v>#N/A</v>
      </c>
      <c r="BE90" s="836"/>
      <c r="BF90" s="836" t="e">
        <f aca="false">IF(AM90&lt;&gt;0,IF(AN90="○","入力済","未入力"),"")</f>
        <v>#N/A</v>
      </c>
      <c r="BG90" s="836" t="str">
        <f aca="false">IF(OR(U90="新加算Ⅰ",U90="新加算Ⅱ",U90="新加算Ⅲ",U90="新加算Ⅳ",U90="新加算Ⅴ（１）",U90="新加算Ⅴ（２）",U90="新加算Ⅴ（３）",U90="新加算ⅠⅤ（４）",U90="新加算Ⅴ（５）",U90="新加算Ⅴ（６）",U90="新加算Ⅴ（８）",U90="新加算Ⅴ（11）"),IF(OR(AO90="○",AO90="令和６年度中に満たす"),"入力済","未入力"),"")</f>
        <v/>
      </c>
      <c r="BH90" s="836" t="str">
        <f aca="false">IF(OR(U90="新加算Ⅴ（７）",U90="新加算Ⅴ（９）",U90="新加算Ⅴ（10）",U90="新加算Ⅴ（12）",U90="新加算Ⅴ（13）",U90="新加算Ⅴ（14）"),IF(OR(AP90="○",AP90="令和６年度中に満たす"),"入力済","未入力"),"")</f>
        <v/>
      </c>
      <c r="BI90" s="836" t="str">
        <f aca="false">IF(OR(U90="新加算Ⅰ",U90="新加算Ⅱ",U90="新加算Ⅲ",U90="新加算Ⅴ（１）",U90="新加算Ⅴ（３）",U90="新加算Ⅴ（８）"),IF(OR(AQ90="○",AQ90="令和６年度中に満たす"),"入力済","未入力"),"")</f>
        <v/>
      </c>
      <c r="BJ90" s="837" t="str">
        <f aca="false">IF(OR(U90="新加算Ⅰ",U90="新加算Ⅱ",U90="新加算Ⅴ（１）",U90="新加算Ⅴ（２）",U90="新加算Ⅴ（３）",U90="新加算Ⅴ（４）",U90="新加算Ⅴ（５）",U90="新加算Ⅴ（６）",U90="新加算Ⅴ（７）",U90="新加算Ⅴ（９）",U90="新加算Ⅴ（10）",U90="新加算Ⅴ（12）"),IF(OR(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（病院等（老健以外）)",K90&lt;&gt;"（介護予防）短期入所療養介護（医療院）"),AR90&lt;&gt;""),1,""),"")</f>
        <v/>
      </c>
      <c r="BK90" s="832" t="str">
        <f aca="false">IF(OR(U90="新加算Ⅰ",U90="新加算Ⅴ（１）",U90="新加算Ⅴ（２）",U90="新加算Ⅴ（５）",U90="新加算Ⅴ（７）",U90="新加算Ⅴ（10）"),IF(AS90="","未入力","入力済"),"")</f>
        <v/>
      </c>
      <c r="BL90" s="645" t="str">
        <f aca="false">G90</f>
        <v/>
      </c>
    </row>
    <row r="91" customFormat="false" ht="15" hidden="false" customHeight="true" outlineLevel="0" collapsed="false">
      <c r="A91" s="731"/>
      <c r="B91" s="732"/>
      <c r="C91" s="732"/>
      <c r="D91" s="732"/>
      <c r="E91" s="732"/>
      <c r="F91" s="732"/>
      <c r="G91" s="733"/>
      <c r="H91" s="733"/>
      <c r="I91" s="733"/>
      <c r="J91" s="861"/>
      <c r="K91" s="733"/>
      <c r="L91" s="880"/>
      <c r="M91" s="881"/>
      <c r="N91" s="838" t="str">
        <f aca="false">IF('別紙様式2-2（４・５月分）'!Q72="","",'別紙様式2-2（４・５月分）'!Q72)</f>
        <v/>
      </c>
      <c r="O91" s="864"/>
      <c r="P91" s="814"/>
      <c r="Q91" s="814"/>
      <c r="R91" s="814"/>
      <c r="S91" s="865"/>
      <c r="T91" s="816"/>
      <c r="U91" s="817"/>
      <c r="V91" s="866"/>
      <c r="W91" s="819"/>
      <c r="X91" s="820"/>
      <c r="Y91" s="627"/>
      <c r="Z91" s="820"/>
      <c r="AA91" s="627"/>
      <c r="AB91" s="820"/>
      <c r="AC91" s="627"/>
      <c r="AD91" s="820"/>
      <c r="AE91" s="627"/>
      <c r="AF91" s="627"/>
      <c r="AG91" s="821"/>
      <c r="AH91" s="822"/>
      <c r="AI91" s="867"/>
      <c r="AJ91" s="868"/>
      <c r="AK91" s="825"/>
      <c r="AL91" s="826"/>
      <c r="AM91" s="827"/>
      <c r="AN91" s="704"/>
      <c r="AO91" s="828"/>
      <c r="AP91" s="705"/>
      <c r="AQ91" s="705"/>
      <c r="AR91" s="829"/>
      <c r="AS91" s="830"/>
      <c r="AT91" s="839" t="str">
        <f aca="false">IF(AV90="","",IF(AG90&gt;10,"！令和６年度の新加算の「算定対象月」が10か月を超えています。標準的な「算定対象月」は令和６年６月から令和７年３月です。",IF(OR(AB90&lt;&gt;7,AD90&lt;&gt;3),"！算定期間の終わりが令和７年３月になっていません。区分変更を行う場合は、別紙様式2-4に記入してください。","")))</f>
        <v/>
      </c>
      <c r="AU91" s="869"/>
      <c r="AV91" s="832"/>
      <c r="AW91" s="878" t="str">
        <f aca="false">IF('別紙様式2-2（４・５月分）'!O72="","",'別紙様式2-2（４・５月分）'!O72)</f>
        <v/>
      </c>
      <c r="AX91" s="834"/>
      <c r="AY91" s="835"/>
      <c r="AZ91" s="836"/>
      <c r="BA91" s="836"/>
      <c r="BB91" s="836"/>
      <c r="BC91" s="836"/>
      <c r="BD91" s="836"/>
      <c r="BE91" s="836"/>
      <c r="BF91" s="836"/>
      <c r="BG91" s="836"/>
      <c r="BH91" s="836"/>
      <c r="BI91" s="836"/>
      <c r="BJ91" s="837"/>
      <c r="BK91" s="832"/>
      <c r="BL91" s="645" t="str">
        <f aca="false">G90</f>
        <v/>
      </c>
    </row>
    <row r="92" s="1" customFormat="true" ht="15" hidden="false" customHeight="true" outlineLevel="0" collapsed="false">
      <c r="A92" s="731"/>
      <c r="B92" s="732"/>
      <c r="C92" s="732"/>
      <c r="D92" s="732"/>
      <c r="E92" s="732"/>
      <c r="F92" s="732"/>
      <c r="G92" s="733"/>
      <c r="H92" s="733"/>
      <c r="I92" s="733"/>
      <c r="J92" s="861"/>
      <c r="K92" s="733"/>
      <c r="L92" s="880"/>
      <c r="M92" s="881"/>
      <c r="N92" s="838"/>
      <c r="O92" s="864"/>
      <c r="P92" s="874" t="s">
        <v>118</v>
      </c>
      <c r="Q92" s="841" t="e">
        <f aca="false">IFERROR(VLOOKUP('別紙様式2-2（４・５月分）'!AR71,【参考】数式用!$AT$5:$AV$22,3,FALSE),"")))</f>
        <v>#N/A</v>
      </c>
      <c r="R92" s="875" t="s">
        <v>120</v>
      </c>
      <c r="S92" s="870" t="e">
        <f aca="false">IFERROR(VLOOKUP(K90,【参考】数式用!$A$5:$AB$27,MATCH(Q92,【参考】数式用!$B$4:$AB$4,0)+1,0),"")))</f>
        <v>#N/A</v>
      </c>
      <c r="T92" s="844" t="s">
        <v>452</v>
      </c>
      <c r="U92" s="845"/>
      <c r="V92" s="871" t="e">
        <f aca="false">IFERROR(VLOOKUP(K90,【参考】数式用!$A$5:$AB$27,MATCH(U92,【参考】数式用!$B$4:$AB$4,0)+1,0),"")))</f>
        <v>#N/A</v>
      </c>
      <c r="W92" s="847" t="s">
        <v>114</v>
      </c>
      <c r="X92" s="882" t="n">
        <v>7</v>
      </c>
      <c r="Y92" s="668" t="s">
        <v>115</v>
      </c>
      <c r="Z92" s="882" t="n">
        <v>4</v>
      </c>
      <c r="AA92" s="668" t="s">
        <v>406</v>
      </c>
      <c r="AB92" s="882" t="n">
        <v>8</v>
      </c>
      <c r="AC92" s="668" t="s">
        <v>115</v>
      </c>
      <c r="AD92" s="882" t="n">
        <v>3</v>
      </c>
      <c r="AE92" s="668" t="s">
        <v>116</v>
      </c>
      <c r="AF92" s="668" t="s">
        <v>127</v>
      </c>
      <c r="AG92" s="849" t="n">
        <f aca="false">IF(X92&gt;=1,(AB92*12+AD92)-(X92*12+Z92)+1,"")</f>
        <v>12</v>
      </c>
      <c r="AH92" s="850" t="s">
        <v>407</v>
      </c>
      <c r="AI92" s="872" t="str">
        <f aca="false">IFERROR(ROUNDDOWN(ROUND(L90*V92,0)*M90,0)*AG92,"")</f>
        <v/>
      </c>
      <c r="AJ92" s="883" t="str">
        <f aca="false">IFERROR(ROUNDDOWN(ROUND((L90*(V92-AX90)),0)*M90,0)*AG92,"")</f>
        <v/>
      </c>
      <c r="AK92" s="853" t="e">
        <f aca="false">IFERROR(IF(OR(N90="",N91="",N93=""),0,ROUNDDOWN(ROUNDDOWN(ROUND(L90*VLOOKUP(K90,【参考】数式用!$A$5:$AB$27,MATCH("新加算Ⅳ",【参考】数式用!$B$4:$AB$4,0)+1,0),0)*M90,0)*AG92*0.5,0)),"")),0),0),0)))</f>
        <v>#N/A</v>
      </c>
      <c r="AL92" s="854" t="str">
        <f aca="false">IF(U92&lt;&gt;"","新規に適用","")</f>
        <v/>
      </c>
      <c r="AM92" s="855" t="e">
        <f aca="false">IFERROR(IF(OR(N93="ベア加算",N93=""),0, IF(OR(U90="新加算Ⅰ",U90="新加算Ⅱ",U90="新加算Ⅲ",U90="新加算Ⅳ"),0,ROUNDDOWN(ROUND(L90*VLOOKUP(K90,【参考】数式用!$A$5:$I$27,MATCH("ベア加算",【参考】数式用!$B$4:$I$4,0)+1,0),0)*M90,0)*AG92)),"")),0),0))))</f>
        <v>#N/A</v>
      </c>
      <c r="AN92" s="856" t="e">
        <f aca="false">IF(AM92=0,"",IF(AND(U92&lt;&gt;"",AN90=""),"新規に適用",IF(AND(U92&lt;&gt;"",AN90&lt;&gt;""),"継続で適用","")))</f>
        <v>#N/A</v>
      </c>
      <c r="AO92" s="856" t="str">
        <f aca="false">IF(AND(U92&lt;&gt;"",AO90=""),"新規に適用",IF(AND(U92&lt;&gt;"",AO90&lt;&gt;""),"継続で適用",""))</f>
        <v/>
      </c>
      <c r="AP92" s="857"/>
      <c r="AQ92" s="856" t="str">
        <f aca="false">IF(AND(U92&lt;&gt;"",AQ90=""),"新規に適用",IF(AND(U92&lt;&gt;"",AQ90&lt;&gt;""),"継続で適用",""))</f>
        <v/>
      </c>
      <c r="AR92" s="858" t="str">
        <f aca="false">IF(AND(U92&lt;&gt;"",AO90=""),"新規に適用",IF(AND(U92&lt;&gt;"",OR(U90="新加算Ⅰ",U90="新加算Ⅱ",U90="新加算Ⅴ（１）",U90="新加算Ⅴ（２）",U90="新加算Ⅴ（３）",U90="新加算Ⅴ（４）",U90="新加算Ⅴ（５）",U90="新加算Ⅴ（６）",U90="新加算Ⅴ（７）",U90="新加算Ⅴ（９）",U90="新加算Ⅴ（10）",U90="新加算Ⅴ（12）")),"継続で適用",""))</f>
        <v/>
      </c>
      <c r="AS92" s="856" t="str">
        <f aca="false">IF(AND(U92&lt;&gt;"",AS90=""),"新規に適用",IF(AND(U92&lt;&gt;"",AS90&lt;&gt;""),"継続で適用",""))</f>
        <v/>
      </c>
      <c r="AT92" s="839"/>
      <c r="AU92" s="869"/>
      <c r="AV92" s="832" t="str">
        <f aca="false">IF(K90&lt;&gt;"","V列に色付け","")</f>
        <v/>
      </c>
      <c r="AW92" s="878"/>
      <c r="AX92" s="834"/>
      <c r="BL92" s="645" t="str">
        <f aca="false">G90</f>
        <v/>
      </c>
    </row>
    <row r="93" s="1" customFormat="true" ht="30" hidden="false" customHeight="true" outlineLevel="0" collapsed="false">
      <c r="A93" s="731"/>
      <c r="B93" s="732"/>
      <c r="C93" s="732"/>
      <c r="D93" s="732"/>
      <c r="E93" s="732"/>
      <c r="F93" s="732"/>
      <c r="G93" s="733"/>
      <c r="H93" s="733"/>
      <c r="I93" s="733"/>
      <c r="J93" s="861"/>
      <c r="K93" s="733"/>
      <c r="L93" s="880"/>
      <c r="M93" s="881"/>
      <c r="N93" s="860" t="str">
        <f aca="false">IF('別紙様式2-2（４・５月分）'!Q73="","",'別紙様式2-2（４・５月分）'!Q73)</f>
        <v/>
      </c>
      <c r="O93" s="864"/>
      <c r="P93" s="874"/>
      <c r="Q93" s="841"/>
      <c r="R93" s="875"/>
      <c r="S93" s="870"/>
      <c r="T93" s="844"/>
      <c r="U93" s="845"/>
      <c r="V93" s="871"/>
      <c r="W93" s="847"/>
      <c r="X93" s="882"/>
      <c r="Y93" s="668"/>
      <c r="Z93" s="882"/>
      <c r="AA93" s="668"/>
      <c r="AB93" s="882"/>
      <c r="AC93" s="668"/>
      <c r="AD93" s="882"/>
      <c r="AE93" s="668"/>
      <c r="AF93" s="668"/>
      <c r="AG93" s="849"/>
      <c r="AH93" s="850"/>
      <c r="AI93" s="872"/>
      <c r="AJ93" s="883"/>
      <c r="AK93" s="853"/>
      <c r="AL93" s="854"/>
      <c r="AM93" s="855"/>
      <c r="AN93" s="856"/>
      <c r="AO93" s="856"/>
      <c r="AP93" s="857"/>
      <c r="AQ93" s="856"/>
      <c r="AR93" s="858"/>
      <c r="AS93" s="856"/>
      <c r="AT93" s="682" t="str">
        <f aca="false">IF(AV90="","",IF(OR(U90="",AND(N93="ベア加算なし",OR(U90="新加算Ⅰ",U90="新加算Ⅱ",U90="新加算Ⅲ",U90="新加算Ⅳ"),AN90=""),AND(OR(U90="新加算Ⅰ",U90="新加算Ⅱ",U90="新加算Ⅲ",U90="新加算Ⅳ",U90="新加算Ⅴ（１）",U90="新加算Ⅴ（２）",U90="新加算Ⅴ（３）",U90="新加算Ⅴ（４）",U90="新加算Ⅴ（５）",U90="新加算Ⅴ（６）",U90="新加算Ⅴ（８）",U90="新加算Ⅴ（11）"),AO90=""),AND(OR(U90="新加算Ⅴ（７）",U90="新加算Ⅴ（９）",U90="新加算Ⅴ（10）",U90="新加算Ⅴ（12）",U90="新加算Ⅴ（13）",U90="新加算Ⅴ（14）"),AP90=""),AND(OR(U90="新加算Ⅰ",U90="新加算Ⅱ",U90="新加算Ⅲ",U90="新加算Ⅴ（１）",U90="新加算Ⅴ（３）",U90="新加算Ⅴ（８）"),AQ90=""),AND(AND(OR(U90="新加算Ⅰ",U90="新加算Ⅱ",U90="新加算Ⅴ（１）",U90="新加算Ⅴ（２）",U90="新加算Ⅴ（３）",U90="新加算Ⅴ（４）",U90="新加算Ⅴ（５）",U90="新加算Ⅴ（６）",U90="新加算Ⅴ（７）",U90="新加算Ⅴ（９）",U90="新加算Ⅴ（10）",U90="新加算Ⅴ（12）"),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90=""),AND(OR(U90="新加算Ⅰ",U90="新加算Ⅴ（１）",U90="新加算Ⅴ（２）",U90="新加算Ⅴ（５）",U90="新加算Ⅴ（７）",U90="新加算Ⅴ（10）"),AS90="")),"！記入が必要な欄（ピンク色のセル）に空欄があります。空欄を埋めてください。",""))</f>
        <v/>
      </c>
      <c r="AU93" s="869"/>
      <c r="AV93" s="832"/>
      <c r="AW93" s="878" t="str">
        <f aca="false">IF('別紙様式2-2（４・５月分）'!O73="","",'別紙様式2-2（４・５月分）'!O73)</f>
        <v/>
      </c>
      <c r="AX93" s="834"/>
      <c r="BL93" s="645" t="str">
        <f aca="false">G90</f>
        <v/>
      </c>
    </row>
    <row r="94" customFormat="false" ht="30" hidden="false" customHeight="true" outlineLevel="0" collapsed="false">
      <c r="A94" s="617" t="n">
        <v>21</v>
      </c>
      <c r="B94" s="618" t="str">
        <f aca="false">IF(基本情報入力シート!C74="","",基本情報入力シート!C74)</f>
        <v/>
      </c>
      <c r="C94" s="618"/>
      <c r="D94" s="618"/>
      <c r="E94" s="618"/>
      <c r="F94" s="618"/>
      <c r="G94" s="619" t="str">
        <f aca="false">IF(基本情報入力シート!M74="","",基本情報入力シート!M74)</f>
        <v/>
      </c>
      <c r="H94" s="619" t="str">
        <f aca="false">IF(基本情報入力シート!R74="","",基本情報入力シート!R74)</f>
        <v/>
      </c>
      <c r="I94" s="619" t="str">
        <f aca="false">IF(基本情報入力シート!W74="","",基本情報入力シート!W74)</f>
        <v/>
      </c>
      <c r="J94" s="809" t="str">
        <f aca="false">IF(基本情報入力シート!X74="","",基本情報入力シート!X74)</f>
        <v/>
      </c>
      <c r="K94" s="619" t="str">
        <f aca="false">IF(基本情報入力シート!Y74="","",基本情報入力シート!Y74)</f>
        <v/>
      </c>
      <c r="L94" s="621" t="str">
        <f aca="false">IF(基本情報入力シート!AB74="","",基本情報入力シート!AB74)</f>
        <v/>
      </c>
      <c r="M94" s="622" t="e">
        <f aca="false">IF(基本情報入力シート!AC74="","",基本情報入力シート!AC74)</f>
        <v>#N/A</v>
      </c>
      <c r="N94" s="812" t="str">
        <f aca="false">IF('別紙様式2-2（４・５月分）'!Q74="","",'別紙様式2-2（４・５月分）'!Q74)</f>
        <v/>
      </c>
      <c r="O94" s="864" t="e">
        <f aca="false">IF(SUM('別紙様式2-2（４・５月分）'!R74:R76)=0,"",SUM('別紙様式2-2（４・５月分）'!R74:R76))</f>
        <v>#N/A</v>
      </c>
      <c r="P94" s="814" t="e">
        <f aca="false">IFERROR(VLOOKUP('別紙様式2-2（４・５月分）'!AR74,【参考】数式用!$AT$5:$AU$22,2,FALSE),"")))</f>
        <v>#N/A</v>
      </c>
      <c r="Q94" s="814"/>
      <c r="R94" s="814"/>
      <c r="S94" s="865" t="e">
        <f aca="false">IFERROR(VLOOKUP(K94,【参考】数式用!$A$5:$AB$27,MATCH(P94,【参考】数式用!$B$4:$AB$4,0)+1,0),"")))</f>
        <v>#N/A</v>
      </c>
      <c r="T94" s="816" t="s">
        <v>447</v>
      </c>
      <c r="U94" s="817"/>
      <c r="V94" s="866" t="e">
        <f aca="false">IFERROR(VLOOKUP(K94,【参考】数式用!$A$5:$AB$27,MATCH(U94,【参考】数式用!$B$4:$AB$4,0)+1,0),"")))</f>
        <v>#N/A</v>
      </c>
      <c r="W94" s="819" t="s">
        <v>114</v>
      </c>
      <c r="X94" s="820" t="n">
        <v>6</v>
      </c>
      <c r="Y94" s="627" t="s">
        <v>115</v>
      </c>
      <c r="Z94" s="820" t="n">
        <v>6</v>
      </c>
      <c r="AA94" s="627" t="s">
        <v>406</v>
      </c>
      <c r="AB94" s="820" t="n">
        <v>7</v>
      </c>
      <c r="AC94" s="627" t="s">
        <v>115</v>
      </c>
      <c r="AD94" s="820" t="n">
        <v>3</v>
      </c>
      <c r="AE94" s="627" t="s">
        <v>116</v>
      </c>
      <c r="AF94" s="627" t="s">
        <v>127</v>
      </c>
      <c r="AG94" s="821" t="n">
        <f aca="false">IF(X94&gt;=1,(AB94*12+AD94)-(X94*12+Z94)+1,"")</f>
        <v>10</v>
      </c>
      <c r="AH94" s="822" t="s">
        <v>407</v>
      </c>
      <c r="AI94" s="867" t="str">
        <f aca="false">IFERROR(ROUNDDOWN(ROUND(L94*V94,0)*M94,0)*AG94,"")</f>
        <v/>
      </c>
      <c r="AJ94" s="868" t="str">
        <f aca="false">IFERROR(ROUNDDOWN(ROUND((L94*(V94-AX94)),0)*M94,0)*AG94,"")</f>
        <v/>
      </c>
      <c r="AK94" s="825" t="e">
        <f aca="false">IFERROR(IF(OR(N94="",N95="",N97=""),0,ROUNDDOWN(ROUNDDOWN(ROUND(L94*VLOOKUP(K94,【参考】数式用!$A$5:$AB$27,MATCH("新加算Ⅳ",【参考】数式用!$B$4:$AB$4,0)+1,0),0)*M94,0)*AG94*0.5,0)),"")),0),0),0)))</f>
        <v>#N/A</v>
      </c>
      <c r="AL94" s="826"/>
      <c r="AM94" s="827" t="e">
        <f aca="false">IFERROR(IF(OR(N97="ベア加算",N97=""),0, IF(OR(U94="新加算Ⅰ",U94="新加算Ⅱ",U94="新加算Ⅲ",U94="新加算Ⅳ"),ROUNDDOWN(ROUND(L94*VLOOKUP(K94,【参考】数式用!$A$5:$I$27,MATCH("ベア加算",【参考】数式用!$B$4:$I$4,0)+1,0),0)*M94,0)*AG94,0)),"")),0),0))))</f>
        <v>#N/A</v>
      </c>
      <c r="AN94" s="704"/>
      <c r="AO94" s="828"/>
      <c r="AP94" s="705"/>
      <c r="AQ94" s="705"/>
      <c r="AR94" s="829"/>
      <c r="AS94" s="830"/>
      <c r="AT94" s="640" t="str">
        <f aca="false">IF(AV94="","",IF(V94&lt;O94,"！加算の要件上は問題ありませんが、令和６年４・５月と比較して令和６年６月に加算率が下がる計画になっています。",""))</f>
        <v/>
      </c>
      <c r="AU94" s="869"/>
      <c r="AV94" s="832" t="str">
        <f aca="false">IF(K94&lt;&gt;"","V列に色付け","")</f>
        <v/>
      </c>
      <c r="AW94" s="878" t="str">
        <f aca="false">IF('別紙様式2-2（４・５月分）'!O74="","",'別紙様式2-2（４・５月分）'!O74)</f>
        <v/>
      </c>
      <c r="AX94" s="834" t="e">
        <f aca="false">IF(SUM('別紙様式2-2（４・５月分）'!P74:P76)=0,"",SUM('別紙様式2-2（４・５月分）'!P74:P76))</f>
        <v>#N/A</v>
      </c>
      <c r="AY94" s="835" t="e">
        <f aca="false">IFERROR(VLOOKUP(K94,【参考】数式用!$AJ$2:$AK$24,2,FALSE),"")))</f>
        <v>#N/A</v>
      </c>
      <c r="AZ94" s="836" t="s">
        <v>448</v>
      </c>
      <c r="BA94" s="836" t="s">
        <v>449</v>
      </c>
      <c r="BB94" s="836" t="s">
        <v>450</v>
      </c>
      <c r="BC94" s="836" t="s">
        <v>451</v>
      </c>
      <c r="BD94" s="836" t="e">
        <f aca="false">IF(AND(P94&lt;&gt;"新加算Ⅰ",P94&lt;&gt;"新加算Ⅱ",P94&lt;&gt;"新加算Ⅲ",P94&lt;&gt;"新加算Ⅳ"),P94,IF(Q96&lt;&gt;"",Q96,""))</f>
        <v>#N/A</v>
      </c>
      <c r="BE94" s="836"/>
      <c r="BF94" s="836" t="e">
        <f aca="false">IF(AM94&lt;&gt;0,IF(AN94="○","入力済","未入力"),"")</f>
        <v>#N/A</v>
      </c>
      <c r="BG94" s="836" t="str">
        <f aca="false">IF(OR(U94="新加算Ⅰ",U94="新加算Ⅱ",U94="新加算Ⅲ",U94="新加算Ⅳ",U94="新加算Ⅴ（１）",U94="新加算Ⅴ（２）",U94="新加算Ⅴ（３）",U94="新加算ⅠⅤ（４）",U94="新加算Ⅴ（５）",U94="新加算Ⅴ（６）",U94="新加算Ⅴ（８）",U94="新加算Ⅴ（11）"),IF(OR(AO94="○",AO94="令和６年度中に満たす"),"入力済","未入力"),"")</f>
        <v/>
      </c>
      <c r="BH94" s="836" t="str">
        <f aca="false">IF(OR(U94="新加算Ⅴ（７）",U94="新加算Ⅴ（９）",U94="新加算Ⅴ（10）",U94="新加算Ⅴ（12）",U94="新加算Ⅴ（13）",U94="新加算Ⅴ（14）"),IF(OR(AP94="○",AP94="令和６年度中に満たす"),"入力済","未入力"),"")</f>
        <v/>
      </c>
      <c r="BI94" s="836" t="str">
        <f aca="false">IF(OR(U94="新加算Ⅰ",U94="新加算Ⅱ",U94="新加算Ⅲ",U94="新加算Ⅴ（１）",U94="新加算Ⅴ（３）",U94="新加算Ⅴ（８）"),IF(OR(AQ94="○",AQ94="令和６年度中に満たす"),"入力済","未入力"),"")</f>
        <v/>
      </c>
      <c r="BJ94" s="837" t="str">
        <f aca="false">IF(OR(U94="新加算Ⅰ",U94="新加算Ⅱ",U94="新加算Ⅴ（１）",U94="新加算Ⅴ（２）",U94="新加算Ⅴ（３）",U94="新加算Ⅴ（４）",U94="新加算Ⅴ（５）",U94="新加算Ⅴ（６）",U94="新加算Ⅴ（７）",U94="新加算Ⅴ（９）",U94="新加算Ⅴ（10）",U94="新加算Ⅴ（12）"),IF(OR(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（病院等（老健以外）)",K94&lt;&gt;"（介護予防）短期入所療養介護（医療院）"),AR94&lt;&gt;""),1,""),"")</f>
        <v/>
      </c>
      <c r="BK94" s="832" t="str">
        <f aca="false">IF(OR(U94="新加算Ⅰ",U94="新加算Ⅴ（１）",U94="新加算Ⅴ（２）",U94="新加算Ⅴ（５）",U94="新加算Ⅴ（７）",U94="新加算Ⅴ（10）"),IF(AS94="","未入力","入力済"),"")</f>
        <v/>
      </c>
      <c r="BL94" s="645" t="str">
        <f aca="false">G94</f>
        <v/>
      </c>
    </row>
    <row r="95" customFormat="false" ht="15" hidden="false" customHeight="true" outlineLevel="0" collapsed="false">
      <c r="A95" s="617"/>
      <c r="B95" s="618"/>
      <c r="C95" s="618"/>
      <c r="D95" s="618"/>
      <c r="E95" s="618"/>
      <c r="F95" s="618"/>
      <c r="G95" s="619"/>
      <c r="H95" s="619"/>
      <c r="I95" s="619"/>
      <c r="J95" s="809"/>
      <c r="K95" s="619"/>
      <c r="L95" s="621"/>
      <c r="M95" s="622"/>
      <c r="N95" s="838" t="str">
        <f aca="false">IF('別紙様式2-2（４・５月分）'!Q75="","",'別紙様式2-2（４・５月分）'!Q75)</f>
        <v/>
      </c>
      <c r="O95" s="864"/>
      <c r="P95" s="814"/>
      <c r="Q95" s="814"/>
      <c r="R95" s="814"/>
      <c r="S95" s="865"/>
      <c r="T95" s="816"/>
      <c r="U95" s="817"/>
      <c r="V95" s="866"/>
      <c r="W95" s="819"/>
      <c r="X95" s="820"/>
      <c r="Y95" s="627"/>
      <c r="Z95" s="820"/>
      <c r="AA95" s="627"/>
      <c r="AB95" s="820"/>
      <c r="AC95" s="627"/>
      <c r="AD95" s="820"/>
      <c r="AE95" s="627"/>
      <c r="AF95" s="627"/>
      <c r="AG95" s="821"/>
      <c r="AH95" s="822"/>
      <c r="AI95" s="867"/>
      <c r="AJ95" s="868"/>
      <c r="AK95" s="825"/>
      <c r="AL95" s="826"/>
      <c r="AM95" s="827"/>
      <c r="AN95" s="704"/>
      <c r="AO95" s="828"/>
      <c r="AP95" s="705"/>
      <c r="AQ95" s="705"/>
      <c r="AR95" s="829"/>
      <c r="AS95" s="830"/>
      <c r="AT95" s="839" t="str">
        <f aca="false">IF(AV94="","",IF(AG94&gt;10,"！令和６年度の新加算の「算定対象月」が10か月を超えています。標準的な「算定対象月」は令和６年６月から令和７年３月です。",IF(OR(AB94&lt;&gt;7,AD94&lt;&gt;3),"！算定期間の終わりが令和７年３月になっていません。区分変更を行う場合は、別紙様式2-4に記入してください。","")))</f>
        <v/>
      </c>
      <c r="AU95" s="869"/>
      <c r="AV95" s="832"/>
      <c r="AW95" s="878" t="str">
        <f aca="false">IF('別紙様式2-2（４・５月分）'!O75="","",'別紙様式2-2（４・５月分）'!O75)</f>
        <v/>
      </c>
      <c r="AX95" s="834"/>
      <c r="AY95" s="835"/>
      <c r="AZ95" s="836"/>
      <c r="BA95" s="836"/>
      <c r="BB95" s="836"/>
      <c r="BC95" s="836"/>
      <c r="BD95" s="836"/>
      <c r="BE95" s="836"/>
      <c r="BF95" s="836"/>
      <c r="BG95" s="836"/>
      <c r="BH95" s="836"/>
      <c r="BI95" s="836"/>
      <c r="BJ95" s="837"/>
      <c r="BK95" s="832"/>
      <c r="BL95" s="645" t="str">
        <f aca="false">G94</f>
        <v/>
      </c>
    </row>
    <row r="96" s="1" customFormat="true" ht="15" hidden="false" customHeight="true" outlineLevel="0" collapsed="false">
      <c r="A96" s="617"/>
      <c r="B96" s="618"/>
      <c r="C96" s="618"/>
      <c r="D96" s="618"/>
      <c r="E96" s="618"/>
      <c r="F96" s="618"/>
      <c r="G96" s="619"/>
      <c r="H96" s="619"/>
      <c r="I96" s="619"/>
      <c r="J96" s="809"/>
      <c r="K96" s="619"/>
      <c r="L96" s="621"/>
      <c r="M96" s="622"/>
      <c r="N96" s="838"/>
      <c r="O96" s="864"/>
      <c r="P96" s="874" t="s">
        <v>118</v>
      </c>
      <c r="Q96" s="841" t="e">
        <f aca="false">IFERROR(VLOOKUP('別紙様式2-2（４・５月分）'!AR74,【参考】数式用!$AT$5:$AV$22,3,FALSE),"")))</f>
        <v>#N/A</v>
      </c>
      <c r="R96" s="875" t="s">
        <v>120</v>
      </c>
      <c r="S96" s="876" t="e">
        <f aca="false">IFERROR(VLOOKUP(K94,【参考】数式用!$A$5:$AB$27,MATCH(Q96,【参考】数式用!$B$4:$AB$4,0)+1,0),"")))</f>
        <v>#N/A</v>
      </c>
      <c r="T96" s="844" t="s">
        <v>452</v>
      </c>
      <c r="U96" s="845"/>
      <c r="V96" s="871" t="e">
        <f aca="false">IFERROR(VLOOKUP(K94,【参考】数式用!$A$5:$AB$27,MATCH(U96,【参考】数式用!$B$4:$AB$4,0)+1,0),"")))</f>
        <v>#N/A</v>
      </c>
      <c r="W96" s="847" t="s">
        <v>114</v>
      </c>
      <c r="X96" s="882" t="n">
        <v>7</v>
      </c>
      <c r="Y96" s="668" t="s">
        <v>115</v>
      </c>
      <c r="Z96" s="882" t="n">
        <v>4</v>
      </c>
      <c r="AA96" s="668" t="s">
        <v>406</v>
      </c>
      <c r="AB96" s="882" t="n">
        <v>8</v>
      </c>
      <c r="AC96" s="668" t="s">
        <v>115</v>
      </c>
      <c r="AD96" s="882" t="n">
        <v>3</v>
      </c>
      <c r="AE96" s="668" t="s">
        <v>116</v>
      </c>
      <c r="AF96" s="668" t="s">
        <v>127</v>
      </c>
      <c r="AG96" s="849" t="n">
        <f aca="false">IF(X96&gt;=1,(AB96*12+AD96)-(X96*12+Z96)+1,"")</f>
        <v>12</v>
      </c>
      <c r="AH96" s="850" t="s">
        <v>407</v>
      </c>
      <c r="AI96" s="872" t="str">
        <f aca="false">IFERROR(ROUNDDOWN(ROUND(L94*V96,0)*M94,0)*AG96,"")</f>
        <v/>
      </c>
      <c r="AJ96" s="883" t="str">
        <f aca="false">IFERROR(ROUNDDOWN(ROUND((L94*(V96-AX94)),0)*M94,0)*AG96,"")</f>
        <v/>
      </c>
      <c r="AK96" s="853" t="e">
        <f aca="false">IFERROR(IF(OR(N94="",N95="",N97=""),0,ROUNDDOWN(ROUNDDOWN(ROUND(L94*VLOOKUP(K94,【参考】数式用!$A$5:$AB$27,MATCH("新加算Ⅳ",【参考】数式用!$B$4:$AB$4,0)+1,0),0)*M94,0)*AG96*0.5,0)),"")),0),0),0)))</f>
        <v>#N/A</v>
      </c>
      <c r="AL96" s="854" t="str">
        <f aca="false">IF(U96&lt;&gt;"","新規に適用","")</f>
        <v/>
      </c>
      <c r="AM96" s="855" t="e">
        <f aca="false">IFERROR(IF(OR(N97="ベア加算",N97=""),0, IF(OR(U94="新加算Ⅰ",U94="新加算Ⅱ",U94="新加算Ⅲ",U94="新加算Ⅳ"),0,ROUNDDOWN(ROUND(L94*VLOOKUP(K94,【参考】数式用!$A$5:$I$27,MATCH("ベア加算",【参考】数式用!$B$4:$I$4,0)+1,0),0)*M94,0)*AG96)),"")),0),0))))</f>
        <v>#N/A</v>
      </c>
      <c r="AN96" s="856" t="e">
        <f aca="false">IF(AM96=0,"",IF(AND(U96&lt;&gt;"",AN94=""),"新規に適用",IF(AND(U96&lt;&gt;"",AN94&lt;&gt;""),"継続で適用","")))</f>
        <v>#N/A</v>
      </c>
      <c r="AO96" s="856" t="str">
        <f aca="false">IF(AND(U96&lt;&gt;"",AO94=""),"新規に適用",IF(AND(U96&lt;&gt;"",AO94&lt;&gt;""),"継続で適用",""))</f>
        <v/>
      </c>
      <c r="AP96" s="857"/>
      <c r="AQ96" s="856" t="str">
        <f aca="false">IF(AND(U96&lt;&gt;"",AQ94=""),"新規に適用",IF(AND(U96&lt;&gt;"",AQ94&lt;&gt;""),"継続で適用",""))</f>
        <v/>
      </c>
      <c r="AR96" s="858" t="str">
        <f aca="false">IF(AND(U96&lt;&gt;"",AO94=""),"新規に適用",IF(AND(U96&lt;&gt;"",OR(U94="新加算Ⅰ",U94="新加算Ⅱ",U94="新加算Ⅴ（１）",U94="新加算Ⅴ（２）",U94="新加算Ⅴ（３）",U94="新加算Ⅴ（４）",U94="新加算Ⅴ（５）",U94="新加算Ⅴ（６）",U94="新加算Ⅴ（７）",U94="新加算Ⅴ（９）",U94="新加算Ⅴ（10）",U94="新加算Ⅴ（12）")),"継続で適用",""))</f>
        <v/>
      </c>
      <c r="AS96" s="856" t="str">
        <f aca="false">IF(AND(U96&lt;&gt;"",AS94=""),"新規に適用",IF(AND(U96&lt;&gt;"",AS94&lt;&gt;""),"継続で適用",""))</f>
        <v/>
      </c>
      <c r="AT96" s="839"/>
      <c r="AU96" s="869"/>
      <c r="AV96" s="832" t="str">
        <f aca="false">IF(K94&lt;&gt;"","V列に色付け","")</f>
        <v/>
      </c>
      <c r="AW96" s="878"/>
      <c r="AX96" s="834"/>
      <c r="BL96" s="645" t="str">
        <f aca="false">G94</f>
        <v/>
      </c>
    </row>
    <row r="97" s="1" customFormat="true" ht="30" hidden="false" customHeight="true" outlineLevel="0" collapsed="false">
      <c r="A97" s="617"/>
      <c r="B97" s="618"/>
      <c r="C97" s="618"/>
      <c r="D97" s="618"/>
      <c r="E97" s="618"/>
      <c r="F97" s="618"/>
      <c r="G97" s="619"/>
      <c r="H97" s="619"/>
      <c r="I97" s="619"/>
      <c r="J97" s="809"/>
      <c r="K97" s="619"/>
      <c r="L97" s="621"/>
      <c r="M97" s="622"/>
      <c r="N97" s="860" t="str">
        <f aca="false">IF('別紙様式2-2（４・５月分）'!Q76="","",'別紙様式2-2（４・５月分）'!Q76)</f>
        <v/>
      </c>
      <c r="O97" s="864"/>
      <c r="P97" s="874"/>
      <c r="Q97" s="841"/>
      <c r="R97" s="875"/>
      <c r="S97" s="876"/>
      <c r="T97" s="844"/>
      <c r="U97" s="845"/>
      <c r="V97" s="871"/>
      <c r="W97" s="847"/>
      <c r="X97" s="882"/>
      <c r="Y97" s="668"/>
      <c r="Z97" s="882"/>
      <c r="AA97" s="668"/>
      <c r="AB97" s="882"/>
      <c r="AC97" s="668"/>
      <c r="AD97" s="882"/>
      <c r="AE97" s="668"/>
      <c r="AF97" s="668"/>
      <c r="AG97" s="849"/>
      <c r="AH97" s="850"/>
      <c r="AI97" s="872"/>
      <c r="AJ97" s="883"/>
      <c r="AK97" s="853"/>
      <c r="AL97" s="854"/>
      <c r="AM97" s="855"/>
      <c r="AN97" s="856"/>
      <c r="AO97" s="856"/>
      <c r="AP97" s="857"/>
      <c r="AQ97" s="856"/>
      <c r="AR97" s="858"/>
      <c r="AS97" s="856"/>
      <c r="AT97" s="682" t="str">
        <f aca="false">IF(AV94="","",IF(OR(U94="",AND(N97="ベア加算なし",OR(U94="新加算Ⅰ",U94="新加算Ⅱ",U94="新加算Ⅲ",U94="新加算Ⅳ"),AN94=""),AND(OR(U94="新加算Ⅰ",U94="新加算Ⅱ",U94="新加算Ⅲ",U94="新加算Ⅳ",U94="新加算Ⅴ（１）",U94="新加算Ⅴ（２）",U94="新加算Ⅴ（３）",U94="新加算Ⅴ（４）",U94="新加算Ⅴ（５）",U94="新加算Ⅴ（６）",U94="新加算Ⅴ（８）",U94="新加算Ⅴ（11）"),AO94=""),AND(OR(U94="新加算Ⅴ（７）",U94="新加算Ⅴ（９）",U94="新加算Ⅴ（10）",U94="新加算Ⅴ（12）",U94="新加算Ⅴ（13）",U94="新加算Ⅴ（14）"),AP94=""),AND(OR(U94="新加算Ⅰ",U94="新加算Ⅱ",U94="新加算Ⅲ",U94="新加算Ⅴ（１）",U94="新加算Ⅴ（３）",U94="新加算Ⅴ（８）"),AQ94=""),AND(AND(OR(U94="新加算Ⅰ",U94="新加算Ⅱ",U94="新加算Ⅴ（１）",U94="新加算Ⅴ（２）",U94="新加算Ⅴ（３）",U94="新加算Ⅴ（４）",U94="新加算Ⅴ（５）",U94="新加算Ⅴ（６）",U94="新加算Ⅴ（７）",U94="新加算Ⅴ（９）",U94="新加算Ⅴ（10）",U94="新加算Ⅴ（12）"),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94=""),AND(OR(U94="新加算Ⅰ",U94="新加算Ⅴ（１）",U94="新加算Ⅴ（２）",U94="新加算Ⅴ（５）",U94="新加算Ⅴ（７）",U94="新加算Ⅴ（10）"),AS94="")),"！記入が必要な欄（ピンク色のセル）に空欄があります。空欄を埋めてください。",""))</f>
        <v/>
      </c>
      <c r="AU97" s="869"/>
      <c r="AV97" s="832"/>
      <c r="AW97" s="878" t="str">
        <f aca="false">IF('別紙様式2-2（４・５月分）'!O76="","",'別紙様式2-2（４・５月分）'!O76)</f>
        <v/>
      </c>
      <c r="AX97" s="834"/>
      <c r="BL97" s="645" t="str">
        <f aca="false">G94</f>
        <v/>
      </c>
    </row>
    <row r="98" customFormat="false" ht="30" hidden="false" customHeight="true" outlineLevel="0" collapsed="false">
      <c r="A98" s="731" t="n">
        <v>22</v>
      </c>
      <c r="B98" s="732" t="str">
        <f aca="false">IF(基本情報入力シート!C75="","",基本情報入力シート!C75)</f>
        <v/>
      </c>
      <c r="C98" s="732"/>
      <c r="D98" s="732"/>
      <c r="E98" s="732"/>
      <c r="F98" s="732"/>
      <c r="G98" s="733" t="str">
        <f aca="false">IF(基本情報入力シート!M75="","",基本情報入力シート!M75)</f>
        <v/>
      </c>
      <c r="H98" s="733" t="str">
        <f aca="false">IF(基本情報入力シート!R75="","",基本情報入力シート!R75)</f>
        <v/>
      </c>
      <c r="I98" s="733" t="str">
        <f aca="false">IF(基本情報入力シート!W75="","",基本情報入力シート!W75)</f>
        <v/>
      </c>
      <c r="J98" s="861" t="str">
        <f aca="false">IF(基本情報入力シート!X75="","",基本情報入力シート!X75)</f>
        <v/>
      </c>
      <c r="K98" s="733" t="str">
        <f aca="false">IF(基本情報入力シート!Y75="","",基本情報入力シート!Y75)</f>
        <v/>
      </c>
      <c r="L98" s="880" t="str">
        <f aca="false">IF(基本情報入力シート!AB75="","",基本情報入力シート!AB75)</f>
        <v/>
      </c>
      <c r="M98" s="881" t="e">
        <f aca="false">IF(基本情報入力シート!AC75="","",基本情報入力シート!AC75)</f>
        <v>#N/A</v>
      </c>
      <c r="N98" s="812" t="str">
        <f aca="false">IF('別紙様式2-2（４・５月分）'!Q77="","",'別紙様式2-2（４・５月分）'!Q77)</f>
        <v/>
      </c>
      <c r="O98" s="864" t="e">
        <f aca="false">IF(SUM('別紙様式2-2（４・５月分）'!R77:R79)=0,"",SUM('別紙様式2-2（４・５月分）'!R77:R79))</f>
        <v>#N/A</v>
      </c>
      <c r="P98" s="814" t="e">
        <f aca="false">IFERROR(VLOOKUP('別紙様式2-2（４・５月分）'!AR77,【参考】数式用!$AT$5:$AU$22,2,FALSE),"")))</f>
        <v>#N/A</v>
      </c>
      <c r="Q98" s="814"/>
      <c r="R98" s="814"/>
      <c r="S98" s="865" t="e">
        <f aca="false">IFERROR(VLOOKUP(K98,【参考】数式用!$A$5:$AB$27,MATCH(P98,【参考】数式用!$B$4:$AB$4,0)+1,0),"")))</f>
        <v>#N/A</v>
      </c>
      <c r="T98" s="816" t="s">
        <v>447</v>
      </c>
      <c r="U98" s="817"/>
      <c r="V98" s="866" t="e">
        <f aca="false">IFERROR(VLOOKUP(K98,【参考】数式用!$A$5:$AB$27,MATCH(U98,【参考】数式用!$B$4:$AB$4,0)+1,0),"")))</f>
        <v>#N/A</v>
      </c>
      <c r="W98" s="819" t="s">
        <v>114</v>
      </c>
      <c r="X98" s="820" t="n">
        <v>6</v>
      </c>
      <c r="Y98" s="627" t="s">
        <v>115</v>
      </c>
      <c r="Z98" s="820" t="n">
        <v>6</v>
      </c>
      <c r="AA98" s="627" t="s">
        <v>406</v>
      </c>
      <c r="AB98" s="820" t="n">
        <v>7</v>
      </c>
      <c r="AC98" s="627" t="s">
        <v>115</v>
      </c>
      <c r="AD98" s="820" t="n">
        <v>3</v>
      </c>
      <c r="AE98" s="627" t="s">
        <v>116</v>
      </c>
      <c r="AF98" s="627" t="s">
        <v>127</v>
      </c>
      <c r="AG98" s="821" t="n">
        <f aca="false">IF(X98&gt;=1,(AB98*12+AD98)-(X98*12+Z98)+1,"")</f>
        <v>10</v>
      </c>
      <c r="AH98" s="822" t="s">
        <v>407</v>
      </c>
      <c r="AI98" s="867" t="str">
        <f aca="false">IFERROR(ROUNDDOWN(ROUND(L98*V98,0)*M98,0)*AG98,"")</f>
        <v/>
      </c>
      <c r="AJ98" s="868" t="str">
        <f aca="false">IFERROR(ROUNDDOWN(ROUND((L98*(V98-AX98)),0)*M98,0)*AG98,"")</f>
        <v/>
      </c>
      <c r="AK98" s="825" t="e">
        <f aca="false">IFERROR(IF(OR(N98="",N99="",N101=""),0,ROUNDDOWN(ROUNDDOWN(ROUND(L98*VLOOKUP(K98,【参考】数式用!$A$5:$AB$27,MATCH("新加算Ⅳ",【参考】数式用!$B$4:$AB$4,0)+1,0),0)*M98,0)*AG98*0.5,0)),"")),0),0),0)))</f>
        <v>#N/A</v>
      </c>
      <c r="AL98" s="826"/>
      <c r="AM98" s="827" t="e">
        <f aca="false">IFERROR(IF(OR(N101="ベア加算",N101=""),0, IF(OR(U98="新加算Ⅰ",U98="新加算Ⅱ",U98="新加算Ⅲ",U98="新加算Ⅳ"),ROUNDDOWN(ROUND(L98*VLOOKUP(K98,【参考】数式用!$A$5:$I$27,MATCH("ベア加算",【参考】数式用!$B$4:$I$4,0)+1,0),0)*M98,0)*AG98,0)),"")),0),0))))</f>
        <v>#N/A</v>
      </c>
      <c r="AN98" s="704"/>
      <c r="AO98" s="828"/>
      <c r="AP98" s="705"/>
      <c r="AQ98" s="705"/>
      <c r="AR98" s="829"/>
      <c r="AS98" s="830"/>
      <c r="AT98" s="640" t="str">
        <f aca="false">IF(AV98="","",IF(V98&lt;O98,"！加算の要件上は問題ありませんが、令和６年４・５月と比較して令和６年６月に加算率が下がる計画になっています。",""))</f>
        <v/>
      </c>
      <c r="AU98" s="869"/>
      <c r="AV98" s="832" t="str">
        <f aca="false">IF(K98&lt;&gt;"","V列に色付け","")</f>
        <v/>
      </c>
      <c r="AW98" s="878" t="str">
        <f aca="false">IF('別紙様式2-2（４・５月分）'!O77="","",'別紙様式2-2（４・５月分）'!O77)</f>
        <v/>
      </c>
      <c r="AX98" s="834" t="e">
        <f aca="false">IF(SUM('別紙様式2-2（４・５月分）'!P77:P79)=0,"",SUM('別紙様式2-2（４・５月分）'!P77:P79))</f>
        <v>#N/A</v>
      </c>
      <c r="AY98" s="835" t="e">
        <f aca="false">IFERROR(VLOOKUP(K98,【参考】数式用!$AJ$2:$AK$24,2,FALSE),"")))</f>
        <v>#N/A</v>
      </c>
      <c r="AZ98" s="836" t="s">
        <v>448</v>
      </c>
      <c r="BA98" s="836" t="s">
        <v>449</v>
      </c>
      <c r="BB98" s="836" t="s">
        <v>450</v>
      </c>
      <c r="BC98" s="836" t="s">
        <v>451</v>
      </c>
      <c r="BD98" s="836" t="e">
        <f aca="false">IF(AND(P98&lt;&gt;"新加算Ⅰ",P98&lt;&gt;"新加算Ⅱ",P98&lt;&gt;"新加算Ⅲ",P98&lt;&gt;"新加算Ⅳ"),P98,IF(Q100&lt;&gt;"",Q100,""))</f>
        <v>#N/A</v>
      </c>
      <c r="BE98" s="836"/>
      <c r="BF98" s="836" t="e">
        <f aca="false">IF(AM98&lt;&gt;0,IF(AN98="○","入力済","未入力"),"")</f>
        <v>#N/A</v>
      </c>
      <c r="BG98" s="836" t="str">
        <f aca="false">IF(OR(U98="新加算Ⅰ",U98="新加算Ⅱ",U98="新加算Ⅲ",U98="新加算Ⅳ",U98="新加算Ⅴ（１）",U98="新加算Ⅴ（２）",U98="新加算Ⅴ（３）",U98="新加算ⅠⅤ（４）",U98="新加算Ⅴ（５）",U98="新加算Ⅴ（６）",U98="新加算Ⅴ（８）",U98="新加算Ⅴ（11）"),IF(OR(AO98="○",AO98="令和６年度中に満たす"),"入力済","未入力"),"")</f>
        <v/>
      </c>
      <c r="BH98" s="836" t="str">
        <f aca="false">IF(OR(U98="新加算Ⅴ（７）",U98="新加算Ⅴ（９）",U98="新加算Ⅴ（10）",U98="新加算Ⅴ（12）",U98="新加算Ⅴ（13）",U98="新加算Ⅴ（14）"),IF(OR(AP98="○",AP98="令和６年度中に満たす"),"入力済","未入力"),"")</f>
        <v/>
      </c>
      <c r="BI98" s="836" t="str">
        <f aca="false">IF(OR(U98="新加算Ⅰ",U98="新加算Ⅱ",U98="新加算Ⅲ",U98="新加算Ⅴ（１）",U98="新加算Ⅴ（３）",U98="新加算Ⅴ（８）"),IF(OR(AQ98="○",AQ98="令和６年度中に満たす"),"入力済","未入力"),"")</f>
        <v/>
      </c>
      <c r="BJ98" s="837" t="str">
        <f aca="false">IF(OR(U98="新加算Ⅰ",U98="新加算Ⅱ",U98="新加算Ⅴ（１）",U98="新加算Ⅴ（２）",U98="新加算Ⅴ（３）",U98="新加算Ⅴ（４）",U98="新加算Ⅴ（５）",U98="新加算Ⅴ（６）",U98="新加算Ⅴ（７）",U98="新加算Ⅴ（９）",U98="新加算Ⅴ（10）",U98="新加算Ⅴ（12）"),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（病院等（老健以外）)",K98&lt;&gt;"（介護予防）短期入所療養介護（医療院）"),AR98&lt;&gt;""),1,""),"")</f>
        <v/>
      </c>
      <c r="BK98" s="832" t="str">
        <f aca="false">IF(OR(U98="新加算Ⅰ",U98="新加算Ⅴ（１）",U98="新加算Ⅴ（２）",U98="新加算Ⅴ（５）",U98="新加算Ⅴ（７）",U98="新加算Ⅴ（10）"),IF(AS98="","未入力","入力済"),"")</f>
        <v/>
      </c>
      <c r="BL98" s="645" t="str">
        <f aca="false">G98</f>
        <v/>
      </c>
    </row>
    <row r="99" customFormat="false" ht="15" hidden="false" customHeight="true" outlineLevel="0" collapsed="false">
      <c r="A99" s="731"/>
      <c r="B99" s="732"/>
      <c r="C99" s="732"/>
      <c r="D99" s="732"/>
      <c r="E99" s="732"/>
      <c r="F99" s="732"/>
      <c r="G99" s="733"/>
      <c r="H99" s="733"/>
      <c r="I99" s="733"/>
      <c r="J99" s="861"/>
      <c r="K99" s="733"/>
      <c r="L99" s="880"/>
      <c r="M99" s="881"/>
      <c r="N99" s="838" t="str">
        <f aca="false">IF('別紙様式2-2（４・５月分）'!Q78="","",'別紙様式2-2（４・５月分）'!Q78)</f>
        <v/>
      </c>
      <c r="O99" s="864"/>
      <c r="P99" s="814"/>
      <c r="Q99" s="814"/>
      <c r="R99" s="814"/>
      <c r="S99" s="865"/>
      <c r="T99" s="816"/>
      <c r="U99" s="817"/>
      <c r="V99" s="866"/>
      <c r="W99" s="819"/>
      <c r="X99" s="820"/>
      <c r="Y99" s="627"/>
      <c r="Z99" s="820"/>
      <c r="AA99" s="627"/>
      <c r="AB99" s="820"/>
      <c r="AC99" s="627"/>
      <c r="AD99" s="820"/>
      <c r="AE99" s="627"/>
      <c r="AF99" s="627"/>
      <c r="AG99" s="821"/>
      <c r="AH99" s="822"/>
      <c r="AI99" s="867"/>
      <c r="AJ99" s="868"/>
      <c r="AK99" s="825"/>
      <c r="AL99" s="826"/>
      <c r="AM99" s="827"/>
      <c r="AN99" s="704"/>
      <c r="AO99" s="828"/>
      <c r="AP99" s="705"/>
      <c r="AQ99" s="705"/>
      <c r="AR99" s="829"/>
      <c r="AS99" s="830"/>
      <c r="AT99" s="839" t="str">
        <f aca="false">IF(AV98="","",IF(AG98&gt;10,"！令和６年度の新加算の「算定対象月」が10か月を超えています。標準的な「算定対象月」は令和６年６月から令和７年３月です。",IF(OR(AB98&lt;&gt;7,AD98&lt;&gt;3),"！算定期間の終わりが令和７年３月になっていません。区分変更を行う場合は、別紙様式2-4に記入してください。","")))</f>
        <v/>
      </c>
      <c r="AU99" s="869"/>
      <c r="AV99" s="832"/>
      <c r="AW99" s="878" t="str">
        <f aca="false">IF('別紙様式2-2（４・５月分）'!O78="","",'別紙様式2-2（４・５月分）'!O78)</f>
        <v/>
      </c>
      <c r="AX99" s="834"/>
      <c r="AY99" s="835"/>
      <c r="AZ99" s="836"/>
      <c r="BA99" s="836"/>
      <c r="BB99" s="836"/>
      <c r="BC99" s="836"/>
      <c r="BD99" s="836"/>
      <c r="BE99" s="836"/>
      <c r="BF99" s="836"/>
      <c r="BG99" s="836"/>
      <c r="BH99" s="836"/>
      <c r="BI99" s="836"/>
      <c r="BJ99" s="837"/>
      <c r="BK99" s="832"/>
      <c r="BL99" s="645" t="str">
        <f aca="false">G98</f>
        <v/>
      </c>
    </row>
    <row r="100" s="1" customFormat="true" ht="15" hidden="false" customHeight="true" outlineLevel="0" collapsed="false">
      <c r="A100" s="731"/>
      <c r="B100" s="732"/>
      <c r="C100" s="732"/>
      <c r="D100" s="732"/>
      <c r="E100" s="732"/>
      <c r="F100" s="732"/>
      <c r="G100" s="733"/>
      <c r="H100" s="733"/>
      <c r="I100" s="733"/>
      <c r="J100" s="861"/>
      <c r="K100" s="733"/>
      <c r="L100" s="880"/>
      <c r="M100" s="881"/>
      <c r="N100" s="838"/>
      <c r="O100" s="864"/>
      <c r="P100" s="874" t="s">
        <v>118</v>
      </c>
      <c r="Q100" s="841" t="e">
        <f aca="false">IFERROR(VLOOKUP('別紙様式2-2（４・５月分）'!AR77,【参考】数式用!$AT$5:$AV$22,3,FALSE),"")))</f>
        <v>#N/A</v>
      </c>
      <c r="R100" s="875" t="s">
        <v>120</v>
      </c>
      <c r="S100" s="870" t="e">
        <f aca="false">IFERROR(VLOOKUP(K98,【参考】数式用!$A$5:$AB$27,MATCH(Q100,【参考】数式用!$B$4:$AB$4,0)+1,0),"")))</f>
        <v>#N/A</v>
      </c>
      <c r="T100" s="844" t="s">
        <v>452</v>
      </c>
      <c r="U100" s="845"/>
      <c r="V100" s="871" t="e">
        <f aca="false">IFERROR(VLOOKUP(K98,【参考】数式用!$A$5:$AB$27,MATCH(U100,【参考】数式用!$B$4:$AB$4,0)+1,0),"")))</f>
        <v>#N/A</v>
      </c>
      <c r="W100" s="847" t="s">
        <v>114</v>
      </c>
      <c r="X100" s="882" t="n">
        <v>7</v>
      </c>
      <c r="Y100" s="668" t="s">
        <v>115</v>
      </c>
      <c r="Z100" s="882" t="n">
        <v>4</v>
      </c>
      <c r="AA100" s="668" t="s">
        <v>406</v>
      </c>
      <c r="AB100" s="882" t="n">
        <v>8</v>
      </c>
      <c r="AC100" s="668" t="s">
        <v>115</v>
      </c>
      <c r="AD100" s="882" t="n">
        <v>3</v>
      </c>
      <c r="AE100" s="668" t="s">
        <v>116</v>
      </c>
      <c r="AF100" s="668" t="s">
        <v>127</v>
      </c>
      <c r="AG100" s="849" t="n">
        <f aca="false">IF(X100&gt;=1,(AB100*12+AD100)-(X100*12+Z100)+1,"")</f>
        <v>12</v>
      </c>
      <c r="AH100" s="850" t="s">
        <v>407</v>
      </c>
      <c r="AI100" s="872" t="str">
        <f aca="false">IFERROR(ROUNDDOWN(ROUND(L98*V100,0)*M98,0)*AG100,"")</f>
        <v/>
      </c>
      <c r="AJ100" s="883" t="str">
        <f aca="false">IFERROR(ROUNDDOWN(ROUND((L98*(V100-AX98)),0)*M98,0)*AG100,"")</f>
        <v/>
      </c>
      <c r="AK100" s="853" t="e">
        <f aca="false">IFERROR(IF(OR(N98="",N99="",N101=""),0,ROUNDDOWN(ROUNDDOWN(ROUND(L98*VLOOKUP(K98,【参考】数式用!$A$5:$AB$27,MATCH("新加算Ⅳ",【参考】数式用!$B$4:$AB$4,0)+1,0),0)*M98,0)*AG100*0.5,0)),"")),0),0),0)))</f>
        <v>#N/A</v>
      </c>
      <c r="AL100" s="854" t="str">
        <f aca="false">IF(U100&lt;&gt;"","新規に適用","")</f>
        <v/>
      </c>
      <c r="AM100" s="855" t="e">
        <f aca="false">IFERROR(IF(OR(N101="ベア加算",N101=""),0, IF(OR(U98="新加算Ⅰ",U98="新加算Ⅱ",U98="新加算Ⅲ",U98="新加算Ⅳ"),0,ROUNDDOWN(ROUND(L98*VLOOKUP(K98,【参考】数式用!$A$5:$I$27,MATCH("ベア加算",【参考】数式用!$B$4:$I$4,0)+1,0),0)*M98,0)*AG100)),"")),0),0))))</f>
        <v>#N/A</v>
      </c>
      <c r="AN100" s="856" t="e">
        <f aca="false">IF(AM100=0,"",IF(AND(U100&lt;&gt;"",AN98=""),"新規に適用",IF(AND(U100&lt;&gt;"",AN98&lt;&gt;""),"継続で適用","")))</f>
        <v>#N/A</v>
      </c>
      <c r="AO100" s="856" t="str">
        <f aca="false">IF(AND(U100&lt;&gt;"",AO98=""),"新規に適用",IF(AND(U100&lt;&gt;"",AO98&lt;&gt;""),"継続で適用",""))</f>
        <v/>
      </c>
      <c r="AP100" s="857"/>
      <c r="AQ100" s="856" t="str">
        <f aca="false">IF(AND(U100&lt;&gt;"",AQ98=""),"新規に適用",IF(AND(U100&lt;&gt;"",AQ98&lt;&gt;""),"継続で適用",""))</f>
        <v/>
      </c>
      <c r="AR100" s="858" t="str">
        <f aca="false">IF(AND(U100&lt;&gt;"",AO98=""),"新規に適用",IF(AND(U100&lt;&gt;"",OR(U98="新加算Ⅰ",U98="新加算Ⅱ",U98="新加算Ⅴ（１）",U98="新加算Ⅴ（２）",U98="新加算Ⅴ（３）",U98="新加算Ⅴ（４）",U98="新加算Ⅴ（５）",U98="新加算Ⅴ（６）",U98="新加算Ⅴ（７）",U98="新加算Ⅴ（９）",U98="新加算Ⅴ（10）",U98="新加算Ⅴ（12）")),"継続で適用",""))</f>
        <v/>
      </c>
      <c r="AS100" s="856" t="str">
        <f aca="false">IF(AND(U100&lt;&gt;"",AS98=""),"新規に適用",IF(AND(U100&lt;&gt;"",AS98&lt;&gt;""),"継続で適用",""))</f>
        <v/>
      </c>
      <c r="AT100" s="839"/>
      <c r="AU100" s="869"/>
      <c r="AV100" s="832" t="str">
        <f aca="false">IF(K98&lt;&gt;"","V列に色付け","")</f>
        <v/>
      </c>
      <c r="AW100" s="878"/>
      <c r="AX100" s="834"/>
      <c r="BL100" s="645" t="str">
        <f aca="false">G98</f>
        <v/>
      </c>
    </row>
    <row r="101" s="1" customFormat="true" ht="30" hidden="false" customHeight="true" outlineLevel="0" collapsed="false">
      <c r="A101" s="731"/>
      <c r="B101" s="732"/>
      <c r="C101" s="732"/>
      <c r="D101" s="732"/>
      <c r="E101" s="732"/>
      <c r="F101" s="732"/>
      <c r="G101" s="733"/>
      <c r="H101" s="733"/>
      <c r="I101" s="733"/>
      <c r="J101" s="861"/>
      <c r="K101" s="733"/>
      <c r="L101" s="880"/>
      <c r="M101" s="881"/>
      <c r="N101" s="860" t="str">
        <f aca="false">IF('別紙様式2-2（４・５月分）'!Q79="","",'別紙様式2-2（４・５月分）'!Q79)</f>
        <v/>
      </c>
      <c r="O101" s="864"/>
      <c r="P101" s="874"/>
      <c r="Q101" s="841"/>
      <c r="R101" s="875"/>
      <c r="S101" s="870"/>
      <c r="T101" s="844"/>
      <c r="U101" s="845"/>
      <c r="V101" s="871"/>
      <c r="W101" s="847"/>
      <c r="X101" s="882"/>
      <c r="Y101" s="668"/>
      <c r="Z101" s="882"/>
      <c r="AA101" s="668"/>
      <c r="AB101" s="882"/>
      <c r="AC101" s="668"/>
      <c r="AD101" s="882"/>
      <c r="AE101" s="668"/>
      <c r="AF101" s="668"/>
      <c r="AG101" s="849"/>
      <c r="AH101" s="850"/>
      <c r="AI101" s="872"/>
      <c r="AJ101" s="883"/>
      <c r="AK101" s="853"/>
      <c r="AL101" s="854"/>
      <c r="AM101" s="855"/>
      <c r="AN101" s="856"/>
      <c r="AO101" s="856"/>
      <c r="AP101" s="857"/>
      <c r="AQ101" s="856"/>
      <c r="AR101" s="858"/>
      <c r="AS101" s="856"/>
      <c r="AT101" s="682" t="str">
        <f aca="false">IF(AV98="","",IF(OR(U98="",AND(N101="ベア加算なし",OR(U98="新加算Ⅰ",U98="新加算Ⅱ",U98="新加算Ⅲ",U98="新加算Ⅳ"),AN98=""),AND(OR(U98="新加算Ⅰ",U98="新加算Ⅱ",U98="新加算Ⅲ",U98="新加算Ⅳ",U98="新加算Ⅴ（１）",U98="新加算Ⅴ（２）",U98="新加算Ⅴ（３）",U98="新加算Ⅴ（４）",U98="新加算Ⅴ（５）",U98="新加算Ⅴ（６）",U98="新加算Ⅴ（８）",U98="新加算Ⅴ（11）"),AO98=""),AND(OR(U98="新加算Ⅴ（７）",U98="新加算Ⅴ（９）",U98="新加算Ⅴ（10）",U98="新加算Ⅴ（12）",U98="新加算Ⅴ（13）",U98="新加算Ⅴ（14）"),AP98=""),AND(OR(U98="新加算Ⅰ",U98="新加算Ⅱ",U98="新加算Ⅲ",U98="新加算Ⅴ（１）",U98="新加算Ⅴ（３）",U98="新加算Ⅴ（８）"),AQ98=""),AND(AND(OR(U98="新加算Ⅰ",U98="新加算Ⅱ",U98="新加算Ⅴ（１）",U98="新加算Ⅴ（２）",U98="新加算Ⅴ（３）",U98="新加算Ⅴ（４）",U98="新加算Ⅴ（５）",U98="新加算Ⅴ（６）",U98="新加算Ⅴ（７）",U98="新加算Ⅴ（９）",U98="新加算Ⅴ（10）",U98="新加算Ⅴ（12）"),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98=""),AND(OR(U98="新加算Ⅰ",U98="新加算Ⅴ（１）",U98="新加算Ⅴ（２）",U98="新加算Ⅴ（５）",U98="新加算Ⅴ（７）",U98="新加算Ⅴ（10）"),AS98="")),"！記入が必要な欄（ピンク色のセル）に空欄があります。空欄を埋めてください。",""))</f>
        <v/>
      </c>
      <c r="AU101" s="869"/>
      <c r="AV101" s="832"/>
      <c r="AW101" s="878" t="str">
        <f aca="false">IF('別紙様式2-2（４・５月分）'!O79="","",'別紙様式2-2（４・５月分）'!O79)</f>
        <v/>
      </c>
      <c r="AX101" s="834"/>
      <c r="BL101" s="645" t="str">
        <f aca="false">G98</f>
        <v/>
      </c>
    </row>
    <row r="102" customFormat="false" ht="30" hidden="false" customHeight="true" outlineLevel="0" collapsed="false">
      <c r="A102" s="617" t="n">
        <v>23</v>
      </c>
      <c r="B102" s="732" t="str">
        <f aca="false">IF(基本情報入力シート!C76="","",基本情報入力シート!C76)</f>
        <v/>
      </c>
      <c r="C102" s="732"/>
      <c r="D102" s="732"/>
      <c r="E102" s="732"/>
      <c r="F102" s="732"/>
      <c r="G102" s="733" t="str">
        <f aca="false">IF(基本情報入力シート!M76="","",基本情報入力シート!M76)</f>
        <v/>
      </c>
      <c r="H102" s="733" t="str">
        <f aca="false">IF(基本情報入力シート!R76="","",基本情報入力シート!R76)</f>
        <v/>
      </c>
      <c r="I102" s="733" t="str">
        <f aca="false">IF(基本情報入力シート!W76="","",基本情報入力シート!W76)</f>
        <v/>
      </c>
      <c r="J102" s="861" t="str">
        <f aca="false">IF(基本情報入力シート!X76="","",基本情報入力シート!X76)</f>
        <v/>
      </c>
      <c r="K102" s="733" t="str">
        <f aca="false">IF(基本情報入力シート!Y76="","",基本情報入力シート!Y76)</f>
        <v/>
      </c>
      <c r="L102" s="880" t="str">
        <f aca="false">IF(基本情報入力シート!AB76="","",基本情報入力シート!AB76)</f>
        <v/>
      </c>
      <c r="M102" s="881" t="e">
        <f aca="false">IF(基本情報入力シート!AC76="","",基本情報入力シート!AC76)</f>
        <v>#N/A</v>
      </c>
      <c r="N102" s="812" t="str">
        <f aca="false">IF('別紙様式2-2（４・５月分）'!Q80="","",'別紙様式2-2（４・５月分）'!Q80)</f>
        <v/>
      </c>
      <c r="O102" s="864" t="e">
        <f aca="false">IF(SUM('別紙様式2-2（４・５月分）'!R80:R82)=0,"",SUM('別紙様式2-2（４・５月分）'!R80:R82))</f>
        <v>#N/A</v>
      </c>
      <c r="P102" s="814" t="e">
        <f aca="false">IFERROR(VLOOKUP('別紙様式2-2（４・５月分）'!AR80,【参考】数式用!$AT$5:$AU$22,2,FALSE),"")))</f>
        <v>#N/A</v>
      </c>
      <c r="Q102" s="814"/>
      <c r="R102" s="814"/>
      <c r="S102" s="865" t="e">
        <f aca="false">IFERROR(VLOOKUP(K102,【参考】数式用!$A$5:$AB$27,MATCH(P102,【参考】数式用!$B$4:$AB$4,0)+1,0),"")))</f>
        <v>#N/A</v>
      </c>
      <c r="T102" s="816" t="s">
        <v>447</v>
      </c>
      <c r="U102" s="817"/>
      <c r="V102" s="866" t="e">
        <f aca="false">IFERROR(VLOOKUP(K102,【参考】数式用!$A$5:$AB$27,MATCH(U102,【参考】数式用!$B$4:$AB$4,0)+1,0),"")))</f>
        <v>#N/A</v>
      </c>
      <c r="W102" s="819" t="s">
        <v>114</v>
      </c>
      <c r="X102" s="820" t="n">
        <v>6</v>
      </c>
      <c r="Y102" s="627" t="s">
        <v>115</v>
      </c>
      <c r="Z102" s="820" t="n">
        <v>6</v>
      </c>
      <c r="AA102" s="627" t="s">
        <v>406</v>
      </c>
      <c r="AB102" s="820" t="n">
        <v>7</v>
      </c>
      <c r="AC102" s="627" t="s">
        <v>115</v>
      </c>
      <c r="AD102" s="820" t="n">
        <v>3</v>
      </c>
      <c r="AE102" s="627" t="s">
        <v>116</v>
      </c>
      <c r="AF102" s="627" t="s">
        <v>127</v>
      </c>
      <c r="AG102" s="821" t="n">
        <f aca="false">IF(X102&gt;=1,(AB102*12+AD102)-(X102*12+Z102)+1,"")</f>
        <v>10</v>
      </c>
      <c r="AH102" s="822" t="s">
        <v>407</v>
      </c>
      <c r="AI102" s="867" t="str">
        <f aca="false">IFERROR(ROUNDDOWN(ROUND(L102*V102,0)*M102,0)*AG102,"")</f>
        <v/>
      </c>
      <c r="AJ102" s="868" t="str">
        <f aca="false">IFERROR(ROUNDDOWN(ROUND((L102*(V102-AX102)),0)*M102,0)*AG102,"")</f>
        <v/>
      </c>
      <c r="AK102" s="825" t="e">
        <f aca="false">IFERROR(IF(OR(N102="",N103="",N105=""),0,ROUNDDOWN(ROUNDDOWN(ROUND(L102*VLOOKUP(K102,【参考】数式用!$A$5:$AB$27,MATCH("新加算Ⅳ",【参考】数式用!$B$4:$AB$4,0)+1,0),0)*M102,0)*AG102*0.5,0)),"")),0),0),0)))</f>
        <v>#N/A</v>
      </c>
      <c r="AL102" s="826"/>
      <c r="AM102" s="827" t="e">
        <f aca="false">IFERROR(IF(OR(N105="ベア加算",N105=""),0, IF(OR(U102="新加算Ⅰ",U102="新加算Ⅱ",U102="新加算Ⅲ",U102="新加算Ⅳ"),ROUNDDOWN(ROUND(L102*VLOOKUP(K102,【参考】数式用!$A$5:$I$27,MATCH("ベア加算",【参考】数式用!$B$4:$I$4,0)+1,0),0)*M102,0)*AG102,0)),"")),0),0))))</f>
        <v>#N/A</v>
      </c>
      <c r="AN102" s="704"/>
      <c r="AO102" s="828"/>
      <c r="AP102" s="705"/>
      <c r="AQ102" s="705"/>
      <c r="AR102" s="829"/>
      <c r="AS102" s="830"/>
      <c r="AT102" s="640" t="str">
        <f aca="false">IF(AV102="","",IF(V102&lt;O102,"！加算の要件上は問題ありませんが、令和６年４・５月と比較して令和６年６月に加算率が下がる計画になっています。",""))</f>
        <v/>
      </c>
      <c r="AU102" s="869"/>
      <c r="AV102" s="832" t="str">
        <f aca="false">IF(K102&lt;&gt;"","V列に色付け","")</f>
        <v/>
      </c>
      <c r="AW102" s="878" t="str">
        <f aca="false">IF('別紙様式2-2（４・５月分）'!O80="","",'別紙様式2-2（４・５月分）'!O80)</f>
        <v/>
      </c>
      <c r="AX102" s="834" t="e">
        <f aca="false">IF(SUM('別紙様式2-2（４・５月分）'!P80:P82)=0,"",SUM('別紙様式2-2（４・５月分）'!P80:P82))</f>
        <v>#N/A</v>
      </c>
      <c r="AY102" s="835" t="e">
        <f aca="false">IFERROR(VLOOKUP(K102,【参考】数式用!$AJ$2:$AK$24,2,FALSE),"")))</f>
        <v>#N/A</v>
      </c>
      <c r="AZ102" s="836" t="s">
        <v>448</v>
      </c>
      <c r="BA102" s="836" t="s">
        <v>449</v>
      </c>
      <c r="BB102" s="836" t="s">
        <v>450</v>
      </c>
      <c r="BC102" s="836" t="s">
        <v>451</v>
      </c>
      <c r="BD102" s="836" t="e">
        <f aca="false">IF(AND(P102&lt;&gt;"新加算Ⅰ",P102&lt;&gt;"新加算Ⅱ",P102&lt;&gt;"新加算Ⅲ",P102&lt;&gt;"新加算Ⅳ"),P102,IF(Q104&lt;&gt;"",Q104,""))</f>
        <v>#N/A</v>
      </c>
      <c r="BE102" s="836"/>
      <c r="BF102" s="836" t="e">
        <f aca="false">IF(AM102&lt;&gt;0,IF(AN102="○","入力済","未入力"),"")</f>
        <v>#N/A</v>
      </c>
      <c r="BG102" s="836" t="str">
        <f aca="false">IF(OR(U102="新加算Ⅰ",U102="新加算Ⅱ",U102="新加算Ⅲ",U102="新加算Ⅳ",U102="新加算Ⅴ（１）",U102="新加算Ⅴ（２）",U102="新加算Ⅴ（３）",U102="新加算ⅠⅤ（４）",U102="新加算Ⅴ（５）",U102="新加算Ⅴ（６）",U102="新加算Ⅴ（８）",U102="新加算Ⅴ（11）"),IF(OR(AO102="○",AO102="令和６年度中に満たす"),"入力済","未入力"),"")</f>
        <v/>
      </c>
      <c r="BH102" s="836" t="str">
        <f aca="false">IF(OR(U102="新加算Ⅴ（７）",U102="新加算Ⅴ（９）",U102="新加算Ⅴ（10）",U102="新加算Ⅴ（12）",U102="新加算Ⅴ（13）",U102="新加算Ⅴ（14）"),IF(OR(AP102="○",AP102="令和６年度中に満たす"),"入力済","未入力"),"")</f>
        <v/>
      </c>
      <c r="BI102" s="836" t="str">
        <f aca="false">IF(OR(U102="新加算Ⅰ",U102="新加算Ⅱ",U102="新加算Ⅲ",U102="新加算Ⅴ（１）",U102="新加算Ⅴ（３）",U102="新加算Ⅴ（８）"),IF(OR(AQ102="○",AQ102="令和６年度中に満たす"),"入力済","未入力"),"")</f>
        <v/>
      </c>
      <c r="BJ102" s="837" t="str">
        <f aca="false">IF(OR(U102="新加算Ⅰ",U102="新加算Ⅱ",U102="新加算Ⅴ（１）",U102="新加算Ⅴ（２）",U102="新加算Ⅴ（３）",U102="新加算Ⅴ（４）",U102="新加算Ⅴ（５）",U102="新加算Ⅴ（６）",U102="新加算Ⅴ（７）",U102="新加算Ⅴ（９）",U102="新加算Ⅴ（10）",U102="新加算Ⅴ（12）"),IF(OR(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（病院等（老健以外）)",K102&lt;&gt;"（介護予防）短期入所療養介護（医療院）"),AR102&lt;&gt;""),1,""),"")</f>
        <v/>
      </c>
      <c r="BK102" s="832" t="str">
        <f aca="false">IF(OR(U102="新加算Ⅰ",U102="新加算Ⅴ（１）",U102="新加算Ⅴ（２）",U102="新加算Ⅴ（５）",U102="新加算Ⅴ（７）",U102="新加算Ⅴ（10）"),IF(AS102="","未入力","入力済"),"")</f>
        <v/>
      </c>
      <c r="BL102" s="645" t="str">
        <f aca="false">G102</f>
        <v/>
      </c>
    </row>
    <row r="103" customFormat="false" ht="15" hidden="false" customHeight="true" outlineLevel="0" collapsed="false">
      <c r="A103" s="617"/>
      <c r="B103" s="732"/>
      <c r="C103" s="732"/>
      <c r="D103" s="732"/>
      <c r="E103" s="732"/>
      <c r="F103" s="732"/>
      <c r="G103" s="733"/>
      <c r="H103" s="733"/>
      <c r="I103" s="733"/>
      <c r="J103" s="861"/>
      <c r="K103" s="733"/>
      <c r="L103" s="880"/>
      <c r="M103" s="881"/>
      <c r="N103" s="838" t="str">
        <f aca="false">IF('別紙様式2-2（４・５月分）'!Q81="","",'別紙様式2-2（４・５月分）'!Q81)</f>
        <v/>
      </c>
      <c r="O103" s="864"/>
      <c r="P103" s="814"/>
      <c r="Q103" s="814"/>
      <c r="R103" s="814"/>
      <c r="S103" s="865"/>
      <c r="T103" s="816"/>
      <c r="U103" s="817"/>
      <c r="V103" s="866"/>
      <c r="W103" s="819"/>
      <c r="X103" s="820"/>
      <c r="Y103" s="627"/>
      <c r="Z103" s="820"/>
      <c r="AA103" s="627"/>
      <c r="AB103" s="820"/>
      <c r="AC103" s="627"/>
      <c r="AD103" s="820"/>
      <c r="AE103" s="627"/>
      <c r="AF103" s="627"/>
      <c r="AG103" s="821"/>
      <c r="AH103" s="822"/>
      <c r="AI103" s="867"/>
      <c r="AJ103" s="868"/>
      <c r="AK103" s="825"/>
      <c r="AL103" s="826"/>
      <c r="AM103" s="827"/>
      <c r="AN103" s="704"/>
      <c r="AO103" s="828"/>
      <c r="AP103" s="705"/>
      <c r="AQ103" s="705"/>
      <c r="AR103" s="829"/>
      <c r="AS103" s="830"/>
      <c r="AT103" s="839" t="str">
        <f aca="false">IF(AV102="","",IF(AG102&gt;10,"！令和６年度の新加算の「算定対象月」が10か月を超えています。標準的な「算定対象月」は令和６年６月から令和７年３月です。",IF(OR(AB102&lt;&gt;7,AD102&lt;&gt;3),"！算定期間の終わりが令和７年３月になっていません。区分変更を行う場合は、別紙様式2-4に記入してください。","")))</f>
        <v/>
      </c>
      <c r="AU103" s="869"/>
      <c r="AV103" s="832"/>
      <c r="AW103" s="878" t="str">
        <f aca="false">IF('別紙様式2-2（４・５月分）'!O81="","",'別紙様式2-2（４・５月分）'!O81)</f>
        <v/>
      </c>
      <c r="AX103" s="834"/>
      <c r="AY103" s="835"/>
      <c r="AZ103" s="836"/>
      <c r="BA103" s="836"/>
      <c r="BB103" s="836"/>
      <c r="BC103" s="836"/>
      <c r="BD103" s="836"/>
      <c r="BE103" s="836"/>
      <c r="BF103" s="836"/>
      <c r="BG103" s="836"/>
      <c r="BH103" s="836"/>
      <c r="BI103" s="836"/>
      <c r="BJ103" s="837"/>
      <c r="BK103" s="832"/>
      <c r="BL103" s="645" t="str">
        <f aca="false">G102</f>
        <v/>
      </c>
    </row>
    <row r="104" s="1" customFormat="true" ht="15" hidden="false" customHeight="true" outlineLevel="0" collapsed="false">
      <c r="A104" s="617"/>
      <c r="B104" s="732"/>
      <c r="C104" s="732"/>
      <c r="D104" s="732"/>
      <c r="E104" s="732"/>
      <c r="F104" s="732"/>
      <c r="G104" s="733"/>
      <c r="H104" s="733"/>
      <c r="I104" s="733"/>
      <c r="J104" s="861"/>
      <c r="K104" s="733"/>
      <c r="L104" s="880"/>
      <c r="M104" s="881"/>
      <c r="N104" s="838"/>
      <c r="O104" s="864"/>
      <c r="P104" s="874" t="s">
        <v>118</v>
      </c>
      <c r="Q104" s="841" t="e">
        <f aca="false">IFERROR(VLOOKUP('別紙様式2-2（４・５月分）'!AR80,【参考】数式用!$AT$5:$AV$22,3,FALSE),"")))</f>
        <v>#N/A</v>
      </c>
      <c r="R104" s="875" t="s">
        <v>120</v>
      </c>
      <c r="S104" s="870" t="e">
        <f aca="false">IFERROR(VLOOKUP(K102,【参考】数式用!$A$5:$AB$27,MATCH(Q104,【参考】数式用!$B$4:$AB$4,0)+1,0),"")))</f>
        <v>#N/A</v>
      </c>
      <c r="T104" s="844" t="s">
        <v>452</v>
      </c>
      <c r="U104" s="845"/>
      <c r="V104" s="871" t="e">
        <f aca="false">IFERROR(VLOOKUP(K102,【参考】数式用!$A$5:$AB$27,MATCH(U104,【参考】数式用!$B$4:$AB$4,0)+1,0),"")))</f>
        <v>#N/A</v>
      </c>
      <c r="W104" s="847" t="s">
        <v>114</v>
      </c>
      <c r="X104" s="882" t="n">
        <v>7</v>
      </c>
      <c r="Y104" s="668" t="s">
        <v>115</v>
      </c>
      <c r="Z104" s="882" t="n">
        <v>4</v>
      </c>
      <c r="AA104" s="668" t="s">
        <v>406</v>
      </c>
      <c r="AB104" s="882" t="n">
        <v>8</v>
      </c>
      <c r="AC104" s="668" t="s">
        <v>115</v>
      </c>
      <c r="AD104" s="882" t="n">
        <v>3</v>
      </c>
      <c r="AE104" s="668" t="s">
        <v>116</v>
      </c>
      <c r="AF104" s="668" t="s">
        <v>127</v>
      </c>
      <c r="AG104" s="849" t="n">
        <f aca="false">IF(X104&gt;=1,(AB104*12+AD104)-(X104*12+Z104)+1,"")</f>
        <v>12</v>
      </c>
      <c r="AH104" s="850" t="s">
        <v>407</v>
      </c>
      <c r="AI104" s="872" t="str">
        <f aca="false">IFERROR(ROUNDDOWN(ROUND(L102*V104,0)*M102,0)*AG104,"")</f>
        <v/>
      </c>
      <c r="AJ104" s="883" t="str">
        <f aca="false">IFERROR(ROUNDDOWN(ROUND((L102*(V104-AX102)),0)*M102,0)*AG104,"")</f>
        <v/>
      </c>
      <c r="AK104" s="853" t="e">
        <f aca="false">IFERROR(IF(OR(N102="",N103="",N105=""),0,ROUNDDOWN(ROUNDDOWN(ROUND(L102*VLOOKUP(K102,【参考】数式用!$A$5:$AB$27,MATCH("新加算Ⅳ",【参考】数式用!$B$4:$AB$4,0)+1,0),0)*M102,0)*AG104*0.5,0)),"")),0),0),0)))</f>
        <v>#N/A</v>
      </c>
      <c r="AL104" s="854" t="str">
        <f aca="false">IF(U104&lt;&gt;"","新規に適用","")</f>
        <v/>
      </c>
      <c r="AM104" s="855" t="e">
        <f aca="false">IFERROR(IF(OR(N105="ベア加算",N105=""),0, IF(OR(U102="新加算Ⅰ",U102="新加算Ⅱ",U102="新加算Ⅲ",U102="新加算Ⅳ"),0,ROUNDDOWN(ROUND(L102*VLOOKUP(K102,【参考】数式用!$A$5:$I$27,MATCH("ベア加算",【参考】数式用!$B$4:$I$4,0)+1,0),0)*M102,0)*AG104)),"")),0),0))))</f>
        <v>#N/A</v>
      </c>
      <c r="AN104" s="856" t="e">
        <f aca="false">IF(AM104=0,"",IF(AND(U104&lt;&gt;"",AN102=""),"新規に適用",IF(AND(U104&lt;&gt;"",AN102&lt;&gt;""),"継続で適用","")))</f>
        <v>#N/A</v>
      </c>
      <c r="AO104" s="856" t="str">
        <f aca="false">IF(AND(U104&lt;&gt;"",AO102=""),"新規に適用",IF(AND(U104&lt;&gt;"",AO102&lt;&gt;""),"継続で適用",""))</f>
        <v/>
      </c>
      <c r="AP104" s="857"/>
      <c r="AQ104" s="856" t="str">
        <f aca="false">IF(AND(U104&lt;&gt;"",AQ102=""),"新規に適用",IF(AND(U104&lt;&gt;"",AQ102&lt;&gt;""),"継続で適用",""))</f>
        <v/>
      </c>
      <c r="AR104" s="858" t="str">
        <f aca="false">IF(AND(U104&lt;&gt;"",AO102=""),"新規に適用",IF(AND(U104&lt;&gt;"",OR(U102="新加算Ⅰ",U102="新加算Ⅱ",U102="新加算Ⅴ（１）",U102="新加算Ⅴ（２）",U102="新加算Ⅴ（３）",U102="新加算Ⅴ（４）",U102="新加算Ⅴ（５）",U102="新加算Ⅴ（６）",U102="新加算Ⅴ（７）",U102="新加算Ⅴ（９）",U102="新加算Ⅴ（10）",U102="新加算Ⅴ（12）")),"継続で適用",""))</f>
        <v/>
      </c>
      <c r="AS104" s="856" t="str">
        <f aca="false">IF(AND(U104&lt;&gt;"",AS102=""),"新規に適用",IF(AND(U104&lt;&gt;"",AS102&lt;&gt;""),"継続で適用",""))</f>
        <v/>
      </c>
      <c r="AT104" s="839"/>
      <c r="AU104" s="869"/>
      <c r="AV104" s="832" t="str">
        <f aca="false">IF(K102&lt;&gt;"","V列に色付け","")</f>
        <v/>
      </c>
      <c r="AW104" s="878"/>
      <c r="AX104" s="834"/>
      <c r="BL104" s="645" t="str">
        <f aca="false">G102</f>
        <v/>
      </c>
    </row>
    <row r="105" s="1" customFormat="true" ht="30" hidden="false" customHeight="true" outlineLevel="0" collapsed="false">
      <c r="A105" s="617"/>
      <c r="B105" s="732"/>
      <c r="C105" s="732"/>
      <c r="D105" s="732"/>
      <c r="E105" s="732"/>
      <c r="F105" s="732"/>
      <c r="G105" s="733"/>
      <c r="H105" s="733"/>
      <c r="I105" s="733"/>
      <c r="J105" s="861"/>
      <c r="K105" s="733"/>
      <c r="L105" s="880"/>
      <c r="M105" s="881"/>
      <c r="N105" s="860" t="str">
        <f aca="false">IF('別紙様式2-2（４・５月分）'!Q82="","",'別紙様式2-2（４・５月分）'!Q82)</f>
        <v/>
      </c>
      <c r="O105" s="864"/>
      <c r="P105" s="874"/>
      <c r="Q105" s="841"/>
      <c r="R105" s="875"/>
      <c r="S105" s="870"/>
      <c r="T105" s="844"/>
      <c r="U105" s="845"/>
      <c r="V105" s="871"/>
      <c r="W105" s="847"/>
      <c r="X105" s="882"/>
      <c r="Y105" s="668"/>
      <c r="Z105" s="882"/>
      <c r="AA105" s="668"/>
      <c r="AB105" s="882"/>
      <c r="AC105" s="668"/>
      <c r="AD105" s="882"/>
      <c r="AE105" s="668"/>
      <c r="AF105" s="668"/>
      <c r="AG105" s="849"/>
      <c r="AH105" s="850"/>
      <c r="AI105" s="872"/>
      <c r="AJ105" s="883"/>
      <c r="AK105" s="853"/>
      <c r="AL105" s="854"/>
      <c r="AM105" s="855"/>
      <c r="AN105" s="856"/>
      <c r="AO105" s="856"/>
      <c r="AP105" s="857"/>
      <c r="AQ105" s="856"/>
      <c r="AR105" s="858"/>
      <c r="AS105" s="856"/>
      <c r="AT105" s="682" t="str">
        <f aca="false">IF(AV102="","",IF(OR(U102="",AND(N105="ベア加算なし",OR(U102="新加算Ⅰ",U102="新加算Ⅱ",U102="新加算Ⅲ",U102="新加算Ⅳ"),AN102=""),AND(OR(U102="新加算Ⅰ",U102="新加算Ⅱ",U102="新加算Ⅲ",U102="新加算Ⅳ",U102="新加算Ⅴ（１）",U102="新加算Ⅴ（２）",U102="新加算Ⅴ（３）",U102="新加算Ⅴ（４）",U102="新加算Ⅴ（５）",U102="新加算Ⅴ（６）",U102="新加算Ⅴ（８）",U102="新加算Ⅴ（11）"),AO102=""),AND(OR(U102="新加算Ⅴ（７）",U102="新加算Ⅴ（９）",U102="新加算Ⅴ（10）",U102="新加算Ⅴ（12）",U102="新加算Ⅴ（13）",U102="新加算Ⅴ（14）"),AP102=""),AND(OR(U102="新加算Ⅰ",U102="新加算Ⅱ",U102="新加算Ⅲ",U102="新加算Ⅴ（１）",U102="新加算Ⅴ（３）",U102="新加算Ⅴ（８）"),AQ102=""),AND(AND(OR(U102="新加算Ⅰ",U102="新加算Ⅱ",U102="新加算Ⅴ（１）",U102="新加算Ⅴ（２）",U102="新加算Ⅴ（３）",U102="新加算Ⅴ（４）",U102="新加算Ⅴ（５）",U102="新加算Ⅴ（６）",U102="新加算Ⅴ（７）",U102="新加算Ⅴ（９）",U102="新加算Ⅴ（10）",U102="新加算Ⅴ（12）"),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102=""),AND(OR(U102="新加算Ⅰ",U102="新加算Ⅴ（１）",U102="新加算Ⅴ（２）",U102="新加算Ⅴ（５）",U102="新加算Ⅴ（７）",U102="新加算Ⅴ（10）"),AS102="")),"！記入が必要な欄（ピンク色のセル）に空欄があります。空欄を埋めてください。",""))</f>
        <v/>
      </c>
      <c r="AU105" s="869"/>
      <c r="AV105" s="832"/>
      <c r="AW105" s="878" t="str">
        <f aca="false">IF('別紙様式2-2（４・５月分）'!O82="","",'別紙様式2-2（４・５月分）'!O82)</f>
        <v/>
      </c>
      <c r="AX105" s="834"/>
      <c r="BL105" s="645" t="str">
        <f aca="false">G102</f>
        <v/>
      </c>
    </row>
    <row r="106" customFormat="false" ht="30" hidden="false" customHeight="true" outlineLevel="0" collapsed="false">
      <c r="A106" s="731" t="n">
        <v>24</v>
      </c>
      <c r="B106" s="618" t="str">
        <f aca="false">IF(基本情報入力シート!C77="","",基本情報入力シート!C77)</f>
        <v/>
      </c>
      <c r="C106" s="618"/>
      <c r="D106" s="618"/>
      <c r="E106" s="618"/>
      <c r="F106" s="618"/>
      <c r="G106" s="619" t="str">
        <f aca="false">IF(基本情報入力シート!M77="","",基本情報入力シート!M77)</f>
        <v/>
      </c>
      <c r="H106" s="619" t="str">
        <f aca="false">IF(基本情報入力シート!R77="","",基本情報入力シート!R77)</f>
        <v/>
      </c>
      <c r="I106" s="619" t="str">
        <f aca="false">IF(基本情報入力シート!W77="","",基本情報入力シート!W77)</f>
        <v/>
      </c>
      <c r="J106" s="809" t="str">
        <f aca="false">IF(基本情報入力シート!X77="","",基本情報入力シート!X77)</f>
        <v/>
      </c>
      <c r="K106" s="619" t="str">
        <f aca="false">IF(基本情報入力シート!Y77="","",基本情報入力シート!Y77)</f>
        <v/>
      </c>
      <c r="L106" s="621" t="str">
        <f aca="false">IF(基本情報入力シート!AB77="","",基本情報入力シート!AB77)</f>
        <v/>
      </c>
      <c r="M106" s="622" t="e">
        <f aca="false">IF(基本情報入力シート!AC77="","",基本情報入力シート!AC77)</f>
        <v>#N/A</v>
      </c>
      <c r="N106" s="812" t="str">
        <f aca="false">IF('別紙様式2-2（４・５月分）'!Q83="","",'別紙様式2-2（４・５月分）'!Q83)</f>
        <v/>
      </c>
      <c r="O106" s="864" t="e">
        <f aca="false">IF(SUM('別紙様式2-2（４・５月分）'!R83:R85)=0,"",SUM('別紙様式2-2（４・５月分）'!R83:R85))</f>
        <v>#N/A</v>
      </c>
      <c r="P106" s="814" t="e">
        <f aca="false">IFERROR(VLOOKUP('別紙様式2-2（４・５月分）'!AR83,【参考】数式用!$AT$5:$AU$22,2,FALSE),"")))</f>
        <v>#N/A</v>
      </c>
      <c r="Q106" s="814"/>
      <c r="R106" s="814"/>
      <c r="S106" s="865" t="e">
        <f aca="false">IFERROR(VLOOKUP(K106,【参考】数式用!$A$5:$AB$27,MATCH(P106,【参考】数式用!$B$4:$AB$4,0)+1,0),"")))</f>
        <v>#N/A</v>
      </c>
      <c r="T106" s="816" t="s">
        <v>447</v>
      </c>
      <c r="U106" s="817"/>
      <c r="V106" s="866" t="e">
        <f aca="false">IFERROR(VLOOKUP(K106,【参考】数式用!$A$5:$AB$27,MATCH(U106,【参考】数式用!$B$4:$AB$4,0)+1,0),"")))</f>
        <v>#N/A</v>
      </c>
      <c r="W106" s="819" t="s">
        <v>114</v>
      </c>
      <c r="X106" s="820" t="n">
        <v>6</v>
      </c>
      <c r="Y106" s="627" t="s">
        <v>115</v>
      </c>
      <c r="Z106" s="820" t="n">
        <v>6</v>
      </c>
      <c r="AA106" s="627" t="s">
        <v>406</v>
      </c>
      <c r="AB106" s="820" t="n">
        <v>7</v>
      </c>
      <c r="AC106" s="627" t="s">
        <v>115</v>
      </c>
      <c r="AD106" s="820" t="n">
        <v>3</v>
      </c>
      <c r="AE106" s="627" t="s">
        <v>116</v>
      </c>
      <c r="AF106" s="627" t="s">
        <v>127</v>
      </c>
      <c r="AG106" s="821" t="n">
        <f aca="false">IF(X106&gt;=1,(AB106*12+AD106)-(X106*12+Z106)+1,"")</f>
        <v>10</v>
      </c>
      <c r="AH106" s="822" t="s">
        <v>407</v>
      </c>
      <c r="AI106" s="867" t="str">
        <f aca="false">IFERROR(ROUNDDOWN(ROUND(L106*V106,0)*M106,0)*AG106,"")</f>
        <v/>
      </c>
      <c r="AJ106" s="868" t="str">
        <f aca="false">IFERROR(ROUNDDOWN(ROUND((L106*(V106-AX106)),0)*M106,0)*AG106,"")</f>
        <v/>
      </c>
      <c r="AK106" s="825" t="e">
        <f aca="false">IFERROR(IF(OR(N106="",N107="",N109=""),0,ROUNDDOWN(ROUNDDOWN(ROUND(L106*VLOOKUP(K106,【参考】数式用!$A$5:$AB$27,MATCH("新加算Ⅳ",【参考】数式用!$B$4:$AB$4,0)+1,0),0)*M106,0)*AG106*0.5,0)),"")),0),0),0)))</f>
        <v>#N/A</v>
      </c>
      <c r="AL106" s="826"/>
      <c r="AM106" s="827" t="e">
        <f aca="false">IFERROR(IF(OR(N109="ベア加算",N109=""),0, IF(OR(U106="新加算Ⅰ",U106="新加算Ⅱ",U106="新加算Ⅲ",U106="新加算Ⅳ"),ROUNDDOWN(ROUND(L106*VLOOKUP(K106,【参考】数式用!$A$5:$I$27,MATCH("ベア加算",【参考】数式用!$B$4:$I$4,0)+1,0),0)*M106,0)*AG106,0)),"")),0),0))))</f>
        <v>#N/A</v>
      </c>
      <c r="AN106" s="704"/>
      <c r="AO106" s="828"/>
      <c r="AP106" s="705"/>
      <c r="AQ106" s="705"/>
      <c r="AR106" s="829"/>
      <c r="AS106" s="830"/>
      <c r="AT106" s="640" t="str">
        <f aca="false">IF(AV106="","",IF(V106&lt;O106,"！加算の要件上は問題ありませんが、令和６年４・５月と比較して令和６年６月に加算率が下がる計画になっています。",""))</f>
        <v/>
      </c>
      <c r="AU106" s="869"/>
      <c r="AV106" s="832" t="str">
        <f aca="false">IF(K106&lt;&gt;"","V列に色付け","")</f>
        <v/>
      </c>
      <c r="AW106" s="878" t="str">
        <f aca="false">IF('別紙様式2-2（４・５月分）'!O83="","",'別紙様式2-2（４・５月分）'!O83)</f>
        <v/>
      </c>
      <c r="AX106" s="834" t="e">
        <f aca="false">IF(SUM('別紙様式2-2（４・５月分）'!P83:P85)=0,"",SUM('別紙様式2-2（４・５月分）'!P83:P85))</f>
        <v>#N/A</v>
      </c>
      <c r="AY106" s="835" t="e">
        <f aca="false">IFERROR(VLOOKUP(K106,【参考】数式用!$AJ$2:$AK$24,2,FALSE),"")))</f>
        <v>#N/A</v>
      </c>
      <c r="AZ106" s="836" t="s">
        <v>448</v>
      </c>
      <c r="BA106" s="836" t="s">
        <v>449</v>
      </c>
      <c r="BB106" s="836" t="s">
        <v>450</v>
      </c>
      <c r="BC106" s="836" t="s">
        <v>451</v>
      </c>
      <c r="BD106" s="836" t="e">
        <f aca="false">IF(AND(P106&lt;&gt;"新加算Ⅰ",P106&lt;&gt;"新加算Ⅱ",P106&lt;&gt;"新加算Ⅲ",P106&lt;&gt;"新加算Ⅳ"),P106,IF(Q108&lt;&gt;"",Q108,""))</f>
        <v>#N/A</v>
      </c>
      <c r="BE106" s="836"/>
      <c r="BF106" s="836" t="e">
        <f aca="false">IF(AM106&lt;&gt;0,IF(AN106="○","入力済","未入力"),"")</f>
        <v>#N/A</v>
      </c>
      <c r="BG106" s="836" t="str">
        <f aca="false">IF(OR(U106="新加算Ⅰ",U106="新加算Ⅱ",U106="新加算Ⅲ",U106="新加算Ⅳ",U106="新加算Ⅴ（１）",U106="新加算Ⅴ（２）",U106="新加算Ⅴ（３）",U106="新加算ⅠⅤ（４）",U106="新加算Ⅴ（５）",U106="新加算Ⅴ（６）",U106="新加算Ⅴ（８）",U106="新加算Ⅴ（11）"),IF(OR(AO106="○",AO106="令和６年度中に満たす"),"入力済","未入力"),"")</f>
        <v/>
      </c>
      <c r="BH106" s="836" t="str">
        <f aca="false">IF(OR(U106="新加算Ⅴ（７）",U106="新加算Ⅴ（９）",U106="新加算Ⅴ（10）",U106="新加算Ⅴ（12）",U106="新加算Ⅴ（13）",U106="新加算Ⅴ（14）"),IF(OR(AP106="○",AP106="令和６年度中に満たす"),"入力済","未入力"),"")</f>
        <v/>
      </c>
      <c r="BI106" s="836" t="str">
        <f aca="false">IF(OR(U106="新加算Ⅰ",U106="新加算Ⅱ",U106="新加算Ⅲ",U106="新加算Ⅴ（１）",U106="新加算Ⅴ（３）",U106="新加算Ⅴ（８）"),IF(OR(AQ106="○",AQ106="令和６年度中に満たす"),"入力済","未入力"),"")</f>
        <v/>
      </c>
      <c r="BJ106" s="837" t="str">
        <f aca="false">IF(OR(U106="新加算Ⅰ",U106="新加算Ⅱ",U106="新加算Ⅴ（１）",U106="新加算Ⅴ（２）",U106="新加算Ⅴ（３）",U106="新加算Ⅴ（４）",U106="新加算Ⅴ（５）",U106="新加算Ⅴ（６）",U106="新加算Ⅴ（７）",U106="新加算Ⅴ（９）",U106="新加算Ⅴ（10）",U106="新加算Ⅴ（12）"),IF(OR(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（病院等（老健以外）)",K106&lt;&gt;"（介護予防）短期入所療養介護（医療院）"),AR106&lt;&gt;""),1,""),"")</f>
        <v/>
      </c>
      <c r="BK106" s="832" t="str">
        <f aca="false">IF(OR(U106="新加算Ⅰ",U106="新加算Ⅴ（１）",U106="新加算Ⅴ（２）",U106="新加算Ⅴ（５）",U106="新加算Ⅴ（７）",U106="新加算Ⅴ（10）"),IF(AS106="","未入力","入力済"),"")</f>
        <v/>
      </c>
      <c r="BL106" s="645" t="str">
        <f aca="false">G106</f>
        <v/>
      </c>
    </row>
    <row r="107" customFormat="false" ht="15" hidden="false" customHeight="true" outlineLevel="0" collapsed="false">
      <c r="A107" s="731"/>
      <c r="B107" s="618"/>
      <c r="C107" s="618"/>
      <c r="D107" s="618"/>
      <c r="E107" s="618"/>
      <c r="F107" s="618"/>
      <c r="G107" s="619"/>
      <c r="H107" s="619"/>
      <c r="I107" s="619"/>
      <c r="J107" s="809"/>
      <c r="K107" s="619"/>
      <c r="L107" s="621"/>
      <c r="M107" s="622"/>
      <c r="N107" s="838" t="str">
        <f aca="false">IF('別紙様式2-2（４・５月分）'!Q84="","",'別紙様式2-2（４・５月分）'!Q84)</f>
        <v/>
      </c>
      <c r="O107" s="864"/>
      <c r="P107" s="814"/>
      <c r="Q107" s="814"/>
      <c r="R107" s="814"/>
      <c r="S107" s="865"/>
      <c r="T107" s="816"/>
      <c r="U107" s="817"/>
      <c r="V107" s="866"/>
      <c r="W107" s="819"/>
      <c r="X107" s="820"/>
      <c r="Y107" s="627"/>
      <c r="Z107" s="820"/>
      <c r="AA107" s="627"/>
      <c r="AB107" s="820"/>
      <c r="AC107" s="627"/>
      <c r="AD107" s="820"/>
      <c r="AE107" s="627"/>
      <c r="AF107" s="627"/>
      <c r="AG107" s="821"/>
      <c r="AH107" s="822"/>
      <c r="AI107" s="867"/>
      <c r="AJ107" s="868"/>
      <c r="AK107" s="825"/>
      <c r="AL107" s="826"/>
      <c r="AM107" s="827"/>
      <c r="AN107" s="704"/>
      <c r="AO107" s="828"/>
      <c r="AP107" s="705"/>
      <c r="AQ107" s="705"/>
      <c r="AR107" s="829"/>
      <c r="AS107" s="830"/>
      <c r="AT107" s="839" t="str">
        <f aca="false">IF(AV106="","",IF(AG106&gt;10,"！令和６年度の新加算の「算定対象月」が10か月を超えています。標準的な「算定対象月」は令和６年６月から令和７年３月です。",IF(OR(AB106&lt;&gt;7,AD106&lt;&gt;3),"！算定期間の終わりが令和７年３月になっていません。区分変更を行う場合は、別紙様式2-4に記入してください。","")))</f>
        <v/>
      </c>
      <c r="AU107" s="869"/>
      <c r="AV107" s="832"/>
      <c r="AW107" s="878" t="str">
        <f aca="false">IF('別紙様式2-2（４・５月分）'!O84="","",'別紙様式2-2（４・５月分）'!O84)</f>
        <v/>
      </c>
      <c r="AX107" s="834"/>
      <c r="AY107" s="835"/>
      <c r="AZ107" s="836"/>
      <c r="BA107" s="836"/>
      <c r="BB107" s="836"/>
      <c r="BC107" s="836"/>
      <c r="BD107" s="836"/>
      <c r="BE107" s="836"/>
      <c r="BF107" s="836"/>
      <c r="BG107" s="836"/>
      <c r="BH107" s="836"/>
      <c r="BI107" s="836"/>
      <c r="BJ107" s="837"/>
      <c r="BK107" s="832"/>
      <c r="BL107" s="645" t="str">
        <f aca="false">G106</f>
        <v/>
      </c>
    </row>
    <row r="108" s="1" customFormat="true" ht="15" hidden="false" customHeight="true" outlineLevel="0" collapsed="false">
      <c r="A108" s="731"/>
      <c r="B108" s="618"/>
      <c r="C108" s="618"/>
      <c r="D108" s="618"/>
      <c r="E108" s="618"/>
      <c r="F108" s="618"/>
      <c r="G108" s="619"/>
      <c r="H108" s="619"/>
      <c r="I108" s="619"/>
      <c r="J108" s="809"/>
      <c r="K108" s="619"/>
      <c r="L108" s="621"/>
      <c r="M108" s="622"/>
      <c r="N108" s="838"/>
      <c r="O108" s="864"/>
      <c r="P108" s="874" t="s">
        <v>118</v>
      </c>
      <c r="Q108" s="841" t="e">
        <f aca="false">IFERROR(VLOOKUP('別紙様式2-2（４・５月分）'!AR83,【参考】数式用!$AT$5:$AV$22,3,FALSE),"")))</f>
        <v>#N/A</v>
      </c>
      <c r="R108" s="875" t="s">
        <v>120</v>
      </c>
      <c r="S108" s="876" t="e">
        <f aca="false">IFERROR(VLOOKUP(K106,【参考】数式用!$A$5:$AB$27,MATCH(Q108,【参考】数式用!$B$4:$AB$4,0)+1,0),"")))</f>
        <v>#N/A</v>
      </c>
      <c r="T108" s="844" t="s">
        <v>452</v>
      </c>
      <c r="U108" s="845"/>
      <c r="V108" s="871" t="e">
        <f aca="false">IFERROR(VLOOKUP(K106,【参考】数式用!$A$5:$AB$27,MATCH(U108,【参考】数式用!$B$4:$AB$4,0)+1,0),"")))</f>
        <v>#N/A</v>
      </c>
      <c r="W108" s="847" t="s">
        <v>114</v>
      </c>
      <c r="X108" s="882" t="n">
        <v>7</v>
      </c>
      <c r="Y108" s="668" t="s">
        <v>115</v>
      </c>
      <c r="Z108" s="882" t="n">
        <v>4</v>
      </c>
      <c r="AA108" s="668" t="s">
        <v>406</v>
      </c>
      <c r="AB108" s="882" t="n">
        <v>8</v>
      </c>
      <c r="AC108" s="668" t="s">
        <v>115</v>
      </c>
      <c r="AD108" s="882" t="n">
        <v>3</v>
      </c>
      <c r="AE108" s="668" t="s">
        <v>116</v>
      </c>
      <c r="AF108" s="668" t="s">
        <v>127</v>
      </c>
      <c r="AG108" s="849" t="n">
        <f aca="false">IF(X108&gt;=1,(AB108*12+AD108)-(X108*12+Z108)+1,"")</f>
        <v>12</v>
      </c>
      <c r="AH108" s="850" t="s">
        <v>407</v>
      </c>
      <c r="AI108" s="872" t="str">
        <f aca="false">IFERROR(ROUNDDOWN(ROUND(L106*V108,0)*M106,0)*AG108,"")</f>
        <v/>
      </c>
      <c r="AJ108" s="883" t="str">
        <f aca="false">IFERROR(ROUNDDOWN(ROUND((L106*(V108-AX106)),0)*M106,0)*AG108,"")</f>
        <v/>
      </c>
      <c r="AK108" s="853" t="e">
        <f aca="false">IFERROR(IF(OR(N106="",N107="",N109=""),0,ROUNDDOWN(ROUNDDOWN(ROUND(L106*VLOOKUP(K106,【参考】数式用!$A$5:$AB$27,MATCH("新加算Ⅳ",【参考】数式用!$B$4:$AB$4,0)+1,0),0)*M106,0)*AG108*0.5,0)),"")),0),0),0)))</f>
        <v>#N/A</v>
      </c>
      <c r="AL108" s="854" t="str">
        <f aca="false">IF(U108&lt;&gt;"","新規に適用","")</f>
        <v/>
      </c>
      <c r="AM108" s="855" t="e">
        <f aca="false">IFERROR(IF(OR(N109="ベア加算",N109=""),0, IF(OR(U106="新加算Ⅰ",U106="新加算Ⅱ",U106="新加算Ⅲ",U106="新加算Ⅳ"),0,ROUNDDOWN(ROUND(L106*VLOOKUP(K106,【参考】数式用!$A$5:$I$27,MATCH("ベア加算",【参考】数式用!$B$4:$I$4,0)+1,0),0)*M106,0)*AG108)),"")),0),0))))</f>
        <v>#N/A</v>
      </c>
      <c r="AN108" s="856" t="e">
        <f aca="false">IF(AM108=0,"",IF(AND(U108&lt;&gt;"",AN106=""),"新規に適用",IF(AND(U108&lt;&gt;"",AN106&lt;&gt;""),"継続で適用","")))</f>
        <v>#N/A</v>
      </c>
      <c r="AO108" s="856" t="str">
        <f aca="false">IF(AND(U108&lt;&gt;"",AO106=""),"新規に適用",IF(AND(U108&lt;&gt;"",AO106&lt;&gt;""),"継続で適用",""))</f>
        <v/>
      </c>
      <c r="AP108" s="857"/>
      <c r="AQ108" s="856" t="str">
        <f aca="false">IF(AND(U108&lt;&gt;"",AQ106=""),"新規に適用",IF(AND(U108&lt;&gt;"",AQ106&lt;&gt;""),"継続で適用",""))</f>
        <v/>
      </c>
      <c r="AR108" s="858" t="str">
        <f aca="false">IF(AND(U108&lt;&gt;"",AO106=""),"新規に適用",IF(AND(U108&lt;&gt;"",OR(U106="新加算Ⅰ",U106="新加算Ⅱ",U106="新加算Ⅴ（１）",U106="新加算Ⅴ（２）",U106="新加算Ⅴ（３）",U106="新加算Ⅴ（４）",U106="新加算Ⅴ（５）",U106="新加算Ⅴ（６）",U106="新加算Ⅴ（７）",U106="新加算Ⅴ（９）",U106="新加算Ⅴ（10）",U106="新加算Ⅴ（12）")),"継続で適用",""))</f>
        <v/>
      </c>
      <c r="AS108" s="856" t="str">
        <f aca="false">IF(AND(U108&lt;&gt;"",AS106=""),"新規に適用",IF(AND(U108&lt;&gt;"",AS106&lt;&gt;""),"継続で適用",""))</f>
        <v/>
      </c>
      <c r="AT108" s="839"/>
      <c r="AU108" s="869"/>
      <c r="AV108" s="832" t="str">
        <f aca="false">IF(K106&lt;&gt;"","V列に色付け","")</f>
        <v/>
      </c>
      <c r="AW108" s="878"/>
      <c r="AX108" s="834"/>
      <c r="BL108" s="645" t="str">
        <f aca="false">G106</f>
        <v/>
      </c>
    </row>
    <row r="109" s="1" customFormat="true" ht="30" hidden="false" customHeight="true" outlineLevel="0" collapsed="false">
      <c r="A109" s="731"/>
      <c r="B109" s="618"/>
      <c r="C109" s="618"/>
      <c r="D109" s="618"/>
      <c r="E109" s="618"/>
      <c r="F109" s="618"/>
      <c r="G109" s="619"/>
      <c r="H109" s="619"/>
      <c r="I109" s="619"/>
      <c r="J109" s="809"/>
      <c r="K109" s="619"/>
      <c r="L109" s="621"/>
      <c r="M109" s="622"/>
      <c r="N109" s="860" t="str">
        <f aca="false">IF('別紙様式2-2（４・５月分）'!Q85="","",'別紙様式2-2（４・５月分）'!Q85)</f>
        <v/>
      </c>
      <c r="O109" s="864"/>
      <c r="P109" s="874"/>
      <c r="Q109" s="841"/>
      <c r="R109" s="875"/>
      <c r="S109" s="876"/>
      <c r="T109" s="844"/>
      <c r="U109" s="845"/>
      <c r="V109" s="871"/>
      <c r="W109" s="847"/>
      <c r="X109" s="882"/>
      <c r="Y109" s="668"/>
      <c r="Z109" s="882"/>
      <c r="AA109" s="668"/>
      <c r="AB109" s="882"/>
      <c r="AC109" s="668"/>
      <c r="AD109" s="882"/>
      <c r="AE109" s="668"/>
      <c r="AF109" s="668"/>
      <c r="AG109" s="849"/>
      <c r="AH109" s="850"/>
      <c r="AI109" s="872"/>
      <c r="AJ109" s="883"/>
      <c r="AK109" s="853"/>
      <c r="AL109" s="854"/>
      <c r="AM109" s="855"/>
      <c r="AN109" s="856"/>
      <c r="AO109" s="856"/>
      <c r="AP109" s="857"/>
      <c r="AQ109" s="856"/>
      <c r="AR109" s="858"/>
      <c r="AS109" s="856"/>
      <c r="AT109" s="682" t="str">
        <f aca="false">IF(AV106="","",IF(OR(U106="",AND(N109="ベア加算なし",OR(U106="新加算Ⅰ",U106="新加算Ⅱ",U106="新加算Ⅲ",U106="新加算Ⅳ"),AN106=""),AND(OR(U106="新加算Ⅰ",U106="新加算Ⅱ",U106="新加算Ⅲ",U106="新加算Ⅳ",U106="新加算Ⅴ（１）",U106="新加算Ⅴ（２）",U106="新加算Ⅴ（３）",U106="新加算Ⅴ（４）",U106="新加算Ⅴ（５）",U106="新加算Ⅴ（６）",U106="新加算Ⅴ（８）",U106="新加算Ⅴ（11）"),AO106=""),AND(OR(U106="新加算Ⅴ（７）",U106="新加算Ⅴ（９）",U106="新加算Ⅴ（10）",U106="新加算Ⅴ（12）",U106="新加算Ⅴ（13）",U106="新加算Ⅴ（14）"),AP106=""),AND(OR(U106="新加算Ⅰ",U106="新加算Ⅱ",U106="新加算Ⅲ",U106="新加算Ⅴ（１）",U106="新加算Ⅴ（３）",U106="新加算Ⅴ（８）"),AQ106=""),AND(AND(OR(U106="新加算Ⅰ",U106="新加算Ⅱ",U106="新加算Ⅴ（１）",U106="新加算Ⅴ（２）",U106="新加算Ⅴ（３）",U106="新加算Ⅴ（４）",U106="新加算Ⅴ（５）",U106="新加算Ⅴ（６）",U106="新加算Ⅴ（７）",U106="新加算Ⅴ（９）",U106="新加算Ⅴ（10）",U106="新加算Ⅴ（12）"),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106=""),AND(OR(U106="新加算Ⅰ",U106="新加算Ⅴ（１）",U106="新加算Ⅴ（２）",U106="新加算Ⅴ（５）",U106="新加算Ⅴ（７）",U106="新加算Ⅴ（10）"),AS106="")),"！記入が必要な欄（ピンク色のセル）に空欄があります。空欄を埋めてください。",""))</f>
        <v/>
      </c>
      <c r="AU109" s="869"/>
      <c r="AV109" s="832"/>
      <c r="AW109" s="878" t="str">
        <f aca="false">IF('別紙様式2-2（４・５月分）'!O85="","",'別紙様式2-2（４・５月分）'!O85)</f>
        <v/>
      </c>
      <c r="AX109" s="834"/>
      <c r="BL109" s="645" t="str">
        <f aca="false">G106</f>
        <v/>
      </c>
    </row>
    <row r="110" customFormat="false" ht="30" hidden="false" customHeight="true" outlineLevel="0" collapsed="false">
      <c r="A110" s="617" t="n">
        <v>25</v>
      </c>
      <c r="B110" s="732" t="str">
        <f aca="false">IF(基本情報入力シート!C78="","",基本情報入力シート!C78)</f>
        <v/>
      </c>
      <c r="C110" s="732"/>
      <c r="D110" s="732"/>
      <c r="E110" s="732"/>
      <c r="F110" s="732"/>
      <c r="G110" s="733" t="str">
        <f aca="false">IF(基本情報入力シート!M78="","",基本情報入力シート!M78)</f>
        <v/>
      </c>
      <c r="H110" s="733" t="str">
        <f aca="false">IF(基本情報入力シート!R78="","",基本情報入力シート!R78)</f>
        <v/>
      </c>
      <c r="I110" s="733" t="str">
        <f aca="false">IF(基本情報入力シート!W78="","",基本情報入力シート!W78)</f>
        <v/>
      </c>
      <c r="J110" s="861" t="str">
        <f aca="false">IF(基本情報入力シート!X78="","",基本情報入力シート!X78)</f>
        <v/>
      </c>
      <c r="K110" s="733" t="str">
        <f aca="false">IF(基本情報入力シート!Y78="","",基本情報入力シート!Y78)</f>
        <v/>
      </c>
      <c r="L110" s="880" t="str">
        <f aca="false">IF(基本情報入力シート!AB78="","",基本情報入力シート!AB78)</f>
        <v/>
      </c>
      <c r="M110" s="881" t="e">
        <f aca="false">IF(基本情報入力シート!AC78="","",基本情報入力シート!AC78)</f>
        <v>#N/A</v>
      </c>
      <c r="N110" s="812" t="str">
        <f aca="false">IF('別紙様式2-2（４・５月分）'!Q86="","",'別紙様式2-2（４・５月分）'!Q86)</f>
        <v/>
      </c>
      <c r="O110" s="864" t="e">
        <f aca="false">IF(SUM('別紙様式2-2（４・５月分）'!R86:R88)=0,"",SUM('別紙様式2-2（４・５月分）'!R86:R88))</f>
        <v>#N/A</v>
      </c>
      <c r="P110" s="814" t="e">
        <f aca="false">IFERROR(VLOOKUP('別紙様式2-2（４・５月分）'!AR86,【参考】数式用!$AT$5:$AU$22,2,FALSE),"")))</f>
        <v>#N/A</v>
      </c>
      <c r="Q110" s="814"/>
      <c r="R110" s="814"/>
      <c r="S110" s="865" t="e">
        <f aca="false">IFERROR(VLOOKUP(K110,【参考】数式用!$A$5:$AB$27,MATCH(P110,【参考】数式用!$B$4:$AB$4,0)+1,0),"")))</f>
        <v>#N/A</v>
      </c>
      <c r="T110" s="816" t="s">
        <v>447</v>
      </c>
      <c r="U110" s="817"/>
      <c r="V110" s="866" t="e">
        <f aca="false">IFERROR(VLOOKUP(K110,【参考】数式用!$A$5:$AB$27,MATCH(U110,【参考】数式用!$B$4:$AB$4,0)+1,0),"")))</f>
        <v>#N/A</v>
      </c>
      <c r="W110" s="819" t="s">
        <v>114</v>
      </c>
      <c r="X110" s="820" t="n">
        <v>6</v>
      </c>
      <c r="Y110" s="627" t="s">
        <v>115</v>
      </c>
      <c r="Z110" s="820" t="n">
        <v>6</v>
      </c>
      <c r="AA110" s="627" t="s">
        <v>406</v>
      </c>
      <c r="AB110" s="820" t="n">
        <v>7</v>
      </c>
      <c r="AC110" s="627" t="s">
        <v>115</v>
      </c>
      <c r="AD110" s="820" t="n">
        <v>3</v>
      </c>
      <c r="AE110" s="627" t="s">
        <v>116</v>
      </c>
      <c r="AF110" s="627" t="s">
        <v>127</v>
      </c>
      <c r="AG110" s="821" t="n">
        <f aca="false">IF(X110&gt;=1,(AB110*12+AD110)-(X110*12+Z110)+1,"")</f>
        <v>10</v>
      </c>
      <c r="AH110" s="822" t="s">
        <v>407</v>
      </c>
      <c r="AI110" s="867" t="str">
        <f aca="false">IFERROR(ROUNDDOWN(ROUND(L110*V110,0)*M110,0)*AG110,"")</f>
        <v/>
      </c>
      <c r="AJ110" s="868" t="str">
        <f aca="false">IFERROR(ROUNDDOWN(ROUND((L110*(V110-AX110)),0)*M110,0)*AG110,"")</f>
        <v/>
      </c>
      <c r="AK110" s="825" t="e">
        <f aca="false">IFERROR(IF(OR(N110="",N111="",N113=""),0,ROUNDDOWN(ROUNDDOWN(ROUND(L110*VLOOKUP(K110,【参考】数式用!$A$5:$AB$27,MATCH("新加算Ⅳ",【参考】数式用!$B$4:$AB$4,0)+1,0),0)*M110,0)*AG110*0.5,0)),"")),0),0),0)))</f>
        <v>#N/A</v>
      </c>
      <c r="AL110" s="826"/>
      <c r="AM110" s="827" t="e">
        <f aca="false">IFERROR(IF(OR(N113="ベア加算",N113=""),0, IF(OR(U110="新加算Ⅰ",U110="新加算Ⅱ",U110="新加算Ⅲ",U110="新加算Ⅳ"),ROUNDDOWN(ROUND(L110*VLOOKUP(K110,【参考】数式用!$A$5:$I$27,MATCH("ベア加算",【参考】数式用!$B$4:$I$4,0)+1,0),0)*M110,0)*AG110,0)),"")),0),0))))</f>
        <v>#N/A</v>
      </c>
      <c r="AN110" s="704"/>
      <c r="AO110" s="828"/>
      <c r="AP110" s="705"/>
      <c r="AQ110" s="705"/>
      <c r="AR110" s="829"/>
      <c r="AS110" s="830"/>
      <c r="AT110" s="640" t="str">
        <f aca="false">IF(AV110="","",IF(V110&lt;O110,"！加算の要件上は問題ありませんが、令和６年４・５月と比較して令和６年６月に加算率が下がる計画になっています。",""))</f>
        <v/>
      </c>
      <c r="AU110" s="869"/>
      <c r="AV110" s="832" t="str">
        <f aca="false">IF(K110&lt;&gt;"","V列に色付け","")</f>
        <v/>
      </c>
      <c r="AW110" s="878" t="str">
        <f aca="false">IF('別紙様式2-2（４・５月分）'!O86="","",'別紙様式2-2（４・５月分）'!O86)</f>
        <v/>
      </c>
      <c r="AX110" s="834" t="e">
        <f aca="false">IF(SUM('別紙様式2-2（４・５月分）'!P86:P88)=0,"",SUM('別紙様式2-2（４・５月分）'!P86:P88))</f>
        <v>#N/A</v>
      </c>
      <c r="AY110" s="835" t="e">
        <f aca="false">IFERROR(VLOOKUP(K110,【参考】数式用!$AJ$2:$AK$24,2,FALSE),"")))</f>
        <v>#N/A</v>
      </c>
      <c r="AZ110" s="836" t="s">
        <v>448</v>
      </c>
      <c r="BA110" s="836" t="s">
        <v>449</v>
      </c>
      <c r="BB110" s="836" t="s">
        <v>450</v>
      </c>
      <c r="BC110" s="836" t="s">
        <v>451</v>
      </c>
      <c r="BD110" s="836" t="e">
        <f aca="false">IF(AND(P110&lt;&gt;"新加算Ⅰ",P110&lt;&gt;"新加算Ⅱ",P110&lt;&gt;"新加算Ⅲ",P110&lt;&gt;"新加算Ⅳ"),P110,IF(Q112&lt;&gt;"",Q112,""))</f>
        <v>#N/A</v>
      </c>
      <c r="BE110" s="836"/>
      <c r="BF110" s="836" t="e">
        <f aca="false">IF(AM110&lt;&gt;0,IF(AN110="○","入力済","未入力"),"")</f>
        <v>#N/A</v>
      </c>
      <c r="BG110" s="836" t="str">
        <f aca="false">IF(OR(U110="新加算Ⅰ",U110="新加算Ⅱ",U110="新加算Ⅲ",U110="新加算Ⅳ",U110="新加算Ⅴ（１）",U110="新加算Ⅴ（２）",U110="新加算Ⅴ（３）",U110="新加算ⅠⅤ（４）",U110="新加算Ⅴ（５）",U110="新加算Ⅴ（６）",U110="新加算Ⅴ（８）",U110="新加算Ⅴ（11）"),IF(OR(AO110="○",AO110="令和６年度中に満たす"),"入力済","未入力"),"")</f>
        <v/>
      </c>
      <c r="BH110" s="836" t="str">
        <f aca="false">IF(OR(U110="新加算Ⅴ（７）",U110="新加算Ⅴ（９）",U110="新加算Ⅴ（10）",U110="新加算Ⅴ（12）",U110="新加算Ⅴ（13）",U110="新加算Ⅴ（14）"),IF(OR(AP110="○",AP110="令和６年度中に満たす"),"入力済","未入力"),"")</f>
        <v/>
      </c>
      <c r="BI110" s="836" t="str">
        <f aca="false">IF(OR(U110="新加算Ⅰ",U110="新加算Ⅱ",U110="新加算Ⅲ",U110="新加算Ⅴ（１）",U110="新加算Ⅴ（３）",U110="新加算Ⅴ（８）"),IF(OR(AQ110="○",AQ110="令和６年度中に満たす"),"入力済","未入力"),"")</f>
        <v/>
      </c>
      <c r="BJ110" s="837" t="str">
        <f aca="false">IF(OR(U110="新加算Ⅰ",U110="新加算Ⅱ",U110="新加算Ⅴ（１）",U110="新加算Ⅴ（２）",U110="新加算Ⅴ（３）",U110="新加算Ⅴ（４）",U110="新加算Ⅴ（５）",U110="新加算Ⅴ（６）",U110="新加算Ⅴ（７）",U110="新加算Ⅴ（９）",U110="新加算Ⅴ（10）",U110="新加算Ⅴ（12）"),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（病院等（老健以外）)",K110&lt;&gt;"（介護予防）短期入所療養介護（医療院）"),AR110&lt;&gt;""),1,""),"")</f>
        <v/>
      </c>
      <c r="BK110" s="832" t="str">
        <f aca="false">IF(OR(U110="新加算Ⅰ",U110="新加算Ⅴ（１）",U110="新加算Ⅴ（２）",U110="新加算Ⅴ（５）",U110="新加算Ⅴ（７）",U110="新加算Ⅴ（10）"),IF(AS110="","未入力","入力済"),"")</f>
        <v/>
      </c>
      <c r="BL110" s="645" t="str">
        <f aca="false">G110</f>
        <v/>
      </c>
    </row>
    <row r="111" customFormat="false" ht="15" hidden="false" customHeight="true" outlineLevel="0" collapsed="false">
      <c r="A111" s="617"/>
      <c r="B111" s="732"/>
      <c r="C111" s="732"/>
      <c r="D111" s="732"/>
      <c r="E111" s="732"/>
      <c r="F111" s="732"/>
      <c r="G111" s="733"/>
      <c r="H111" s="733"/>
      <c r="I111" s="733"/>
      <c r="J111" s="861"/>
      <c r="K111" s="733"/>
      <c r="L111" s="880"/>
      <c r="M111" s="881"/>
      <c r="N111" s="838" t="str">
        <f aca="false">IF('別紙様式2-2（４・５月分）'!Q87="","",'別紙様式2-2（４・５月分）'!Q87)</f>
        <v/>
      </c>
      <c r="O111" s="864"/>
      <c r="P111" s="814"/>
      <c r="Q111" s="814"/>
      <c r="R111" s="814"/>
      <c r="S111" s="865"/>
      <c r="T111" s="816"/>
      <c r="U111" s="817"/>
      <c r="V111" s="866"/>
      <c r="W111" s="819"/>
      <c r="X111" s="820"/>
      <c r="Y111" s="627"/>
      <c r="Z111" s="820"/>
      <c r="AA111" s="627"/>
      <c r="AB111" s="820"/>
      <c r="AC111" s="627"/>
      <c r="AD111" s="820"/>
      <c r="AE111" s="627"/>
      <c r="AF111" s="627"/>
      <c r="AG111" s="821"/>
      <c r="AH111" s="822"/>
      <c r="AI111" s="867"/>
      <c r="AJ111" s="868"/>
      <c r="AK111" s="825"/>
      <c r="AL111" s="826"/>
      <c r="AM111" s="827"/>
      <c r="AN111" s="704"/>
      <c r="AO111" s="828"/>
      <c r="AP111" s="705"/>
      <c r="AQ111" s="705"/>
      <c r="AR111" s="829"/>
      <c r="AS111" s="830"/>
      <c r="AT111" s="839" t="str">
        <f aca="false">IF(AV110="","",IF(AG110&gt;10,"！令和６年度の新加算の「算定対象月」が10か月を超えています。標準的な「算定対象月」は令和６年６月から令和７年３月です。",IF(OR(AB110&lt;&gt;7,AD110&lt;&gt;3),"！算定期間の終わりが令和７年３月になっていません。区分変更を行う場合は、別紙様式2-4に記入してください。","")))</f>
        <v/>
      </c>
      <c r="AU111" s="869"/>
      <c r="AV111" s="832"/>
      <c r="AW111" s="878" t="str">
        <f aca="false">IF('別紙様式2-2（４・５月分）'!O87="","",'別紙様式2-2（４・５月分）'!O87)</f>
        <v/>
      </c>
      <c r="AX111" s="834"/>
      <c r="AY111" s="835"/>
      <c r="AZ111" s="836"/>
      <c r="BA111" s="836"/>
      <c r="BB111" s="836"/>
      <c r="BC111" s="836"/>
      <c r="BD111" s="836"/>
      <c r="BE111" s="836"/>
      <c r="BF111" s="836"/>
      <c r="BG111" s="836"/>
      <c r="BH111" s="836"/>
      <c r="BI111" s="836"/>
      <c r="BJ111" s="837"/>
      <c r="BK111" s="832"/>
      <c r="BL111" s="645" t="str">
        <f aca="false">G110</f>
        <v/>
      </c>
    </row>
    <row r="112" s="1" customFormat="true" ht="15" hidden="false" customHeight="true" outlineLevel="0" collapsed="false">
      <c r="A112" s="617"/>
      <c r="B112" s="732"/>
      <c r="C112" s="732"/>
      <c r="D112" s="732"/>
      <c r="E112" s="732"/>
      <c r="F112" s="732"/>
      <c r="G112" s="733"/>
      <c r="H112" s="733"/>
      <c r="I112" s="733"/>
      <c r="J112" s="861"/>
      <c r="K112" s="733"/>
      <c r="L112" s="880"/>
      <c r="M112" s="881"/>
      <c r="N112" s="838"/>
      <c r="O112" s="864"/>
      <c r="P112" s="874" t="s">
        <v>118</v>
      </c>
      <c r="Q112" s="841" t="e">
        <f aca="false">IFERROR(VLOOKUP('別紙様式2-2（４・５月分）'!AR86,【参考】数式用!$AT$5:$AV$22,3,FALSE),"")))</f>
        <v>#N/A</v>
      </c>
      <c r="R112" s="875" t="s">
        <v>120</v>
      </c>
      <c r="S112" s="870" t="e">
        <f aca="false">IFERROR(VLOOKUP(K110,【参考】数式用!$A$5:$AB$27,MATCH(Q112,【参考】数式用!$B$4:$AB$4,0)+1,0),"")))</f>
        <v>#N/A</v>
      </c>
      <c r="T112" s="844" t="s">
        <v>452</v>
      </c>
      <c r="U112" s="845"/>
      <c r="V112" s="871" t="e">
        <f aca="false">IFERROR(VLOOKUP(K110,【参考】数式用!$A$5:$AB$27,MATCH(U112,【参考】数式用!$B$4:$AB$4,0)+1,0),"")))</f>
        <v>#N/A</v>
      </c>
      <c r="W112" s="847" t="s">
        <v>114</v>
      </c>
      <c r="X112" s="882" t="n">
        <v>7</v>
      </c>
      <c r="Y112" s="668" t="s">
        <v>115</v>
      </c>
      <c r="Z112" s="882" t="n">
        <v>4</v>
      </c>
      <c r="AA112" s="668" t="s">
        <v>406</v>
      </c>
      <c r="AB112" s="882" t="n">
        <v>8</v>
      </c>
      <c r="AC112" s="668" t="s">
        <v>115</v>
      </c>
      <c r="AD112" s="882" t="n">
        <v>3</v>
      </c>
      <c r="AE112" s="668" t="s">
        <v>116</v>
      </c>
      <c r="AF112" s="668" t="s">
        <v>127</v>
      </c>
      <c r="AG112" s="849" t="n">
        <f aca="false">IF(X112&gt;=1,(AB112*12+AD112)-(X112*12+Z112)+1,"")</f>
        <v>12</v>
      </c>
      <c r="AH112" s="850" t="s">
        <v>407</v>
      </c>
      <c r="AI112" s="872" t="str">
        <f aca="false">IFERROR(ROUNDDOWN(ROUND(L110*V112,0)*M110,0)*AG112,"")</f>
        <v/>
      </c>
      <c r="AJ112" s="883" t="str">
        <f aca="false">IFERROR(ROUNDDOWN(ROUND((L110*(V112-AX110)),0)*M110,0)*AG112,"")</f>
        <v/>
      </c>
      <c r="AK112" s="853" t="e">
        <f aca="false">IFERROR(IF(OR(N110="",N111="",N113=""),0,ROUNDDOWN(ROUNDDOWN(ROUND(L110*VLOOKUP(K110,【参考】数式用!$A$5:$AB$27,MATCH("新加算Ⅳ",【参考】数式用!$B$4:$AB$4,0)+1,0),0)*M110,0)*AG112*0.5,0)),"")),0),0),0)))</f>
        <v>#N/A</v>
      </c>
      <c r="AL112" s="854" t="str">
        <f aca="false">IF(U112&lt;&gt;"","新規に適用","")</f>
        <v/>
      </c>
      <c r="AM112" s="855" t="e">
        <f aca="false">IFERROR(IF(OR(N113="ベア加算",N113=""),0, IF(OR(U110="新加算Ⅰ",U110="新加算Ⅱ",U110="新加算Ⅲ",U110="新加算Ⅳ"),0,ROUNDDOWN(ROUND(L110*VLOOKUP(K110,【参考】数式用!$A$5:$I$27,MATCH("ベア加算",【参考】数式用!$B$4:$I$4,0)+1,0),0)*M110,0)*AG112)),"")),0),0))))</f>
        <v>#N/A</v>
      </c>
      <c r="AN112" s="856" t="e">
        <f aca="false">IF(AM112=0,"",IF(AND(U112&lt;&gt;"",AN110=""),"新規に適用",IF(AND(U112&lt;&gt;"",AN110&lt;&gt;""),"継続で適用","")))</f>
        <v>#N/A</v>
      </c>
      <c r="AO112" s="856" t="str">
        <f aca="false">IF(AND(U112&lt;&gt;"",AO110=""),"新規に適用",IF(AND(U112&lt;&gt;"",AO110&lt;&gt;""),"継続で適用",""))</f>
        <v/>
      </c>
      <c r="AP112" s="857"/>
      <c r="AQ112" s="856" t="str">
        <f aca="false">IF(AND(U112&lt;&gt;"",AQ110=""),"新規に適用",IF(AND(U112&lt;&gt;"",AQ110&lt;&gt;""),"継続で適用",""))</f>
        <v/>
      </c>
      <c r="AR112" s="858" t="str">
        <f aca="false">IF(AND(U112&lt;&gt;"",AO110=""),"新規に適用",IF(AND(U112&lt;&gt;"",OR(U110="新加算Ⅰ",U110="新加算Ⅱ",U110="新加算Ⅴ（１）",U110="新加算Ⅴ（２）",U110="新加算Ⅴ（３）",U110="新加算Ⅴ（４）",U110="新加算Ⅴ（５）",U110="新加算Ⅴ（６）",U110="新加算Ⅴ（７）",U110="新加算Ⅴ（９）",U110="新加算Ⅴ（10）",U110="新加算Ⅴ（12）")),"継続で適用",""))</f>
        <v/>
      </c>
      <c r="AS112" s="856" t="str">
        <f aca="false">IF(AND(U112&lt;&gt;"",AS110=""),"新規に適用",IF(AND(U112&lt;&gt;"",AS110&lt;&gt;""),"継続で適用",""))</f>
        <v/>
      </c>
      <c r="AT112" s="839"/>
      <c r="AU112" s="869"/>
      <c r="AV112" s="832" t="str">
        <f aca="false">IF(K110&lt;&gt;"","V列に色付け","")</f>
        <v/>
      </c>
      <c r="AW112" s="878"/>
      <c r="AX112" s="834"/>
      <c r="BL112" s="645" t="str">
        <f aca="false">G110</f>
        <v/>
      </c>
    </row>
    <row r="113" s="1" customFormat="true" ht="30" hidden="false" customHeight="true" outlineLevel="0" collapsed="false">
      <c r="A113" s="617"/>
      <c r="B113" s="732"/>
      <c r="C113" s="732"/>
      <c r="D113" s="732"/>
      <c r="E113" s="732"/>
      <c r="F113" s="732"/>
      <c r="G113" s="733"/>
      <c r="H113" s="733"/>
      <c r="I113" s="733"/>
      <c r="J113" s="861"/>
      <c r="K113" s="733"/>
      <c r="L113" s="880"/>
      <c r="M113" s="881"/>
      <c r="N113" s="860" t="str">
        <f aca="false">IF('別紙様式2-2（４・５月分）'!Q88="","",'別紙様式2-2（４・５月分）'!Q88)</f>
        <v/>
      </c>
      <c r="O113" s="864"/>
      <c r="P113" s="874"/>
      <c r="Q113" s="841"/>
      <c r="R113" s="875"/>
      <c r="S113" s="870"/>
      <c r="T113" s="844"/>
      <c r="U113" s="845"/>
      <c r="V113" s="871"/>
      <c r="W113" s="847"/>
      <c r="X113" s="882"/>
      <c r="Y113" s="668"/>
      <c r="Z113" s="882"/>
      <c r="AA113" s="668"/>
      <c r="AB113" s="882"/>
      <c r="AC113" s="668"/>
      <c r="AD113" s="882"/>
      <c r="AE113" s="668"/>
      <c r="AF113" s="668"/>
      <c r="AG113" s="849"/>
      <c r="AH113" s="850"/>
      <c r="AI113" s="872"/>
      <c r="AJ113" s="883"/>
      <c r="AK113" s="853"/>
      <c r="AL113" s="854"/>
      <c r="AM113" s="855"/>
      <c r="AN113" s="856"/>
      <c r="AO113" s="856"/>
      <c r="AP113" s="857"/>
      <c r="AQ113" s="856"/>
      <c r="AR113" s="858"/>
      <c r="AS113" s="856"/>
      <c r="AT113" s="682" t="str">
        <f aca="false">IF(AV110="","",IF(OR(U110="",AND(N113="ベア加算なし",OR(U110="新加算Ⅰ",U110="新加算Ⅱ",U110="新加算Ⅲ",U110="新加算Ⅳ"),AN110=""),AND(OR(U110="新加算Ⅰ",U110="新加算Ⅱ",U110="新加算Ⅲ",U110="新加算Ⅳ",U110="新加算Ⅴ（１）",U110="新加算Ⅴ（２）",U110="新加算Ⅴ（３）",U110="新加算Ⅴ（４）",U110="新加算Ⅴ（５）",U110="新加算Ⅴ（６）",U110="新加算Ⅴ（８）",U110="新加算Ⅴ（11）"),AO110=""),AND(OR(U110="新加算Ⅴ（７）",U110="新加算Ⅴ（９）",U110="新加算Ⅴ（10）",U110="新加算Ⅴ（12）",U110="新加算Ⅴ（13）",U110="新加算Ⅴ（14）"),AP110=""),AND(OR(U110="新加算Ⅰ",U110="新加算Ⅱ",U110="新加算Ⅲ",U110="新加算Ⅴ（１）",U110="新加算Ⅴ（３）",U110="新加算Ⅴ（８）"),AQ110=""),AND(AND(OR(U110="新加算Ⅰ",U110="新加算Ⅱ",U110="新加算Ⅴ（１）",U110="新加算Ⅴ（２）",U110="新加算Ⅴ（３）",U110="新加算Ⅴ（４）",U110="新加算Ⅴ（５）",U110="新加算Ⅴ（６）",U110="新加算Ⅴ（７）",U110="新加算Ⅴ（９）",U110="新加算Ⅴ（10）",U110="新加算Ⅴ（12）"),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110=""),AND(OR(U110="新加算Ⅰ",U110="新加算Ⅴ（１）",U110="新加算Ⅴ（２）",U110="新加算Ⅴ（５）",U110="新加算Ⅴ（７）",U110="新加算Ⅴ（10）"),AS110="")),"！記入が必要な欄（ピンク色のセル）に空欄があります。空欄を埋めてください。",""))</f>
        <v/>
      </c>
      <c r="AU113" s="869"/>
      <c r="AV113" s="832"/>
      <c r="AW113" s="878" t="str">
        <f aca="false">IF('別紙様式2-2（４・５月分）'!O88="","",'別紙様式2-2（４・５月分）'!O88)</f>
        <v/>
      </c>
      <c r="AX113" s="834"/>
      <c r="BL113" s="645" t="str">
        <f aca="false">G110</f>
        <v/>
      </c>
    </row>
    <row r="114" customFormat="false" ht="30" hidden="false" customHeight="true" outlineLevel="0" collapsed="false">
      <c r="A114" s="731" t="n">
        <v>26</v>
      </c>
      <c r="B114" s="618" t="str">
        <f aca="false">IF(基本情報入力シート!C79="","",基本情報入力シート!C79)</f>
        <v/>
      </c>
      <c r="C114" s="618"/>
      <c r="D114" s="618"/>
      <c r="E114" s="618"/>
      <c r="F114" s="618"/>
      <c r="G114" s="619" t="str">
        <f aca="false">IF(基本情報入力シート!M79="","",基本情報入力シート!M79)</f>
        <v/>
      </c>
      <c r="H114" s="619" t="str">
        <f aca="false">IF(基本情報入力シート!R79="","",基本情報入力シート!R79)</f>
        <v/>
      </c>
      <c r="I114" s="619" t="str">
        <f aca="false">IF(基本情報入力シート!W79="","",基本情報入力シート!W79)</f>
        <v/>
      </c>
      <c r="J114" s="809" t="str">
        <f aca="false">IF(基本情報入力シート!X79="","",基本情報入力シート!X79)</f>
        <v/>
      </c>
      <c r="K114" s="619" t="str">
        <f aca="false">IF(基本情報入力シート!Y79="","",基本情報入力シート!Y79)</f>
        <v/>
      </c>
      <c r="L114" s="621" t="str">
        <f aca="false">IF(基本情報入力シート!AB79="","",基本情報入力シート!AB79)</f>
        <v/>
      </c>
      <c r="M114" s="622" t="e">
        <f aca="false">IF(基本情報入力シート!AC79="","",基本情報入力シート!AC79)</f>
        <v>#N/A</v>
      </c>
      <c r="N114" s="812" t="str">
        <f aca="false">IF('別紙様式2-2（４・５月分）'!Q89="","",'別紙様式2-2（４・５月分）'!Q89)</f>
        <v/>
      </c>
      <c r="O114" s="864" t="e">
        <f aca="false">IF(SUM('別紙様式2-2（４・５月分）'!R89:R91)=0,"",SUM('別紙様式2-2（４・５月分）'!R89:R91))</f>
        <v>#N/A</v>
      </c>
      <c r="P114" s="814" t="e">
        <f aca="false">IFERROR(VLOOKUP('別紙様式2-2（４・５月分）'!AR89,【参考】数式用!$AT$5:$AU$22,2,FALSE),"")))</f>
        <v>#N/A</v>
      </c>
      <c r="Q114" s="814"/>
      <c r="R114" s="814"/>
      <c r="S114" s="865" t="e">
        <f aca="false">IFERROR(VLOOKUP(K114,【参考】数式用!$A$5:$AB$27,MATCH(P114,【参考】数式用!$B$4:$AB$4,0)+1,0),"")))</f>
        <v>#N/A</v>
      </c>
      <c r="T114" s="816" t="s">
        <v>447</v>
      </c>
      <c r="U114" s="817"/>
      <c r="V114" s="866" t="e">
        <f aca="false">IFERROR(VLOOKUP(K114,【参考】数式用!$A$5:$AB$27,MATCH(U114,【参考】数式用!$B$4:$AB$4,0)+1,0),"")))</f>
        <v>#N/A</v>
      </c>
      <c r="W114" s="819" t="s">
        <v>114</v>
      </c>
      <c r="X114" s="820" t="n">
        <v>6</v>
      </c>
      <c r="Y114" s="627" t="s">
        <v>115</v>
      </c>
      <c r="Z114" s="820" t="n">
        <v>6</v>
      </c>
      <c r="AA114" s="627" t="s">
        <v>406</v>
      </c>
      <c r="AB114" s="820" t="n">
        <v>7</v>
      </c>
      <c r="AC114" s="627" t="s">
        <v>115</v>
      </c>
      <c r="AD114" s="820" t="n">
        <v>3</v>
      </c>
      <c r="AE114" s="627" t="s">
        <v>116</v>
      </c>
      <c r="AF114" s="627" t="s">
        <v>127</v>
      </c>
      <c r="AG114" s="821" t="n">
        <f aca="false">IF(X114&gt;=1,(AB114*12+AD114)-(X114*12+Z114)+1,"")</f>
        <v>10</v>
      </c>
      <c r="AH114" s="822" t="s">
        <v>407</v>
      </c>
      <c r="AI114" s="867" t="str">
        <f aca="false">IFERROR(ROUNDDOWN(ROUND(L114*V114,0)*M114,0)*AG114,"")</f>
        <v/>
      </c>
      <c r="AJ114" s="868" t="str">
        <f aca="false">IFERROR(ROUNDDOWN(ROUND((L114*(V114-AX114)),0)*M114,0)*AG114,"")</f>
        <v/>
      </c>
      <c r="AK114" s="825" t="e">
        <f aca="false">IFERROR(IF(OR(N114="",N115="",N117=""),0,ROUNDDOWN(ROUNDDOWN(ROUND(L114*VLOOKUP(K114,【参考】数式用!$A$5:$AB$27,MATCH("新加算Ⅳ",【参考】数式用!$B$4:$AB$4,0)+1,0),0)*M114,0)*AG114*0.5,0)),"")),0),0),0)))</f>
        <v>#N/A</v>
      </c>
      <c r="AL114" s="826"/>
      <c r="AM114" s="827" t="e">
        <f aca="false">IFERROR(IF(OR(N117="ベア加算",N117=""),0, IF(OR(U114="新加算Ⅰ",U114="新加算Ⅱ",U114="新加算Ⅲ",U114="新加算Ⅳ"),ROUNDDOWN(ROUND(L114*VLOOKUP(K114,【参考】数式用!$A$5:$I$27,MATCH("ベア加算",【参考】数式用!$B$4:$I$4,0)+1,0),0)*M114,0)*AG114,0)),"")),0),0))))</f>
        <v>#N/A</v>
      </c>
      <c r="AN114" s="704"/>
      <c r="AO114" s="828"/>
      <c r="AP114" s="705"/>
      <c r="AQ114" s="705"/>
      <c r="AR114" s="829"/>
      <c r="AS114" s="830"/>
      <c r="AT114" s="640" t="str">
        <f aca="false">IF(AV114="","",IF(V114&lt;O114,"！加算の要件上は問題ありませんが、令和６年４・５月と比較して令和６年６月に加算率が下がる計画になっています。",""))</f>
        <v/>
      </c>
      <c r="AU114" s="869"/>
      <c r="AV114" s="832" t="str">
        <f aca="false">IF(K114&lt;&gt;"","V列に色付け","")</f>
        <v/>
      </c>
      <c r="AW114" s="878" t="str">
        <f aca="false">IF('別紙様式2-2（４・５月分）'!O89="","",'別紙様式2-2（４・５月分）'!O89)</f>
        <v/>
      </c>
      <c r="AX114" s="834" t="e">
        <f aca="false">IF(SUM('別紙様式2-2（４・５月分）'!P89:P91)=0,"",SUM('別紙様式2-2（４・５月分）'!P89:P91))</f>
        <v>#N/A</v>
      </c>
      <c r="AY114" s="835" t="e">
        <f aca="false">IFERROR(VLOOKUP(K114,【参考】数式用!$AJ$2:$AK$24,2,FALSE),"")))</f>
        <v>#N/A</v>
      </c>
      <c r="AZ114" s="836" t="s">
        <v>448</v>
      </c>
      <c r="BA114" s="836" t="s">
        <v>449</v>
      </c>
      <c r="BB114" s="836" t="s">
        <v>450</v>
      </c>
      <c r="BC114" s="836" t="s">
        <v>451</v>
      </c>
      <c r="BD114" s="836" t="e">
        <f aca="false">IF(AND(P114&lt;&gt;"新加算Ⅰ",P114&lt;&gt;"新加算Ⅱ",P114&lt;&gt;"新加算Ⅲ",P114&lt;&gt;"新加算Ⅳ"),P114,IF(Q116&lt;&gt;"",Q116,""))</f>
        <v>#N/A</v>
      </c>
      <c r="BE114" s="836"/>
      <c r="BF114" s="836" t="e">
        <f aca="false">IF(AM114&lt;&gt;0,IF(AN114="○","入力済","未入力"),"")</f>
        <v>#N/A</v>
      </c>
      <c r="BG114" s="836" t="str">
        <f aca="false">IF(OR(U114="新加算Ⅰ",U114="新加算Ⅱ",U114="新加算Ⅲ",U114="新加算Ⅳ",U114="新加算Ⅴ（１）",U114="新加算Ⅴ（２）",U114="新加算Ⅴ（３）",U114="新加算ⅠⅤ（４）",U114="新加算Ⅴ（５）",U114="新加算Ⅴ（６）",U114="新加算Ⅴ（８）",U114="新加算Ⅴ（11）"),IF(OR(AO114="○",AO114="令和６年度中に満たす"),"入力済","未入力"),"")</f>
        <v/>
      </c>
      <c r="BH114" s="836" t="str">
        <f aca="false">IF(OR(U114="新加算Ⅴ（７）",U114="新加算Ⅴ（９）",U114="新加算Ⅴ（10）",U114="新加算Ⅴ（12）",U114="新加算Ⅴ（13）",U114="新加算Ⅴ（14）"),IF(OR(AP114="○",AP114="令和６年度中に満たす"),"入力済","未入力"),"")</f>
        <v/>
      </c>
      <c r="BI114" s="836" t="str">
        <f aca="false">IF(OR(U114="新加算Ⅰ",U114="新加算Ⅱ",U114="新加算Ⅲ",U114="新加算Ⅴ（１）",U114="新加算Ⅴ（３）",U114="新加算Ⅴ（８）"),IF(OR(AQ114="○",AQ114="令和６年度中に満たす"),"入力済","未入力"),"")</f>
        <v/>
      </c>
      <c r="BJ114" s="837" t="str">
        <f aca="false">IF(OR(U114="新加算Ⅰ",U114="新加算Ⅱ",U114="新加算Ⅴ（１）",U114="新加算Ⅴ（２）",U114="新加算Ⅴ（３）",U114="新加算Ⅴ（４）",U114="新加算Ⅴ（５）",U114="新加算Ⅴ（６）",U114="新加算Ⅴ（７）",U114="新加算Ⅴ（９）",U114="新加算Ⅴ（10）",U114="新加算Ⅴ（12）"),IF(OR(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（病院等（老健以外）)",K114&lt;&gt;"（介護予防）短期入所療養介護（医療院）"),AR114&lt;&gt;""),1,""),"")</f>
        <v/>
      </c>
      <c r="BK114" s="832" t="str">
        <f aca="false">IF(OR(U114="新加算Ⅰ",U114="新加算Ⅴ（１）",U114="新加算Ⅴ（２）",U114="新加算Ⅴ（５）",U114="新加算Ⅴ（７）",U114="新加算Ⅴ（10）"),IF(AS114="","未入力","入力済"),"")</f>
        <v/>
      </c>
      <c r="BL114" s="645" t="str">
        <f aca="false">G114</f>
        <v/>
      </c>
    </row>
    <row r="115" customFormat="false" ht="15" hidden="false" customHeight="true" outlineLevel="0" collapsed="false">
      <c r="A115" s="731"/>
      <c r="B115" s="618"/>
      <c r="C115" s="618"/>
      <c r="D115" s="618"/>
      <c r="E115" s="618"/>
      <c r="F115" s="618"/>
      <c r="G115" s="619"/>
      <c r="H115" s="619"/>
      <c r="I115" s="619"/>
      <c r="J115" s="809"/>
      <c r="K115" s="619"/>
      <c r="L115" s="621"/>
      <c r="M115" s="622"/>
      <c r="N115" s="838" t="str">
        <f aca="false">IF('別紙様式2-2（４・５月分）'!Q90="","",'別紙様式2-2（４・５月分）'!Q90)</f>
        <v/>
      </c>
      <c r="O115" s="864"/>
      <c r="P115" s="814"/>
      <c r="Q115" s="814"/>
      <c r="R115" s="814"/>
      <c r="S115" s="865"/>
      <c r="T115" s="816"/>
      <c r="U115" s="817"/>
      <c r="V115" s="866"/>
      <c r="W115" s="819"/>
      <c r="X115" s="820"/>
      <c r="Y115" s="627"/>
      <c r="Z115" s="820"/>
      <c r="AA115" s="627"/>
      <c r="AB115" s="820"/>
      <c r="AC115" s="627"/>
      <c r="AD115" s="820"/>
      <c r="AE115" s="627"/>
      <c r="AF115" s="627"/>
      <c r="AG115" s="821"/>
      <c r="AH115" s="822"/>
      <c r="AI115" s="867"/>
      <c r="AJ115" s="868"/>
      <c r="AK115" s="825"/>
      <c r="AL115" s="826"/>
      <c r="AM115" s="827"/>
      <c r="AN115" s="704"/>
      <c r="AO115" s="828"/>
      <c r="AP115" s="705"/>
      <c r="AQ115" s="705"/>
      <c r="AR115" s="829"/>
      <c r="AS115" s="830"/>
      <c r="AT115" s="839" t="str">
        <f aca="false">IF(AV114="","",IF(AG114&gt;10,"！令和６年度の新加算の「算定対象月」が10か月を超えています。標準的な「算定対象月」は令和６年６月から令和７年３月です。",IF(OR(AB114&lt;&gt;7,AD114&lt;&gt;3),"！算定期間の終わりが令和７年３月になっていません。区分変更を行う場合は、別紙様式2-4に記入してください。","")))</f>
        <v/>
      </c>
      <c r="AU115" s="869"/>
      <c r="AV115" s="832"/>
      <c r="AW115" s="878" t="str">
        <f aca="false">IF('別紙様式2-2（４・５月分）'!O90="","",'別紙様式2-2（４・５月分）'!O90)</f>
        <v/>
      </c>
      <c r="AX115" s="834"/>
      <c r="AY115" s="835"/>
      <c r="AZ115" s="836"/>
      <c r="BA115" s="836"/>
      <c r="BB115" s="836"/>
      <c r="BC115" s="836"/>
      <c r="BD115" s="836"/>
      <c r="BE115" s="836"/>
      <c r="BF115" s="836"/>
      <c r="BG115" s="836"/>
      <c r="BH115" s="836"/>
      <c r="BI115" s="836"/>
      <c r="BJ115" s="837"/>
      <c r="BK115" s="832"/>
      <c r="BL115" s="645" t="str">
        <f aca="false">G114</f>
        <v/>
      </c>
    </row>
    <row r="116" s="1" customFormat="true" ht="15" hidden="false" customHeight="true" outlineLevel="0" collapsed="false">
      <c r="A116" s="731"/>
      <c r="B116" s="618"/>
      <c r="C116" s="618"/>
      <c r="D116" s="618"/>
      <c r="E116" s="618"/>
      <c r="F116" s="618"/>
      <c r="G116" s="619"/>
      <c r="H116" s="619"/>
      <c r="I116" s="619"/>
      <c r="J116" s="809"/>
      <c r="K116" s="619"/>
      <c r="L116" s="621"/>
      <c r="M116" s="622"/>
      <c r="N116" s="838"/>
      <c r="O116" s="864"/>
      <c r="P116" s="874" t="s">
        <v>118</v>
      </c>
      <c r="Q116" s="841" t="e">
        <f aca="false">IFERROR(VLOOKUP('別紙様式2-2（４・５月分）'!AR89,【参考】数式用!$AT$5:$AV$22,3,FALSE),"")))</f>
        <v>#N/A</v>
      </c>
      <c r="R116" s="875" t="s">
        <v>120</v>
      </c>
      <c r="S116" s="876" t="e">
        <f aca="false">IFERROR(VLOOKUP(K114,【参考】数式用!$A$5:$AB$27,MATCH(Q116,【参考】数式用!$B$4:$AB$4,0)+1,0),"")))</f>
        <v>#N/A</v>
      </c>
      <c r="T116" s="844" t="s">
        <v>452</v>
      </c>
      <c r="U116" s="845"/>
      <c r="V116" s="871" t="e">
        <f aca="false">IFERROR(VLOOKUP(K114,【参考】数式用!$A$5:$AB$27,MATCH(U116,【参考】数式用!$B$4:$AB$4,0)+1,0),"")))</f>
        <v>#N/A</v>
      </c>
      <c r="W116" s="847" t="s">
        <v>114</v>
      </c>
      <c r="X116" s="882" t="n">
        <v>7</v>
      </c>
      <c r="Y116" s="668" t="s">
        <v>115</v>
      </c>
      <c r="Z116" s="882" t="n">
        <v>4</v>
      </c>
      <c r="AA116" s="668" t="s">
        <v>406</v>
      </c>
      <c r="AB116" s="882" t="n">
        <v>8</v>
      </c>
      <c r="AC116" s="668" t="s">
        <v>115</v>
      </c>
      <c r="AD116" s="882" t="n">
        <v>3</v>
      </c>
      <c r="AE116" s="668" t="s">
        <v>116</v>
      </c>
      <c r="AF116" s="668" t="s">
        <v>127</v>
      </c>
      <c r="AG116" s="849" t="n">
        <f aca="false">IF(X116&gt;=1,(AB116*12+AD116)-(X116*12+Z116)+1,"")</f>
        <v>12</v>
      </c>
      <c r="AH116" s="850" t="s">
        <v>407</v>
      </c>
      <c r="AI116" s="872" t="str">
        <f aca="false">IFERROR(ROUNDDOWN(ROUND(L114*V116,0)*M114,0)*AG116,"")</f>
        <v/>
      </c>
      <c r="AJ116" s="883" t="str">
        <f aca="false">IFERROR(ROUNDDOWN(ROUND((L114*(V116-AX114)),0)*M114,0)*AG116,"")</f>
        <v/>
      </c>
      <c r="AK116" s="853" t="e">
        <f aca="false">IFERROR(IF(OR(N114="",N115="",N117=""),0,ROUNDDOWN(ROUNDDOWN(ROUND(L114*VLOOKUP(K114,【参考】数式用!$A$5:$AB$27,MATCH("新加算Ⅳ",【参考】数式用!$B$4:$AB$4,0)+1,0),0)*M114,0)*AG116*0.5,0)),"")),0),0),0)))</f>
        <v>#N/A</v>
      </c>
      <c r="AL116" s="854" t="str">
        <f aca="false">IF(U116&lt;&gt;"","新規に適用","")</f>
        <v/>
      </c>
      <c r="AM116" s="855" t="e">
        <f aca="false">IFERROR(IF(OR(N117="ベア加算",N117=""),0, IF(OR(U114="新加算Ⅰ",U114="新加算Ⅱ",U114="新加算Ⅲ",U114="新加算Ⅳ"),0,ROUNDDOWN(ROUND(L114*VLOOKUP(K114,【参考】数式用!$A$5:$I$27,MATCH("ベア加算",【参考】数式用!$B$4:$I$4,0)+1,0),0)*M114,0)*AG116)),"")),0),0))))</f>
        <v>#N/A</v>
      </c>
      <c r="AN116" s="856" t="e">
        <f aca="false">IF(AM116=0,"",IF(AND(U116&lt;&gt;"",AN114=""),"新規に適用",IF(AND(U116&lt;&gt;"",AN114&lt;&gt;""),"継続で適用","")))</f>
        <v>#N/A</v>
      </c>
      <c r="AO116" s="856" t="str">
        <f aca="false">IF(AND(U116&lt;&gt;"",AO114=""),"新規に適用",IF(AND(U116&lt;&gt;"",AO114&lt;&gt;""),"継続で適用",""))</f>
        <v/>
      </c>
      <c r="AP116" s="857"/>
      <c r="AQ116" s="856" t="str">
        <f aca="false">IF(AND(U116&lt;&gt;"",AQ114=""),"新規に適用",IF(AND(U116&lt;&gt;"",AQ114&lt;&gt;""),"継続で適用",""))</f>
        <v/>
      </c>
      <c r="AR116" s="858" t="str">
        <f aca="false">IF(AND(U116&lt;&gt;"",AO114=""),"新規に適用",IF(AND(U116&lt;&gt;"",OR(U114="新加算Ⅰ",U114="新加算Ⅱ",U114="新加算Ⅴ（１）",U114="新加算Ⅴ（２）",U114="新加算Ⅴ（３）",U114="新加算Ⅴ（４）",U114="新加算Ⅴ（５）",U114="新加算Ⅴ（６）",U114="新加算Ⅴ（７）",U114="新加算Ⅴ（９）",U114="新加算Ⅴ（10）",U114="新加算Ⅴ（12）")),"継続で適用",""))</f>
        <v/>
      </c>
      <c r="AS116" s="856" t="str">
        <f aca="false">IF(AND(U116&lt;&gt;"",AS114=""),"新規に適用",IF(AND(U116&lt;&gt;"",AS114&lt;&gt;""),"継続で適用",""))</f>
        <v/>
      </c>
      <c r="AT116" s="839"/>
      <c r="AU116" s="869"/>
      <c r="AV116" s="832" t="str">
        <f aca="false">IF(K114&lt;&gt;"","V列に色付け","")</f>
        <v/>
      </c>
      <c r="AW116" s="878"/>
      <c r="AX116" s="834"/>
      <c r="BL116" s="645" t="str">
        <f aca="false">G114</f>
        <v/>
      </c>
    </row>
    <row r="117" s="1" customFormat="true" ht="30" hidden="false" customHeight="true" outlineLevel="0" collapsed="false">
      <c r="A117" s="731"/>
      <c r="B117" s="618"/>
      <c r="C117" s="618"/>
      <c r="D117" s="618"/>
      <c r="E117" s="618"/>
      <c r="F117" s="618"/>
      <c r="G117" s="619"/>
      <c r="H117" s="619"/>
      <c r="I117" s="619"/>
      <c r="J117" s="809"/>
      <c r="K117" s="619"/>
      <c r="L117" s="621"/>
      <c r="M117" s="622"/>
      <c r="N117" s="860" t="str">
        <f aca="false">IF('別紙様式2-2（４・５月分）'!Q91="","",'別紙様式2-2（４・５月分）'!Q91)</f>
        <v/>
      </c>
      <c r="O117" s="864"/>
      <c r="P117" s="874"/>
      <c r="Q117" s="841"/>
      <c r="R117" s="875"/>
      <c r="S117" s="876"/>
      <c r="T117" s="844"/>
      <c r="U117" s="845"/>
      <c r="V117" s="871"/>
      <c r="W117" s="847"/>
      <c r="X117" s="882"/>
      <c r="Y117" s="668"/>
      <c r="Z117" s="882"/>
      <c r="AA117" s="668"/>
      <c r="AB117" s="882"/>
      <c r="AC117" s="668"/>
      <c r="AD117" s="882"/>
      <c r="AE117" s="668"/>
      <c r="AF117" s="668"/>
      <c r="AG117" s="849"/>
      <c r="AH117" s="850"/>
      <c r="AI117" s="872"/>
      <c r="AJ117" s="883"/>
      <c r="AK117" s="853"/>
      <c r="AL117" s="854"/>
      <c r="AM117" s="855"/>
      <c r="AN117" s="856"/>
      <c r="AO117" s="856"/>
      <c r="AP117" s="857"/>
      <c r="AQ117" s="856"/>
      <c r="AR117" s="858"/>
      <c r="AS117" s="856"/>
      <c r="AT117" s="682" t="str">
        <f aca="false">IF(AV114="","",IF(OR(U114="",AND(N117="ベア加算なし",OR(U114="新加算Ⅰ",U114="新加算Ⅱ",U114="新加算Ⅲ",U114="新加算Ⅳ"),AN114=""),AND(OR(U114="新加算Ⅰ",U114="新加算Ⅱ",U114="新加算Ⅲ",U114="新加算Ⅳ",U114="新加算Ⅴ（１）",U114="新加算Ⅴ（２）",U114="新加算Ⅴ（３）",U114="新加算Ⅴ（４）",U114="新加算Ⅴ（５）",U114="新加算Ⅴ（６）",U114="新加算Ⅴ（８）",U114="新加算Ⅴ（11）"),AO114=""),AND(OR(U114="新加算Ⅴ（７）",U114="新加算Ⅴ（９）",U114="新加算Ⅴ（10）",U114="新加算Ⅴ（12）",U114="新加算Ⅴ（13）",U114="新加算Ⅴ（14）"),AP114=""),AND(OR(U114="新加算Ⅰ",U114="新加算Ⅱ",U114="新加算Ⅲ",U114="新加算Ⅴ（１）",U114="新加算Ⅴ（３）",U114="新加算Ⅴ（８）"),AQ114=""),AND(AND(OR(U114="新加算Ⅰ",U114="新加算Ⅱ",U114="新加算Ⅴ（１）",U114="新加算Ⅴ（２）",U114="新加算Ⅴ（３）",U114="新加算Ⅴ（４）",U114="新加算Ⅴ（５）",U114="新加算Ⅴ（６）",U114="新加算Ⅴ（７）",U114="新加算Ⅴ（９）",U114="新加算Ⅴ（10）",U114="新加算Ⅴ（12）"),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114=""),AND(OR(U114="新加算Ⅰ",U114="新加算Ⅴ（１）",U114="新加算Ⅴ（２）",U114="新加算Ⅴ（５）",U114="新加算Ⅴ（７）",U114="新加算Ⅴ（10）"),AS114="")),"！記入が必要な欄（ピンク色のセル）に空欄があります。空欄を埋めてください。",""))</f>
        <v/>
      </c>
      <c r="AU117" s="869"/>
      <c r="AV117" s="832"/>
      <c r="AW117" s="878" t="str">
        <f aca="false">IF('別紙様式2-2（４・５月分）'!O91="","",'別紙様式2-2（４・５月分）'!O91)</f>
        <v/>
      </c>
      <c r="AX117" s="834"/>
      <c r="BL117" s="645" t="str">
        <f aca="false">G114</f>
        <v/>
      </c>
    </row>
    <row r="118" customFormat="false" ht="30" hidden="false" customHeight="true" outlineLevel="0" collapsed="false">
      <c r="A118" s="617" t="n">
        <v>27</v>
      </c>
      <c r="B118" s="732" t="str">
        <f aca="false">IF(基本情報入力シート!C80="","",基本情報入力シート!C80)</f>
        <v/>
      </c>
      <c r="C118" s="732"/>
      <c r="D118" s="732"/>
      <c r="E118" s="732"/>
      <c r="F118" s="732"/>
      <c r="G118" s="733" t="str">
        <f aca="false">IF(基本情報入力シート!M80="","",基本情報入力シート!M80)</f>
        <v/>
      </c>
      <c r="H118" s="733" t="str">
        <f aca="false">IF(基本情報入力シート!R80="","",基本情報入力シート!R80)</f>
        <v/>
      </c>
      <c r="I118" s="733" t="str">
        <f aca="false">IF(基本情報入力シート!W80="","",基本情報入力シート!W80)</f>
        <v/>
      </c>
      <c r="J118" s="861" t="str">
        <f aca="false">IF(基本情報入力シート!X80="","",基本情報入力シート!X80)</f>
        <v/>
      </c>
      <c r="K118" s="733" t="str">
        <f aca="false">IF(基本情報入力シート!Y80="","",基本情報入力シート!Y80)</f>
        <v/>
      </c>
      <c r="L118" s="880" t="str">
        <f aca="false">IF(基本情報入力シート!AB80="","",基本情報入力シート!AB80)</f>
        <v/>
      </c>
      <c r="M118" s="881" t="e">
        <f aca="false">IF(基本情報入力シート!AC80="","",基本情報入力シート!AC80)</f>
        <v>#N/A</v>
      </c>
      <c r="N118" s="812" t="str">
        <f aca="false">IF('別紙様式2-2（４・５月分）'!Q92="","",'別紙様式2-2（４・５月分）'!Q92)</f>
        <v/>
      </c>
      <c r="O118" s="864" t="e">
        <f aca="false">IF(SUM('別紙様式2-2（４・５月分）'!R92:R94)=0,"",SUM('別紙様式2-2（４・５月分）'!R92:R94))</f>
        <v>#N/A</v>
      </c>
      <c r="P118" s="814" t="e">
        <f aca="false">IFERROR(VLOOKUP('別紙様式2-2（４・５月分）'!AR92,【参考】数式用!$AT$5:$AU$22,2,FALSE),"")))</f>
        <v>#N/A</v>
      </c>
      <c r="Q118" s="814"/>
      <c r="R118" s="814"/>
      <c r="S118" s="865" t="e">
        <f aca="false">IFERROR(VLOOKUP(K118,【参考】数式用!$A$5:$AB$27,MATCH(P118,【参考】数式用!$B$4:$AB$4,0)+1,0),"")))</f>
        <v>#N/A</v>
      </c>
      <c r="T118" s="816" t="s">
        <v>447</v>
      </c>
      <c r="U118" s="817"/>
      <c r="V118" s="866" t="e">
        <f aca="false">IFERROR(VLOOKUP(K118,【参考】数式用!$A$5:$AB$27,MATCH(U118,【参考】数式用!$B$4:$AB$4,0)+1,0),"")))</f>
        <v>#N/A</v>
      </c>
      <c r="W118" s="819" t="s">
        <v>114</v>
      </c>
      <c r="X118" s="820" t="n">
        <v>6</v>
      </c>
      <c r="Y118" s="627" t="s">
        <v>115</v>
      </c>
      <c r="Z118" s="820" t="n">
        <v>6</v>
      </c>
      <c r="AA118" s="627" t="s">
        <v>406</v>
      </c>
      <c r="AB118" s="820" t="n">
        <v>7</v>
      </c>
      <c r="AC118" s="627" t="s">
        <v>115</v>
      </c>
      <c r="AD118" s="820" t="n">
        <v>3</v>
      </c>
      <c r="AE118" s="627" t="s">
        <v>116</v>
      </c>
      <c r="AF118" s="627" t="s">
        <v>127</v>
      </c>
      <c r="AG118" s="821" t="n">
        <f aca="false">IF(X118&gt;=1,(AB118*12+AD118)-(X118*12+Z118)+1,"")</f>
        <v>10</v>
      </c>
      <c r="AH118" s="822" t="s">
        <v>407</v>
      </c>
      <c r="AI118" s="867" t="str">
        <f aca="false">IFERROR(ROUNDDOWN(ROUND(L118*V118,0)*M118,0)*AG118,"")</f>
        <v/>
      </c>
      <c r="AJ118" s="868" t="str">
        <f aca="false">IFERROR(ROUNDDOWN(ROUND((L118*(V118-AX118)),0)*M118,0)*AG118,"")</f>
        <v/>
      </c>
      <c r="AK118" s="825" t="e">
        <f aca="false">IFERROR(IF(OR(N118="",N119="",N121=""),0,ROUNDDOWN(ROUNDDOWN(ROUND(L118*VLOOKUP(K118,【参考】数式用!$A$5:$AB$27,MATCH("新加算Ⅳ",【参考】数式用!$B$4:$AB$4,0)+1,0),0)*M118,0)*AG118*0.5,0)),"")),0),0),0)))</f>
        <v>#N/A</v>
      </c>
      <c r="AL118" s="826"/>
      <c r="AM118" s="827" t="e">
        <f aca="false">IFERROR(IF(OR(N121="ベア加算",N121=""),0, IF(OR(U118="新加算Ⅰ",U118="新加算Ⅱ",U118="新加算Ⅲ",U118="新加算Ⅳ"),ROUNDDOWN(ROUND(L118*VLOOKUP(K118,【参考】数式用!$A$5:$I$27,MATCH("ベア加算",【参考】数式用!$B$4:$I$4,0)+1,0),0)*M118,0)*AG118,0)),"")),0),0))))</f>
        <v>#N/A</v>
      </c>
      <c r="AN118" s="704"/>
      <c r="AO118" s="828"/>
      <c r="AP118" s="705"/>
      <c r="AQ118" s="705"/>
      <c r="AR118" s="829"/>
      <c r="AS118" s="830"/>
      <c r="AT118" s="640" t="str">
        <f aca="false">IF(AV118="","",IF(V118&lt;O118,"！加算の要件上は問題ありませんが、令和６年４・５月と比較して令和６年６月に加算率が下がる計画になっています。",""))</f>
        <v/>
      </c>
      <c r="AU118" s="869"/>
      <c r="AV118" s="832" t="str">
        <f aca="false">IF(K118&lt;&gt;"","V列に色付け","")</f>
        <v/>
      </c>
      <c r="AW118" s="878" t="str">
        <f aca="false">IF('別紙様式2-2（４・５月分）'!O92="","",'別紙様式2-2（４・５月分）'!O92)</f>
        <v/>
      </c>
      <c r="AX118" s="834" t="e">
        <f aca="false">IF(SUM('別紙様式2-2（４・５月分）'!P92:P94)=0,"",SUM('別紙様式2-2（４・５月分）'!P92:P94))</f>
        <v>#N/A</v>
      </c>
      <c r="AY118" s="835" t="e">
        <f aca="false">IFERROR(VLOOKUP(K118,【参考】数式用!$AJ$2:$AK$24,2,FALSE),"")))</f>
        <v>#N/A</v>
      </c>
      <c r="AZ118" s="836" t="s">
        <v>448</v>
      </c>
      <c r="BA118" s="836" t="s">
        <v>449</v>
      </c>
      <c r="BB118" s="836" t="s">
        <v>450</v>
      </c>
      <c r="BC118" s="836" t="s">
        <v>451</v>
      </c>
      <c r="BD118" s="836" t="e">
        <f aca="false">IF(AND(P118&lt;&gt;"新加算Ⅰ",P118&lt;&gt;"新加算Ⅱ",P118&lt;&gt;"新加算Ⅲ",P118&lt;&gt;"新加算Ⅳ"),P118,IF(Q120&lt;&gt;"",Q120,""))</f>
        <v>#N/A</v>
      </c>
      <c r="BE118" s="836"/>
      <c r="BF118" s="836" t="e">
        <f aca="false">IF(AM118&lt;&gt;0,IF(AN118="○","入力済","未入力"),"")</f>
        <v>#N/A</v>
      </c>
      <c r="BG118" s="836" t="str">
        <f aca="false">IF(OR(U118="新加算Ⅰ",U118="新加算Ⅱ",U118="新加算Ⅲ",U118="新加算Ⅳ",U118="新加算Ⅴ（１）",U118="新加算Ⅴ（２）",U118="新加算Ⅴ（３）",U118="新加算ⅠⅤ（４）",U118="新加算Ⅴ（５）",U118="新加算Ⅴ（６）",U118="新加算Ⅴ（８）",U118="新加算Ⅴ（11）"),IF(OR(AO118="○",AO118="令和６年度中に満たす"),"入力済","未入力"),"")</f>
        <v/>
      </c>
      <c r="BH118" s="836" t="str">
        <f aca="false">IF(OR(U118="新加算Ⅴ（７）",U118="新加算Ⅴ（９）",U118="新加算Ⅴ（10）",U118="新加算Ⅴ（12）",U118="新加算Ⅴ（13）",U118="新加算Ⅴ（14）"),IF(OR(AP118="○",AP118="令和６年度中に満たす"),"入力済","未入力"),"")</f>
        <v/>
      </c>
      <c r="BI118" s="836" t="str">
        <f aca="false">IF(OR(U118="新加算Ⅰ",U118="新加算Ⅱ",U118="新加算Ⅲ",U118="新加算Ⅴ（１）",U118="新加算Ⅴ（３）",U118="新加算Ⅴ（８）"),IF(OR(AQ118="○",AQ118="令和６年度中に満たす"),"入力済","未入力"),"")</f>
        <v/>
      </c>
      <c r="BJ118" s="837" t="str">
        <f aca="false">IF(OR(U118="新加算Ⅰ",U118="新加算Ⅱ",U118="新加算Ⅴ（１）",U118="新加算Ⅴ（２）",U118="新加算Ⅴ（３）",U118="新加算Ⅴ（４）",U118="新加算Ⅴ（５）",U118="新加算Ⅴ（６）",U118="新加算Ⅴ（７）",U118="新加算Ⅴ（９）",U118="新加算Ⅴ（10）",U118="新加算Ⅴ（12）"),IF(OR(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（病院等（老健以外）)",K118&lt;&gt;"（介護予防）短期入所療養介護（医療院）"),AR118&lt;&gt;""),1,""),"")</f>
        <v/>
      </c>
      <c r="BK118" s="832" t="str">
        <f aca="false">IF(OR(U118="新加算Ⅰ",U118="新加算Ⅴ（１）",U118="新加算Ⅴ（２）",U118="新加算Ⅴ（５）",U118="新加算Ⅴ（７）",U118="新加算Ⅴ（10）"),IF(AS118="","未入力","入力済"),"")</f>
        <v/>
      </c>
      <c r="BL118" s="645" t="str">
        <f aca="false">G118</f>
        <v/>
      </c>
    </row>
    <row r="119" customFormat="false" ht="15" hidden="false" customHeight="true" outlineLevel="0" collapsed="false">
      <c r="A119" s="617"/>
      <c r="B119" s="732"/>
      <c r="C119" s="732"/>
      <c r="D119" s="732"/>
      <c r="E119" s="732"/>
      <c r="F119" s="732"/>
      <c r="G119" s="733"/>
      <c r="H119" s="733"/>
      <c r="I119" s="733"/>
      <c r="J119" s="861"/>
      <c r="K119" s="733"/>
      <c r="L119" s="880"/>
      <c r="M119" s="881"/>
      <c r="N119" s="838" t="str">
        <f aca="false">IF('別紙様式2-2（４・５月分）'!Q93="","",'別紙様式2-2（４・５月分）'!Q93)</f>
        <v/>
      </c>
      <c r="O119" s="864"/>
      <c r="P119" s="814"/>
      <c r="Q119" s="814"/>
      <c r="R119" s="814"/>
      <c r="S119" s="865"/>
      <c r="T119" s="816"/>
      <c r="U119" s="817"/>
      <c r="V119" s="866"/>
      <c r="W119" s="819"/>
      <c r="X119" s="820"/>
      <c r="Y119" s="627"/>
      <c r="Z119" s="820"/>
      <c r="AA119" s="627"/>
      <c r="AB119" s="820"/>
      <c r="AC119" s="627"/>
      <c r="AD119" s="820"/>
      <c r="AE119" s="627"/>
      <c r="AF119" s="627"/>
      <c r="AG119" s="821"/>
      <c r="AH119" s="822"/>
      <c r="AI119" s="867"/>
      <c r="AJ119" s="868"/>
      <c r="AK119" s="825"/>
      <c r="AL119" s="826"/>
      <c r="AM119" s="827"/>
      <c r="AN119" s="704"/>
      <c r="AO119" s="828"/>
      <c r="AP119" s="705"/>
      <c r="AQ119" s="705"/>
      <c r="AR119" s="829"/>
      <c r="AS119" s="830"/>
      <c r="AT119" s="839" t="str">
        <f aca="false">IF(AV118="","",IF(AG118&gt;10,"！令和６年度の新加算の「算定対象月」が10か月を超えています。標準的な「算定対象月」は令和６年６月から令和７年３月です。",IF(OR(AB118&lt;&gt;7,AD118&lt;&gt;3),"！算定期間の終わりが令和７年３月になっていません。区分変更を行う場合は、別紙様式2-4に記入してください。","")))</f>
        <v/>
      </c>
      <c r="AU119" s="869"/>
      <c r="AV119" s="832"/>
      <c r="AW119" s="878" t="str">
        <f aca="false">IF('別紙様式2-2（４・５月分）'!O93="","",'別紙様式2-2（４・５月分）'!O93)</f>
        <v/>
      </c>
      <c r="AX119" s="834"/>
      <c r="AY119" s="835"/>
      <c r="AZ119" s="836"/>
      <c r="BA119" s="836"/>
      <c r="BB119" s="836"/>
      <c r="BC119" s="836"/>
      <c r="BD119" s="836"/>
      <c r="BE119" s="836"/>
      <c r="BF119" s="836"/>
      <c r="BG119" s="836"/>
      <c r="BH119" s="836"/>
      <c r="BI119" s="836"/>
      <c r="BJ119" s="837"/>
      <c r="BK119" s="832"/>
      <c r="BL119" s="645" t="str">
        <f aca="false">G118</f>
        <v/>
      </c>
    </row>
    <row r="120" s="1" customFormat="true" ht="15" hidden="false" customHeight="true" outlineLevel="0" collapsed="false">
      <c r="A120" s="617"/>
      <c r="B120" s="732"/>
      <c r="C120" s="732"/>
      <c r="D120" s="732"/>
      <c r="E120" s="732"/>
      <c r="F120" s="732"/>
      <c r="G120" s="733"/>
      <c r="H120" s="733"/>
      <c r="I120" s="733"/>
      <c r="J120" s="861"/>
      <c r="K120" s="733"/>
      <c r="L120" s="880"/>
      <c r="M120" s="881"/>
      <c r="N120" s="838"/>
      <c r="O120" s="864"/>
      <c r="P120" s="874" t="s">
        <v>118</v>
      </c>
      <c r="Q120" s="841" t="e">
        <f aca="false">IFERROR(VLOOKUP('別紙様式2-2（４・５月分）'!AR92,【参考】数式用!$AT$5:$AV$22,3,FALSE),"")))</f>
        <v>#N/A</v>
      </c>
      <c r="R120" s="875" t="s">
        <v>120</v>
      </c>
      <c r="S120" s="870" t="e">
        <f aca="false">IFERROR(VLOOKUP(K118,【参考】数式用!$A$5:$AB$27,MATCH(Q120,【参考】数式用!$B$4:$AB$4,0)+1,0),"")))</f>
        <v>#N/A</v>
      </c>
      <c r="T120" s="844" t="s">
        <v>452</v>
      </c>
      <c r="U120" s="845"/>
      <c r="V120" s="871" t="e">
        <f aca="false">IFERROR(VLOOKUP(K118,【参考】数式用!$A$5:$AB$27,MATCH(U120,【参考】数式用!$B$4:$AB$4,0)+1,0),"")))</f>
        <v>#N/A</v>
      </c>
      <c r="W120" s="847" t="s">
        <v>114</v>
      </c>
      <c r="X120" s="882" t="n">
        <v>7</v>
      </c>
      <c r="Y120" s="668" t="s">
        <v>115</v>
      </c>
      <c r="Z120" s="882" t="n">
        <v>4</v>
      </c>
      <c r="AA120" s="668" t="s">
        <v>406</v>
      </c>
      <c r="AB120" s="882" t="n">
        <v>8</v>
      </c>
      <c r="AC120" s="668" t="s">
        <v>115</v>
      </c>
      <c r="AD120" s="882" t="n">
        <v>3</v>
      </c>
      <c r="AE120" s="668" t="s">
        <v>116</v>
      </c>
      <c r="AF120" s="668" t="s">
        <v>127</v>
      </c>
      <c r="AG120" s="849" t="n">
        <f aca="false">IF(X120&gt;=1,(AB120*12+AD120)-(X120*12+Z120)+1,"")</f>
        <v>12</v>
      </c>
      <c r="AH120" s="850" t="s">
        <v>407</v>
      </c>
      <c r="AI120" s="872" t="str">
        <f aca="false">IFERROR(ROUNDDOWN(ROUND(L118*V120,0)*M118,0)*AG120,"")</f>
        <v/>
      </c>
      <c r="AJ120" s="883" t="str">
        <f aca="false">IFERROR(ROUNDDOWN(ROUND((L118*(V120-AX118)),0)*M118,0)*AG120,"")</f>
        <v/>
      </c>
      <c r="AK120" s="853" t="e">
        <f aca="false">IFERROR(IF(OR(N118="",N119="",N121=""),0,ROUNDDOWN(ROUNDDOWN(ROUND(L118*VLOOKUP(K118,【参考】数式用!$A$5:$AB$27,MATCH("新加算Ⅳ",【参考】数式用!$B$4:$AB$4,0)+1,0),0)*M118,0)*AG120*0.5,0)),"")),0),0),0)))</f>
        <v>#N/A</v>
      </c>
      <c r="AL120" s="854" t="str">
        <f aca="false">IF(U120&lt;&gt;"","新規に適用","")</f>
        <v/>
      </c>
      <c r="AM120" s="855" t="e">
        <f aca="false">IFERROR(IF(OR(N121="ベア加算",N121=""),0, IF(OR(U118="新加算Ⅰ",U118="新加算Ⅱ",U118="新加算Ⅲ",U118="新加算Ⅳ"),0,ROUNDDOWN(ROUND(L118*VLOOKUP(K118,【参考】数式用!$A$5:$I$27,MATCH("ベア加算",【参考】数式用!$B$4:$I$4,0)+1,0),0)*M118,0)*AG120)),"")),0),0))))</f>
        <v>#N/A</v>
      </c>
      <c r="AN120" s="856" t="e">
        <f aca="false">IF(AM120=0,"",IF(AND(U120&lt;&gt;"",AN118=""),"新規に適用",IF(AND(U120&lt;&gt;"",AN118&lt;&gt;""),"継続で適用","")))</f>
        <v>#N/A</v>
      </c>
      <c r="AO120" s="856" t="str">
        <f aca="false">IF(AND(U120&lt;&gt;"",AO118=""),"新規に適用",IF(AND(U120&lt;&gt;"",AO118&lt;&gt;""),"継続で適用",""))</f>
        <v/>
      </c>
      <c r="AP120" s="857"/>
      <c r="AQ120" s="856" t="str">
        <f aca="false">IF(AND(U120&lt;&gt;"",AQ118=""),"新規に適用",IF(AND(U120&lt;&gt;"",AQ118&lt;&gt;""),"継続で適用",""))</f>
        <v/>
      </c>
      <c r="AR120" s="858" t="str">
        <f aca="false">IF(AND(U120&lt;&gt;"",AO118=""),"新規に適用",IF(AND(U120&lt;&gt;"",OR(U118="新加算Ⅰ",U118="新加算Ⅱ",U118="新加算Ⅴ（１）",U118="新加算Ⅴ（２）",U118="新加算Ⅴ（３）",U118="新加算Ⅴ（４）",U118="新加算Ⅴ（５）",U118="新加算Ⅴ（６）",U118="新加算Ⅴ（７）",U118="新加算Ⅴ（９）",U118="新加算Ⅴ（10）",U118="新加算Ⅴ（12）")),"継続で適用",""))</f>
        <v/>
      </c>
      <c r="AS120" s="856" t="str">
        <f aca="false">IF(AND(U120&lt;&gt;"",AS118=""),"新規に適用",IF(AND(U120&lt;&gt;"",AS118&lt;&gt;""),"継続で適用",""))</f>
        <v/>
      </c>
      <c r="AT120" s="839"/>
      <c r="AU120" s="869"/>
      <c r="AV120" s="832" t="str">
        <f aca="false">IF(K118&lt;&gt;"","V列に色付け","")</f>
        <v/>
      </c>
      <c r="AW120" s="878"/>
      <c r="AX120" s="834"/>
      <c r="BL120" s="645" t="str">
        <f aca="false">G118</f>
        <v/>
      </c>
    </row>
    <row r="121" s="1" customFormat="true" ht="30" hidden="false" customHeight="true" outlineLevel="0" collapsed="false">
      <c r="A121" s="617"/>
      <c r="B121" s="732"/>
      <c r="C121" s="732"/>
      <c r="D121" s="732"/>
      <c r="E121" s="732"/>
      <c r="F121" s="732"/>
      <c r="G121" s="733"/>
      <c r="H121" s="733"/>
      <c r="I121" s="733"/>
      <c r="J121" s="861"/>
      <c r="K121" s="733"/>
      <c r="L121" s="880"/>
      <c r="M121" s="881"/>
      <c r="N121" s="860" t="str">
        <f aca="false">IF('別紙様式2-2（４・５月分）'!Q94="","",'別紙様式2-2（４・５月分）'!Q94)</f>
        <v/>
      </c>
      <c r="O121" s="864"/>
      <c r="P121" s="874"/>
      <c r="Q121" s="841"/>
      <c r="R121" s="875"/>
      <c r="S121" s="870"/>
      <c r="T121" s="844"/>
      <c r="U121" s="845"/>
      <c r="V121" s="871"/>
      <c r="W121" s="847"/>
      <c r="X121" s="882"/>
      <c r="Y121" s="668"/>
      <c r="Z121" s="882"/>
      <c r="AA121" s="668"/>
      <c r="AB121" s="882"/>
      <c r="AC121" s="668"/>
      <c r="AD121" s="882"/>
      <c r="AE121" s="668"/>
      <c r="AF121" s="668"/>
      <c r="AG121" s="849"/>
      <c r="AH121" s="850"/>
      <c r="AI121" s="872"/>
      <c r="AJ121" s="883"/>
      <c r="AK121" s="853"/>
      <c r="AL121" s="854"/>
      <c r="AM121" s="855"/>
      <c r="AN121" s="856"/>
      <c r="AO121" s="856"/>
      <c r="AP121" s="857"/>
      <c r="AQ121" s="856"/>
      <c r="AR121" s="858"/>
      <c r="AS121" s="856"/>
      <c r="AT121" s="682" t="str">
        <f aca="false">IF(AV118="","",IF(OR(U118="",AND(N121="ベア加算なし",OR(U118="新加算Ⅰ",U118="新加算Ⅱ",U118="新加算Ⅲ",U118="新加算Ⅳ"),AN118=""),AND(OR(U118="新加算Ⅰ",U118="新加算Ⅱ",U118="新加算Ⅲ",U118="新加算Ⅳ",U118="新加算Ⅴ（１）",U118="新加算Ⅴ（２）",U118="新加算Ⅴ（３）",U118="新加算Ⅴ（４）",U118="新加算Ⅴ（５）",U118="新加算Ⅴ（６）",U118="新加算Ⅴ（８）",U118="新加算Ⅴ（11）"),AO118=""),AND(OR(U118="新加算Ⅴ（７）",U118="新加算Ⅴ（９）",U118="新加算Ⅴ（10）",U118="新加算Ⅴ（12）",U118="新加算Ⅴ（13）",U118="新加算Ⅴ（14）"),AP118=""),AND(OR(U118="新加算Ⅰ",U118="新加算Ⅱ",U118="新加算Ⅲ",U118="新加算Ⅴ（１）",U118="新加算Ⅴ（３）",U118="新加算Ⅴ（８）"),AQ118=""),AND(AND(OR(U118="新加算Ⅰ",U118="新加算Ⅱ",U118="新加算Ⅴ（１）",U118="新加算Ⅴ（２）",U118="新加算Ⅴ（３）",U118="新加算Ⅴ（４）",U118="新加算Ⅴ（５）",U118="新加算Ⅴ（６）",U118="新加算Ⅴ（７）",U118="新加算Ⅴ（９）",U118="新加算Ⅴ（10）",U118="新加算Ⅴ（12）"),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118=""),AND(OR(U118="新加算Ⅰ",U118="新加算Ⅴ（１）",U118="新加算Ⅴ（２）",U118="新加算Ⅴ（５）",U118="新加算Ⅴ（７）",U118="新加算Ⅴ（10）"),AS118="")),"！記入が必要な欄（ピンク色のセル）に空欄があります。空欄を埋めてください。",""))</f>
        <v/>
      </c>
      <c r="AU121" s="869"/>
      <c r="AV121" s="832"/>
      <c r="AW121" s="878" t="str">
        <f aca="false">IF('別紙様式2-2（４・５月分）'!O94="","",'別紙様式2-2（４・５月分）'!O94)</f>
        <v/>
      </c>
      <c r="AX121" s="834"/>
      <c r="BL121" s="645" t="str">
        <f aca="false">G118</f>
        <v/>
      </c>
    </row>
    <row r="122" customFormat="false" ht="30" hidden="false" customHeight="true" outlineLevel="0" collapsed="false">
      <c r="A122" s="731" t="n">
        <v>28</v>
      </c>
      <c r="B122" s="618" t="str">
        <f aca="false">IF(基本情報入力シート!C81="","",基本情報入力シート!C81)</f>
        <v/>
      </c>
      <c r="C122" s="618"/>
      <c r="D122" s="618"/>
      <c r="E122" s="618"/>
      <c r="F122" s="618"/>
      <c r="G122" s="619" t="str">
        <f aca="false">IF(基本情報入力シート!M81="","",基本情報入力シート!M81)</f>
        <v/>
      </c>
      <c r="H122" s="619" t="str">
        <f aca="false">IF(基本情報入力シート!R81="","",基本情報入力シート!R81)</f>
        <v/>
      </c>
      <c r="I122" s="619" t="str">
        <f aca="false">IF(基本情報入力シート!W81="","",基本情報入力シート!W81)</f>
        <v/>
      </c>
      <c r="J122" s="809" t="str">
        <f aca="false">IF(基本情報入力シート!X81="","",基本情報入力シート!X81)</f>
        <v/>
      </c>
      <c r="K122" s="619" t="str">
        <f aca="false">IF(基本情報入力シート!Y81="","",基本情報入力シート!Y81)</f>
        <v/>
      </c>
      <c r="L122" s="621" t="str">
        <f aca="false">IF(基本情報入力シート!AB81="","",基本情報入力シート!AB81)</f>
        <v/>
      </c>
      <c r="M122" s="622" t="e">
        <f aca="false">IF(基本情報入力シート!AC81="","",基本情報入力シート!AC81)</f>
        <v>#N/A</v>
      </c>
      <c r="N122" s="812" t="str">
        <f aca="false">IF('別紙様式2-2（４・５月分）'!Q95="","",'別紙様式2-2（４・５月分）'!Q95)</f>
        <v/>
      </c>
      <c r="O122" s="864" t="e">
        <f aca="false">IF(SUM('別紙様式2-2（４・５月分）'!R95:R97)=0,"",SUM('別紙様式2-2（４・５月分）'!R95:R97))</f>
        <v>#N/A</v>
      </c>
      <c r="P122" s="814" t="e">
        <f aca="false">IFERROR(VLOOKUP('別紙様式2-2（４・５月分）'!AR95,【参考】数式用!$AT$5:$AU$22,2,FALSE),"")))</f>
        <v>#N/A</v>
      </c>
      <c r="Q122" s="814"/>
      <c r="R122" s="814"/>
      <c r="S122" s="865" t="e">
        <f aca="false">IFERROR(VLOOKUP(K122,【参考】数式用!$A$5:$AB$27,MATCH(P122,【参考】数式用!$B$4:$AB$4,0)+1,0),"")))</f>
        <v>#N/A</v>
      </c>
      <c r="T122" s="816" t="s">
        <v>447</v>
      </c>
      <c r="U122" s="817"/>
      <c r="V122" s="866" t="e">
        <f aca="false">IFERROR(VLOOKUP(K122,【参考】数式用!$A$5:$AB$27,MATCH(U122,【参考】数式用!$B$4:$AB$4,0)+1,0),"")))</f>
        <v>#N/A</v>
      </c>
      <c r="W122" s="819" t="s">
        <v>114</v>
      </c>
      <c r="X122" s="820" t="n">
        <v>6</v>
      </c>
      <c r="Y122" s="627" t="s">
        <v>115</v>
      </c>
      <c r="Z122" s="820" t="n">
        <v>6</v>
      </c>
      <c r="AA122" s="627" t="s">
        <v>406</v>
      </c>
      <c r="AB122" s="820" t="n">
        <v>7</v>
      </c>
      <c r="AC122" s="627" t="s">
        <v>115</v>
      </c>
      <c r="AD122" s="820" t="n">
        <v>3</v>
      </c>
      <c r="AE122" s="627" t="s">
        <v>116</v>
      </c>
      <c r="AF122" s="627" t="s">
        <v>127</v>
      </c>
      <c r="AG122" s="821" t="n">
        <f aca="false">IF(X122&gt;=1,(AB122*12+AD122)-(X122*12+Z122)+1,"")</f>
        <v>10</v>
      </c>
      <c r="AH122" s="822" t="s">
        <v>407</v>
      </c>
      <c r="AI122" s="867" t="str">
        <f aca="false">IFERROR(ROUNDDOWN(ROUND(L122*V122,0)*M122,0)*AG122,"")</f>
        <v/>
      </c>
      <c r="AJ122" s="868" t="str">
        <f aca="false">IFERROR(ROUNDDOWN(ROUND((L122*(V122-AX122)),0)*M122,0)*AG122,"")</f>
        <v/>
      </c>
      <c r="AK122" s="825" t="e">
        <f aca="false">IFERROR(IF(OR(N122="",N123="",N125=""),0,ROUNDDOWN(ROUNDDOWN(ROUND(L122*VLOOKUP(K122,【参考】数式用!$A$5:$AB$27,MATCH("新加算Ⅳ",【参考】数式用!$B$4:$AB$4,0)+1,0),0)*M122,0)*AG122*0.5,0)),"")),0),0),0)))</f>
        <v>#N/A</v>
      </c>
      <c r="AL122" s="826"/>
      <c r="AM122" s="827" t="e">
        <f aca="false">IFERROR(IF(OR(N125="ベア加算",N125=""),0, IF(OR(U122="新加算Ⅰ",U122="新加算Ⅱ",U122="新加算Ⅲ",U122="新加算Ⅳ"),ROUNDDOWN(ROUND(L122*VLOOKUP(K122,【参考】数式用!$A$5:$I$27,MATCH("ベア加算",【参考】数式用!$B$4:$I$4,0)+1,0),0)*M122,0)*AG122,0)),"")),0),0))))</f>
        <v>#N/A</v>
      </c>
      <c r="AN122" s="704"/>
      <c r="AO122" s="828"/>
      <c r="AP122" s="705"/>
      <c r="AQ122" s="705"/>
      <c r="AR122" s="829"/>
      <c r="AS122" s="830"/>
      <c r="AT122" s="640" t="str">
        <f aca="false">IF(AV122="","",IF(V122&lt;O122,"！加算の要件上は問題ありませんが、令和６年４・５月と比較して令和６年６月に加算率が下がる計画になっています。",""))</f>
        <v/>
      </c>
      <c r="AU122" s="869"/>
      <c r="AV122" s="832" t="str">
        <f aca="false">IF(K122&lt;&gt;"","V列に色付け","")</f>
        <v/>
      </c>
      <c r="AW122" s="878" t="str">
        <f aca="false">IF('別紙様式2-2（４・５月分）'!O95="","",'別紙様式2-2（４・５月分）'!O95)</f>
        <v/>
      </c>
      <c r="AX122" s="834" t="e">
        <f aca="false">IF(SUM('別紙様式2-2（４・５月分）'!P95:P97)=0,"",SUM('別紙様式2-2（４・５月分）'!P95:P97))</f>
        <v>#N/A</v>
      </c>
      <c r="AY122" s="835" t="e">
        <f aca="false">IFERROR(VLOOKUP(K122,【参考】数式用!$AJ$2:$AK$24,2,FALSE),"")))</f>
        <v>#N/A</v>
      </c>
      <c r="AZ122" s="836" t="s">
        <v>448</v>
      </c>
      <c r="BA122" s="836" t="s">
        <v>449</v>
      </c>
      <c r="BB122" s="836" t="s">
        <v>450</v>
      </c>
      <c r="BC122" s="836" t="s">
        <v>451</v>
      </c>
      <c r="BD122" s="836" t="e">
        <f aca="false">IF(AND(P122&lt;&gt;"新加算Ⅰ",P122&lt;&gt;"新加算Ⅱ",P122&lt;&gt;"新加算Ⅲ",P122&lt;&gt;"新加算Ⅳ"),P122,IF(Q124&lt;&gt;"",Q124,""))</f>
        <v>#N/A</v>
      </c>
      <c r="BE122" s="836"/>
      <c r="BF122" s="836" t="e">
        <f aca="false">IF(AM122&lt;&gt;0,IF(AN122="○","入力済","未入力"),"")</f>
        <v>#N/A</v>
      </c>
      <c r="BG122" s="836" t="str">
        <f aca="false">IF(OR(U122="新加算Ⅰ",U122="新加算Ⅱ",U122="新加算Ⅲ",U122="新加算Ⅳ",U122="新加算Ⅴ（１）",U122="新加算Ⅴ（２）",U122="新加算Ⅴ（３）",U122="新加算ⅠⅤ（４）",U122="新加算Ⅴ（５）",U122="新加算Ⅴ（６）",U122="新加算Ⅴ（８）",U122="新加算Ⅴ（11）"),IF(OR(AO122="○",AO122="令和６年度中に満たす"),"入力済","未入力"),"")</f>
        <v/>
      </c>
      <c r="BH122" s="836" t="str">
        <f aca="false">IF(OR(U122="新加算Ⅴ（７）",U122="新加算Ⅴ（９）",U122="新加算Ⅴ（10）",U122="新加算Ⅴ（12）",U122="新加算Ⅴ（13）",U122="新加算Ⅴ（14）"),IF(OR(AP122="○",AP122="令和６年度中に満たす"),"入力済","未入力"),"")</f>
        <v/>
      </c>
      <c r="BI122" s="836" t="str">
        <f aca="false">IF(OR(U122="新加算Ⅰ",U122="新加算Ⅱ",U122="新加算Ⅲ",U122="新加算Ⅴ（１）",U122="新加算Ⅴ（３）",U122="新加算Ⅴ（８）"),IF(OR(AQ122="○",AQ122="令和６年度中に満たす"),"入力済","未入力"),"")</f>
        <v/>
      </c>
      <c r="BJ122" s="837" t="str">
        <f aca="false">IF(OR(U122="新加算Ⅰ",U122="新加算Ⅱ",U122="新加算Ⅴ（１）",U122="新加算Ⅴ（２）",U122="新加算Ⅴ（３）",U122="新加算Ⅴ（４）",U122="新加算Ⅴ（５）",U122="新加算Ⅴ（６）",U122="新加算Ⅴ（７）",U122="新加算Ⅴ（９）",U122="新加算Ⅴ（10）",U122="新加算Ⅴ（12）"),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（病院等（老健以外）)",K122&lt;&gt;"（介護予防）短期入所療養介護（医療院）"),AR122&lt;&gt;""),1,""),"")</f>
        <v/>
      </c>
      <c r="BK122" s="832" t="str">
        <f aca="false">IF(OR(U122="新加算Ⅰ",U122="新加算Ⅴ（１）",U122="新加算Ⅴ（２）",U122="新加算Ⅴ（５）",U122="新加算Ⅴ（７）",U122="新加算Ⅴ（10）"),IF(AS122="","未入力","入力済"),"")</f>
        <v/>
      </c>
      <c r="BL122" s="645" t="str">
        <f aca="false">G122</f>
        <v/>
      </c>
    </row>
    <row r="123" customFormat="false" ht="15" hidden="false" customHeight="true" outlineLevel="0" collapsed="false">
      <c r="A123" s="731"/>
      <c r="B123" s="618"/>
      <c r="C123" s="618"/>
      <c r="D123" s="618"/>
      <c r="E123" s="618"/>
      <c r="F123" s="618"/>
      <c r="G123" s="619"/>
      <c r="H123" s="619"/>
      <c r="I123" s="619"/>
      <c r="J123" s="809"/>
      <c r="K123" s="619"/>
      <c r="L123" s="621"/>
      <c r="M123" s="622"/>
      <c r="N123" s="838" t="str">
        <f aca="false">IF('別紙様式2-2（４・５月分）'!Q96="","",'別紙様式2-2（４・５月分）'!Q96)</f>
        <v/>
      </c>
      <c r="O123" s="864"/>
      <c r="P123" s="814"/>
      <c r="Q123" s="814"/>
      <c r="R123" s="814"/>
      <c r="S123" s="865"/>
      <c r="T123" s="816"/>
      <c r="U123" s="817"/>
      <c r="V123" s="866"/>
      <c r="W123" s="819"/>
      <c r="X123" s="820"/>
      <c r="Y123" s="627"/>
      <c r="Z123" s="820"/>
      <c r="AA123" s="627"/>
      <c r="AB123" s="820"/>
      <c r="AC123" s="627"/>
      <c r="AD123" s="820"/>
      <c r="AE123" s="627"/>
      <c r="AF123" s="627"/>
      <c r="AG123" s="821"/>
      <c r="AH123" s="822"/>
      <c r="AI123" s="867"/>
      <c r="AJ123" s="868"/>
      <c r="AK123" s="825"/>
      <c r="AL123" s="826"/>
      <c r="AM123" s="827"/>
      <c r="AN123" s="704"/>
      <c r="AO123" s="828"/>
      <c r="AP123" s="705"/>
      <c r="AQ123" s="705"/>
      <c r="AR123" s="829"/>
      <c r="AS123" s="830"/>
      <c r="AT123" s="839" t="str">
        <f aca="false">IF(AV122="","",IF(AG122&gt;10,"！令和６年度の新加算の「算定対象月」が10か月を超えています。標準的な「算定対象月」は令和６年６月から令和７年３月です。",IF(OR(AB122&lt;&gt;7,AD122&lt;&gt;3),"！算定期間の終わりが令和７年３月になっていません。区分変更を行う場合は、別紙様式2-4に記入してください。","")))</f>
        <v/>
      </c>
      <c r="AU123" s="869"/>
      <c r="AV123" s="832"/>
      <c r="AW123" s="878" t="str">
        <f aca="false">IF('別紙様式2-2（４・５月分）'!O96="","",'別紙様式2-2（４・５月分）'!O96)</f>
        <v/>
      </c>
      <c r="AX123" s="834"/>
      <c r="AY123" s="835"/>
      <c r="AZ123" s="836"/>
      <c r="BA123" s="836"/>
      <c r="BB123" s="836"/>
      <c r="BC123" s="836"/>
      <c r="BD123" s="836"/>
      <c r="BE123" s="836"/>
      <c r="BF123" s="836"/>
      <c r="BG123" s="836"/>
      <c r="BH123" s="836"/>
      <c r="BI123" s="836"/>
      <c r="BJ123" s="837"/>
      <c r="BK123" s="832"/>
      <c r="BL123" s="645" t="str">
        <f aca="false">G122</f>
        <v/>
      </c>
    </row>
    <row r="124" s="1" customFormat="true" ht="15" hidden="false" customHeight="true" outlineLevel="0" collapsed="false">
      <c r="A124" s="731"/>
      <c r="B124" s="618"/>
      <c r="C124" s="618"/>
      <c r="D124" s="618"/>
      <c r="E124" s="618"/>
      <c r="F124" s="618"/>
      <c r="G124" s="619"/>
      <c r="H124" s="619"/>
      <c r="I124" s="619"/>
      <c r="J124" s="809"/>
      <c r="K124" s="619"/>
      <c r="L124" s="621"/>
      <c r="M124" s="622"/>
      <c r="N124" s="838"/>
      <c r="O124" s="864"/>
      <c r="P124" s="874" t="s">
        <v>118</v>
      </c>
      <c r="Q124" s="841" t="e">
        <f aca="false">IFERROR(VLOOKUP('別紙様式2-2（４・５月分）'!AR95,【参考】数式用!$AT$5:$AV$22,3,FALSE),"")))</f>
        <v>#N/A</v>
      </c>
      <c r="R124" s="875" t="s">
        <v>120</v>
      </c>
      <c r="S124" s="876" t="e">
        <f aca="false">IFERROR(VLOOKUP(K122,【参考】数式用!$A$5:$AB$27,MATCH(Q124,【参考】数式用!$B$4:$AB$4,0)+1,0),"")))</f>
        <v>#N/A</v>
      </c>
      <c r="T124" s="844" t="s">
        <v>452</v>
      </c>
      <c r="U124" s="845"/>
      <c r="V124" s="871" t="e">
        <f aca="false">IFERROR(VLOOKUP(K122,【参考】数式用!$A$5:$AB$27,MATCH(U124,【参考】数式用!$B$4:$AB$4,0)+1,0),"")))</f>
        <v>#N/A</v>
      </c>
      <c r="W124" s="847" t="s">
        <v>114</v>
      </c>
      <c r="X124" s="882" t="n">
        <v>7</v>
      </c>
      <c r="Y124" s="668" t="s">
        <v>115</v>
      </c>
      <c r="Z124" s="882" t="n">
        <v>4</v>
      </c>
      <c r="AA124" s="668" t="s">
        <v>406</v>
      </c>
      <c r="AB124" s="882" t="n">
        <v>8</v>
      </c>
      <c r="AC124" s="668" t="s">
        <v>115</v>
      </c>
      <c r="AD124" s="882" t="n">
        <v>3</v>
      </c>
      <c r="AE124" s="668" t="s">
        <v>116</v>
      </c>
      <c r="AF124" s="668" t="s">
        <v>127</v>
      </c>
      <c r="AG124" s="849" t="n">
        <f aca="false">IF(X124&gt;=1,(AB124*12+AD124)-(X124*12+Z124)+1,"")</f>
        <v>12</v>
      </c>
      <c r="AH124" s="850" t="s">
        <v>407</v>
      </c>
      <c r="AI124" s="872" t="str">
        <f aca="false">IFERROR(ROUNDDOWN(ROUND(L122*V124,0)*M122,0)*AG124,"")</f>
        <v/>
      </c>
      <c r="AJ124" s="883" t="str">
        <f aca="false">IFERROR(ROUNDDOWN(ROUND((L122*(V124-AX122)),0)*M122,0)*AG124,"")</f>
        <v/>
      </c>
      <c r="AK124" s="853" t="e">
        <f aca="false">IFERROR(IF(OR(N122="",N123="",N125=""),0,ROUNDDOWN(ROUNDDOWN(ROUND(L122*VLOOKUP(K122,【参考】数式用!$A$5:$AB$27,MATCH("新加算Ⅳ",【参考】数式用!$B$4:$AB$4,0)+1,0),0)*M122,0)*AG124*0.5,0)),"")),0),0),0)))</f>
        <v>#N/A</v>
      </c>
      <c r="AL124" s="854" t="str">
        <f aca="false">IF(U124&lt;&gt;"","新規に適用","")</f>
        <v/>
      </c>
      <c r="AM124" s="855" t="e">
        <f aca="false">IFERROR(IF(OR(N125="ベア加算",N125=""),0, IF(OR(U122="新加算Ⅰ",U122="新加算Ⅱ",U122="新加算Ⅲ",U122="新加算Ⅳ"),0,ROUNDDOWN(ROUND(L122*VLOOKUP(K122,【参考】数式用!$A$5:$I$27,MATCH("ベア加算",【参考】数式用!$B$4:$I$4,0)+1,0),0)*M122,0)*AG124)),"")),0),0))))</f>
        <v>#N/A</v>
      </c>
      <c r="AN124" s="856" t="e">
        <f aca="false">IF(AM124=0,"",IF(AND(U124&lt;&gt;"",AN122=""),"新規に適用",IF(AND(U124&lt;&gt;"",AN122&lt;&gt;""),"継続で適用","")))</f>
        <v>#N/A</v>
      </c>
      <c r="AO124" s="856" t="str">
        <f aca="false">IF(AND(U124&lt;&gt;"",AO122=""),"新規に適用",IF(AND(U124&lt;&gt;"",AO122&lt;&gt;""),"継続で適用",""))</f>
        <v/>
      </c>
      <c r="AP124" s="857"/>
      <c r="AQ124" s="856" t="str">
        <f aca="false">IF(AND(U124&lt;&gt;"",AQ122=""),"新規に適用",IF(AND(U124&lt;&gt;"",AQ122&lt;&gt;""),"継続で適用",""))</f>
        <v/>
      </c>
      <c r="AR124" s="858" t="str">
        <f aca="false">IF(AND(U124&lt;&gt;"",AO122=""),"新規に適用",IF(AND(U124&lt;&gt;"",OR(U122="新加算Ⅰ",U122="新加算Ⅱ",U122="新加算Ⅴ（１）",U122="新加算Ⅴ（２）",U122="新加算Ⅴ（３）",U122="新加算Ⅴ（４）",U122="新加算Ⅴ（５）",U122="新加算Ⅴ（６）",U122="新加算Ⅴ（７）",U122="新加算Ⅴ（９）",U122="新加算Ⅴ（10）",U122="新加算Ⅴ（12）")),"継続で適用",""))</f>
        <v/>
      </c>
      <c r="AS124" s="856" t="str">
        <f aca="false">IF(AND(U124&lt;&gt;"",AS122=""),"新規に適用",IF(AND(U124&lt;&gt;"",AS122&lt;&gt;""),"継続で適用",""))</f>
        <v/>
      </c>
      <c r="AT124" s="839"/>
      <c r="AU124" s="869"/>
      <c r="AV124" s="832" t="str">
        <f aca="false">IF(K122&lt;&gt;"","V列に色付け","")</f>
        <v/>
      </c>
      <c r="AW124" s="878"/>
      <c r="AX124" s="834"/>
      <c r="BL124" s="645" t="str">
        <f aca="false">G122</f>
        <v/>
      </c>
    </row>
    <row r="125" s="1" customFormat="true" ht="30" hidden="false" customHeight="true" outlineLevel="0" collapsed="false">
      <c r="A125" s="731"/>
      <c r="B125" s="618"/>
      <c r="C125" s="618"/>
      <c r="D125" s="618"/>
      <c r="E125" s="618"/>
      <c r="F125" s="618"/>
      <c r="G125" s="619"/>
      <c r="H125" s="619"/>
      <c r="I125" s="619"/>
      <c r="J125" s="809"/>
      <c r="K125" s="619"/>
      <c r="L125" s="621"/>
      <c r="M125" s="622"/>
      <c r="N125" s="860" t="str">
        <f aca="false">IF('別紙様式2-2（４・５月分）'!Q97="","",'別紙様式2-2（４・５月分）'!Q97)</f>
        <v/>
      </c>
      <c r="O125" s="864"/>
      <c r="P125" s="874"/>
      <c r="Q125" s="841"/>
      <c r="R125" s="875"/>
      <c r="S125" s="876"/>
      <c r="T125" s="844"/>
      <c r="U125" s="845"/>
      <c r="V125" s="871"/>
      <c r="W125" s="847"/>
      <c r="X125" s="882"/>
      <c r="Y125" s="668"/>
      <c r="Z125" s="882"/>
      <c r="AA125" s="668"/>
      <c r="AB125" s="882"/>
      <c r="AC125" s="668"/>
      <c r="AD125" s="882"/>
      <c r="AE125" s="668"/>
      <c r="AF125" s="668"/>
      <c r="AG125" s="849"/>
      <c r="AH125" s="850"/>
      <c r="AI125" s="872"/>
      <c r="AJ125" s="883"/>
      <c r="AK125" s="853"/>
      <c r="AL125" s="854"/>
      <c r="AM125" s="855"/>
      <c r="AN125" s="856"/>
      <c r="AO125" s="856"/>
      <c r="AP125" s="857"/>
      <c r="AQ125" s="856"/>
      <c r="AR125" s="858"/>
      <c r="AS125" s="856"/>
      <c r="AT125" s="682" t="str">
        <f aca="false">IF(AV122="","",IF(OR(U122="",AND(N125="ベア加算なし",OR(U122="新加算Ⅰ",U122="新加算Ⅱ",U122="新加算Ⅲ",U122="新加算Ⅳ"),AN122=""),AND(OR(U122="新加算Ⅰ",U122="新加算Ⅱ",U122="新加算Ⅲ",U122="新加算Ⅳ",U122="新加算Ⅴ（１）",U122="新加算Ⅴ（２）",U122="新加算Ⅴ（３）",U122="新加算Ⅴ（４）",U122="新加算Ⅴ（５）",U122="新加算Ⅴ（６）",U122="新加算Ⅴ（８）",U122="新加算Ⅴ（11）"),AO122=""),AND(OR(U122="新加算Ⅴ（７）",U122="新加算Ⅴ（９）",U122="新加算Ⅴ（10）",U122="新加算Ⅴ（12）",U122="新加算Ⅴ（13）",U122="新加算Ⅴ（14）"),AP122=""),AND(OR(U122="新加算Ⅰ",U122="新加算Ⅱ",U122="新加算Ⅲ",U122="新加算Ⅴ（１）",U122="新加算Ⅴ（３）",U122="新加算Ⅴ（８）"),AQ122=""),AND(AND(OR(U122="新加算Ⅰ",U122="新加算Ⅱ",U122="新加算Ⅴ（１）",U122="新加算Ⅴ（２）",U122="新加算Ⅴ（３）",U122="新加算Ⅴ（４）",U122="新加算Ⅴ（５）",U122="新加算Ⅴ（６）",U122="新加算Ⅴ（７）",U122="新加算Ⅴ（９）",U122="新加算Ⅴ（10）",U122="新加算Ⅴ（12）"),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122=""),AND(OR(U122="新加算Ⅰ",U122="新加算Ⅴ（１）",U122="新加算Ⅴ（２）",U122="新加算Ⅴ（５）",U122="新加算Ⅴ（７）",U122="新加算Ⅴ（10）"),AS122="")),"！記入が必要な欄（ピンク色のセル）に空欄があります。空欄を埋めてください。",""))</f>
        <v/>
      </c>
      <c r="AU125" s="869"/>
      <c r="AV125" s="832"/>
      <c r="AW125" s="878" t="str">
        <f aca="false">IF('別紙様式2-2（４・５月分）'!O97="","",'別紙様式2-2（４・５月分）'!O97)</f>
        <v/>
      </c>
      <c r="AX125" s="834"/>
      <c r="BL125" s="645" t="str">
        <f aca="false">G122</f>
        <v/>
      </c>
    </row>
    <row r="126" customFormat="false" ht="30" hidden="false" customHeight="true" outlineLevel="0" collapsed="false">
      <c r="A126" s="617" t="n">
        <v>29</v>
      </c>
      <c r="B126" s="732" t="str">
        <f aca="false">IF(基本情報入力シート!C82="","",基本情報入力シート!C82)</f>
        <v/>
      </c>
      <c r="C126" s="732"/>
      <c r="D126" s="732"/>
      <c r="E126" s="732"/>
      <c r="F126" s="732"/>
      <c r="G126" s="733" t="str">
        <f aca="false">IF(基本情報入力シート!M82="","",基本情報入力シート!M82)</f>
        <v/>
      </c>
      <c r="H126" s="733" t="str">
        <f aca="false">IF(基本情報入力シート!R82="","",基本情報入力シート!R82)</f>
        <v/>
      </c>
      <c r="I126" s="733" t="str">
        <f aca="false">IF(基本情報入力シート!W82="","",基本情報入力シート!W82)</f>
        <v/>
      </c>
      <c r="J126" s="861" t="str">
        <f aca="false">IF(基本情報入力シート!X82="","",基本情報入力シート!X82)</f>
        <v/>
      </c>
      <c r="K126" s="733" t="str">
        <f aca="false">IF(基本情報入力シート!Y82="","",基本情報入力シート!Y82)</f>
        <v/>
      </c>
      <c r="L126" s="880" t="str">
        <f aca="false">IF(基本情報入力シート!AB82="","",基本情報入力シート!AB82)</f>
        <v/>
      </c>
      <c r="M126" s="881" t="e">
        <f aca="false">IF(基本情報入力シート!AC82="","",基本情報入力シート!AC82)</f>
        <v>#N/A</v>
      </c>
      <c r="N126" s="812" t="str">
        <f aca="false">IF('別紙様式2-2（４・５月分）'!Q98="","",'別紙様式2-2（４・５月分）'!Q98)</f>
        <v/>
      </c>
      <c r="O126" s="864" t="e">
        <f aca="false">IF(SUM('別紙様式2-2（４・５月分）'!R98:R100)=0,"",SUM('別紙様式2-2（４・５月分）'!R98:R100))</f>
        <v>#N/A</v>
      </c>
      <c r="P126" s="814" t="e">
        <f aca="false">IFERROR(VLOOKUP('別紙様式2-2（４・５月分）'!AR98,【参考】数式用!$AT$5:$AU$22,2,FALSE),"")))</f>
        <v>#N/A</v>
      </c>
      <c r="Q126" s="814"/>
      <c r="R126" s="814"/>
      <c r="S126" s="865" t="e">
        <f aca="false">IFERROR(VLOOKUP(K126,【参考】数式用!$A$5:$AB$27,MATCH(P126,【参考】数式用!$B$4:$AB$4,0)+1,0),"")))</f>
        <v>#N/A</v>
      </c>
      <c r="T126" s="816" t="s">
        <v>447</v>
      </c>
      <c r="U126" s="817"/>
      <c r="V126" s="866" t="e">
        <f aca="false">IFERROR(VLOOKUP(K126,【参考】数式用!$A$5:$AB$27,MATCH(U126,【参考】数式用!$B$4:$AB$4,0)+1,0),"")))</f>
        <v>#N/A</v>
      </c>
      <c r="W126" s="819" t="s">
        <v>114</v>
      </c>
      <c r="X126" s="820" t="n">
        <v>6</v>
      </c>
      <c r="Y126" s="627" t="s">
        <v>115</v>
      </c>
      <c r="Z126" s="820" t="n">
        <v>6</v>
      </c>
      <c r="AA126" s="627" t="s">
        <v>406</v>
      </c>
      <c r="AB126" s="820" t="n">
        <v>7</v>
      </c>
      <c r="AC126" s="627" t="s">
        <v>115</v>
      </c>
      <c r="AD126" s="820" t="n">
        <v>3</v>
      </c>
      <c r="AE126" s="627" t="s">
        <v>116</v>
      </c>
      <c r="AF126" s="627" t="s">
        <v>127</v>
      </c>
      <c r="AG126" s="821" t="n">
        <f aca="false">IF(X126&gt;=1,(AB126*12+AD126)-(X126*12+Z126)+1,"")</f>
        <v>10</v>
      </c>
      <c r="AH126" s="822" t="s">
        <v>407</v>
      </c>
      <c r="AI126" s="867" t="str">
        <f aca="false">IFERROR(ROUNDDOWN(ROUND(L126*V126,0)*M126,0)*AG126,"")</f>
        <v/>
      </c>
      <c r="AJ126" s="868" t="str">
        <f aca="false">IFERROR(ROUNDDOWN(ROUND((L126*(V126-AX126)),0)*M126,0)*AG126,"")</f>
        <v/>
      </c>
      <c r="AK126" s="825" t="e">
        <f aca="false">IFERROR(IF(OR(N126="",N127="",N129=""),0,ROUNDDOWN(ROUNDDOWN(ROUND(L126*VLOOKUP(K126,【参考】数式用!$A$5:$AB$27,MATCH("新加算Ⅳ",【参考】数式用!$B$4:$AB$4,0)+1,0),0)*M126,0)*AG126*0.5,0)),"")),0),0),0)))</f>
        <v>#N/A</v>
      </c>
      <c r="AL126" s="826"/>
      <c r="AM126" s="827" t="e">
        <f aca="false">IFERROR(IF(OR(N129="ベア加算",N129=""),0, IF(OR(U126="新加算Ⅰ",U126="新加算Ⅱ",U126="新加算Ⅲ",U126="新加算Ⅳ"),ROUNDDOWN(ROUND(L126*VLOOKUP(K126,【参考】数式用!$A$5:$I$27,MATCH("ベア加算",【参考】数式用!$B$4:$I$4,0)+1,0),0)*M126,0)*AG126,0)),"")),0),0))))</f>
        <v>#N/A</v>
      </c>
      <c r="AN126" s="704"/>
      <c r="AO126" s="828"/>
      <c r="AP126" s="705"/>
      <c r="AQ126" s="705"/>
      <c r="AR126" s="829"/>
      <c r="AS126" s="830"/>
      <c r="AT126" s="640" t="str">
        <f aca="false">IF(AV126="","",IF(V126&lt;O126,"！加算の要件上は問題ありませんが、令和６年４・５月と比較して令和６年６月に加算率が下がる計画になっています。",""))</f>
        <v/>
      </c>
      <c r="AU126" s="869"/>
      <c r="AV126" s="832" t="str">
        <f aca="false">IF(K126&lt;&gt;"","V列に色付け","")</f>
        <v/>
      </c>
      <c r="AW126" s="878" t="str">
        <f aca="false">IF('別紙様式2-2（４・５月分）'!O98="","",'別紙様式2-2（４・５月分）'!O98)</f>
        <v/>
      </c>
      <c r="AX126" s="834" t="e">
        <f aca="false">IF(SUM('別紙様式2-2（４・５月分）'!P98:P100)=0,"",SUM('別紙様式2-2（４・５月分）'!P98:P100))</f>
        <v>#N/A</v>
      </c>
      <c r="AY126" s="835" t="e">
        <f aca="false">IFERROR(VLOOKUP(K126,【参考】数式用!$AJ$2:$AK$24,2,FALSE),"")))</f>
        <v>#N/A</v>
      </c>
      <c r="AZ126" s="836" t="s">
        <v>448</v>
      </c>
      <c r="BA126" s="836" t="s">
        <v>449</v>
      </c>
      <c r="BB126" s="836" t="s">
        <v>450</v>
      </c>
      <c r="BC126" s="836" t="s">
        <v>451</v>
      </c>
      <c r="BD126" s="836" t="e">
        <f aca="false">IF(AND(P126&lt;&gt;"新加算Ⅰ",P126&lt;&gt;"新加算Ⅱ",P126&lt;&gt;"新加算Ⅲ",P126&lt;&gt;"新加算Ⅳ"),P126,IF(Q128&lt;&gt;"",Q128,""))</f>
        <v>#N/A</v>
      </c>
      <c r="BE126" s="836"/>
      <c r="BF126" s="836" t="e">
        <f aca="false">IF(AM126&lt;&gt;0,IF(AN126="○","入力済","未入力"),"")</f>
        <v>#N/A</v>
      </c>
      <c r="BG126" s="836" t="str">
        <f aca="false">IF(OR(U126="新加算Ⅰ",U126="新加算Ⅱ",U126="新加算Ⅲ",U126="新加算Ⅳ",U126="新加算Ⅴ（１）",U126="新加算Ⅴ（２）",U126="新加算Ⅴ（３）",U126="新加算ⅠⅤ（４）",U126="新加算Ⅴ（５）",U126="新加算Ⅴ（６）",U126="新加算Ⅴ（８）",U126="新加算Ⅴ（11）"),IF(OR(AO126="○",AO126="令和６年度中に満たす"),"入力済","未入力"),"")</f>
        <v/>
      </c>
      <c r="BH126" s="836" t="str">
        <f aca="false">IF(OR(U126="新加算Ⅴ（７）",U126="新加算Ⅴ（９）",U126="新加算Ⅴ（10）",U126="新加算Ⅴ（12）",U126="新加算Ⅴ（13）",U126="新加算Ⅴ（14）"),IF(OR(AP126="○",AP126="令和６年度中に満たす"),"入力済","未入力"),"")</f>
        <v/>
      </c>
      <c r="BI126" s="836" t="str">
        <f aca="false">IF(OR(U126="新加算Ⅰ",U126="新加算Ⅱ",U126="新加算Ⅲ",U126="新加算Ⅴ（１）",U126="新加算Ⅴ（３）",U126="新加算Ⅴ（８）"),IF(OR(AQ126="○",AQ126="令和６年度中に満たす"),"入力済","未入力"),"")</f>
        <v/>
      </c>
      <c r="BJ126" s="837" t="str">
        <f aca="false">IF(OR(U126="新加算Ⅰ",U126="新加算Ⅱ",U126="新加算Ⅴ（１）",U126="新加算Ⅴ（２）",U126="新加算Ⅴ（３）",U126="新加算Ⅴ（４）",U126="新加算Ⅴ（５）",U126="新加算Ⅴ（６）",U126="新加算Ⅴ（７）",U126="新加算Ⅴ（９）",U126="新加算Ⅴ（10）",U126="新加算Ⅴ（12）"),IF(OR(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（病院等（老健以外）)",K126&lt;&gt;"（介護予防）短期入所療養介護（医療院）"),AR126&lt;&gt;""),1,""),"")</f>
        <v/>
      </c>
      <c r="BK126" s="832" t="str">
        <f aca="false">IF(OR(U126="新加算Ⅰ",U126="新加算Ⅴ（１）",U126="新加算Ⅴ（２）",U126="新加算Ⅴ（５）",U126="新加算Ⅴ（７）",U126="新加算Ⅴ（10）"),IF(AS126="","未入力","入力済"),"")</f>
        <v/>
      </c>
      <c r="BL126" s="645" t="str">
        <f aca="false">G126</f>
        <v/>
      </c>
    </row>
    <row r="127" customFormat="false" ht="15" hidden="false" customHeight="true" outlineLevel="0" collapsed="false">
      <c r="A127" s="617"/>
      <c r="B127" s="732"/>
      <c r="C127" s="732"/>
      <c r="D127" s="732"/>
      <c r="E127" s="732"/>
      <c r="F127" s="732"/>
      <c r="G127" s="733"/>
      <c r="H127" s="733"/>
      <c r="I127" s="733"/>
      <c r="J127" s="861"/>
      <c r="K127" s="733"/>
      <c r="L127" s="880"/>
      <c r="M127" s="881"/>
      <c r="N127" s="838" t="str">
        <f aca="false">IF('別紙様式2-2（４・５月分）'!Q99="","",'別紙様式2-2（４・５月分）'!Q99)</f>
        <v/>
      </c>
      <c r="O127" s="864"/>
      <c r="P127" s="814"/>
      <c r="Q127" s="814"/>
      <c r="R127" s="814"/>
      <c r="S127" s="865"/>
      <c r="T127" s="816"/>
      <c r="U127" s="817"/>
      <c r="V127" s="866"/>
      <c r="W127" s="819"/>
      <c r="X127" s="820"/>
      <c r="Y127" s="627"/>
      <c r="Z127" s="820"/>
      <c r="AA127" s="627"/>
      <c r="AB127" s="820"/>
      <c r="AC127" s="627"/>
      <c r="AD127" s="820"/>
      <c r="AE127" s="627"/>
      <c r="AF127" s="627"/>
      <c r="AG127" s="821"/>
      <c r="AH127" s="822"/>
      <c r="AI127" s="867"/>
      <c r="AJ127" s="868"/>
      <c r="AK127" s="825"/>
      <c r="AL127" s="826"/>
      <c r="AM127" s="827"/>
      <c r="AN127" s="704"/>
      <c r="AO127" s="828"/>
      <c r="AP127" s="705"/>
      <c r="AQ127" s="705"/>
      <c r="AR127" s="829"/>
      <c r="AS127" s="830"/>
      <c r="AT127" s="839" t="str">
        <f aca="false">IF(AV126="","",IF(AG126&gt;10,"！令和６年度の新加算の「算定対象月」が10か月を超えています。標準的な「算定対象月」は令和６年６月から令和７年３月です。",IF(OR(AB126&lt;&gt;7,AD126&lt;&gt;3),"！算定期間の終わりが令和７年３月になっていません。区分変更を行う場合は、別紙様式2-4に記入してください。","")))</f>
        <v/>
      </c>
      <c r="AU127" s="869"/>
      <c r="AV127" s="832"/>
      <c r="AW127" s="878" t="str">
        <f aca="false">IF('別紙様式2-2（４・５月分）'!O99="","",'別紙様式2-2（４・５月分）'!O99)</f>
        <v/>
      </c>
      <c r="AX127" s="834"/>
      <c r="AY127" s="835"/>
      <c r="AZ127" s="836"/>
      <c r="BA127" s="836"/>
      <c r="BB127" s="836"/>
      <c r="BC127" s="836"/>
      <c r="BD127" s="836"/>
      <c r="BE127" s="836"/>
      <c r="BF127" s="836"/>
      <c r="BG127" s="836"/>
      <c r="BH127" s="836"/>
      <c r="BI127" s="836"/>
      <c r="BJ127" s="837"/>
      <c r="BK127" s="832"/>
      <c r="BL127" s="645" t="str">
        <f aca="false">G126</f>
        <v/>
      </c>
    </row>
    <row r="128" s="1" customFormat="true" ht="15" hidden="false" customHeight="true" outlineLevel="0" collapsed="false">
      <c r="A128" s="617"/>
      <c r="B128" s="732"/>
      <c r="C128" s="732"/>
      <c r="D128" s="732"/>
      <c r="E128" s="732"/>
      <c r="F128" s="732"/>
      <c r="G128" s="733"/>
      <c r="H128" s="733"/>
      <c r="I128" s="733"/>
      <c r="J128" s="861"/>
      <c r="K128" s="733"/>
      <c r="L128" s="880"/>
      <c r="M128" s="881"/>
      <c r="N128" s="838"/>
      <c r="O128" s="864"/>
      <c r="P128" s="874" t="s">
        <v>118</v>
      </c>
      <c r="Q128" s="841" t="e">
        <f aca="false">IFERROR(VLOOKUP('別紙様式2-2（４・５月分）'!AR98,【参考】数式用!$AT$5:$AV$22,3,FALSE),"")))</f>
        <v>#N/A</v>
      </c>
      <c r="R128" s="875" t="s">
        <v>120</v>
      </c>
      <c r="S128" s="870" t="e">
        <f aca="false">IFERROR(VLOOKUP(K126,【参考】数式用!$A$5:$AB$27,MATCH(Q128,【参考】数式用!$B$4:$AB$4,0)+1,0),"")))</f>
        <v>#N/A</v>
      </c>
      <c r="T128" s="844" t="s">
        <v>452</v>
      </c>
      <c r="U128" s="845"/>
      <c r="V128" s="871" t="e">
        <f aca="false">IFERROR(VLOOKUP(K126,【参考】数式用!$A$5:$AB$27,MATCH(U128,【参考】数式用!$B$4:$AB$4,0)+1,0),"")))</f>
        <v>#N/A</v>
      </c>
      <c r="W128" s="847" t="s">
        <v>114</v>
      </c>
      <c r="X128" s="882" t="n">
        <v>7</v>
      </c>
      <c r="Y128" s="668" t="s">
        <v>115</v>
      </c>
      <c r="Z128" s="882" t="n">
        <v>4</v>
      </c>
      <c r="AA128" s="668" t="s">
        <v>406</v>
      </c>
      <c r="AB128" s="882" t="n">
        <v>8</v>
      </c>
      <c r="AC128" s="668" t="s">
        <v>115</v>
      </c>
      <c r="AD128" s="882" t="n">
        <v>3</v>
      </c>
      <c r="AE128" s="668" t="s">
        <v>116</v>
      </c>
      <c r="AF128" s="668" t="s">
        <v>127</v>
      </c>
      <c r="AG128" s="849" t="n">
        <f aca="false">IF(X128&gt;=1,(AB128*12+AD128)-(X128*12+Z128)+1,"")</f>
        <v>12</v>
      </c>
      <c r="AH128" s="850" t="s">
        <v>407</v>
      </c>
      <c r="AI128" s="872" t="str">
        <f aca="false">IFERROR(ROUNDDOWN(ROUND(L126*V128,0)*M126,0)*AG128,"")</f>
        <v/>
      </c>
      <c r="AJ128" s="883" t="str">
        <f aca="false">IFERROR(ROUNDDOWN(ROUND((L126*(V128-AX126)),0)*M126,0)*AG128,"")</f>
        <v/>
      </c>
      <c r="AK128" s="853" t="e">
        <f aca="false">IFERROR(IF(OR(N126="",N127="",N129=""),0,ROUNDDOWN(ROUNDDOWN(ROUND(L126*VLOOKUP(K126,【参考】数式用!$A$5:$AB$27,MATCH("新加算Ⅳ",【参考】数式用!$B$4:$AB$4,0)+1,0),0)*M126,0)*AG128*0.5,0)),"")),0),0),0)))</f>
        <v>#N/A</v>
      </c>
      <c r="AL128" s="854" t="str">
        <f aca="false">IF(U128&lt;&gt;"","新規に適用","")</f>
        <v/>
      </c>
      <c r="AM128" s="855" t="e">
        <f aca="false">IFERROR(IF(OR(N129="ベア加算",N129=""),0, IF(OR(U126="新加算Ⅰ",U126="新加算Ⅱ",U126="新加算Ⅲ",U126="新加算Ⅳ"),0,ROUNDDOWN(ROUND(L126*VLOOKUP(K126,【参考】数式用!$A$5:$I$27,MATCH("ベア加算",【参考】数式用!$B$4:$I$4,0)+1,0),0)*M126,0)*AG128)),"")),0),0))))</f>
        <v>#N/A</v>
      </c>
      <c r="AN128" s="856" t="e">
        <f aca="false">IF(AM128=0,"",IF(AND(U128&lt;&gt;"",AN126=""),"新規に適用",IF(AND(U128&lt;&gt;"",AN126&lt;&gt;""),"継続で適用","")))</f>
        <v>#N/A</v>
      </c>
      <c r="AO128" s="856" t="str">
        <f aca="false">IF(AND(U128&lt;&gt;"",AO126=""),"新規に適用",IF(AND(U128&lt;&gt;"",AO126&lt;&gt;""),"継続で適用",""))</f>
        <v/>
      </c>
      <c r="AP128" s="857"/>
      <c r="AQ128" s="856" t="str">
        <f aca="false">IF(AND(U128&lt;&gt;"",AQ126=""),"新規に適用",IF(AND(U128&lt;&gt;"",AQ126&lt;&gt;""),"継続で適用",""))</f>
        <v/>
      </c>
      <c r="AR128" s="858" t="str">
        <f aca="false">IF(AND(U128&lt;&gt;"",AO126=""),"新規に適用",IF(AND(U128&lt;&gt;"",OR(U126="新加算Ⅰ",U126="新加算Ⅱ",U126="新加算Ⅴ（１）",U126="新加算Ⅴ（２）",U126="新加算Ⅴ（３）",U126="新加算Ⅴ（４）",U126="新加算Ⅴ（５）",U126="新加算Ⅴ（６）",U126="新加算Ⅴ（７）",U126="新加算Ⅴ（９）",U126="新加算Ⅴ（10）",U126="新加算Ⅴ（12）")),"継続で適用",""))</f>
        <v/>
      </c>
      <c r="AS128" s="856" t="str">
        <f aca="false">IF(AND(U128&lt;&gt;"",AS126=""),"新規に適用",IF(AND(U128&lt;&gt;"",AS126&lt;&gt;""),"継続で適用",""))</f>
        <v/>
      </c>
      <c r="AT128" s="839"/>
      <c r="AU128" s="869"/>
      <c r="AV128" s="832" t="str">
        <f aca="false">IF(K126&lt;&gt;"","V列に色付け","")</f>
        <v/>
      </c>
      <c r="AW128" s="878"/>
      <c r="AX128" s="834"/>
      <c r="BL128" s="645" t="str">
        <f aca="false">G126</f>
        <v/>
      </c>
    </row>
    <row r="129" s="1" customFormat="true" ht="30" hidden="false" customHeight="true" outlineLevel="0" collapsed="false">
      <c r="A129" s="617"/>
      <c r="B129" s="732"/>
      <c r="C129" s="732"/>
      <c r="D129" s="732"/>
      <c r="E129" s="732"/>
      <c r="F129" s="732"/>
      <c r="G129" s="733"/>
      <c r="H129" s="733"/>
      <c r="I129" s="733"/>
      <c r="J129" s="861"/>
      <c r="K129" s="733"/>
      <c r="L129" s="880"/>
      <c r="M129" s="881"/>
      <c r="N129" s="860" t="str">
        <f aca="false">IF('別紙様式2-2（４・５月分）'!Q100="","",'別紙様式2-2（４・５月分）'!Q100)</f>
        <v/>
      </c>
      <c r="O129" s="864"/>
      <c r="P129" s="874"/>
      <c r="Q129" s="841"/>
      <c r="R129" s="875"/>
      <c r="S129" s="870"/>
      <c r="T129" s="844"/>
      <c r="U129" s="845"/>
      <c r="V129" s="871"/>
      <c r="W129" s="847"/>
      <c r="X129" s="882"/>
      <c r="Y129" s="668"/>
      <c r="Z129" s="882"/>
      <c r="AA129" s="668"/>
      <c r="AB129" s="882"/>
      <c r="AC129" s="668"/>
      <c r="AD129" s="882"/>
      <c r="AE129" s="668"/>
      <c r="AF129" s="668"/>
      <c r="AG129" s="849"/>
      <c r="AH129" s="850"/>
      <c r="AI129" s="872"/>
      <c r="AJ129" s="883"/>
      <c r="AK129" s="853"/>
      <c r="AL129" s="854"/>
      <c r="AM129" s="855"/>
      <c r="AN129" s="856"/>
      <c r="AO129" s="856"/>
      <c r="AP129" s="857"/>
      <c r="AQ129" s="856"/>
      <c r="AR129" s="858"/>
      <c r="AS129" s="856"/>
      <c r="AT129" s="682" t="str">
        <f aca="false">IF(AV126="","",IF(OR(U126="",AND(N129="ベア加算なし",OR(U126="新加算Ⅰ",U126="新加算Ⅱ",U126="新加算Ⅲ",U126="新加算Ⅳ"),AN126=""),AND(OR(U126="新加算Ⅰ",U126="新加算Ⅱ",U126="新加算Ⅲ",U126="新加算Ⅳ",U126="新加算Ⅴ（１）",U126="新加算Ⅴ（２）",U126="新加算Ⅴ（３）",U126="新加算Ⅴ（４）",U126="新加算Ⅴ（５）",U126="新加算Ⅴ（６）",U126="新加算Ⅴ（８）",U126="新加算Ⅴ（11）"),AO126=""),AND(OR(U126="新加算Ⅴ（７）",U126="新加算Ⅴ（９）",U126="新加算Ⅴ（10）",U126="新加算Ⅴ（12）",U126="新加算Ⅴ（13）",U126="新加算Ⅴ（14）"),AP126=""),AND(OR(U126="新加算Ⅰ",U126="新加算Ⅱ",U126="新加算Ⅲ",U126="新加算Ⅴ（１）",U126="新加算Ⅴ（３）",U126="新加算Ⅴ（８）"),AQ126=""),AND(AND(OR(U126="新加算Ⅰ",U126="新加算Ⅱ",U126="新加算Ⅴ（１）",U126="新加算Ⅴ（２）",U126="新加算Ⅴ（３）",U126="新加算Ⅴ（４）",U126="新加算Ⅴ（５）",U126="新加算Ⅴ（６）",U126="新加算Ⅴ（７）",U126="新加算Ⅴ（９）",U126="新加算Ⅴ（10）",U126="新加算Ⅴ（12）"),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126=""),AND(OR(U126="新加算Ⅰ",U126="新加算Ⅴ（１）",U126="新加算Ⅴ（２）",U126="新加算Ⅴ（５）",U126="新加算Ⅴ（７）",U126="新加算Ⅴ（10）"),AS126="")),"！記入が必要な欄（ピンク色のセル）に空欄があります。空欄を埋めてください。",""))</f>
        <v/>
      </c>
      <c r="AU129" s="869"/>
      <c r="AV129" s="832"/>
      <c r="AW129" s="878" t="str">
        <f aca="false">IF('別紙様式2-2（４・５月分）'!O100="","",'別紙様式2-2（４・５月分）'!O100)</f>
        <v/>
      </c>
      <c r="AX129" s="834"/>
      <c r="BL129" s="645" t="str">
        <f aca="false">G126</f>
        <v/>
      </c>
    </row>
    <row r="130" customFormat="false" ht="30" hidden="false" customHeight="true" outlineLevel="0" collapsed="false">
      <c r="A130" s="731" t="n">
        <v>30</v>
      </c>
      <c r="B130" s="618" t="str">
        <f aca="false">IF(基本情報入力シート!C83="","",基本情報入力シート!C83)</f>
        <v/>
      </c>
      <c r="C130" s="618"/>
      <c r="D130" s="618"/>
      <c r="E130" s="618"/>
      <c r="F130" s="618"/>
      <c r="G130" s="619" t="str">
        <f aca="false">IF(基本情報入力シート!M83="","",基本情報入力シート!M83)</f>
        <v/>
      </c>
      <c r="H130" s="619" t="str">
        <f aca="false">IF(基本情報入力シート!R83="","",基本情報入力シート!R83)</f>
        <v/>
      </c>
      <c r="I130" s="619" t="str">
        <f aca="false">IF(基本情報入力シート!W83="","",基本情報入力シート!W83)</f>
        <v/>
      </c>
      <c r="J130" s="809" t="str">
        <f aca="false">IF(基本情報入力シート!X83="","",基本情報入力シート!X83)</f>
        <v/>
      </c>
      <c r="K130" s="619" t="str">
        <f aca="false">IF(基本情報入力シート!Y83="","",基本情報入力シート!Y83)</f>
        <v/>
      </c>
      <c r="L130" s="621" t="str">
        <f aca="false">IF(基本情報入力シート!AB83="","",基本情報入力シート!AB83)</f>
        <v/>
      </c>
      <c r="M130" s="622" t="e">
        <f aca="false">IF(基本情報入力シート!AC83="","",基本情報入力シート!AC83)</f>
        <v>#N/A</v>
      </c>
      <c r="N130" s="812" t="str">
        <f aca="false">IF('別紙様式2-2（４・５月分）'!Q101="","",'別紙様式2-2（４・５月分）'!Q101)</f>
        <v/>
      </c>
      <c r="O130" s="864" t="e">
        <f aca="false">IF(SUM('別紙様式2-2（４・５月分）'!R101:R103)=0,"",SUM('別紙様式2-2（４・５月分）'!R101:R103))</f>
        <v>#N/A</v>
      </c>
      <c r="P130" s="814" t="e">
        <f aca="false">IFERROR(VLOOKUP('別紙様式2-2（４・５月分）'!AR101,【参考】数式用!$AT$5:$AU$22,2,FALSE),"")))</f>
        <v>#N/A</v>
      </c>
      <c r="Q130" s="814"/>
      <c r="R130" s="814"/>
      <c r="S130" s="865" t="e">
        <f aca="false">IFERROR(VLOOKUP(K130,【参考】数式用!$A$5:$AB$27,MATCH(P130,【参考】数式用!$B$4:$AB$4,0)+1,0),"")))</f>
        <v>#N/A</v>
      </c>
      <c r="T130" s="816" t="s">
        <v>447</v>
      </c>
      <c r="U130" s="817"/>
      <c r="V130" s="866" t="e">
        <f aca="false">IFERROR(VLOOKUP(K130,【参考】数式用!$A$5:$AB$27,MATCH(U130,【参考】数式用!$B$4:$AB$4,0)+1,0),"")))</f>
        <v>#N/A</v>
      </c>
      <c r="W130" s="819" t="s">
        <v>114</v>
      </c>
      <c r="X130" s="820" t="n">
        <v>6</v>
      </c>
      <c r="Y130" s="627" t="s">
        <v>115</v>
      </c>
      <c r="Z130" s="820" t="n">
        <v>6</v>
      </c>
      <c r="AA130" s="627" t="s">
        <v>406</v>
      </c>
      <c r="AB130" s="820" t="n">
        <v>7</v>
      </c>
      <c r="AC130" s="627" t="s">
        <v>115</v>
      </c>
      <c r="AD130" s="820" t="n">
        <v>3</v>
      </c>
      <c r="AE130" s="627" t="s">
        <v>116</v>
      </c>
      <c r="AF130" s="627" t="s">
        <v>127</v>
      </c>
      <c r="AG130" s="821" t="n">
        <f aca="false">IF(X130&gt;=1,(AB130*12+AD130)-(X130*12+Z130)+1,"")</f>
        <v>10</v>
      </c>
      <c r="AH130" s="822" t="s">
        <v>407</v>
      </c>
      <c r="AI130" s="867" t="str">
        <f aca="false">IFERROR(ROUNDDOWN(ROUND(L130*V130,0)*M130,0)*AG130,"")</f>
        <v/>
      </c>
      <c r="AJ130" s="868" t="str">
        <f aca="false">IFERROR(ROUNDDOWN(ROUND((L130*(V130-AX130)),0)*M130,0)*AG130,"")</f>
        <v/>
      </c>
      <c r="AK130" s="825" t="e">
        <f aca="false">IFERROR(IF(OR(N130="",N131="",N133=""),0,ROUNDDOWN(ROUNDDOWN(ROUND(L130*VLOOKUP(K130,【参考】数式用!$A$5:$AB$27,MATCH("新加算Ⅳ",【参考】数式用!$B$4:$AB$4,0)+1,0),0)*M130,0)*AG130*0.5,0)),"")),0),0),0)))</f>
        <v>#N/A</v>
      </c>
      <c r="AL130" s="826"/>
      <c r="AM130" s="827" t="e">
        <f aca="false">IFERROR(IF(OR(N133="ベア加算",N133=""),0, IF(OR(U130="新加算Ⅰ",U130="新加算Ⅱ",U130="新加算Ⅲ",U130="新加算Ⅳ"),ROUNDDOWN(ROUND(L130*VLOOKUP(K130,【参考】数式用!$A$5:$I$27,MATCH("ベア加算",【参考】数式用!$B$4:$I$4,0)+1,0),0)*M130,0)*AG130,0)),"")),0),0))))</f>
        <v>#N/A</v>
      </c>
      <c r="AN130" s="704"/>
      <c r="AO130" s="828"/>
      <c r="AP130" s="705"/>
      <c r="AQ130" s="705"/>
      <c r="AR130" s="829"/>
      <c r="AS130" s="830"/>
      <c r="AT130" s="640" t="str">
        <f aca="false">IF(AV130="","",IF(V130&lt;O130,"！加算の要件上は問題ありませんが、令和６年４・５月と比較して令和６年６月に加算率が下がる計画になっています。",""))</f>
        <v/>
      </c>
      <c r="AU130" s="869"/>
      <c r="AV130" s="832" t="str">
        <f aca="false">IF(K130&lt;&gt;"","V列に色付け","")</f>
        <v/>
      </c>
      <c r="AW130" s="878" t="str">
        <f aca="false">IF('別紙様式2-2（４・５月分）'!O101="","",'別紙様式2-2（４・５月分）'!O101)</f>
        <v/>
      </c>
      <c r="AX130" s="834" t="e">
        <f aca="false">IF(SUM('別紙様式2-2（４・５月分）'!P101:P103)=0,"",SUM('別紙様式2-2（４・５月分）'!P101:P103))</f>
        <v>#N/A</v>
      </c>
      <c r="AY130" s="835" t="e">
        <f aca="false">IFERROR(VLOOKUP(K130,【参考】数式用!$AJ$2:$AK$24,2,FALSE),"")))</f>
        <v>#N/A</v>
      </c>
      <c r="AZ130" s="836" t="s">
        <v>448</v>
      </c>
      <c r="BA130" s="836" t="s">
        <v>449</v>
      </c>
      <c r="BB130" s="836" t="s">
        <v>450</v>
      </c>
      <c r="BC130" s="836" t="s">
        <v>451</v>
      </c>
      <c r="BD130" s="836" t="e">
        <f aca="false">IF(AND(P130&lt;&gt;"新加算Ⅰ",P130&lt;&gt;"新加算Ⅱ",P130&lt;&gt;"新加算Ⅲ",P130&lt;&gt;"新加算Ⅳ"),P130,IF(Q132&lt;&gt;"",Q132,""))</f>
        <v>#N/A</v>
      </c>
      <c r="BE130" s="836"/>
      <c r="BF130" s="836" t="e">
        <f aca="false">IF(AM130&lt;&gt;0,IF(AN130="○","入力済","未入力"),"")</f>
        <v>#N/A</v>
      </c>
      <c r="BG130" s="836" t="str">
        <f aca="false">IF(OR(U130="新加算Ⅰ",U130="新加算Ⅱ",U130="新加算Ⅲ",U130="新加算Ⅳ",U130="新加算Ⅴ（１）",U130="新加算Ⅴ（２）",U130="新加算Ⅴ（３）",U130="新加算ⅠⅤ（４）",U130="新加算Ⅴ（５）",U130="新加算Ⅴ（６）",U130="新加算Ⅴ（８）",U130="新加算Ⅴ（11）"),IF(OR(AO130="○",AO130="令和６年度中に満たす"),"入力済","未入力"),"")</f>
        <v/>
      </c>
      <c r="BH130" s="836" t="str">
        <f aca="false">IF(OR(U130="新加算Ⅴ（７）",U130="新加算Ⅴ（９）",U130="新加算Ⅴ（10）",U130="新加算Ⅴ（12）",U130="新加算Ⅴ（13）",U130="新加算Ⅴ（14）"),IF(OR(AP130="○",AP130="令和６年度中に満たす"),"入力済","未入力"),"")</f>
        <v/>
      </c>
      <c r="BI130" s="836" t="str">
        <f aca="false">IF(OR(U130="新加算Ⅰ",U130="新加算Ⅱ",U130="新加算Ⅲ",U130="新加算Ⅴ（１）",U130="新加算Ⅴ（３）",U130="新加算Ⅴ（８）"),IF(OR(AQ130="○",AQ130="令和６年度中に満たす"),"入力済","未入力"),"")</f>
        <v/>
      </c>
      <c r="BJ130" s="837" t="str">
        <f aca="false">IF(OR(U130="新加算Ⅰ",U130="新加算Ⅱ",U130="新加算Ⅴ（１）",U130="新加算Ⅴ（２）",U130="新加算Ⅴ（３）",U130="新加算Ⅴ（４）",U130="新加算Ⅴ（５）",U130="新加算Ⅴ（６）",U130="新加算Ⅴ（７）",U130="新加算Ⅴ（９）",U130="新加算Ⅴ（10）",U130="新加算Ⅴ（12）"),IF(OR(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（病院等（老健以外）)",K130&lt;&gt;"（介護予防）短期入所療養介護（医療院）"),AR130&lt;&gt;""),1,""),"")</f>
        <v/>
      </c>
      <c r="BK130" s="832" t="str">
        <f aca="false">IF(OR(U130="新加算Ⅰ",U130="新加算Ⅴ（１）",U130="新加算Ⅴ（２）",U130="新加算Ⅴ（５）",U130="新加算Ⅴ（７）",U130="新加算Ⅴ（10）"),IF(AS130="","未入力","入力済"),"")</f>
        <v/>
      </c>
      <c r="BL130" s="645" t="str">
        <f aca="false">G130</f>
        <v/>
      </c>
    </row>
    <row r="131" customFormat="false" ht="15" hidden="false" customHeight="true" outlineLevel="0" collapsed="false">
      <c r="A131" s="731"/>
      <c r="B131" s="618"/>
      <c r="C131" s="618"/>
      <c r="D131" s="618"/>
      <c r="E131" s="618"/>
      <c r="F131" s="618"/>
      <c r="G131" s="619"/>
      <c r="H131" s="619"/>
      <c r="I131" s="619"/>
      <c r="J131" s="809"/>
      <c r="K131" s="619"/>
      <c r="L131" s="621"/>
      <c r="M131" s="622"/>
      <c r="N131" s="838" t="str">
        <f aca="false">IF('別紙様式2-2（４・５月分）'!Q102="","",'別紙様式2-2（４・５月分）'!Q102)</f>
        <v/>
      </c>
      <c r="O131" s="864"/>
      <c r="P131" s="814"/>
      <c r="Q131" s="814"/>
      <c r="R131" s="814"/>
      <c r="S131" s="865"/>
      <c r="T131" s="816"/>
      <c r="U131" s="817"/>
      <c r="V131" s="866"/>
      <c r="W131" s="819"/>
      <c r="X131" s="820"/>
      <c r="Y131" s="627"/>
      <c r="Z131" s="820"/>
      <c r="AA131" s="627"/>
      <c r="AB131" s="820"/>
      <c r="AC131" s="627"/>
      <c r="AD131" s="820"/>
      <c r="AE131" s="627"/>
      <c r="AF131" s="627"/>
      <c r="AG131" s="821"/>
      <c r="AH131" s="822"/>
      <c r="AI131" s="867"/>
      <c r="AJ131" s="868"/>
      <c r="AK131" s="825"/>
      <c r="AL131" s="826"/>
      <c r="AM131" s="827"/>
      <c r="AN131" s="704"/>
      <c r="AO131" s="828"/>
      <c r="AP131" s="705"/>
      <c r="AQ131" s="705"/>
      <c r="AR131" s="829"/>
      <c r="AS131" s="830"/>
      <c r="AT131" s="839" t="str">
        <f aca="false">IF(AV130="","",IF(AG130&gt;10,"！令和６年度の新加算の「算定対象月」が10か月を超えています。標準的な「算定対象月」は令和６年６月から令和７年３月です。",IF(OR(AB130&lt;&gt;7,AD130&lt;&gt;3),"！算定期間の終わりが令和７年３月になっていません。区分変更を行う場合は、別紙様式2-4に記入してください。","")))</f>
        <v/>
      </c>
      <c r="AU131" s="869"/>
      <c r="AV131" s="832"/>
      <c r="AW131" s="878" t="str">
        <f aca="false">IF('別紙様式2-2（４・５月分）'!O102="","",'別紙様式2-2（４・５月分）'!O102)</f>
        <v/>
      </c>
      <c r="AX131" s="834"/>
      <c r="AY131" s="835"/>
      <c r="AZ131" s="836"/>
      <c r="BA131" s="836"/>
      <c r="BB131" s="836"/>
      <c r="BC131" s="836"/>
      <c r="BD131" s="836"/>
      <c r="BE131" s="836"/>
      <c r="BF131" s="836"/>
      <c r="BG131" s="836"/>
      <c r="BH131" s="836"/>
      <c r="BI131" s="836"/>
      <c r="BJ131" s="837"/>
      <c r="BK131" s="832"/>
      <c r="BL131" s="645" t="str">
        <f aca="false">G130</f>
        <v/>
      </c>
    </row>
    <row r="132" s="1" customFormat="true" ht="15" hidden="false" customHeight="true" outlineLevel="0" collapsed="false">
      <c r="A132" s="731"/>
      <c r="B132" s="618"/>
      <c r="C132" s="618"/>
      <c r="D132" s="618"/>
      <c r="E132" s="618"/>
      <c r="F132" s="618"/>
      <c r="G132" s="619"/>
      <c r="H132" s="619"/>
      <c r="I132" s="619"/>
      <c r="J132" s="809"/>
      <c r="K132" s="619"/>
      <c r="L132" s="621"/>
      <c r="M132" s="622"/>
      <c r="N132" s="838"/>
      <c r="O132" s="864"/>
      <c r="P132" s="874" t="s">
        <v>118</v>
      </c>
      <c r="Q132" s="841" t="e">
        <f aca="false">IFERROR(VLOOKUP('別紙様式2-2（４・５月分）'!AR101,【参考】数式用!$AT$5:$AV$22,3,FALSE),"")))</f>
        <v>#N/A</v>
      </c>
      <c r="R132" s="875" t="s">
        <v>120</v>
      </c>
      <c r="S132" s="876" t="e">
        <f aca="false">IFERROR(VLOOKUP(K130,【参考】数式用!$A$5:$AB$27,MATCH(Q132,【参考】数式用!$B$4:$AB$4,0)+1,0),"")))</f>
        <v>#N/A</v>
      </c>
      <c r="T132" s="844" t="s">
        <v>452</v>
      </c>
      <c r="U132" s="845"/>
      <c r="V132" s="871" t="e">
        <f aca="false">IFERROR(VLOOKUP(K130,【参考】数式用!$A$5:$AB$27,MATCH(U132,【参考】数式用!$B$4:$AB$4,0)+1,0),"")))</f>
        <v>#N/A</v>
      </c>
      <c r="W132" s="847" t="s">
        <v>114</v>
      </c>
      <c r="X132" s="882" t="n">
        <v>7</v>
      </c>
      <c r="Y132" s="668" t="s">
        <v>115</v>
      </c>
      <c r="Z132" s="882" t="n">
        <v>4</v>
      </c>
      <c r="AA132" s="668" t="s">
        <v>406</v>
      </c>
      <c r="AB132" s="882" t="n">
        <v>8</v>
      </c>
      <c r="AC132" s="668" t="s">
        <v>115</v>
      </c>
      <c r="AD132" s="882" t="n">
        <v>3</v>
      </c>
      <c r="AE132" s="668" t="s">
        <v>116</v>
      </c>
      <c r="AF132" s="668" t="s">
        <v>127</v>
      </c>
      <c r="AG132" s="849" t="n">
        <f aca="false">IF(X132&gt;=1,(AB132*12+AD132)-(X132*12+Z132)+1,"")</f>
        <v>12</v>
      </c>
      <c r="AH132" s="850" t="s">
        <v>407</v>
      </c>
      <c r="AI132" s="872" t="str">
        <f aca="false">IFERROR(ROUNDDOWN(ROUND(L130*V132,0)*M130,0)*AG132,"")</f>
        <v/>
      </c>
      <c r="AJ132" s="883" t="str">
        <f aca="false">IFERROR(ROUNDDOWN(ROUND((L130*(V132-AX130)),0)*M130,0)*AG132,"")</f>
        <v/>
      </c>
      <c r="AK132" s="853" t="e">
        <f aca="false">IFERROR(IF(OR(N130="",N131="",N133=""),0,ROUNDDOWN(ROUNDDOWN(ROUND(L130*VLOOKUP(K130,【参考】数式用!$A$5:$AB$27,MATCH("新加算Ⅳ",【参考】数式用!$B$4:$AB$4,0)+1,0),0)*M130,0)*AG132*0.5,0)),"")),0),0),0)))</f>
        <v>#N/A</v>
      </c>
      <c r="AL132" s="854" t="str">
        <f aca="false">IF(U132&lt;&gt;"","新規に適用","")</f>
        <v/>
      </c>
      <c r="AM132" s="855" t="e">
        <f aca="false">IFERROR(IF(OR(N133="ベア加算",N133=""),0, IF(OR(U130="新加算Ⅰ",U130="新加算Ⅱ",U130="新加算Ⅲ",U130="新加算Ⅳ"),0,ROUNDDOWN(ROUND(L130*VLOOKUP(K130,【参考】数式用!$A$5:$I$27,MATCH("ベア加算",【参考】数式用!$B$4:$I$4,0)+1,0),0)*M130,0)*AG132)),"")),0),0))))</f>
        <v>#N/A</v>
      </c>
      <c r="AN132" s="856" t="e">
        <f aca="false">IF(AM132=0,"",IF(AND(U132&lt;&gt;"",AN130=""),"新規に適用",IF(AND(U132&lt;&gt;"",AN130&lt;&gt;""),"継続で適用","")))</f>
        <v>#N/A</v>
      </c>
      <c r="AO132" s="856" t="str">
        <f aca="false">IF(AND(U132&lt;&gt;"",AO130=""),"新規に適用",IF(AND(U132&lt;&gt;"",AO130&lt;&gt;""),"継続で適用",""))</f>
        <v/>
      </c>
      <c r="AP132" s="857"/>
      <c r="AQ132" s="856" t="str">
        <f aca="false">IF(AND(U132&lt;&gt;"",AQ130=""),"新規に適用",IF(AND(U132&lt;&gt;"",AQ130&lt;&gt;""),"継続で適用",""))</f>
        <v/>
      </c>
      <c r="AR132" s="858" t="str">
        <f aca="false">IF(AND(U132&lt;&gt;"",AO130=""),"新規に適用",IF(AND(U132&lt;&gt;"",OR(U130="新加算Ⅰ",U130="新加算Ⅱ",U130="新加算Ⅴ（１）",U130="新加算Ⅴ（２）",U130="新加算Ⅴ（３）",U130="新加算Ⅴ（４）",U130="新加算Ⅴ（５）",U130="新加算Ⅴ（６）",U130="新加算Ⅴ（７）",U130="新加算Ⅴ（９）",U130="新加算Ⅴ（10）",U130="新加算Ⅴ（12）")),"継続で適用",""))</f>
        <v/>
      </c>
      <c r="AS132" s="856" t="str">
        <f aca="false">IF(AND(U132&lt;&gt;"",AS130=""),"新規に適用",IF(AND(U132&lt;&gt;"",AS130&lt;&gt;""),"継続で適用",""))</f>
        <v/>
      </c>
      <c r="AT132" s="839"/>
      <c r="AU132" s="869"/>
      <c r="AV132" s="832" t="str">
        <f aca="false">IF(K130&lt;&gt;"","V列に色付け","")</f>
        <v/>
      </c>
      <c r="AW132" s="878"/>
      <c r="AX132" s="834"/>
      <c r="BL132" s="645" t="str">
        <f aca="false">G130</f>
        <v/>
      </c>
    </row>
    <row r="133" s="1" customFormat="true" ht="30" hidden="false" customHeight="true" outlineLevel="0" collapsed="false">
      <c r="A133" s="731"/>
      <c r="B133" s="618"/>
      <c r="C133" s="618"/>
      <c r="D133" s="618"/>
      <c r="E133" s="618"/>
      <c r="F133" s="618"/>
      <c r="G133" s="619"/>
      <c r="H133" s="619"/>
      <c r="I133" s="619"/>
      <c r="J133" s="809"/>
      <c r="K133" s="619"/>
      <c r="L133" s="621"/>
      <c r="M133" s="622"/>
      <c r="N133" s="860" t="str">
        <f aca="false">IF('別紙様式2-2（４・５月分）'!Q103="","",'別紙様式2-2（４・５月分）'!Q103)</f>
        <v/>
      </c>
      <c r="O133" s="864"/>
      <c r="P133" s="874"/>
      <c r="Q133" s="841"/>
      <c r="R133" s="875"/>
      <c r="S133" s="876"/>
      <c r="T133" s="844"/>
      <c r="U133" s="845"/>
      <c r="V133" s="871"/>
      <c r="W133" s="847"/>
      <c r="X133" s="882"/>
      <c r="Y133" s="668"/>
      <c r="Z133" s="882"/>
      <c r="AA133" s="668"/>
      <c r="AB133" s="882"/>
      <c r="AC133" s="668"/>
      <c r="AD133" s="882"/>
      <c r="AE133" s="668"/>
      <c r="AF133" s="668"/>
      <c r="AG133" s="849"/>
      <c r="AH133" s="850"/>
      <c r="AI133" s="872"/>
      <c r="AJ133" s="883"/>
      <c r="AK133" s="853"/>
      <c r="AL133" s="854"/>
      <c r="AM133" s="855"/>
      <c r="AN133" s="856"/>
      <c r="AO133" s="856"/>
      <c r="AP133" s="857"/>
      <c r="AQ133" s="856"/>
      <c r="AR133" s="858"/>
      <c r="AS133" s="856"/>
      <c r="AT133" s="682" t="str">
        <f aca="false">IF(AV130="","",IF(OR(U130="",AND(N133="ベア加算なし",OR(U130="新加算Ⅰ",U130="新加算Ⅱ",U130="新加算Ⅲ",U130="新加算Ⅳ"),AN130=""),AND(OR(U130="新加算Ⅰ",U130="新加算Ⅱ",U130="新加算Ⅲ",U130="新加算Ⅳ",U130="新加算Ⅴ（１）",U130="新加算Ⅴ（２）",U130="新加算Ⅴ（３）",U130="新加算Ⅴ（４）",U130="新加算Ⅴ（５）",U130="新加算Ⅴ（６）",U130="新加算Ⅴ（８）",U130="新加算Ⅴ（11）"),AO130=""),AND(OR(U130="新加算Ⅴ（７）",U130="新加算Ⅴ（９）",U130="新加算Ⅴ（10）",U130="新加算Ⅴ（12）",U130="新加算Ⅴ（13）",U130="新加算Ⅴ（14）"),AP130=""),AND(OR(U130="新加算Ⅰ",U130="新加算Ⅱ",U130="新加算Ⅲ",U130="新加算Ⅴ（１）",U130="新加算Ⅴ（３）",U130="新加算Ⅴ（８）"),AQ130=""),AND(AND(OR(U130="新加算Ⅰ",U130="新加算Ⅱ",U130="新加算Ⅴ（１）",U130="新加算Ⅴ（２）",U130="新加算Ⅴ（３）",U130="新加算Ⅴ（４）",U130="新加算Ⅴ（５）",U130="新加算Ⅴ（６）",U130="新加算Ⅴ（７）",U130="新加算Ⅴ（９）",U130="新加算Ⅴ（10）",U130="新加算Ⅴ（12）"),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130=""),AND(OR(U130="新加算Ⅰ",U130="新加算Ⅴ（１）",U130="新加算Ⅴ（２）",U130="新加算Ⅴ（５）",U130="新加算Ⅴ（７）",U130="新加算Ⅴ（10）"),AS130="")),"！記入が必要な欄（ピンク色のセル）に空欄があります。空欄を埋めてください。",""))</f>
        <v/>
      </c>
      <c r="AU133" s="869"/>
      <c r="AV133" s="832"/>
      <c r="AW133" s="878" t="str">
        <f aca="false">IF('別紙様式2-2（４・５月分）'!O103="","",'別紙様式2-2（４・５月分）'!O103)</f>
        <v/>
      </c>
      <c r="AX133" s="834"/>
      <c r="BL133" s="645" t="str">
        <f aca="false">G130</f>
        <v/>
      </c>
    </row>
    <row r="134" customFormat="false" ht="30" hidden="false" customHeight="true" outlineLevel="0" collapsed="false">
      <c r="A134" s="617" t="n">
        <v>31</v>
      </c>
      <c r="B134" s="732" t="str">
        <f aca="false">IF(基本情報入力シート!C84="","",基本情報入力シート!C84)</f>
        <v/>
      </c>
      <c r="C134" s="732"/>
      <c r="D134" s="732"/>
      <c r="E134" s="732"/>
      <c r="F134" s="732"/>
      <c r="G134" s="733" t="str">
        <f aca="false">IF(基本情報入力シート!M84="","",基本情報入力シート!M84)</f>
        <v/>
      </c>
      <c r="H134" s="733" t="str">
        <f aca="false">IF(基本情報入力シート!R84="","",基本情報入力シート!R84)</f>
        <v/>
      </c>
      <c r="I134" s="733" t="str">
        <f aca="false">IF(基本情報入力シート!W84="","",基本情報入力シート!W84)</f>
        <v/>
      </c>
      <c r="J134" s="861" t="str">
        <f aca="false">IF(基本情報入力シート!X84="","",基本情報入力シート!X84)</f>
        <v/>
      </c>
      <c r="K134" s="733" t="str">
        <f aca="false">IF(基本情報入力シート!Y84="","",基本情報入力シート!Y84)</f>
        <v/>
      </c>
      <c r="L134" s="880" t="str">
        <f aca="false">IF(基本情報入力シート!AB84="","",基本情報入力シート!AB84)</f>
        <v/>
      </c>
      <c r="M134" s="881" t="e">
        <f aca="false">IF(基本情報入力シート!AC84="","",基本情報入力シート!AC84)</f>
        <v>#N/A</v>
      </c>
      <c r="N134" s="812" t="str">
        <f aca="false">IF('別紙様式2-2（４・５月分）'!Q104="","",'別紙様式2-2（４・５月分）'!Q104)</f>
        <v/>
      </c>
      <c r="O134" s="864" t="e">
        <f aca="false">IF(SUM('別紙様式2-2（４・５月分）'!R104:R106)=0,"",SUM('別紙様式2-2（４・５月分）'!R104:R106))</f>
        <v>#N/A</v>
      </c>
      <c r="P134" s="814" t="e">
        <f aca="false">IFERROR(VLOOKUP('別紙様式2-2（４・５月分）'!AR104,【参考】数式用!$AT$5:$AU$22,2,FALSE),"")))</f>
        <v>#N/A</v>
      </c>
      <c r="Q134" s="814"/>
      <c r="R134" s="814"/>
      <c r="S134" s="865" t="e">
        <f aca="false">IFERROR(VLOOKUP(K134,【参考】数式用!$A$5:$AB$27,MATCH(P134,【参考】数式用!$B$4:$AB$4,0)+1,0),"")))</f>
        <v>#N/A</v>
      </c>
      <c r="T134" s="816" t="s">
        <v>447</v>
      </c>
      <c r="U134" s="817"/>
      <c r="V134" s="866" t="e">
        <f aca="false">IFERROR(VLOOKUP(K134,【参考】数式用!$A$5:$AB$27,MATCH(U134,【参考】数式用!$B$4:$AB$4,0)+1,0),"")))</f>
        <v>#N/A</v>
      </c>
      <c r="W134" s="819" t="s">
        <v>114</v>
      </c>
      <c r="X134" s="820" t="n">
        <v>6</v>
      </c>
      <c r="Y134" s="627" t="s">
        <v>115</v>
      </c>
      <c r="Z134" s="820" t="n">
        <v>6</v>
      </c>
      <c r="AA134" s="627" t="s">
        <v>406</v>
      </c>
      <c r="AB134" s="820" t="n">
        <v>7</v>
      </c>
      <c r="AC134" s="627" t="s">
        <v>115</v>
      </c>
      <c r="AD134" s="820" t="n">
        <v>3</v>
      </c>
      <c r="AE134" s="627" t="s">
        <v>116</v>
      </c>
      <c r="AF134" s="627" t="s">
        <v>127</v>
      </c>
      <c r="AG134" s="821" t="n">
        <f aca="false">IF(X134&gt;=1,(AB134*12+AD134)-(X134*12+Z134)+1,"")</f>
        <v>10</v>
      </c>
      <c r="AH134" s="822" t="s">
        <v>407</v>
      </c>
      <c r="AI134" s="867" t="str">
        <f aca="false">IFERROR(ROUNDDOWN(ROUND(L134*V134,0)*M134,0)*AG134,"")</f>
        <v/>
      </c>
      <c r="AJ134" s="868" t="str">
        <f aca="false">IFERROR(ROUNDDOWN(ROUND((L134*(V134-AX134)),0)*M134,0)*AG134,"")</f>
        <v/>
      </c>
      <c r="AK134" s="825" t="e">
        <f aca="false">IFERROR(IF(OR(N134="",N135="",N137=""),0,ROUNDDOWN(ROUNDDOWN(ROUND(L134*VLOOKUP(K134,【参考】数式用!$A$5:$AB$27,MATCH("新加算Ⅳ",【参考】数式用!$B$4:$AB$4,0)+1,0),0)*M134,0)*AG134*0.5,0)),"")),0),0),0)))</f>
        <v>#N/A</v>
      </c>
      <c r="AL134" s="826"/>
      <c r="AM134" s="827" t="e">
        <f aca="false">IFERROR(IF(OR(N137="ベア加算",N137=""),0, IF(OR(U134="新加算Ⅰ",U134="新加算Ⅱ",U134="新加算Ⅲ",U134="新加算Ⅳ"),ROUNDDOWN(ROUND(L134*VLOOKUP(K134,【参考】数式用!$A$5:$I$27,MATCH("ベア加算",【参考】数式用!$B$4:$I$4,0)+1,0),0)*M134,0)*AG134,0)),"")),0),0))))</f>
        <v>#N/A</v>
      </c>
      <c r="AN134" s="704"/>
      <c r="AO134" s="828"/>
      <c r="AP134" s="705"/>
      <c r="AQ134" s="705"/>
      <c r="AR134" s="829"/>
      <c r="AS134" s="830"/>
      <c r="AT134" s="640" t="str">
        <f aca="false">IF(AV134="","",IF(V134&lt;O134,"！加算の要件上は問題ありませんが、令和６年４・５月と比較して令和６年６月に加算率が下がる計画になっています。",""))</f>
        <v/>
      </c>
      <c r="AU134" s="869"/>
      <c r="AV134" s="832" t="str">
        <f aca="false">IF(K134&lt;&gt;"","V列に色付け","")</f>
        <v/>
      </c>
      <c r="AW134" s="878" t="str">
        <f aca="false">IF('別紙様式2-2（４・５月分）'!O104="","",'別紙様式2-2（４・５月分）'!O104)</f>
        <v/>
      </c>
      <c r="AX134" s="834" t="e">
        <f aca="false">IF(SUM('別紙様式2-2（４・５月分）'!P104:P106)=0,"",SUM('別紙様式2-2（４・５月分）'!P104:P106))</f>
        <v>#N/A</v>
      </c>
      <c r="AY134" s="835" t="e">
        <f aca="false">IFERROR(VLOOKUP(K134,【参考】数式用!$AJ$2:$AK$24,2,FALSE),"")))</f>
        <v>#N/A</v>
      </c>
      <c r="AZ134" s="836" t="s">
        <v>448</v>
      </c>
      <c r="BA134" s="836" t="s">
        <v>449</v>
      </c>
      <c r="BB134" s="836" t="s">
        <v>450</v>
      </c>
      <c r="BC134" s="836" t="s">
        <v>451</v>
      </c>
      <c r="BD134" s="836" t="e">
        <f aca="false">IF(AND(P134&lt;&gt;"新加算Ⅰ",P134&lt;&gt;"新加算Ⅱ",P134&lt;&gt;"新加算Ⅲ",P134&lt;&gt;"新加算Ⅳ"),P134,IF(Q136&lt;&gt;"",Q136,""))</f>
        <v>#N/A</v>
      </c>
      <c r="BE134" s="836"/>
      <c r="BF134" s="836" t="e">
        <f aca="false">IF(AM134&lt;&gt;0,IF(AN134="○","入力済","未入力"),"")</f>
        <v>#N/A</v>
      </c>
      <c r="BG134" s="836" t="str">
        <f aca="false">IF(OR(U134="新加算Ⅰ",U134="新加算Ⅱ",U134="新加算Ⅲ",U134="新加算Ⅳ",U134="新加算Ⅴ（１）",U134="新加算Ⅴ（２）",U134="新加算Ⅴ（３）",U134="新加算ⅠⅤ（４）",U134="新加算Ⅴ（５）",U134="新加算Ⅴ（６）",U134="新加算Ⅴ（８）",U134="新加算Ⅴ（11）"),IF(OR(AO134="○",AO134="令和６年度中に満たす"),"入力済","未入力"),"")</f>
        <v/>
      </c>
      <c r="BH134" s="836" t="str">
        <f aca="false">IF(OR(U134="新加算Ⅴ（７）",U134="新加算Ⅴ（９）",U134="新加算Ⅴ（10）",U134="新加算Ⅴ（12）",U134="新加算Ⅴ（13）",U134="新加算Ⅴ（14）"),IF(OR(AP134="○",AP134="令和６年度中に満たす"),"入力済","未入力"),"")</f>
        <v/>
      </c>
      <c r="BI134" s="836" t="str">
        <f aca="false">IF(OR(U134="新加算Ⅰ",U134="新加算Ⅱ",U134="新加算Ⅲ",U134="新加算Ⅴ（１）",U134="新加算Ⅴ（３）",U134="新加算Ⅴ（８）"),IF(OR(AQ134="○",AQ134="令和６年度中に満たす"),"入力済","未入力"),"")</f>
        <v/>
      </c>
      <c r="BJ134" s="837" t="str">
        <f aca="false">IF(OR(U134="新加算Ⅰ",U134="新加算Ⅱ",U134="新加算Ⅴ（１）",U134="新加算Ⅴ（２）",U134="新加算Ⅴ（３）",U134="新加算Ⅴ（４）",U134="新加算Ⅴ（５）",U134="新加算Ⅴ（６）",U134="新加算Ⅴ（７）",U134="新加算Ⅴ（９）",U134="新加算Ⅴ（10）",U134="新加算Ⅴ（12）"),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（病院等（老健以外）)",K134&lt;&gt;"（介護予防）短期入所療養介護（医療院）"),AR134&lt;&gt;""),1,""),"")</f>
        <v/>
      </c>
      <c r="BK134" s="832" t="str">
        <f aca="false">IF(OR(U134="新加算Ⅰ",U134="新加算Ⅴ（１）",U134="新加算Ⅴ（２）",U134="新加算Ⅴ（５）",U134="新加算Ⅴ（７）",U134="新加算Ⅴ（10）"),IF(AS134="","未入力","入力済"),"")</f>
        <v/>
      </c>
      <c r="BL134" s="645" t="str">
        <f aca="false">G134</f>
        <v/>
      </c>
    </row>
    <row r="135" customFormat="false" ht="15" hidden="false" customHeight="true" outlineLevel="0" collapsed="false">
      <c r="A135" s="617"/>
      <c r="B135" s="732"/>
      <c r="C135" s="732"/>
      <c r="D135" s="732"/>
      <c r="E135" s="732"/>
      <c r="F135" s="732"/>
      <c r="G135" s="733"/>
      <c r="H135" s="733"/>
      <c r="I135" s="733"/>
      <c r="J135" s="861"/>
      <c r="K135" s="733"/>
      <c r="L135" s="880"/>
      <c r="M135" s="881"/>
      <c r="N135" s="838" t="str">
        <f aca="false">IF('別紙様式2-2（４・５月分）'!Q105="","",'別紙様式2-2（４・５月分）'!Q105)</f>
        <v/>
      </c>
      <c r="O135" s="864"/>
      <c r="P135" s="814"/>
      <c r="Q135" s="814"/>
      <c r="R135" s="814"/>
      <c r="S135" s="865"/>
      <c r="T135" s="816"/>
      <c r="U135" s="817"/>
      <c r="V135" s="866"/>
      <c r="W135" s="819"/>
      <c r="X135" s="820"/>
      <c r="Y135" s="627"/>
      <c r="Z135" s="820"/>
      <c r="AA135" s="627"/>
      <c r="AB135" s="820"/>
      <c r="AC135" s="627"/>
      <c r="AD135" s="820"/>
      <c r="AE135" s="627"/>
      <c r="AF135" s="627"/>
      <c r="AG135" s="821"/>
      <c r="AH135" s="822"/>
      <c r="AI135" s="867"/>
      <c r="AJ135" s="868"/>
      <c r="AK135" s="825"/>
      <c r="AL135" s="826"/>
      <c r="AM135" s="827"/>
      <c r="AN135" s="704"/>
      <c r="AO135" s="828"/>
      <c r="AP135" s="705"/>
      <c r="AQ135" s="705"/>
      <c r="AR135" s="829"/>
      <c r="AS135" s="830"/>
      <c r="AT135" s="839" t="str">
        <f aca="false">IF(AV134="","",IF(AG134&gt;10,"！令和６年度の新加算の「算定対象月」が10か月を超えています。標準的な「算定対象月」は令和６年６月から令和７年３月です。",IF(OR(AB134&lt;&gt;7,AD134&lt;&gt;3),"！算定期間の終わりが令和７年３月になっていません。区分変更を行う場合は、別紙様式2-4に記入してください。","")))</f>
        <v/>
      </c>
      <c r="AU135" s="869"/>
      <c r="AV135" s="832"/>
      <c r="AW135" s="878" t="str">
        <f aca="false">IF('別紙様式2-2（４・５月分）'!O105="","",'別紙様式2-2（４・５月分）'!O105)</f>
        <v/>
      </c>
      <c r="AX135" s="834"/>
      <c r="AY135" s="835"/>
      <c r="AZ135" s="836"/>
      <c r="BA135" s="836"/>
      <c r="BB135" s="836"/>
      <c r="BC135" s="836"/>
      <c r="BD135" s="836"/>
      <c r="BE135" s="836"/>
      <c r="BF135" s="836"/>
      <c r="BG135" s="836"/>
      <c r="BH135" s="836"/>
      <c r="BI135" s="836"/>
      <c r="BJ135" s="837"/>
      <c r="BK135" s="832"/>
      <c r="BL135" s="645" t="str">
        <f aca="false">G134</f>
        <v/>
      </c>
    </row>
    <row r="136" s="1" customFormat="true" ht="15" hidden="false" customHeight="true" outlineLevel="0" collapsed="false">
      <c r="A136" s="617"/>
      <c r="B136" s="732"/>
      <c r="C136" s="732"/>
      <c r="D136" s="732"/>
      <c r="E136" s="732"/>
      <c r="F136" s="732"/>
      <c r="G136" s="733"/>
      <c r="H136" s="733"/>
      <c r="I136" s="733"/>
      <c r="J136" s="861"/>
      <c r="K136" s="733"/>
      <c r="L136" s="880"/>
      <c r="M136" s="881"/>
      <c r="N136" s="838"/>
      <c r="O136" s="864"/>
      <c r="P136" s="874" t="s">
        <v>118</v>
      </c>
      <c r="Q136" s="841" t="e">
        <f aca="false">IFERROR(VLOOKUP('別紙様式2-2（４・５月分）'!AR104,【参考】数式用!$AT$5:$AV$22,3,FALSE),"")))</f>
        <v>#N/A</v>
      </c>
      <c r="R136" s="875" t="s">
        <v>120</v>
      </c>
      <c r="S136" s="870" t="e">
        <f aca="false">IFERROR(VLOOKUP(K134,【参考】数式用!$A$5:$AB$27,MATCH(Q136,【参考】数式用!$B$4:$AB$4,0)+1,0),"")))</f>
        <v>#N/A</v>
      </c>
      <c r="T136" s="844" t="s">
        <v>452</v>
      </c>
      <c r="U136" s="845"/>
      <c r="V136" s="871" t="e">
        <f aca="false">IFERROR(VLOOKUP(K134,【参考】数式用!$A$5:$AB$27,MATCH(U136,【参考】数式用!$B$4:$AB$4,0)+1,0),"")))</f>
        <v>#N/A</v>
      </c>
      <c r="W136" s="847" t="s">
        <v>114</v>
      </c>
      <c r="X136" s="882" t="n">
        <v>7</v>
      </c>
      <c r="Y136" s="668" t="s">
        <v>115</v>
      </c>
      <c r="Z136" s="882" t="n">
        <v>4</v>
      </c>
      <c r="AA136" s="668" t="s">
        <v>406</v>
      </c>
      <c r="AB136" s="882" t="n">
        <v>8</v>
      </c>
      <c r="AC136" s="668" t="s">
        <v>115</v>
      </c>
      <c r="AD136" s="882" t="n">
        <v>3</v>
      </c>
      <c r="AE136" s="668" t="s">
        <v>116</v>
      </c>
      <c r="AF136" s="668" t="s">
        <v>127</v>
      </c>
      <c r="AG136" s="849" t="n">
        <f aca="false">IF(X136&gt;=1,(AB136*12+AD136)-(X136*12+Z136)+1,"")</f>
        <v>12</v>
      </c>
      <c r="AH136" s="850" t="s">
        <v>407</v>
      </c>
      <c r="AI136" s="872" t="str">
        <f aca="false">IFERROR(ROUNDDOWN(ROUND(L134*V136,0)*M134,0)*AG136,"")</f>
        <v/>
      </c>
      <c r="AJ136" s="883" t="str">
        <f aca="false">IFERROR(ROUNDDOWN(ROUND((L134*(V136-AX134)),0)*M134,0)*AG136,"")</f>
        <v/>
      </c>
      <c r="AK136" s="853" t="e">
        <f aca="false">IFERROR(IF(OR(N134="",N135="",N137=""),0,ROUNDDOWN(ROUNDDOWN(ROUND(L134*VLOOKUP(K134,【参考】数式用!$A$5:$AB$27,MATCH("新加算Ⅳ",【参考】数式用!$B$4:$AB$4,0)+1,0),0)*M134,0)*AG136*0.5,0)),"")),0),0),0)))</f>
        <v>#N/A</v>
      </c>
      <c r="AL136" s="854" t="str">
        <f aca="false">IF(U136&lt;&gt;"","新規に適用","")</f>
        <v/>
      </c>
      <c r="AM136" s="855" t="e">
        <f aca="false">IFERROR(IF(OR(N137="ベア加算",N137=""),0, IF(OR(U134="新加算Ⅰ",U134="新加算Ⅱ",U134="新加算Ⅲ",U134="新加算Ⅳ"),0,ROUNDDOWN(ROUND(L134*VLOOKUP(K134,【参考】数式用!$A$5:$I$27,MATCH("ベア加算",【参考】数式用!$B$4:$I$4,0)+1,0),0)*M134,0)*AG136)),"")),0),0))))</f>
        <v>#N/A</v>
      </c>
      <c r="AN136" s="856" t="e">
        <f aca="false">IF(AM136=0,"",IF(AND(U136&lt;&gt;"",AN134=""),"新規に適用",IF(AND(U136&lt;&gt;"",AN134&lt;&gt;""),"継続で適用","")))</f>
        <v>#N/A</v>
      </c>
      <c r="AO136" s="856" t="str">
        <f aca="false">IF(AND(U136&lt;&gt;"",AO134=""),"新規に適用",IF(AND(U136&lt;&gt;"",AO134&lt;&gt;""),"継続で適用",""))</f>
        <v/>
      </c>
      <c r="AP136" s="857"/>
      <c r="AQ136" s="856" t="str">
        <f aca="false">IF(AND(U136&lt;&gt;"",AQ134=""),"新規に適用",IF(AND(U136&lt;&gt;"",AQ134&lt;&gt;""),"継続で適用",""))</f>
        <v/>
      </c>
      <c r="AR136" s="858" t="str">
        <f aca="false">IF(AND(U136&lt;&gt;"",AO134=""),"新規に適用",IF(AND(U136&lt;&gt;"",OR(U134="新加算Ⅰ",U134="新加算Ⅱ",U134="新加算Ⅴ（１）",U134="新加算Ⅴ（２）",U134="新加算Ⅴ（３）",U134="新加算Ⅴ（４）",U134="新加算Ⅴ（５）",U134="新加算Ⅴ（６）",U134="新加算Ⅴ（７）",U134="新加算Ⅴ（９）",U134="新加算Ⅴ（10）",U134="新加算Ⅴ（12）")),"継続で適用",""))</f>
        <v/>
      </c>
      <c r="AS136" s="856" t="str">
        <f aca="false">IF(AND(U136&lt;&gt;"",AS134=""),"新規に適用",IF(AND(U136&lt;&gt;"",AS134&lt;&gt;""),"継続で適用",""))</f>
        <v/>
      </c>
      <c r="AT136" s="839"/>
      <c r="AU136" s="869"/>
      <c r="AV136" s="832" t="str">
        <f aca="false">IF(K134&lt;&gt;"","V列に色付け","")</f>
        <v/>
      </c>
      <c r="AW136" s="878"/>
      <c r="AX136" s="834"/>
      <c r="BL136" s="645" t="str">
        <f aca="false">G134</f>
        <v/>
      </c>
    </row>
    <row r="137" s="1" customFormat="true" ht="30" hidden="false" customHeight="true" outlineLevel="0" collapsed="false">
      <c r="A137" s="617"/>
      <c r="B137" s="732"/>
      <c r="C137" s="732"/>
      <c r="D137" s="732"/>
      <c r="E137" s="732"/>
      <c r="F137" s="732"/>
      <c r="G137" s="733"/>
      <c r="H137" s="733"/>
      <c r="I137" s="733"/>
      <c r="J137" s="861"/>
      <c r="K137" s="733"/>
      <c r="L137" s="880"/>
      <c r="M137" s="881"/>
      <c r="N137" s="860" t="str">
        <f aca="false">IF('別紙様式2-2（４・５月分）'!Q106="","",'別紙様式2-2（４・５月分）'!Q106)</f>
        <v/>
      </c>
      <c r="O137" s="864"/>
      <c r="P137" s="874"/>
      <c r="Q137" s="841"/>
      <c r="R137" s="875"/>
      <c r="S137" s="870"/>
      <c r="T137" s="844"/>
      <c r="U137" s="845"/>
      <c r="V137" s="871"/>
      <c r="W137" s="847"/>
      <c r="X137" s="882"/>
      <c r="Y137" s="668"/>
      <c r="Z137" s="882"/>
      <c r="AA137" s="668"/>
      <c r="AB137" s="882"/>
      <c r="AC137" s="668"/>
      <c r="AD137" s="882"/>
      <c r="AE137" s="668"/>
      <c r="AF137" s="668"/>
      <c r="AG137" s="849"/>
      <c r="AH137" s="850"/>
      <c r="AI137" s="872"/>
      <c r="AJ137" s="883"/>
      <c r="AK137" s="853"/>
      <c r="AL137" s="854"/>
      <c r="AM137" s="855"/>
      <c r="AN137" s="856"/>
      <c r="AO137" s="856"/>
      <c r="AP137" s="857"/>
      <c r="AQ137" s="856"/>
      <c r="AR137" s="858"/>
      <c r="AS137" s="856"/>
      <c r="AT137" s="682" t="str">
        <f aca="false">IF(AV134="","",IF(OR(U134="",AND(N137="ベア加算なし",OR(U134="新加算Ⅰ",U134="新加算Ⅱ",U134="新加算Ⅲ",U134="新加算Ⅳ"),AN134=""),AND(OR(U134="新加算Ⅰ",U134="新加算Ⅱ",U134="新加算Ⅲ",U134="新加算Ⅳ",U134="新加算Ⅴ（１）",U134="新加算Ⅴ（２）",U134="新加算Ⅴ（３）",U134="新加算Ⅴ（４）",U134="新加算Ⅴ（５）",U134="新加算Ⅴ（６）",U134="新加算Ⅴ（８）",U134="新加算Ⅴ（11）"),AO134=""),AND(OR(U134="新加算Ⅴ（７）",U134="新加算Ⅴ（９）",U134="新加算Ⅴ（10）",U134="新加算Ⅴ（12）",U134="新加算Ⅴ（13）",U134="新加算Ⅴ（14）"),AP134=""),AND(OR(U134="新加算Ⅰ",U134="新加算Ⅱ",U134="新加算Ⅲ",U134="新加算Ⅴ（１）",U134="新加算Ⅴ（３）",U134="新加算Ⅴ（８）"),AQ134=""),AND(AND(OR(U134="新加算Ⅰ",U134="新加算Ⅱ",U134="新加算Ⅴ（１）",U134="新加算Ⅴ（２）",U134="新加算Ⅴ（３）",U134="新加算Ⅴ（４）",U134="新加算Ⅴ（５）",U134="新加算Ⅴ（６）",U134="新加算Ⅴ（７）",U134="新加算Ⅴ（９）",U134="新加算Ⅴ（10）",U134="新加算Ⅴ（12）"),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134=""),AND(OR(U134="新加算Ⅰ",U134="新加算Ⅴ（１）",U134="新加算Ⅴ（２）",U134="新加算Ⅴ（５）",U134="新加算Ⅴ（７）",U134="新加算Ⅴ（10）"),AS134="")),"！記入が必要な欄（ピンク色のセル）に空欄があります。空欄を埋めてください。",""))</f>
        <v/>
      </c>
      <c r="AU137" s="869"/>
      <c r="AV137" s="832"/>
      <c r="AW137" s="878" t="str">
        <f aca="false">IF('別紙様式2-2（４・５月分）'!O106="","",'別紙様式2-2（４・５月分）'!O106)</f>
        <v/>
      </c>
      <c r="AX137" s="834"/>
      <c r="BL137" s="645" t="str">
        <f aca="false">G134</f>
        <v/>
      </c>
    </row>
    <row r="138" customFormat="false" ht="30" hidden="false" customHeight="true" outlineLevel="0" collapsed="false">
      <c r="A138" s="731" t="n">
        <v>32</v>
      </c>
      <c r="B138" s="618" t="str">
        <f aca="false">IF(基本情報入力シート!C85="","",基本情報入力シート!C85)</f>
        <v/>
      </c>
      <c r="C138" s="618"/>
      <c r="D138" s="618"/>
      <c r="E138" s="618"/>
      <c r="F138" s="618"/>
      <c r="G138" s="619" t="str">
        <f aca="false">IF(基本情報入力シート!M85="","",基本情報入力シート!M85)</f>
        <v/>
      </c>
      <c r="H138" s="619" t="str">
        <f aca="false">IF(基本情報入力シート!R85="","",基本情報入力シート!R85)</f>
        <v/>
      </c>
      <c r="I138" s="619" t="str">
        <f aca="false">IF(基本情報入力シート!W85="","",基本情報入力シート!W85)</f>
        <v/>
      </c>
      <c r="J138" s="809" t="str">
        <f aca="false">IF(基本情報入力シート!X85="","",基本情報入力シート!X85)</f>
        <v/>
      </c>
      <c r="K138" s="619" t="str">
        <f aca="false">IF(基本情報入力シート!Y85="","",基本情報入力シート!Y85)</f>
        <v/>
      </c>
      <c r="L138" s="621" t="str">
        <f aca="false">IF(基本情報入力シート!AB85="","",基本情報入力シート!AB85)</f>
        <v/>
      </c>
      <c r="M138" s="622" t="e">
        <f aca="false">IF(基本情報入力シート!AC85="","",基本情報入力シート!AC85)</f>
        <v>#N/A</v>
      </c>
      <c r="N138" s="812" t="str">
        <f aca="false">IF('別紙様式2-2（４・５月分）'!Q107="","",'別紙様式2-2（４・５月分）'!Q107)</f>
        <v/>
      </c>
      <c r="O138" s="864" t="e">
        <f aca="false">IF(SUM('別紙様式2-2（４・５月分）'!R107:R109)=0,"",SUM('別紙様式2-2（４・５月分）'!R107:R109))</f>
        <v>#N/A</v>
      </c>
      <c r="P138" s="814" t="e">
        <f aca="false">IFERROR(VLOOKUP('別紙様式2-2（４・５月分）'!AR107,【参考】数式用!$AT$5:$AU$22,2,FALSE),"")))</f>
        <v>#N/A</v>
      </c>
      <c r="Q138" s="814"/>
      <c r="R138" s="814"/>
      <c r="S138" s="865" t="e">
        <f aca="false">IFERROR(VLOOKUP(K138,【参考】数式用!$A$5:$AB$27,MATCH(P138,【参考】数式用!$B$4:$AB$4,0)+1,0),"")))</f>
        <v>#N/A</v>
      </c>
      <c r="T138" s="816" t="s">
        <v>447</v>
      </c>
      <c r="U138" s="817"/>
      <c r="V138" s="866" t="e">
        <f aca="false">IFERROR(VLOOKUP(K138,【参考】数式用!$A$5:$AB$27,MATCH(U138,【参考】数式用!$B$4:$AB$4,0)+1,0),"")))</f>
        <v>#N/A</v>
      </c>
      <c r="W138" s="819" t="s">
        <v>114</v>
      </c>
      <c r="X138" s="820" t="n">
        <v>6</v>
      </c>
      <c r="Y138" s="627" t="s">
        <v>115</v>
      </c>
      <c r="Z138" s="820" t="n">
        <v>6</v>
      </c>
      <c r="AA138" s="627" t="s">
        <v>406</v>
      </c>
      <c r="AB138" s="820" t="n">
        <v>7</v>
      </c>
      <c r="AC138" s="627" t="s">
        <v>115</v>
      </c>
      <c r="AD138" s="820" t="n">
        <v>3</v>
      </c>
      <c r="AE138" s="627" t="s">
        <v>116</v>
      </c>
      <c r="AF138" s="627" t="s">
        <v>127</v>
      </c>
      <c r="AG138" s="821" t="n">
        <f aca="false">IF(X138&gt;=1,(AB138*12+AD138)-(X138*12+Z138)+1,"")</f>
        <v>10</v>
      </c>
      <c r="AH138" s="822" t="s">
        <v>407</v>
      </c>
      <c r="AI138" s="867" t="str">
        <f aca="false">IFERROR(ROUNDDOWN(ROUND(L138*V138,0)*M138,0)*AG138,"")</f>
        <v/>
      </c>
      <c r="AJ138" s="868" t="str">
        <f aca="false">IFERROR(ROUNDDOWN(ROUND((L138*(V138-AX138)),0)*M138,0)*AG138,"")</f>
        <v/>
      </c>
      <c r="AK138" s="825" t="e">
        <f aca="false">IFERROR(IF(OR(N138="",N139="",N141=""),0,ROUNDDOWN(ROUNDDOWN(ROUND(L138*VLOOKUP(K138,【参考】数式用!$A$5:$AB$27,MATCH("新加算Ⅳ",【参考】数式用!$B$4:$AB$4,0)+1,0),0)*M138,0)*AG138*0.5,0)),"")),0),0),0)))</f>
        <v>#N/A</v>
      </c>
      <c r="AL138" s="826"/>
      <c r="AM138" s="827" t="e">
        <f aca="false">IFERROR(IF(OR(N141="ベア加算",N141=""),0, IF(OR(U138="新加算Ⅰ",U138="新加算Ⅱ",U138="新加算Ⅲ",U138="新加算Ⅳ"),ROUNDDOWN(ROUND(L138*VLOOKUP(K138,【参考】数式用!$A$5:$I$27,MATCH("ベア加算",【参考】数式用!$B$4:$I$4,0)+1,0),0)*M138,0)*AG138,0)),"")),0),0))))</f>
        <v>#N/A</v>
      </c>
      <c r="AN138" s="704"/>
      <c r="AO138" s="828"/>
      <c r="AP138" s="705"/>
      <c r="AQ138" s="705"/>
      <c r="AR138" s="829"/>
      <c r="AS138" s="830"/>
      <c r="AT138" s="640" t="str">
        <f aca="false">IF(AV138="","",IF(V138&lt;O138,"！加算の要件上は問題ありませんが、令和６年４・５月と比較して令和６年６月に加算率が下がる計画になっています。",""))</f>
        <v/>
      </c>
      <c r="AU138" s="869"/>
      <c r="AV138" s="832" t="str">
        <f aca="false">IF(K138&lt;&gt;"","V列に色付け","")</f>
        <v/>
      </c>
      <c r="AW138" s="878" t="str">
        <f aca="false">IF('別紙様式2-2（４・５月分）'!O107="","",'別紙様式2-2（４・５月分）'!O107)</f>
        <v/>
      </c>
      <c r="AX138" s="834" t="e">
        <f aca="false">IF(SUM('別紙様式2-2（４・５月分）'!P107:P109)=0,"",SUM('別紙様式2-2（４・５月分）'!P107:P109))</f>
        <v>#N/A</v>
      </c>
      <c r="AY138" s="835" t="e">
        <f aca="false">IFERROR(VLOOKUP(K138,【参考】数式用!$AJ$2:$AK$24,2,FALSE),"")))</f>
        <v>#N/A</v>
      </c>
      <c r="AZ138" s="836" t="s">
        <v>448</v>
      </c>
      <c r="BA138" s="836" t="s">
        <v>449</v>
      </c>
      <c r="BB138" s="836" t="s">
        <v>450</v>
      </c>
      <c r="BC138" s="836" t="s">
        <v>451</v>
      </c>
      <c r="BD138" s="836" t="e">
        <f aca="false">IF(AND(P138&lt;&gt;"新加算Ⅰ",P138&lt;&gt;"新加算Ⅱ",P138&lt;&gt;"新加算Ⅲ",P138&lt;&gt;"新加算Ⅳ"),P138,IF(Q140&lt;&gt;"",Q140,""))</f>
        <v>#N/A</v>
      </c>
      <c r="BE138" s="836"/>
      <c r="BF138" s="836" t="e">
        <f aca="false">IF(AM138&lt;&gt;0,IF(AN138="○","入力済","未入力"),"")</f>
        <v>#N/A</v>
      </c>
      <c r="BG138" s="836" t="str">
        <f aca="false">IF(OR(U138="新加算Ⅰ",U138="新加算Ⅱ",U138="新加算Ⅲ",U138="新加算Ⅳ",U138="新加算Ⅴ（１）",U138="新加算Ⅴ（２）",U138="新加算Ⅴ（３）",U138="新加算ⅠⅤ（４）",U138="新加算Ⅴ（５）",U138="新加算Ⅴ（６）",U138="新加算Ⅴ（８）",U138="新加算Ⅴ（11）"),IF(OR(AO138="○",AO138="令和６年度中に満たす"),"入力済","未入力"),"")</f>
        <v/>
      </c>
      <c r="BH138" s="836" t="str">
        <f aca="false">IF(OR(U138="新加算Ⅴ（７）",U138="新加算Ⅴ（９）",U138="新加算Ⅴ（10）",U138="新加算Ⅴ（12）",U138="新加算Ⅴ（13）",U138="新加算Ⅴ（14）"),IF(OR(AP138="○",AP138="令和６年度中に満たす"),"入力済","未入力"),"")</f>
        <v/>
      </c>
      <c r="BI138" s="836" t="str">
        <f aca="false">IF(OR(U138="新加算Ⅰ",U138="新加算Ⅱ",U138="新加算Ⅲ",U138="新加算Ⅴ（１）",U138="新加算Ⅴ（３）",U138="新加算Ⅴ（８）"),IF(OR(AQ138="○",AQ138="令和６年度中に満たす"),"入力済","未入力"),"")</f>
        <v/>
      </c>
      <c r="BJ138" s="837" t="str">
        <f aca="false">IF(OR(U138="新加算Ⅰ",U138="新加算Ⅱ",U138="新加算Ⅴ（１）",U138="新加算Ⅴ（２）",U138="新加算Ⅴ（３）",U138="新加算Ⅴ（４）",U138="新加算Ⅴ（５）",U138="新加算Ⅴ（６）",U138="新加算Ⅴ（７）",U138="新加算Ⅴ（９）",U138="新加算Ⅴ（10）",U138="新加算Ⅴ（12）"),IF(OR(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（病院等（老健以外）)",K138&lt;&gt;"（介護予防）短期入所療養介護（医療院）"),AR138&lt;&gt;""),1,""),"")</f>
        <v/>
      </c>
      <c r="BK138" s="832" t="str">
        <f aca="false">IF(OR(U138="新加算Ⅰ",U138="新加算Ⅴ（１）",U138="新加算Ⅴ（２）",U138="新加算Ⅴ（５）",U138="新加算Ⅴ（７）",U138="新加算Ⅴ（10）"),IF(AS138="","未入力","入力済"),"")</f>
        <v/>
      </c>
      <c r="BL138" s="645" t="str">
        <f aca="false">G138</f>
        <v/>
      </c>
    </row>
    <row r="139" customFormat="false" ht="15" hidden="false" customHeight="true" outlineLevel="0" collapsed="false">
      <c r="A139" s="731"/>
      <c r="B139" s="618"/>
      <c r="C139" s="618"/>
      <c r="D139" s="618"/>
      <c r="E139" s="618"/>
      <c r="F139" s="618"/>
      <c r="G139" s="619"/>
      <c r="H139" s="619"/>
      <c r="I139" s="619"/>
      <c r="J139" s="809"/>
      <c r="K139" s="619"/>
      <c r="L139" s="621"/>
      <c r="M139" s="622"/>
      <c r="N139" s="838" t="str">
        <f aca="false">IF('別紙様式2-2（４・５月分）'!Q108="","",'別紙様式2-2（４・５月分）'!Q108)</f>
        <v/>
      </c>
      <c r="O139" s="864"/>
      <c r="P139" s="814"/>
      <c r="Q139" s="814"/>
      <c r="R139" s="814"/>
      <c r="S139" s="865"/>
      <c r="T139" s="816"/>
      <c r="U139" s="817"/>
      <c r="V139" s="866"/>
      <c r="W139" s="819"/>
      <c r="X139" s="820"/>
      <c r="Y139" s="627"/>
      <c r="Z139" s="820"/>
      <c r="AA139" s="627"/>
      <c r="AB139" s="820"/>
      <c r="AC139" s="627"/>
      <c r="AD139" s="820"/>
      <c r="AE139" s="627"/>
      <c r="AF139" s="627"/>
      <c r="AG139" s="821"/>
      <c r="AH139" s="822"/>
      <c r="AI139" s="867"/>
      <c r="AJ139" s="868"/>
      <c r="AK139" s="825"/>
      <c r="AL139" s="826"/>
      <c r="AM139" s="827"/>
      <c r="AN139" s="704"/>
      <c r="AO139" s="828"/>
      <c r="AP139" s="705"/>
      <c r="AQ139" s="705"/>
      <c r="AR139" s="829"/>
      <c r="AS139" s="830"/>
      <c r="AT139" s="839" t="str">
        <f aca="false">IF(AV138="","",IF(AG138&gt;10,"！令和６年度の新加算の「算定対象月」が10か月を超えています。標準的な「算定対象月」は令和６年６月から令和７年３月です。",IF(OR(AB138&lt;&gt;7,AD138&lt;&gt;3),"！算定期間の終わりが令和７年３月になっていません。区分変更を行う場合は、別紙様式2-4に記入してください。","")))</f>
        <v/>
      </c>
      <c r="AU139" s="869"/>
      <c r="AV139" s="832"/>
      <c r="AW139" s="878" t="str">
        <f aca="false">IF('別紙様式2-2（４・５月分）'!O108="","",'別紙様式2-2（４・５月分）'!O108)</f>
        <v/>
      </c>
      <c r="AX139" s="834"/>
      <c r="AY139" s="835"/>
      <c r="AZ139" s="836"/>
      <c r="BA139" s="836"/>
      <c r="BB139" s="836"/>
      <c r="BC139" s="836"/>
      <c r="BD139" s="836"/>
      <c r="BE139" s="836"/>
      <c r="BF139" s="836"/>
      <c r="BG139" s="836"/>
      <c r="BH139" s="836"/>
      <c r="BI139" s="836"/>
      <c r="BJ139" s="837"/>
      <c r="BK139" s="832"/>
      <c r="BL139" s="645" t="str">
        <f aca="false">G138</f>
        <v/>
      </c>
    </row>
    <row r="140" s="1" customFormat="true" ht="15" hidden="false" customHeight="true" outlineLevel="0" collapsed="false">
      <c r="A140" s="731"/>
      <c r="B140" s="618"/>
      <c r="C140" s="618"/>
      <c r="D140" s="618"/>
      <c r="E140" s="618"/>
      <c r="F140" s="618"/>
      <c r="G140" s="619"/>
      <c r="H140" s="619"/>
      <c r="I140" s="619"/>
      <c r="J140" s="809"/>
      <c r="K140" s="619"/>
      <c r="L140" s="621"/>
      <c r="M140" s="622"/>
      <c r="N140" s="838"/>
      <c r="O140" s="864"/>
      <c r="P140" s="874" t="s">
        <v>118</v>
      </c>
      <c r="Q140" s="841" t="e">
        <f aca="false">IFERROR(VLOOKUP('別紙様式2-2（４・５月分）'!AR107,【参考】数式用!$AT$5:$AV$22,3,FALSE),"")))</f>
        <v>#N/A</v>
      </c>
      <c r="R140" s="875" t="s">
        <v>120</v>
      </c>
      <c r="S140" s="876" t="e">
        <f aca="false">IFERROR(VLOOKUP(K138,【参考】数式用!$A$5:$AB$27,MATCH(Q140,【参考】数式用!$B$4:$AB$4,0)+1,0),"")))</f>
        <v>#N/A</v>
      </c>
      <c r="T140" s="844" t="s">
        <v>452</v>
      </c>
      <c r="U140" s="845"/>
      <c r="V140" s="871" t="e">
        <f aca="false">IFERROR(VLOOKUP(K138,【参考】数式用!$A$5:$AB$27,MATCH(U140,【参考】数式用!$B$4:$AB$4,0)+1,0),"")))</f>
        <v>#N/A</v>
      </c>
      <c r="W140" s="847" t="s">
        <v>114</v>
      </c>
      <c r="X140" s="882" t="n">
        <v>7</v>
      </c>
      <c r="Y140" s="668" t="s">
        <v>115</v>
      </c>
      <c r="Z140" s="882" t="n">
        <v>4</v>
      </c>
      <c r="AA140" s="668" t="s">
        <v>406</v>
      </c>
      <c r="AB140" s="882" t="n">
        <v>8</v>
      </c>
      <c r="AC140" s="668" t="s">
        <v>115</v>
      </c>
      <c r="AD140" s="882" t="n">
        <v>3</v>
      </c>
      <c r="AE140" s="668" t="s">
        <v>116</v>
      </c>
      <c r="AF140" s="668" t="s">
        <v>127</v>
      </c>
      <c r="AG140" s="849" t="n">
        <f aca="false">IF(X140&gt;=1,(AB140*12+AD140)-(X140*12+Z140)+1,"")</f>
        <v>12</v>
      </c>
      <c r="AH140" s="850" t="s">
        <v>407</v>
      </c>
      <c r="AI140" s="872" t="str">
        <f aca="false">IFERROR(ROUNDDOWN(ROUND(L138*V140,0)*M138,0)*AG140,"")</f>
        <v/>
      </c>
      <c r="AJ140" s="883" t="str">
        <f aca="false">IFERROR(ROUNDDOWN(ROUND((L138*(V140-AX138)),0)*M138,0)*AG140,"")</f>
        <v/>
      </c>
      <c r="AK140" s="853" t="e">
        <f aca="false">IFERROR(IF(OR(N138="",N139="",N141=""),0,ROUNDDOWN(ROUNDDOWN(ROUND(L138*VLOOKUP(K138,【参考】数式用!$A$5:$AB$27,MATCH("新加算Ⅳ",【参考】数式用!$B$4:$AB$4,0)+1,0),0)*M138,0)*AG140*0.5,0)),"")),0),0),0)))</f>
        <v>#N/A</v>
      </c>
      <c r="AL140" s="854" t="str">
        <f aca="false">IF(U140&lt;&gt;"","新規に適用","")</f>
        <v/>
      </c>
      <c r="AM140" s="855" t="e">
        <f aca="false">IFERROR(IF(OR(N141="ベア加算",N141=""),0, IF(OR(U138="新加算Ⅰ",U138="新加算Ⅱ",U138="新加算Ⅲ",U138="新加算Ⅳ"),0,ROUNDDOWN(ROUND(L138*VLOOKUP(K138,【参考】数式用!$A$5:$I$27,MATCH("ベア加算",【参考】数式用!$B$4:$I$4,0)+1,0),0)*M138,0)*AG140)),"")),0),0))))</f>
        <v>#N/A</v>
      </c>
      <c r="AN140" s="856" t="e">
        <f aca="false">IF(AM140=0,"",IF(AND(U140&lt;&gt;"",AN138=""),"新規に適用",IF(AND(U140&lt;&gt;"",AN138&lt;&gt;""),"継続で適用","")))</f>
        <v>#N/A</v>
      </c>
      <c r="AO140" s="856" t="str">
        <f aca="false">IF(AND(U140&lt;&gt;"",AO138=""),"新規に適用",IF(AND(U140&lt;&gt;"",AO138&lt;&gt;""),"継続で適用",""))</f>
        <v/>
      </c>
      <c r="AP140" s="857"/>
      <c r="AQ140" s="856" t="str">
        <f aca="false">IF(AND(U140&lt;&gt;"",AQ138=""),"新規に適用",IF(AND(U140&lt;&gt;"",AQ138&lt;&gt;""),"継続で適用",""))</f>
        <v/>
      </c>
      <c r="AR140" s="858" t="str">
        <f aca="false">IF(AND(U140&lt;&gt;"",AO138=""),"新規に適用",IF(AND(U140&lt;&gt;"",OR(U138="新加算Ⅰ",U138="新加算Ⅱ",U138="新加算Ⅴ（１）",U138="新加算Ⅴ（２）",U138="新加算Ⅴ（３）",U138="新加算Ⅴ（４）",U138="新加算Ⅴ（５）",U138="新加算Ⅴ（６）",U138="新加算Ⅴ（７）",U138="新加算Ⅴ（９）",U138="新加算Ⅴ（10）",U138="新加算Ⅴ（12）")),"継続で適用",""))</f>
        <v/>
      </c>
      <c r="AS140" s="856" t="str">
        <f aca="false">IF(AND(U140&lt;&gt;"",AS138=""),"新規に適用",IF(AND(U140&lt;&gt;"",AS138&lt;&gt;""),"継続で適用",""))</f>
        <v/>
      </c>
      <c r="AT140" s="839"/>
      <c r="AU140" s="869"/>
      <c r="AV140" s="832" t="str">
        <f aca="false">IF(K138&lt;&gt;"","V列に色付け","")</f>
        <v/>
      </c>
      <c r="AW140" s="878"/>
      <c r="AX140" s="834"/>
      <c r="BL140" s="645" t="str">
        <f aca="false">G138</f>
        <v/>
      </c>
    </row>
    <row r="141" s="1" customFormat="true" ht="30" hidden="false" customHeight="true" outlineLevel="0" collapsed="false">
      <c r="A141" s="731"/>
      <c r="B141" s="618"/>
      <c r="C141" s="618"/>
      <c r="D141" s="618"/>
      <c r="E141" s="618"/>
      <c r="F141" s="618"/>
      <c r="G141" s="619"/>
      <c r="H141" s="619"/>
      <c r="I141" s="619"/>
      <c r="J141" s="809"/>
      <c r="K141" s="619"/>
      <c r="L141" s="621"/>
      <c r="M141" s="622"/>
      <c r="N141" s="860" t="str">
        <f aca="false">IF('別紙様式2-2（４・５月分）'!Q109="","",'別紙様式2-2（４・５月分）'!Q109)</f>
        <v/>
      </c>
      <c r="O141" s="864"/>
      <c r="P141" s="874"/>
      <c r="Q141" s="841"/>
      <c r="R141" s="875"/>
      <c r="S141" s="876"/>
      <c r="T141" s="844"/>
      <c r="U141" s="845"/>
      <c r="V141" s="871"/>
      <c r="W141" s="847"/>
      <c r="X141" s="882"/>
      <c r="Y141" s="668"/>
      <c r="Z141" s="882"/>
      <c r="AA141" s="668"/>
      <c r="AB141" s="882"/>
      <c r="AC141" s="668"/>
      <c r="AD141" s="882"/>
      <c r="AE141" s="668"/>
      <c r="AF141" s="668"/>
      <c r="AG141" s="849"/>
      <c r="AH141" s="850"/>
      <c r="AI141" s="872"/>
      <c r="AJ141" s="883"/>
      <c r="AK141" s="853"/>
      <c r="AL141" s="854"/>
      <c r="AM141" s="855"/>
      <c r="AN141" s="856"/>
      <c r="AO141" s="856"/>
      <c r="AP141" s="857"/>
      <c r="AQ141" s="856"/>
      <c r="AR141" s="858"/>
      <c r="AS141" s="856"/>
      <c r="AT141" s="682" t="str">
        <f aca="false">IF(AV138="","",IF(OR(U138="",AND(N141="ベア加算なし",OR(U138="新加算Ⅰ",U138="新加算Ⅱ",U138="新加算Ⅲ",U138="新加算Ⅳ"),AN138=""),AND(OR(U138="新加算Ⅰ",U138="新加算Ⅱ",U138="新加算Ⅲ",U138="新加算Ⅳ",U138="新加算Ⅴ（１）",U138="新加算Ⅴ（２）",U138="新加算Ⅴ（３）",U138="新加算Ⅴ（４）",U138="新加算Ⅴ（５）",U138="新加算Ⅴ（６）",U138="新加算Ⅴ（８）",U138="新加算Ⅴ（11）"),AO138=""),AND(OR(U138="新加算Ⅴ（７）",U138="新加算Ⅴ（９）",U138="新加算Ⅴ（10）",U138="新加算Ⅴ（12）",U138="新加算Ⅴ（13）",U138="新加算Ⅴ（14）"),AP138=""),AND(OR(U138="新加算Ⅰ",U138="新加算Ⅱ",U138="新加算Ⅲ",U138="新加算Ⅴ（１）",U138="新加算Ⅴ（３）",U138="新加算Ⅴ（８）"),AQ138=""),AND(AND(OR(U138="新加算Ⅰ",U138="新加算Ⅱ",U138="新加算Ⅴ（１）",U138="新加算Ⅴ（２）",U138="新加算Ⅴ（３）",U138="新加算Ⅴ（４）",U138="新加算Ⅴ（５）",U138="新加算Ⅴ（６）",U138="新加算Ⅴ（７）",U138="新加算Ⅴ（９）",U138="新加算Ⅴ（10）",U138="新加算Ⅴ（12）"),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138=""),AND(OR(U138="新加算Ⅰ",U138="新加算Ⅴ（１）",U138="新加算Ⅴ（２）",U138="新加算Ⅴ（５）",U138="新加算Ⅴ（７）",U138="新加算Ⅴ（10）"),AS138="")),"！記入が必要な欄（ピンク色のセル）に空欄があります。空欄を埋めてください。",""))</f>
        <v/>
      </c>
      <c r="AU141" s="869"/>
      <c r="AV141" s="832"/>
      <c r="AW141" s="878" t="str">
        <f aca="false">IF('別紙様式2-2（４・５月分）'!O109="","",'別紙様式2-2（４・５月分）'!O109)</f>
        <v/>
      </c>
      <c r="AX141" s="834"/>
      <c r="BL141" s="645" t="str">
        <f aca="false">G138</f>
        <v/>
      </c>
    </row>
    <row r="142" customFormat="false" ht="30" hidden="false" customHeight="true" outlineLevel="0" collapsed="false">
      <c r="A142" s="617" t="n">
        <v>33</v>
      </c>
      <c r="B142" s="732" t="str">
        <f aca="false">IF(基本情報入力シート!C86="","",基本情報入力シート!C86)</f>
        <v/>
      </c>
      <c r="C142" s="732"/>
      <c r="D142" s="732"/>
      <c r="E142" s="732"/>
      <c r="F142" s="732"/>
      <c r="G142" s="733" t="str">
        <f aca="false">IF(基本情報入力シート!M86="","",基本情報入力シート!M86)</f>
        <v/>
      </c>
      <c r="H142" s="733" t="str">
        <f aca="false">IF(基本情報入力シート!R86="","",基本情報入力シート!R86)</f>
        <v/>
      </c>
      <c r="I142" s="733" t="str">
        <f aca="false">IF(基本情報入力シート!W86="","",基本情報入力シート!W86)</f>
        <v/>
      </c>
      <c r="J142" s="861" t="str">
        <f aca="false">IF(基本情報入力シート!X86="","",基本情報入力シート!X86)</f>
        <v/>
      </c>
      <c r="K142" s="733" t="str">
        <f aca="false">IF(基本情報入力シート!Y86="","",基本情報入力シート!Y86)</f>
        <v/>
      </c>
      <c r="L142" s="880" t="str">
        <f aca="false">IF(基本情報入力シート!AB86="","",基本情報入力シート!AB86)</f>
        <v/>
      </c>
      <c r="M142" s="881" t="e">
        <f aca="false">IF(基本情報入力シート!AC86="","",基本情報入力シート!AC86)</f>
        <v>#N/A</v>
      </c>
      <c r="N142" s="812" t="str">
        <f aca="false">IF('別紙様式2-2（４・５月分）'!Q110="","",'別紙様式2-2（４・５月分）'!Q110)</f>
        <v/>
      </c>
      <c r="O142" s="864" t="e">
        <f aca="false">IF(SUM('別紙様式2-2（４・５月分）'!R110:R112)=0,"",SUM('別紙様式2-2（４・５月分）'!R110:R112))</f>
        <v>#N/A</v>
      </c>
      <c r="P142" s="814" t="e">
        <f aca="false">IFERROR(VLOOKUP('別紙様式2-2（４・５月分）'!AR110,【参考】数式用!$AT$5:$AU$22,2,FALSE),"")))</f>
        <v>#N/A</v>
      </c>
      <c r="Q142" s="814"/>
      <c r="R142" s="814"/>
      <c r="S142" s="865" t="e">
        <f aca="false">IFERROR(VLOOKUP(K142,【参考】数式用!$A$5:$AB$27,MATCH(P142,【参考】数式用!$B$4:$AB$4,0)+1,0),"")))</f>
        <v>#N/A</v>
      </c>
      <c r="T142" s="816" t="s">
        <v>447</v>
      </c>
      <c r="U142" s="817"/>
      <c r="V142" s="866" t="e">
        <f aca="false">IFERROR(VLOOKUP(K142,【参考】数式用!$A$5:$AB$27,MATCH(U142,【参考】数式用!$B$4:$AB$4,0)+1,0),"")))</f>
        <v>#N/A</v>
      </c>
      <c r="W142" s="819" t="s">
        <v>114</v>
      </c>
      <c r="X142" s="820" t="n">
        <v>6</v>
      </c>
      <c r="Y142" s="627" t="s">
        <v>115</v>
      </c>
      <c r="Z142" s="820" t="n">
        <v>6</v>
      </c>
      <c r="AA142" s="627" t="s">
        <v>406</v>
      </c>
      <c r="AB142" s="820" t="n">
        <v>7</v>
      </c>
      <c r="AC142" s="627" t="s">
        <v>115</v>
      </c>
      <c r="AD142" s="820" t="n">
        <v>3</v>
      </c>
      <c r="AE142" s="627" t="s">
        <v>116</v>
      </c>
      <c r="AF142" s="627" t="s">
        <v>127</v>
      </c>
      <c r="AG142" s="821" t="n">
        <f aca="false">IF(X142&gt;=1,(AB142*12+AD142)-(X142*12+Z142)+1,"")</f>
        <v>10</v>
      </c>
      <c r="AH142" s="822" t="s">
        <v>407</v>
      </c>
      <c r="AI142" s="867" t="str">
        <f aca="false">IFERROR(ROUNDDOWN(ROUND(L142*V142,0)*M142,0)*AG142,"")</f>
        <v/>
      </c>
      <c r="AJ142" s="868" t="str">
        <f aca="false">IFERROR(ROUNDDOWN(ROUND((L142*(V142-AX142)),0)*M142,0)*AG142,"")</f>
        <v/>
      </c>
      <c r="AK142" s="825" t="e">
        <f aca="false">IFERROR(IF(OR(N142="",N143="",N145=""),0,ROUNDDOWN(ROUNDDOWN(ROUND(L142*VLOOKUP(K142,【参考】数式用!$A$5:$AB$27,MATCH("新加算Ⅳ",【参考】数式用!$B$4:$AB$4,0)+1,0),0)*M142,0)*AG142*0.5,0)),"")),0),0),0)))</f>
        <v>#N/A</v>
      </c>
      <c r="AL142" s="826"/>
      <c r="AM142" s="827" t="e">
        <f aca="false">IFERROR(IF(OR(N145="ベア加算",N145=""),0, IF(OR(U142="新加算Ⅰ",U142="新加算Ⅱ",U142="新加算Ⅲ",U142="新加算Ⅳ"),ROUNDDOWN(ROUND(L142*VLOOKUP(K142,【参考】数式用!$A$5:$I$27,MATCH("ベア加算",【参考】数式用!$B$4:$I$4,0)+1,0),0)*M142,0)*AG142,0)),"")),0),0))))</f>
        <v>#N/A</v>
      </c>
      <c r="AN142" s="704"/>
      <c r="AO142" s="828"/>
      <c r="AP142" s="705"/>
      <c r="AQ142" s="705"/>
      <c r="AR142" s="829"/>
      <c r="AS142" s="830"/>
      <c r="AT142" s="640" t="str">
        <f aca="false">IF(AV142="","",IF(V142&lt;O142,"！加算の要件上は問題ありませんが、令和６年４・５月と比較して令和６年６月に加算率が下がる計画になっています。",""))</f>
        <v/>
      </c>
      <c r="AU142" s="869"/>
      <c r="AV142" s="832" t="str">
        <f aca="false">IF(K142&lt;&gt;"","V列に色付け","")</f>
        <v/>
      </c>
      <c r="AW142" s="878" t="str">
        <f aca="false">IF('別紙様式2-2（４・５月分）'!O110="","",'別紙様式2-2（４・５月分）'!O110)</f>
        <v/>
      </c>
      <c r="AX142" s="834" t="e">
        <f aca="false">IF(SUM('別紙様式2-2（４・５月分）'!P110:P112)=0,"",SUM('別紙様式2-2（４・５月分）'!P110:P112))</f>
        <v>#N/A</v>
      </c>
      <c r="AY142" s="835" t="e">
        <f aca="false">IFERROR(VLOOKUP(K142,【参考】数式用!$AJ$2:$AK$24,2,FALSE),"")))</f>
        <v>#N/A</v>
      </c>
      <c r="AZ142" s="836" t="s">
        <v>448</v>
      </c>
      <c r="BA142" s="836" t="s">
        <v>449</v>
      </c>
      <c r="BB142" s="836" t="s">
        <v>450</v>
      </c>
      <c r="BC142" s="836" t="s">
        <v>451</v>
      </c>
      <c r="BD142" s="836" t="e">
        <f aca="false">IF(AND(P142&lt;&gt;"新加算Ⅰ",P142&lt;&gt;"新加算Ⅱ",P142&lt;&gt;"新加算Ⅲ",P142&lt;&gt;"新加算Ⅳ"),P142,IF(Q144&lt;&gt;"",Q144,""))</f>
        <v>#N/A</v>
      </c>
      <c r="BE142" s="836"/>
      <c r="BF142" s="836" t="e">
        <f aca="false">IF(AM142&lt;&gt;0,IF(AN142="○","入力済","未入力"),"")</f>
        <v>#N/A</v>
      </c>
      <c r="BG142" s="836" t="str">
        <f aca="false">IF(OR(U142="新加算Ⅰ",U142="新加算Ⅱ",U142="新加算Ⅲ",U142="新加算Ⅳ",U142="新加算Ⅴ（１）",U142="新加算Ⅴ（２）",U142="新加算Ⅴ（３）",U142="新加算ⅠⅤ（４）",U142="新加算Ⅴ（５）",U142="新加算Ⅴ（６）",U142="新加算Ⅴ（８）",U142="新加算Ⅴ（11）"),IF(OR(AO142="○",AO142="令和６年度中に満たす"),"入力済","未入力"),"")</f>
        <v/>
      </c>
      <c r="BH142" s="836" t="str">
        <f aca="false">IF(OR(U142="新加算Ⅴ（７）",U142="新加算Ⅴ（９）",U142="新加算Ⅴ（10）",U142="新加算Ⅴ（12）",U142="新加算Ⅴ（13）",U142="新加算Ⅴ（14）"),IF(OR(AP142="○",AP142="令和６年度中に満たす"),"入力済","未入力"),"")</f>
        <v/>
      </c>
      <c r="BI142" s="836" t="str">
        <f aca="false">IF(OR(U142="新加算Ⅰ",U142="新加算Ⅱ",U142="新加算Ⅲ",U142="新加算Ⅴ（１）",U142="新加算Ⅴ（３）",U142="新加算Ⅴ（８）"),IF(OR(AQ142="○",AQ142="令和６年度中に満たす"),"入力済","未入力"),"")</f>
        <v/>
      </c>
      <c r="BJ142" s="837" t="str">
        <f aca="false">IF(OR(U142="新加算Ⅰ",U142="新加算Ⅱ",U142="新加算Ⅴ（１）",U142="新加算Ⅴ（２）",U142="新加算Ⅴ（３）",U142="新加算Ⅴ（４）",U142="新加算Ⅴ（５）",U142="新加算Ⅴ（６）",U142="新加算Ⅴ（７）",U142="新加算Ⅴ（９）",U142="新加算Ⅴ（10）",U142="新加算Ⅴ（12）"),IF(OR(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（病院等（老健以外）)",K142&lt;&gt;"（介護予防）短期入所療養介護（医療院）"),AR142&lt;&gt;""),1,""),"")</f>
        <v/>
      </c>
      <c r="BK142" s="832" t="str">
        <f aca="false">IF(OR(U142="新加算Ⅰ",U142="新加算Ⅴ（１）",U142="新加算Ⅴ（２）",U142="新加算Ⅴ（５）",U142="新加算Ⅴ（７）",U142="新加算Ⅴ（10）"),IF(AS142="","未入力","入力済"),"")</f>
        <v/>
      </c>
      <c r="BL142" s="645" t="str">
        <f aca="false">G142</f>
        <v/>
      </c>
    </row>
    <row r="143" customFormat="false" ht="15" hidden="false" customHeight="true" outlineLevel="0" collapsed="false">
      <c r="A143" s="617"/>
      <c r="B143" s="732"/>
      <c r="C143" s="732"/>
      <c r="D143" s="732"/>
      <c r="E143" s="732"/>
      <c r="F143" s="732"/>
      <c r="G143" s="733"/>
      <c r="H143" s="733"/>
      <c r="I143" s="733"/>
      <c r="J143" s="861"/>
      <c r="K143" s="733"/>
      <c r="L143" s="880"/>
      <c r="M143" s="881"/>
      <c r="N143" s="838" t="str">
        <f aca="false">IF('別紙様式2-2（４・５月分）'!Q111="","",'別紙様式2-2（４・５月分）'!Q111)</f>
        <v/>
      </c>
      <c r="O143" s="864"/>
      <c r="P143" s="814"/>
      <c r="Q143" s="814"/>
      <c r="R143" s="814"/>
      <c r="S143" s="865"/>
      <c r="T143" s="816"/>
      <c r="U143" s="817"/>
      <c r="V143" s="866"/>
      <c r="W143" s="819"/>
      <c r="X143" s="820"/>
      <c r="Y143" s="627"/>
      <c r="Z143" s="820"/>
      <c r="AA143" s="627"/>
      <c r="AB143" s="820"/>
      <c r="AC143" s="627"/>
      <c r="AD143" s="820"/>
      <c r="AE143" s="627"/>
      <c r="AF143" s="627"/>
      <c r="AG143" s="821"/>
      <c r="AH143" s="822"/>
      <c r="AI143" s="867"/>
      <c r="AJ143" s="868"/>
      <c r="AK143" s="825"/>
      <c r="AL143" s="826"/>
      <c r="AM143" s="827"/>
      <c r="AN143" s="704"/>
      <c r="AO143" s="828"/>
      <c r="AP143" s="705"/>
      <c r="AQ143" s="705"/>
      <c r="AR143" s="829"/>
      <c r="AS143" s="830"/>
      <c r="AT143" s="839" t="str">
        <f aca="false">IF(AV142="","",IF(AG142&gt;10,"！令和６年度の新加算の「算定対象月」が10か月を超えています。標準的な「算定対象月」は令和６年６月から令和７年３月です。",IF(OR(AB142&lt;&gt;7,AD142&lt;&gt;3),"！算定期間の終わりが令和７年３月になっていません。区分変更を行う場合は、別紙様式2-4に記入してください。","")))</f>
        <v/>
      </c>
      <c r="AU143" s="869"/>
      <c r="AV143" s="832"/>
      <c r="AW143" s="878" t="str">
        <f aca="false">IF('別紙様式2-2（４・５月分）'!O111="","",'別紙様式2-2（４・５月分）'!O111)</f>
        <v/>
      </c>
      <c r="AX143" s="834"/>
      <c r="AY143" s="835"/>
      <c r="AZ143" s="836"/>
      <c r="BA143" s="836"/>
      <c r="BB143" s="836"/>
      <c r="BC143" s="836"/>
      <c r="BD143" s="836"/>
      <c r="BE143" s="836"/>
      <c r="BF143" s="836"/>
      <c r="BG143" s="836"/>
      <c r="BH143" s="836"/>
      <c r="BI143" s="836"/>
      <c r="BJ143" s="837"/>
      <c r="BK143" s="832"/>
      <c r="BL143" s="645" t="str">
        <f aca="false">G142</f>
        <v/>
      </c>
    </row>
    <row r="144" s="1" customFormat="true" ht="15" hidden="false" customHeight="true" outlineLevel="0" collapsed="false">
      <c r="A144" s="617"/>
      <c r="B144" s="732"/>
      <c r="C144" s="732"/>
      <c r="D144" s="732"/>
      <c r="E144" s="732"/>
      <c r="F144" s="732"/>
      <c r="G144" s="733"/>
      <c r="H144" s="733"/>
      <c r="I144" s="733"/>
      <c r="J144" s="861"/>
      <c r="K144" s="733"/>
      <c r="L144" s="880"/>
      <c r="M144" s="881"/>
      <c r="N144" s="838"/>
      <c r="O144" s="864"/>
      <c r="P144" s="874" t="s">
        <v>118</v>
      </c>
      <c r="Q144" s="841" t="e">
        <f aca="false">IFERROR(VLOOKUP('別紙様式2-2（４・５月分）'!AR110,【参考】数式用!$AT$5:$AV$22,3,FALSE),"")))</f>
        <v>#N/A</v>
      </c>
      <c r="R144" s="875" t="s">
        <v>120</v>
      </c>
      <c r="S144" s="870" t="e">
        <f aca="false">IFERROR(VLOOKUP(K142,【参考】数式用!$A$5:$AB$27,MATCH(Q144,【参考】数式用!$B$4:$AB$4,0)+1,0),"")))</f>
        <v>#N/A</v>
      </c>
      <c r="T144" s="844" t="s">
        <v>452</v>
      </c>
      <c r="U144" s="845"/>
      <c r="V144" s="871" t="e">
        <f aca="false">IFERROR(VLOOKUP(K142,【参考】数式用!$A$5:$AB$27,MATCH(U144,【参考】数式用!$B$4:$AB$4,0)+1,0),"")))</f>
        <v>#N/A</v>
      </c>
      <c r="W144" s="847" t="s">
        <v>114</v>
      </c>
      <c r="X144" s="882" t="n">
        <v>7</v>
      </c>
      <c r="Y144" s="668" t="s">
        <v>115</v>
      </c>
      <c r="Z144" s="882" t="n">
        <v>4</v>
      </c>
      <c r="AA144" s="668" t="s">
        <v>406</v>
      </c>
      <c r="AB144" s="882" t="n">
        <v>8</v>
      </c>
      <c r="AC144" s="668" t="s">
        <v>115</v>
      </c>
      <c r="AD144" s="882" t="n">
        <v>3</v>
      </c>
      <c r="AE144" s="668" t="s">
        <v>116</v>
      </c>
      <c r="AF144" s="668" t="s">
        <v>127</v>
      </c>
      <c r="AG144" s="849" t="n">
        <f aca="false">IF(X144&gt;=1,(AB144*12+AD144)-(X144*12+Z144)+1,"")</f>
        <v>12</v>
      </c>
      <c r="AH144" s="850" t="s">
        <v>407</v>
      </c>
      <c r="AI144" s="872" t="str">
        <f aca="false">IFERROR(ROUNDDOWN(ROUND(L142*V144,0)*M142,0)*AG144,"")</f>
        <v/>
      </c>
      <c r="AJ144" s="883" t="str">
        <f aca="false">IFERROR(ROUNDDOWN(ROUND((L142*(V144-AX142)),0)*M142,0)*AG144,"")</f>
        <v/>
      </c>
      <c r="AK144" s="853" t="e">
        <f aca="false">IFERROR(IF(OR(N142="",N143="",N145=""),0,ROUNDDOWN(ROUNDDOWN(ROUND(L142*VLOOKUP(K142,【参考】数式用!$A$5:$AB$27,MATCH("新加算Ⅳ",【参考】数式用!$B$4:$AB$4,0)+1,0),0)*M142,0)*AG144*0.5,0)),"")),0),0),0)))</f>
        <v>#N/A</v>
      </c>
      <c r="AL144" s="854" t="str">
        <f aca="false">IF(U144&lt;&gt;"","新規に適用","")</f>
        <v/>
      </c>
      <c r="AM144" s="855" t="e">
        <f aca="false">IFERROR(IF(OR(N145="ベア加算",N145=""),0, IF(OR(U142="新加算Ⅰ",U142="新加算Ⅱ",U142="新加算Ⅲ",U142="新加算Ⅳ"),0,ROUNDDOWN(ROUND(L142*VLOOKUP(K142,【参考】数式用!$A$5:$I$27,MATCH("ベア加算",【参考】数式用!$B$4:$I$4,0)+1,0),0)*M142,0)*AG144)),"")),0),0))))</f>
        <v>#N/A</v>
      </c>
      <c r="AN144" s="856" t="e">
        <f aca="false">IF(AM144=0,"",IF(AND(U144&lt;&gt;"",AN142=""),"新規に適用",IF(AND(U144&lt;&gt;"",AN142&lt;&gt;""),"継続で適用","")))</f>
        <v>#N/A</v>
      </c>
      <c r="AO144" s="856" t="str">
        <f aca="false">IF(AND(U144&lt;&gt;"",AO142=""),"新規に適用",IF(AND(U144&lt;&gt;"",AO142&lt;&gt;""),"継続で適用",""))</f>
        <v/>
      </c>
      <c r="AP144" s="857"/>
      <c r="AQ144" s="856" t="str">
        <f aca="false">IF(AND(U144&lt;&gt;"",AQ142=""),"新規に適用",IF(AND(U144&lt;&gt;"",AQ142&lt;&gt;""),"継続で適用",""))</f>
        <v/>
      </c>
      <c r="AR144" s="858" t="str">
        <f aca="false">IF(AND(U144&lt;&gt;"",AO142=""),"新規に適用",IF(AND(U144&lt;&gt;"",OR(U142="新加算Ⅰ",U142="新加算Ⅱ",U142="新加算Ⅴ（１）",U142="新加算Ⅴ（２）",U142="新加算Ⅴ（３）",U142="新加算Ⅴ（４）",U142="新加算Ⅴ（５）",U142="新加算Ⅴ（６）",U142="新加算Ⅴ（７）",U142="新加算Ⅴ（９）",U142="新加算Ⅴ（10）",U142="新加算Ⅴ（12）")),"継続で適用",""))</f>
        <v/>
      </c>
      <c r="AS144" s="856" t="str">
        <f aca="false">IF(AND(U144&lt;&gt;"",AS142=""),"新規に適用",IF(AND(U144&lt;&gt;"",AS142&lt;&gt;""),"継続で適用",""))</f>
        <v/>
      </c>
      <c r="AT144" s="839"/>
      <c r="AU144" s="869"/>
      <c r="AV144" s="832" t="str">
        <f aca="false">IF(K142&lt;&gt;"","V列に色付け","")</f>
        <v/>
      </c>
      <c r="AW144" s="878"/>
      <c r="AX144" s="834"/>
      <c r="BL144" s="645" t="str">
        <f aca="false">G142</f>
        <v/>
      </c>
    </row>
    <row r="145" s="1" customFormat="true" ht="30" hidden="false" customHeight="true" outlineLevel="0" collapsed="false">
      <c r="A145" s="617"/>
      <c r="B145" s="732"/>
      <c r="C145" s="732"/>
      <c r="D145" s="732"/>
      <c r="E145" s="732"/>
      <c r="F145" s="732"/>
      <c r="G145" s="733"/>
      <c r="H145" s="733"/>
      <c r="I145" s="733"/>
      <c r="J145" s="861"/>
      <c r="K145" s="733"/>
      <c r="L145" s="880"/>
      <c r="M145" s="881"/>
      <c r="N145" s="860" t="str">
        <f aca="false">IF('別紙様式2-2（４・５月分）'!Q112="","",'別紙様式2-2（４・５月分）'!Q112)</f>
        <v/>
      </c>
      <c r="O145" s="864"/>
      <c r="P145" s="874"/>
      <c r="Q145" s="841"/>
      <c r="R145" s="875"/>
      <c r="S145" s="870"/>
      <c r="T145" s="844"/>
      <c r="U145" s="845"/>
      <c r="V145" s="871"/>
      <c r="W145" s="847"/>
      <c r="X145" s="882"/>
      <c r="Y145" s="668"/>
      <c r="Z145" s="882"/>
      <c r="AA145" s="668"/>
      <c r="AB145" s="882"/>
      <c r="AC145" s="668"/>
      <c r="AD145" s="882"/>
      <c r="AE145" s="668"/>
      <c r="AF145" s="668"/>
      <c r="AG145" s="849"/>
      <c r="AH145" s="850"/>
      <c r="AI145" s="872"/>
      <c r="AJ145" s="883"/>
      <c r="AK145" s="853"/>
      <c r="AL145" s="854"/>
      <c r="AM145" s="855"/>
      <c r="AN145" s="856"/>
      <c r="AO145" s="856"/>
      <c r="AP145" s="857"/>
      <c r="AQ145" s="856"/>
      <c r="AR145" s="858"/>
      <c r="AS145" s="856"/>
      <c r="AT145" s="682" t="str">
        <f aca="false">IF(AV142="","",IF(OR(U142="",AND(N145="ベア加算なし",OR(U142="新加算Ⅰ",U142="新加算Ⅱ",U142="新加算Ⅲ",U142="新加算Ⅳ"),AN142=""),AND(OR(U142="新加算Ⅰ",U142="新加算Ⅱ",U142="新加算Ⅲ",U142="新加算Ⅳ",U142="新加算Ⅴ（１）",U142="新加算Ⅴ（２）",U142="新加算Ⅴ（３）",U142="新加算Ⅴ（４）",U142="新加算Ⅴ（５）",U142="新加算Ⅴ（６）",U142="新加算Ⅴ（８）",U142="新加算Ⅴ（11）"),AO142=""),AND(OR(U142="新加算Ⅴ（７）",U142="新加算Ⅴ（９）",U142="新加算Ⅴ（10）",U142="新加算Ⅴ（12）",U142="新加算Ⅴ（13）",U142="新加算Ⅴ（14）"),AP142=""),AND(OR(U142="新加算Ⅰ",U142="新加算Ⅱ",U142="新加算Ⅲ",U142="新加算Ⅴ（１）",U142="新加算Ⅴ（３）",U142="新加算Ⅴ（８）"),AQ142=""),AND(AND(OR(U142="新加算Ⅰ",U142="新加算Ⅱ",U142="新加算Ⅴ（１）",U142="新加算Ⅴ（２）",U142="新加算Ⅴ（３）",U142="新加算Ⅴ（４）",U142="新加算Ⅴ（５）",U142="新加算Ⅴ（６）",U142="新加算Ⅴ（７）",U142="新加算Ⅴ（９）",U142="新加算Ⅴ（10）",U142="新加算Ⅴ（12）"),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142=""),AND(OR(U142="新加算Ⅰ",U142="新加算Ⅴ（１）",U142="新加算Ⅴ（２）",U142="新加算Ⅴ（５）",U142="新加算Ⅴ（７）",U142="新加算Ⅴ（10）"),AS142="")),"！記入が必要な欄（ピンク色のセル）に空欄があります。空欄を埋めてください。",""))</f>
        <v/>
      </c>
      <c r="AU145" s="869"/>
      <c r="AV145" s="832"/>
      <c r="AW145" s="878" t="str">
        <f aca="false">IF('別紙様式2-2（４・５月分）'!O112="","",'別紙様式2-2（４・５月分）'!O112)</f>
        <v/>
      </c>
      <c r="AX145" s="834"/>
      <c r="BL145" s="645" t="str">
        <f aca="false">G142</f>
        <v/>
      </c>
    </row>
    <row r="146" customFormat="false" ht="30" hidden="false" customHeight="true" outlineLevel="0" collapsed="false">
      <c r="A146" s="731" t="n">
        <v>34</v>
      </c>
      <c r="B146" s="618" t="str">
        <f aca="false">IF(基本情報入力シート!C87="","",基本情報入力シート!C87)</f>
        <v/>
      </c>
      <c r="C146" s="618"/>
      <c r="D146" s="618"/>
      <c r="E146" s="618"/>
      <c r="F146" s="618"/>
      <c r="G146" s="619" t="str">
        <f aca="false">IF(基本情報入力シート!M87="","",基本情報入力シート!M87)</f>
        <v/>
      </c>
      <c r="H146" s="619" t="str">
        <f aca="false">IF(基本情報入力シート!R87="","",基本情報入力シート!R87)</f>
        <v/>
      </c>
      <c r="I146" s="619" t="str">
        <f aca="false">IF(基本情報入力シート!W87="","",基本情報入力シート!W87)</f>
        <v/>
      </c>
      <c r="J146" s="809" t="str">
        <f aca="false">IF(基本情報入力シート!X87="","",基本情報入力シート!X87)</f>
        <v/>
      </c>
      <c r="K146" s="619" t="str">
        <f aca="false">IF(基本情報入力シート!Y87="","",基本情報入力シート!Y87)</f>
        <v/>
      </c>
      <c r="L146" s="621" t="str">
        <f aca="false">IF(基本情報入力シート!AB87="","",基本情報入力シート!AB87)</f>
        <v/>
      </c>
      <c r="M146" s="622" t="e">
        <f aca="false">IF(基本情報入力シート!AC87="","",基本情報入力シート!AC87)</f>
        <v>#N/A</v>
      </c>
      <c r="N146" s="812" t="str">
        <f aca="false">IF('別紙様式2-2（４・５月分）'!Q113="","",'別紙様式2-2（４・５月分）'!Q113)</f>
        <v/>
      </c>
      <c r="O146" s="864" t="e">
        <f aca="false">IF(SUM('別紙様式2-2（４・５月分）'!R113:R115)=0,"",SUM('別紙様式2-2（４・５月分）'!R113:R115))</f>
        <v>#N/A</v>
      </c>
      <c r="P146" s="814" t="e">
        <f aca="false">IFERROR(VLOOKUP('別紙様式2-2（４・５月分）'!AR113,【参考】数式用!$AT$5:$AU$22,2,FALSE),"")))</f>
        <v>#N/A</v>
      </c>
      <c r="Q146" s="814"/>
      <c r="R146" s="814"/>
      <c r="S146" s="865" t="e">
        <f aca="false">IFERROR(VLOOKUP(K146,【参考】数式用!$A$5:$AB$27,MATCH(P146,【参考】数式用!$B$4:$AB$4,0)+1,0),"")))</f>
        <v>#N/A</v>
      </c>
      <c r="T146" s="816" t="s">
        <v>447</v>
      </c>
      <c r="U146" s="817"/>
      <c r="V146" s="866" t="e">
        <f aca="false">IFERROR(VLOOKUP(K146,【参考】数式用!$A$5:$AB$27,MATCH(U146,【参考】数式用!$B$4:$AB$4,0)+1,0),"")))</f>
        <v>#N/A</v>
      </c>
      <c r="W146" s="819" t="s">
        <v>114</v>
      </c>
      <c r="X146" s="820" t="n">
        <v>6</v>
      </c>
      <c r="Y146" s="627" t="s">
        <v>115</v>
      </c>
      <c r="Z146" s="820" t="n">
        <v>6</v>
      </c>
      <c r="AA146" s="627" t="s">
        <v>406</v>
      </c>
      <c r="AB146" s="820" t="n">
        <v>7</v>
      </c>
      <c r="AC146" s="627" t="s">
        <v>115</v>
      </c>
      <c r="AD146" s="820" t="n">
        <v>3</v>
      </c>
      <c r="AE146" s="627" t="s">
        <v>116</v>
      </c>
      <c r="AF146" s="627" t="s">
        <v>127</v>
      </c>
      <c r="AG146" s="821" t="n">
        <f aca="false">IF(X146&gt;=1,(AB146*12+AD146)-(X146*12+Z146)+1,"")</f>
        <v>10</v>
      </c>
      <c r="AH146" s="822" t="s">
        <v>407</v>
      </c>
      <c r="AI146" s="867" t="str">
        <f aca="false">IFERROR(ROUNDDOWN(ROUND(L146*V146,0)*M146,0)*AG146,"")</f>
        <v/>
      </c>
      <c r="AJ146" s="868" t="str">
        <f aca="false">IFERROR(ROUNDDOWN(ROUND((L146*(V146-AX146)),0)*M146,0)*AG146,"")</f>
        <v/>
      </c>
      <c r="AK146" s="825" t="e">
        <f aca="false">IFERROR(IF(OR(N146="",N147="",N149=""),0,ROUNDDOWN(ROUNDDOWN(ROUND(L146*VLOOKUP(K146,【参考】数式用!$A$5:$AB$27,MATCH("新加算Ⅳ",【参考】数式用!$B$4:$AB$4,0)+1,0),0)*M146,0)*AG146*0.5,0)),"")),0),0),0)))</f>
        <v>#N/A</v>
      </c>
      <c r="AL146" s="826"/>
      <c r="AM146" s="827" t="e">
        <f aca="false">IFERROR(IF(OR(N149="ベア加算",N149=""),0, IF(OR(U146="新加算Ⅰ",U146="新加算Ⅱ",U146="新加算Ⅲ",U146="新加算Ⅳ"),ROUNDDOWN(ROUND(L146*VLOOKUP(K146,【参考】数式用!$A$5:$I$27,MATCH("ベア加算",【参考】数式用!$B$4:$I$4,0)+1,0),0)*M146,0)*AG146,0)),"")),0),0))))</f>
        <v>#N/A</v>
      </c>
      <c r="AN146" s="704"/>
      <c r="AO146" s="828"/>
      <c r="AP146" s="705"/>
      <c r="AQ146" s="705"/>
      <c r="AR146" s="829"/>
      <c r="AS146" s="830"/>
      <c r="AT146" s="640" t="str">
        <f aca="false">IF(AV146="","",IF(V146&lt;O146,"！加算の要件上は問題ありませんが、令和６年４・５月と比較して令和６年６月に加算率が下がる計画になっています。",""))</f>
        <v/>
      </c>
      <c r="AU146" s="869"/>
      <c r="AV146" s="832" t="str">
        <f aca="false">IF(K146&lt;&gt;"","V列に色付け","")</f>
        <v/>
      </c>
      <c r="AW146" s="878" t="str">
        <f aca="false">IF('別紙様式2-2（４・５月分）'!O113="","",'別紙様式2-2（４・５月分）'!O113)</f>
        <v/>
      </c>
      <c r="AX146" s="834" t="e">
        <f aca="false">IF(SUM('別紙様式2-2（４・５月分）'!P113:P115)=0,"",SUM('別紙様式2-2（４・５月分）'!P113:P115))</f>
        <v>#N/A</v>
      </c>
      <c r="AY146" s="835" t="e">
        <f aca="false">IFERROR(VLOOKUP(K146,【参考】数式用!$AJ$2:$AK$24,2,FALSE),"")))</f>
        <v>#N/A</v>
      </c>
      <c r="AZ146" s="836" t="s">
        <v>448</v>
      </c>
      <c r="BA146" s="836" t="s">
        <v>449</v>
      </c>
      <c r="BB146" s="836" t="s">
        <v>450</v>
      </c>
      <c r="BC146" s="836" t="s">
        <v>451</v>
      </c>
      <c r="BD146" s="836" t="e">
        <f aca="false">IF(AND(P146&lt;&gt;"新加算Ⅰ",P146&lt;&gt;"新加算Ⅱ",P146&lt;&gt;"新加算Ⅲ",P146&lt;&gt;"新加算Ⅳ"),P146,IF(Q148&lt;&gt;"",Q148,""))</f>
        <v>#N/A</v>
      </c>
      <c r="BE146" s="836"/>
      <c r="BF146" s="836" t="e">
        <f aca="false">IF(AM146&lt;&gt;0,IF(AN146="○","入力済","未入力"),"")</f>
        <v>#N/A</v>
      </c>
      <c r="BG146" s="836" t="str">
        <f aca="false">IF(OR(U146="新加算Ⅰ",U146="新加算Ⅱ",U146="新加算Ⅲ",U146="新加算Ⅳ",U146="新加算Ⅴ（１）",U146="新加算Ⅴ（２）",U146="新加算Ⅴ（３）",U146="新加算ⅠⅤ（４）",U146="新加算Ⅴ（５）",U146="新加算Ⅴ（６）",U146="新加算Ⅴ（８）",U146="新加算Ⅴ（11）"),IF(OR(AO146="○",AO146="令和６年度中に満たす"),"入力済","未入力"),"")</f>
        <v/>
      </c>
      <c r="BH146" s="836" t="str">
        <f aca="false">IF(OR(U146="新加算Ⅴ（７）",U146="新加算Ⅴ（９）",U146="新加算Ⅴ（10）",U146="新加算Ⅴ（12）",U146="新加算Ⅴ（13）",U146="新加算Ⅴ（14）"),IF(OR(AP146="○",AP146="令和６年度中に満たす"),"入力済","未入力"),"")</f>
        <v/>
      </c>
      <c r="BI146" s="836" t="str">
        <f aca="false">IF(OR(U146="新加算Ⅰ",U146="新加算Ⅱ",U146="新加算Ⅲ",U146="新加算Ⅴ（１）",U146="新加算Ⅴ（３）",U146="新加算Ⅴ（８）"),IF(OR(AQ146="○",AQ146="令和６年度中に満たす"),"入力済","未入力"),"")</f>
        <v/>
      </c>
      <c r="BJ146" s="837" t="str">
        <f aca="false">IF(OR(U146="新加算Ⅰ",U146="新加算Ⅱ",U146="新加算Ⅴ（１）",U146="新加算Ⅴ（２）",U146="新加算Ⅴ（３）",U146="新加算Ⅴ（４）",U146="新加算Ⅴ（５）",U146="新加算Ⅴ（６）",U146="新加算Ⅴ（７）",U146="新加算Ⅴ（９）",U146="新加算Ⅴ（10）",U146="新加算Ⅴ（12）"),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（病院等（老健以外）)",K146&lt;&gt;"（介護予防）短期入所療養介護（医療院）"),AR146&lt;&gt;""),1,""),"")</f>
        <v/>
      </c>
      <c r="BK146" s="832" t="str">
        <f aca="false">IF(OR(U146="新加算Ⅰ",U146="新加算Ⅴ（１）",U146="新加算Ⅴ（２）",U146="新加算Ⅴ（５）",U146="新加算Ⅴ（７）",U146="新加算Ⅴ（10）"),IF(AS146="","未入力","入力済"),"")</f>
        <v/>
      </c>
      <c r="BL146" s="645" t="str">
        <f aca="false">G146</f>
        <v/>
      </c>
    </row>
    <row r="147" customFormat="false" ht="15" hidden="false" customHeight="true" outlineLevel="0" collapsed="false">
      <c r="A147" s="731"/>
      <c r="B147" s="618"/>
      <c r="C147" s="618"/>
      <c r="D147" s="618"/>
      <c r="E147" s="618"/>
      <c r="F147" s="618"/>
      <c r="G147" s="619"/>
      <c r="H147" s="619"/>
      <c r="I147" s="619"/>
      <c r="J147" s="809"/>
      <c r="K147" s="619"/>
      <c r="L147" s="621"/>
      <c r="M147" s="622"/>
      <c r="N147" s="838" t="str">
        <f aca="false">IF('別紙様式2-2（４・５月分）'!Q114="","",'別紙様式2-2（４・５月分）'!Q114)</f>
        <v/>
      </c>
      <c r="O147" s="864"/>
      <c r="P147" s="814"/>
      <c r="Q147" s="814"/>
      <c r="R147" s="814"/>
      <c r="S147" s="865"/>
      <c r="T147" s="816"/>
      <c r="U147" s="817"/>
      <c r="V147" s="866"/>
      <c r="W147" s="819"/>
      <c r="X147" s="820"/>
      <c r="Y147" s="627"/>
      <c r="Z147" s="820"/>
      <c r="AA147" s="627"/>
      <c r="AB147" s="820"/>
      <c r="AC147" s="627"/>
      <c r="AD147" s="820"/>
      <c r="AE147" s="627"/>
      <c r="AF147" s="627"/>
      <c r="AG147" s="821"/>
      <c r="AH147" s="822"/>
      <c r="AI147" s="867"/>
      <c r="AJ147" s="868"/>
      <c r="AK147" s="825"/>
      <c r="AL147" s="826"/>
      <c r="AM147" s="827"/>
      <c r="AN147" s="704"/>
      <c r="AO147" s="828"/>
      <c r="AP147" s="705"/>
      <c r="AQ147" s="705"/>
      <c r="AR147" s="829"/>
      <c r="AS147" s="830"/>
      <c r="AT147" s="839" t="str">
        <f aca="false">IF(AV146="","",IF(AG146&gt;10,"！令和６年度の新加算の「算定対象月」が10か月を超えています。標準的な「算定対象月」は令和６年６月から令和７年３月です。",IF(OR(AB146&lt;&gt;7,AD146&lt;&gt;3),"！算定期間の終わりが令和７年３月になっていません。区分変更を行う場合は、別紙様式2-4に記入してください。","")))</f>
        <v/>
      </c>
      <c r="AU147" s="869"/>
      <c r="AV147" s="832"/>
      <c r="AW147" s="878" t="str">
        <f aca="false">IF('別紙様式2-2（４・５月分）'!O114="","",'別紙様式2-2（４・５月分）'!O114)</f>
        <v/>
      </c>
      <c r="AX147" s="834"/>
      <c r="AY147" s="835"/>
      <c r="AZ147" s="836"/>
      <c r="BA147" s="836"/>
      <c r="BB147" s="836"/>
      <c r="BC147" s="836"/>
      <c r="BD147" s="836"/>
      <c r="BE147" s="836"/>
      <c r="BF147" s="836"/>
      <c r="BG147" s="836"/>
      <c r="BH147" s="836"/>
      <c r="BI147" s="836"/>
      <c r="BJ147" s="837"/>
      <c r="BK147" s="832"/>
      <c r="BL147" s="645" t="str">
        <f aca="false">G146</f>
        <v/>
      </c>
    </row>
    <row r="148" s="1" customFormat="true" ht="15" hidden="false" customHeight="true" outlineLevel="0" collapsed="false">
      <c r="A148" s="731"/>
      <c r="B148" s="618"/>
      <c r="C148" s="618"/>
      <c r="D148" s="618"/>
      <c r="E148" s="618"/>
      <c r="F148" s="618"/>
      <c r="G148" s="619"/>
      <c r="H148" s="619"/>
      <c r="I148" s="619"/>
      <c r="J148" s="809"/>
      <c r="K148" s="619"/>
      <c r="L148" s="621"/>
      <c r="M148" s="622"/>
      <c r="N148" s="838"/>
      <c r="O148" s="864"/>
      <c r="P148" s="874" t="s">
        <v>118</v>
      </c>
      <c r="Q148" s="841" t="e">
        <f aca="false">IFERROR(VLOOKUP('別紙様式2-2（４・５月分）'!AR113,【参考】数式用!$AT$5:$AV$22,3,FALSE),"")))</f>
        <v>#N/A</v>
      </c>
      <c r="R148" s="875" t="s">
        <v>120</v>
      </c>
      <c r="S148" s="876" t="e">
        <f aca="false">IFERROR(VLOOKUP(K146,【参考】数式用!$A$5:$AB$27,MATCH(Q148,【参考】数式用!$B$4:$AB$4,0)+1,0),"")))</f>
        <v>#N/A</v>
      </c>
      <c r="T148" s="844" t="s">
        <v>452</v>
      </c>
      <c r="U148" s="845"/>
      <c r="V148" s="871" t="e">
        <f aca="false">IFERROR(VLOOKUP(K146,【参考】数式用!$A$5:$AB$27,MATCH(U148,【参考】数式用!$B$4:$AB$4,0)+1,0),"")))</f>
        <v>#N/A</v>
      </c>
      <c r="W148" s="847" t="s">
        <v>114</v>
      </c>
      <c r="X148" s="882" t="n">
        <v>7</v>
      </c>
      <c r="Y148" s="668" t="s">
        <v>115</v>
      </c>
      <c r="Z148" s="882" t="n">
        <v>4</v>
      </c>
      <c r="AA148" s="668" t="s">
        <v>406</v>
      </c>
      <c r="AB148" s="882" t="n">
        <v>8</v>
      </c>
      <c r="AC148" s="668" t="s">
        <v>115</v>
      </c>
      <c r="AD148" s="882" t="n">
        <v>3</v>
      </c>
      <c r="AE148" s="668" t="s">
        <v>116</v>
      </c>
      <c r="AF148" s="668" t="s">
        <v>127</v>
      </c>
      <c r="AG148" s="849" t="n">
        <f aca="false">IF(X148&gt;=1,(AB148*12+AD148)-(X148*12+Z148)+1,"")</f>
        <v>12</v>
      </c>
      <c r="AH148" s="850" t="s">
        <v>407</v>
      </c>
      <c r="AI148" s="872" t="str">
        <f aca="false">IFERROR(ROUNDDOWN(ROUND(L146*V148,0)*M146,0)*AG148,"")</f>
        <v/>
      </c>
      <c r="AJ148" s="883" t="str">
        <f aca="false">IFERROR(ROUNDDOWN(ROUND((L146*(V148-AX146)),0)*M146,0)*AG148,"")</f>
        <v/>
      </c>
      <c r="AK148" s="853" t="e">
        <f aca="false">IFERROR(IF(OR(N146="",N147="",N149=""),0,ROUNDDOWN(ROUNDDOWN(ROUND(L146*VLOOKUP(K146,【参考】数式用!$A$5:$AB$27,MATCH("新加算Ⅳ",【参考】数式用!$B$4:$AB$4,0)+1,0),0)*M146,0)*AG148*0.5,0)),"")),0),0),0)))</f>
        <v>#N/A</v>
      </c>
      <c r="AL148" s="854" t="str">
        <f aca="false">IF(U148&lt;&gt;"","新規に適用","")</f>
        <v/>
      </c>
      <c r="AM148" s="855" t="e">
        <f aca="false">IFERROR(IF(OR(N149="ベア加算",N149=""),0, IF(OR(U146="新加算Ⅰ",U146="新加算Ⅱ",U146="新加算Ⅲ",U146="新加算Ⅳ"),0,ROUNDDOWN(ROUND(L146*VLOOKUP(K146,【参考】数式用!$A$5:$I$27,MATCH("ベア加算",【参考】数式用!$B$4:$I$4,0)+1,0),0)*M146,0)*AG148)),"")),0),0))))</f>
        <v>#N/A</v>
      </c>
      <c r="AN148" s="856" t="e">
        <f aca="false">IF(AM148=0,"",IF(AND(U148&lt;&gt;"",AN146=""),"新規に適用",IF(AND(U148&lt;&gt;"",AN146&lt;&gt;""),"継続で適用","")))</f>
        <v>#N/A</v>
      </c>
      <c r="AO148" s="856" t="str">
        <f aca="false">IF(AND(U148&lt;&gt;"",AO146=""),"新規に適用",IF(AND(U148&lt;&gt;"",AO146&lt;&gt;""),"継続で適用",""))</f>
        <v/>
      </c>
      <c r="AP148" s="857"/>
      <c r="AQ148" s="856" t="str">
        <f aca="false">IF(AND(U148&lt;&gt;"",AQ146=""),"新規に適用",IF(AND(U148&lt;&gt;"",AQ146&lt;&gt;""),"継続で適用",""))</f>
        <v/>
      </c>
      <c r="AR148" s="858" t="str">
        <f aca="false">IF(AND(U148&lt;&gt;"",AO146=""),"新規に適用",IF(AND(U148&lt;&gt;"",OR(U146="新加算Ⅰ",U146="新加算Ⅱ",U146="新加算Ⅴ（１）",U146="新加算Ⅴ（２）",U146="新加算Ⅴ（３）",U146="新加算Ⅴ（４）",U146="新加算Ⅴ（５）",U146="新加算Ⅴ（６）",U146="新加算Ⅴ（７）",U146="新加算Ⅴ（９）",U146="新加算Ⅴ（10）",U146="新加算Ⅴ（12）")),"継続で適用",""))</f>
        <v/>
      </c>
      <c r="AS148" s="856" t="str">
        <f aca="false">IF(AND(U148&lt;&gt;"",AS146=""),"新規に適用",IF(AND(U148&lt;&gt;"",AS146&lt;&gt;""),"継続で適用",""))</f>
        <v/>
      </c>
      <c r="AT148" s="839"/>
      <c r="AU148" s="869"/>
      <c r="AV148" s="832" t="str">
        <f aca="false">IF(K146&lt;&gt;"","V列に色付け","")</f>
        <v/>
      </c>
      <c r="AW148" s="878"/>
      <c r="AX148" s="834"/>
      <c r="BL148" s="645" t="str">
        <f aca="false">G146</f>
        <v/>
      </c>
    </row>
    <row r="149" s="1" customFormat="true" ht="30" hidden="false" customHeight="true" outlineLevel="0" collapsed="false">
      <c r="A149" s="731"/>
      <c r="B149" s="618"/>
      <c r="C149" s="618"/>
      <c r="D149" s="618"/>
      <c r="E149" s="618"/>
      <c r="F149" s="618"/>
      <c r="G149" s="619"/>
      <c r="H149" s="619"/>
      <c r="I149" s="619"/>
      <c r="J149" s="809"/>
      <c r="K149" s="619"/>
      <c r="L149" s="621"/>
      <c r="M149" s="622"/>
      <c r="N149" s="860" t="str">
        <f aca="false">IF('別紙様式2-2（４・５月分）'!Q115="","",'別紙様式2-2（４・５月分）'!Q115)</f>
        <v/>
      </c>
      <c r="O149" s="864"/>
      <c r="P149" s="874"/>
      <c r="Q149" s="841"/>
      <c r="R149" s="875"/>
      <c r="S149" s="876"/>
      <c r="T149" s="844"/>
      <c r="U149" s="845"/>
      <c r="V149" s="871"/>
      <c r="W149" s="847"/>
      <c r="X149" s="882"/>
      <c r="Y149" s="668"/>
      <c r="Z149" s="882"/>
      <c r="AA149" s="668"/>
      <c r="AB149" s="882"/>
      <c r="AC149" s="668"/>
      <c r="AD149" s="882"/>
      <c r="AE149" s="668"/>
      <c r="AF149" s="668"/>
      <c r="AG149" s="849"/>
      <c r="AH149" s="850"/>
      <c r="AI149" s="872"/>
      <c r="AJ149" s="883"/>
      <c r="AK149" s="853"/>
      <c r="AL149" s="854"/>
      <c r="AM149" s="855"/>
      <c r="AN149" s="856"/>
      <c r="AO149" s="856"/>
      <c r="AP149" s="857"/>
      <c r="AQ149" s="856"/>
      <c r="AR149" s="858"/>
      <c r="AS149" s="856"/>
      <c r="AT149" s="682" t="str">
        <f aca="false">IF(AV146="","",IF(OR(U146="",AND(N149="ベア加算なし",OR(U146="新加算Ⅰ",U146="新加算Ⅱ",U146="新加算Ⅲ",U146="新加算Ⅳ"),AN146=""),AND(OR(U146="新加算Ⅰ",U146="新加算Ⅱ",U146="新加算Ⅲ",U146="新加算Ⅳ",U146="新加算Ⅴ（１）",U146="新加算Ⅴ（２）",U146="新加算Ⅴ（３）",U146="新加算Ⅴ（４）",U146="新加算Ⅴ（５）",U146="新加算Ⅴ（６）",U146="新加算Ⅴ（８）",U146="新加算Ⅴ（11）"),AO146=""),AND(OR(U146="新加算Ⅴ（７）",U146="新加算Ⅴ（９）",U146="新加算Ⅴ（10）",U146="新加算Ⅴ（12）",U146="新加算Ⅴ（13）",U146="新加算Ⅴ（14）"),AP146=""),AND(OR(U146="新加算Ⅰ",U146="新加算Ⅱ",U146="新加算Ⅲ",U146="新加算Ⅴ（１）",U146="新加算Ⅴ（３）",U146="新加算Ⅴ（８）"),AQ146=""),AND(AND(OR(U146="新加算Ⅰ",U146="新加算Ⅱ",U146="新加算Ⅴ（１）",U146="新加算Ⅴ（２）",U146="新加算Ⅴ（３）",U146="新加算Ⅴ（４）",U146="新加算Ⅴ（５）",U146="新加算Ⅴ（６）",U146="新加算Ⅴ（７）",U146="新加算Ⅴ（９）",U146="新加算Ⅴ（10）",U146="新加算Ⅴ（12）"),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146=""),AND(OR(U146="新加算Ⅰ",U146="新加算Ⅴ（１）",U146="新加算Ⅴ（２）",U146="新加算Ⅴ（５）",U146="新加算Ⅴ（７）",U146="新加算Ⅴ（10）"),AS146="")),"！記入が必要な欄（ピンク色のセル）に空欄があります。空欄を埋めてください。",""))</f>
        <v/>
      </c>
      <c r="AU149" s="869"/>
      <c r="AV149" s="832"/>
      <c r="AW149" s="878" t="str">
        <f aca="false">IF('別紙様式2-2（４・５月分）'!O115="","",'別紙様式2-2（４・５月分）'!O115)</f>
        <v/>
      </c>
      <c r="AX149" s="834"/>
      <c r="BL149" s="645" t="str">
        <f aca="false">G146</f>
        <v/>
      </c>
    </row>
    <row r="150" customFormat="false" ht="30" hidden="false" customHeight="true" outlineLevel="0" collapsed="false">
      <c r="A150" s="617" t="n">
        <v>35</v>
      </c>
      <c r="B150" s="732" t="str">
        <f aca="false">IF(基本情報入力シート!C88="","",基本情報入力シート!C88)</f>
        <v/>
      </c>
      <c r="C150" s="732"/>
      <c r="D150" s="732"/>
      <c r="E150" s="732"/>
      <c r="F150" s="732"/>
      <c r="G150" s="733" t="str">
        <f aca="false">IF(基本情報入力シート!M88="","",基本情報入力シート!M88)</f>
        <v/>
      </c>
      <c r="H150" s="733" t="str">
        <f aca="false">IF(基本情報入力シート!R88="","",基本情報入力シート!R88)</f>
        <v/>
      </c>
      <c r="I150" s="733" t="str">
        <f aca="false">IF(基本情報入力シート!W88="","",基本情報入力シート!W88)</f>
        <v/>
      </c>
      <c r="J150" s="861" t="str">
        <f aca="false">IF(基本情報入力シート!X88="","",基本情報入力シート!X88)</f>
        <v/>
      </c>
      <c r="K150" s="733" t="str">
        <f aca="false">IF(基本情報入力シート!Y88="","",基本情報入力シート!Y88)</f>
        <v/>
      </c>
      <c r="L150" s="880" t="str">
        <f aca="false">IF(基本情報入力シート!AB88="","",基本情報入力シート!AB88)</f>
        <v/>
      </c>
      <c r="M150" s="881" t="e">
        <f aca="false">IF(基本情報入力シート!AC88="","",基本情報入力シート!AC88)</f>
        <v>#N/A</v>
      </c>
      <c r="N150" s="812" t="str">
        <f aca="false">IF('別紙様式2-2（４・５月分）'!Q116="","",'別紙様式2-2（４・５月分）'!Q116)</f>
        <v/>
      </c>
      <c r="O150" s="864" t="e">
        <f aca="false">IF(SUM('別紙様式2-2（４・５月分）'!R116:R118)=0,"",SUM('別紙様式2-2（４・５月分）'!R116:R118))</f>
        <v>#N/A</v>
      </c>
      <c r="P150" s="814" t="e">
        <f aca="false">IFERROR(VLOOKUP('別紙様式2-2（４・５月分）'!AR116,【参考】数式用!$AT$5:$AU$22,2,FALSE),"")))</f>
        <v>#N/A</v>
      </c>
      <c r="Q150" s="814"/>
      <c r="R150" s="814"/>
      <c r="S150" s="865" t="e">
        <f aca="false">IFERROR(VLOOKUP(K150,【参考】数式用!$A$5:$AB$27,MATCH(P150,【参考】数式用!$B$4:$AB$4,0)+1,0),"")))</f>
        <v>#N/A</v>
      </c>
      <c r="T150" s="816" t="s">
        <v>447</v>
      </c>
      <c r="U150" s="817"/>
      <c r="V150" s="866" t="e">
        <f aca="false">IFERROR(VLOOKUP(K150,【参考】数式用!$A$5:$AB$27,MATCH(U150,【参考】数式用!$B$4:$AB$4,0)+1,0),"")))</f>
        <v>#N/A</v>
      </c>
      <c r="W150" s="819" t="s">
        <v>114</v>
      </c>
      <c r="X150" s="820" t="n">
        <v>6</v>
      </c>
      <c r="Y150" s="627" t="s">
        <v>115</v>
      </c>
      <c r="Z150" s="820" t="n">
        <v>6</v>
      </c>
      <c r="AA150" s="627" t="s">
        <v>406</v>
      </c>
      <c r="AB150" s="820" t="n">
        <v>7</v>
      </c>
      <c r="AC150" s="627" t="s">
        <v>115</v>
      </c>
      <c r="AD150" s="820" t="n">
        <v>3</v>
      </c>
      <c r="AE150" s="627" t="s">
        <v>116</v>
      </c>
      <c r="AF150" s="627" t="s">
        <v>127</v>
      </c>
      <c r="AG150" s="821" t="n">
        <f aca="false">IF(X150&gt;=1,(AB150*12+AD150)-(X150*12+Z150)+1,"")</f>
        <v>10</v>
      </c>
      <c r="AH150" s="822" t="s">
        <v>407</v>
      </c>
      <c r="AI150" s="867" t="str">
        <f aca="false">IFERROR(ROUNDDOWN(ROUND(L150*V150,0)*M150,0)*AG150,"")</f>
        <v/>
      </c>
      <c r="AJ150" s="868" t="str">
        <f aca="false">IFERROR(ROUNDDOWN(ROUND((L150*(V150-AX150)),0)*M150,0)*AG150,"")</f>
        <v/>
      </c>
      <c r="AK150" s="825" t="e">
        <f aca="false">IFERROR(IF(OR(N150="",N151="",N153=""),0,ROUNDDOWN(ROUNDDOWN(ROUND(L150*VLOOKUP(K150,【参考】数式用!$A$5:$AB$27,MATCH("新加算Ⅳ",【参考】数式用!$B$4:$AB$4,0)+1,0),0)*M150,0)*AG150*0.5,0)),"")),0),0),0)))</f>
        <v>#N/A</v>
      </c>
      <c r="AL150" s="826"/>
      <c r="AM150" s="827" t="e">
        <f aca="false">IFERROR(IF(OR(N153="ベア加算",N153=""),0, IF(OR(U150="新加算Ⅰ",U150="新加算Ⅱ",U150="新加算Ⅲ",U150="新加算Ⅳ"),ROUNDDOWN(ROUND(L150*VLOOKUP(K150,【参考】数式用!$A$5:$I$27,MATCH("ベア加算",【参考】数式用!$B$4:$I$4,0)+1,0),0)*M150,0)*AG150,0)),"")),0),0))))</f>
        <v>#N/A</v>
      </c>
      <c r="AN150" s="704"/>
      <c r="AO150" s="828"/>
      <c r="AP150" s="705"/>
      <c r="AQ150" s="705"/>
      <c r="AR150" s="829"/>
      <c r="AS150" s="830"/>
      <c r="AT150" s="640" t="str">
        <f aca="false">IF(AV150="","",IF(V150&lt;O150,"！加算の要件上は問題ありませんが、令和６年４・５月と比較して令和６年６月に加算率が下がる計画になっています。",""))</f>
        <v/>
      </c>
      <c r="AU150" s="869"/>
      <c r="AV150" s="832" t="str">
        <f aca="false">IF(K150&lt;&gt;"","V列に色付け","")</f>
        <v/>
      </c>
      <c r="AW150" s="878" t="str">
        <f aca="false">IF('別紙様式2-2（４・５月分）'!O116="","",'別紙様式2-2（４・５月分）'!O116)</f>
        <v/>
      </c>
      <c r="AX150" s="834" t="e">
        <f aca="false">IF(SUM('別紙様式2-2（４・５月分）'!P116:P118)=0,"",SUM('別紙様式2-2（４・５月分）'!P116:P118))</f>
        <v>#N/A</v>
      </c>
      <c r="AY150" s="835" t="e">
        <f aca="false">IFERROR(VLOOKUP(K150,【参考】数式用!$AJ$2:$AK$24,2,FALSE),"")))</f>
        <v>#N/A</v>
      </c>
      <c r="AZ150" s="836" t="s">
        <v>448</v>
      </c>
      <c r="BA150" s="836" t="s">
        <v>449</v>
      </c>
      <c r="BB150" s="836" t="s">
        <v>450</v>
      </c>
      <c r="BC150" s="836" t="s">
        <v>451</v>
      </c>
      <c r="BD150" s="836" t="e">
        <f aca="false">IF(AND(P150&lt;&gt;"新加算Ⅰ",P150&lt;&gt;"新加算Ⅱ",P150&lt;&gt;"新加算Ⅲ",P150&lt;&gt;"新加算Ⅳ"),P150,IF(Q152&lt;&gt;"",Q152,""))</f>
        <v>#N/A</v>
      </c>
      <c r="BE150" s="836"/>
      <c r="BF150" s="836" t="e">
        <f aca="false">IF(AM150&lt;&gt;0,IF(AN150="○","入力済","未入力"),"")</f>
        <v>#N/A</v>
      </c>
      <c r="BG150" s="836" t="str">
        <f aca="false">IF(OR(U150="新加算Ⅰ",U150="新加算Ⅱ",U150="新加算Ⅲ",U150="新加算Ⅳ",U150="新加算Ⅴ（１）",U150="新加算Ⅴ（２）",U150="新加算Ⅴ（３）",U150="新加算ⅠⅤ（４）",U150="新加算Ⅴ（５）",U150="新加算Ⅴ（６）",U150="新加算Ⅴ（８）",U150="新加算Ⅴ（11）"),IF(OR(AO150="○",AO150="令和６年度中に満たす"),"入力済","未入力"),"")</f>
        <v/>
      </c>
      <c r="BH150" s="836" t="str">
        <f aca="false">IF(OR(U150="新加算Ⅴ（７）",U150="新加算Ⅴ（９）",U150="新加算Ⅴ（10）",U150="新加算Ⅴ（12）",U150="新加算Ⅴ（13）",U150="新加算Ⅴ（14）"),IF(OR(AP150="○",AP150="令和６年度中に満たす"),"入力済","未入力"),"")</f>
        <v/>
      </c>
      <c r="BI150" s="836" t="str">
        <f aca="false">IF(OR(U150="新加算Ⅰ",U150="新加算Ⅱ",U150="新加算Ⅲ",U150="新加算Ⅴ（１）",U150="新加算Ⅴ（３）",U150="新加算Ⅴ（８）"),IF(OR(AQ150="○",AQ150="令和６年度中に満たす"),"入力済","未入力"),"")</f>
        <v/>
      </c>
      <c r="BJ150" s="837" t="str">
        <f aca="false">IF(OR(U150="新加算Ⅰ",U150="新加算Ⅱ",U150="新加算Ⅴ（１）",U150="新加算Ⅴ（２）",U150="新加算Ⅴ（３）",U150="新加算Ⅴ（４）",U150="新加算Ⅴ（５）",U150="新加算Ⅴ（６）",U150="新加算Ⅴ（７）",U150="新加算Ⅴ（９）",U150="新加算Ⅴ（10）",U150="新加算Ⅴ（12）"),IF(OR(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（病院等（老健以外）)",K150&lt;&gt;"（介護予防）短期入所療養介護（医療院）"),AR150&lt;&gt;""),1,""),"")</f>
        <v/>
      </c>
      <c r="BK150" s="832" t="str">
        <f aca="false">IF(OR(U150="新加算Ⅰ",U150="新加算Ⅴ（１）",U150="新加算Ⅴ（２）",U150="新加算Ⅴ（５）",U150="新加算Ⅴ（７）",U150="新加算Ⅴ（10）"),IF(AS150="","未入力","入力済"),"")</f>
        <v/>
      </c>
      <c r="BL150" s="645" t="str">
        <f aca="false">G150</f>
        <v/>
      </c>
    </row>
    <row r="151" customFormat="false" ht="15" hidden="false" customHeight="true" outlineLevel="0" collapsed="false">
      <c r="A151" s="617"/>
      <c r="B151" s="732"/>
      <c r="C151" s="732"/>
      <c r="D151" s="732"/>
      <c r="E151" s="732"/>
      <c r="F151" s="732"/>
      <c r="G151" s="733"/>
      <c r="H151" s="733"/>
      <c r="I151" s="733"/>
      <c r="J151" s="861"/>
      <c r="K151" s="733"/>
      <c r="L151" s="880"/>
      <c r="M151" s="881"/>
      <c r="N151" s="838" t="str">
        <f aca="false">IF('別紙様式2-2（４・５月分）'!Q117="","",'別紙様式2-2（４・５月分）'!Q117)</f>
        <v/>
      </c>
      <c r="O151" s="864"/>
      <c r="P151" s="814"/>
      <c r="Q151" s="814"/>
      <c r="R151" s="814"/>
      <c r="S151" s="865"/>
      <c r="T151" s="816"/>
      <c r="U151" s="817"/>
      <c r="V151" s="866"/>
      <c r="W151" s="819"/>
      <c r="X151" s="820"/>
      <c r="Y151" s="627"/>
      <c r="Z151" s="820"/>
      <c r="AA151" s="627"/>
      <c r="AB151" s="820"/>
      <c r="AC151" s="627"/>
      <c r="AD151" s="820"/>
      <c r="AE151" s="627"/>
      <c r="AF151" s="627"/>
      <c r="AG151" s="821"/>
      <c r="AH151" s="822"/>
      <c r="AI151" s="867"/>
      <c r="AJ151" s="868"/>
      <c r="AK151" s="825"/>
      <c r="AL151" s="826"/>
      <c r="AM151" s="827"/>
      <c r="AN151" s="704"/>
      <c r="AO151" s="828"/>
      <c r="AP151" s="705"/>
      <c r="AQ151" s="705"/>
      <c r="AR151" s="829"/>
      <c r="AS151" s="830"/>
      <c r="AT151" s="839" t="str">
        <f aca="false">IF(AV150="","",IF(AG150&gt;10,"！令和６年度の新加算の「算定対象月」が10か月を超えています。標準的な「算定対象月」は令和６年６月から令和７年３月です。",IF(OR(AB150&lt;&gt;7,AD150&lt;&gt;3),"！算定期間の終わりが令和７年３月になっていません。区分変更を行う場合は、別紙様式2-4に記入してください。","")))</f>
        <v/>
      </c>
      <c r="AU151" s="869"/>
      <c r="AV151" s="832"/>
      <c r="AW151" s="878" t="str">
        <f aca="false">IF('別紙様式2-2（４・５月分）'!O117="","",'別紙様式2-2（４・５月分）'!O117)</f>
        <v/>
      </c>
      <c r="AX151" s="834"/>
      <c r="AY151" s="835"/>
      <c r="AZ151" s="836"/>
      <c r="BA151" s="836"/>
      <c r="BB151" s="836"/>
      <c r="BC151" s="836"/>
      <c r="BD151" s="836"/>
      <c r="BE151" s="836"/>
      <c r="BF151" s="836"/>
      <c r="BG151" s="836"/>
      <c r="BH151" s="836"/>
      <c r="BI151" s="836"/>
      <c r="BJ151" s="837"/>
      <c r="BK151" s="832"/>
      <c r="BL151" s="645" t="str">
        <f aca="false">G150</f>
        <v/>
      </c>
    </row>
    <row r="152" s="1" customFormat="true" ht="15" hidden="false" customHeight="true" outlineLevel="0" collapsed="false">
      <c r="A152" s="617"/>
      <c r="B152" s="732"/>
      <c r="C152" s="732"/>
      <c r="D152" s="732"/>
      <c r="E152" s="732"/>
      <c r="F152" s="732"/>
      <c r="G152" s="733"/>
      <c r="H152" s="733"/>
      <c r="I152" s="733"/>
      <c r="J152" s="861"/>
      <c r="K152" s="733"/>
      <c r="L152" s="880"/>
      <c r="M152" s="881"/>
      <c r="N152" s="838"/>
      <c r="O152" s="864"/>
      <c r="P152" s="874" t="s">
        <v>118</v>
      </c>
      <c r="Q152" s="841" t="e">
        <f aca="false">IFERROR(VLOOKUP('別紙様式2-2（４・５月分）'!AR116,【参考】数式用!$AT$5:$AV$22,3,FALSE),"")))</f>
        <v>#N/A</v>
      </c>
      <c r="R152" s="875" t="s">
        <v>120</v>
      </c>
      <c r="S152" s="870" t="e">
        <f aca="false">IFERROR(VLOOKUP(K150,【参考】数式用!$A$5:$AB$27,MATCH(Q152,【参考】数式用!$B$4:$AB$4,0)+1,0),"")))</f>
        <v>#N/A</v>
      </c>
      <c r="T152" s="844" t="s">
        <v>452</v>
      </c>
      <c r="U152" s="845"/>
      <c r="V152" s="871" t="e">
        <f aca="false">IFERROR(VLOOKUP(K150,【参考】数式用!$A$5:$AB$27,MATCH(U152,【参考】数式用!$B$4:$AB$4,0)+1,0),"")))</f>
        <v>#N/A</v>
      </c>
      <c r="W152" s="847" t="s">
        <v>114</v>
      </c>
      <c r="X152" s="882" t="n">
        <v>7</v>
      </c>
      <c r="Y152" s="668" t="s">
        <v>115</v>
      </c>
      <c r="Z152" s="882" t="n">
        <v>4</v>
      </c>
      <c r="AA152" s="668" t="s">
        <v>406</v>
      </c>
      <c r="AB152" s="882" t="n">
        <v>8</v>
      </c>
      <c r="AC152" s="668" t="s">
        <v>115</v>
      </c>
      <c r="AD152" s="882" t="n">
        <v>3</v>
      </c>
      <c r="AE152" s="668" t="s">
        <v>116</v>
      </c>
      <c r="AF152" s="668" t="s">
        <v>127</v>
      </c>
      <c r="AG152" s="849" t="n">
        <f aca="false">IF(X152&gt;=1,(AB152*12+AD152)-(X152*12+Z152)+1,"")</f>
        <v>12</v>
      </c>
      <c r="AH152" s="850" t="s">
        <v>407</v>
      </c>
      <c r="AI152" s="872" t="str">
        <f aca="false">IFERROR(ROUNDDOWN(ROUND(L150*V152,0)*M150,0)*AG152,"")</f>
        <v/>
      </c>
      <c r="AJ152" s="883" t="str">
        <f aca="false">IFERROR(ROUNDDOWN(ROUND((L150*(V152-AX150)),0)*M150,0)*AG152,"")</f>
        <v/>
      </c>
      <c r="AK152" s="853" t="e">
        <f aca="false">IFERROR(IF(OR(N150="",N151="",N153=""),0,ROUNDDOWN(ROUNDDOWN(ROUND(L150*VLOOKUP(K150,【参考】数式用!$A$5:$AB$27,MATCH("新加算Ⅳ",【参考】数式用!$B$4:$AB$4,0)+1,0),0)*M150,0)*AG152*0.5,0)),"")),0),0),0)))</f>
        <v>#N/A</v>
      </c>
      <c r="AL152" s="854" t="str">
        <f aca="false">IF(U152&lt;&gt;"","新規に適用","")</f>
        <v/>
      </c>
      <c r="AM152" s="855" t="e">
        <f aca="false">IFERROR(IF(OR(N153="ベア加算",N153=""),0, IF(OR(U150="新加算Ⅰ",U150="新加算Ⅱ",U150="新加算Ⅲ",U150="新加算Ⅳ"),0,ROUNDDOWN(ROUND(L150*VLOOKUP(K150,【参考】数式用!$A$5:$I$27,MATCH("ベア加算",【参考】数式用!$B$4:$I$4,0)+1,0),0)*M150,0)*AG152)),"")),0),0))))</f>
        <v>#N/A</v>
      </c>
      <c r="AN152" s="856" t="e">
        <f aca="false">IF(AM152=0,"",IF(AND(U152&lt;&gt;"",AN150=""),"新規に適用",IF(AND(U152&lt;&gt;"",AN150&lt;&gt;""),"継続で適用","")))</f>
        <v>#N/A</v>
      </c>
      <c r="AO152" s="856" t="str">
        <f aca="false">IF(AND(U152&lt;&gt;"",AO150=""),"新規に適用",IF(AND(U152&lt;&gt;"",AO150&lt;&gt;""),"継続で適用",""))</f>
        <v/>
      </c>
      <c r="AP152" s="857"/>
      <c r="AQ152" s="856" t="str">
        <f aca="false">IF(AND(U152&lt;&gt;"",AQ150=""),"新規に適用",IF(AND(U152&lt;&gt;"",AQ150&lt;&gt;""),"継続で適用",""))</f>
        <v/>
      </c>
      <c r="AR152" s="858" t="str">
        <f aca="false">IF(AND(U152&lt;&gt;"",AO150=""),"新規に適用",IF(AND(U152&lt;&gt;"",OR(U150="新加算Ⅰ",U150="新加算Ⅱ",U150="新加算Ⅴ（１）",U150="新加算Ⅴ（２）",U150="新加算Ⅴ（３）",U150="新加算Ⅴ（４）",U150="新加算Ⅴ（５）",U150="新加算Ⅴ（６）",U150="新加算Ⅴ（７）",U150="新加算Ⅴ（９）",U150="新加算Ⅴ（10）",U150="新加算Ⅴ（12）")),"継続で適用",""))</f>
        <v/>
      </c>
      <c r="AS152" s="856" t="str">
        <f aca="false">IF(AND(U152&lt;&gt;"",AS150=""),"新規に適用",IF(AND(U152&lt;&gt;"",AS150&lt;&gt;""),"継続で適用",""))</f>
        <v/>
      </c>
      <c r="AT152" s="839"/>
      <c r="AU152" s="869"/>
      <c r="AV152" s="832" t="str">
        <f aca="false">IF(K150&lt;&gt;"","V列に色付け","")</f>
        <v/>
      </c>
      <c r="AW152" s="878"/>
      <c r="AX152" s="834"/>
      <c r="BL152" s="645" t="str">
        <f aca="false">G150</f>
        <v/>
      </c>
    </row>
    <row r="153" s="1" customFormat="true" ht="30" hidden="false" customHeight="true" outlineLevel="0" collapsed="false">
      <c r="A153" s="617"/>
      <c r="B153" s="732"/>
      <c r="C153" s="732"/>
      <c r="D153" s="732"/>
      <c r="E153" s="732"/>
      <c r="F153" s="732"/>
      <c r="G153" s="733"/>
      <c r="H153" s="733"/>
      <c r="I153" s="733"/>
      <c r="J153" s="861"/>
      <c r="K153" s="733"/>
      <c r="L153" s="880"/>
      <c r="M153" s="881"/>
      <c r="N153" s="860" t="str">
        <f aca="false">IF('別紙様式2-2（４・５月分）'!Q118="","",'別紙様式2-2（４・５月分）'!Q118)</f>
        <v/>
      </c>
      <c r="O153" s="864"/>
      <c r="P153" s="874"/>
      <c r="Q153" s="841"/>
      <c r="R153" s="875"/>
      <c r="S153" s="870"/>
      <c r="T153" s="844"/>
      <c r="U153" s="845"/>
      <c r="V153" s="871"/>
      <c r="W153" s="847"/>
      <c r="X153" s="882"/>
      <c r="Y153" s="668"/>
      <c r="Z153" s="882"/>
      <c r="AA153" s="668"/>
      <c r="AB153" s="882"/>
      <c r="AC153" s="668"/>
      <c r="AD153" s="882"/>
      <c r="AE153" s="668"/>
      <c r="AF153" s="668"/>
      <c r="AG153" s="849"/>
      <c r="AH153" s="850"/>
      <c r="AI153" s="872"/>
      <c r="AJ153" s="883"/>
      <c r="AK153" s="853"/>
      <c r="AL153" s="854"/>
      <c r="AM153" s="855"/>
      <c r="AN153" s="856"/>
      <c r="AO153" s="856"/>
      <c r="AP153" s="857"/>
      <c r="AQ153" s="856"/>
      <c r="AR153" s="858"/>
      <c r="AS153" s="856"/>
      <c r="AT153" s="682" t="str">
        <f aca="false">IF(AV150="","",IF(OR(U150="",AND(N153="ベア加算なし",OR(U150="新加算Ⅰ",U150="新加算Ⅱ",U150="新加算Ⅲ",U150="新加算Ⅳ"),AN150=""),AND(OR(U150="新加算Ⅰ",U150="新加算Ⅱ",U150="新加算Ⅲ",U150="新加算Ⅳ",U150="新加算Ⅴ（１）",U150="新加算Ⅴ（２）",U150="新加算Ⅴ（３）",U150="新加算Ⅴ（４）",U150="新加算Ⅴ（５）",U150="新加算Ⅴ（６）",U150="新加算Ⅴ（８）",U150="新加算Ⅴ（11）"),AO150=""),AND(OR(U150="新加算Ⅴ（７）",U150="新加算Ⅴ（９）",U150="新加算Ⅴ（10）",U150="新加算Ⅴ（12）",U150="新加算Ⅴ（13）",U150="新加算Ⅴ（14）"),AP150=""),AND(OR(U150="新加算Ⅰ",U150="新加算Ⅱ",U150="新加算Ⅲ",U150="新加算Ⅴ（１）",U150="新加算Ⅴ（３）",U150="新加算Ⅴ（８）"),AQ150=""),AND(AND(OR(U150="新加算Ⅰ",U150="新加算Ⅱ",U150="新加算Ⅴ（１）",U150="新加算Ⅴ（２）",U150="新加算Ⅴ（３）",U150="新加算Ⅴ（４）",U150="新加算Ⅴ（５）",U150="新加算Ⅴ（６）",U150="新加算Ⅴ（７）",U150="新加算Ⅴ（９）",U150="新加算Ⅴ（10）",U150="新加算Ⅴ（12）"),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150=""),AND(OR(U150="新加算Ⅰ",U150="新加算Ⅴ（１）",U150="新加算Ⅴ（２）",U150="新加算Ⅴ（５）",U150="新加算Ⅴ（７）",U150="新加算Ⅴ（10）"),AS150="")),"！記入が必要な欄（ピンク色のセル）に空欄があります。空欄を埋めてください。",""))</f>
        <v/>
      </c>
      <c r="AU153" s="869"/>
      <c r="AV153" s="832"/>
      <c r="AW153" s="878" t="str">
        <f aca="false">IF('別紙様式2-2（４・５月分）'!O118="","",'別紙様式2-2（４・５月分）'!O118)</f>
        <v/>
      </c>
      <c r="AX153" s="834"/>
      <c r="BL153" s="645" t="str">
        <f aca="false">G150</f>
        <v/>
      </c>
    </row>
    <row r="154" customFormat="false" ht="30" hidden="false" customHeight="true" outlineLevel="0" collapsed="false">
      <c r="A154" s="731" t="n">
        <v>36</v>
      </c>
      <c r="B154" s="618" t="str">
        <f aca="false">IF(基本情報入力シート!C89="","",基本情報入力シート!C89)</f>
        <v/>
      </c>
      <c r="C154" s="618"/>
      <c r="D154" s="618"/>
      <c r="E154" s="618"/>
      <c r="F154" s="618"/>
      <c r="G154" s="619" t="str">
        <f aca="false">IF(基本情報入力シート!M89="","",基本情報入力シート!M89)</f>
        <v/>
      </c>
      <c r="H154" s="619" t="str">
        <f aca="false">IF(基本情報入力シート!R89="","",基本情報入力シート!R89)</f>
        <v/>
      </c>
      <c r="I154" s="619" t="str">
        <f aca="false">IF(基本情報入力シート!W89="","",基本情報入力シート!W89)</f>
        <v/>
      </c>
      <c r="J154" s="809" t="str">
        <f aca="false">IF(基本情報入力シート!X89="","",基本情報入力シート!X89)</f>
        <v/>
      </c>
      <c r="K154" s="619" t="str">
        <f aca="false">IF(基本情報入力シート!Y89="","",基本情報入力シート!Y89)</f>
        <v/>
      </c>
      <c r="L154" s="621" t="str">
        <f aca="false">IF(基本情報入力シート!AB89="","",基本情報入力シート!AB89)</f>
        <v/>
      </c>
      <c r="M154" s="622" t="e">
        <f aca="false">IF(基本情報入力シート!AC89="","",基本情報入力シート!AC89)</f>
        <v>#N/A</v>
      </c>
      <c r="N154" s="812" t="str">
        <f aca="false">IF('別紙様式2-2（４・５月分）'!Q119="","",'別紙様式2-2（４・５月分）'!Q119)</f>
        <v/>
      </c>
      <c r="O154" s="864" t="e">
        <f aca="false">IF(SUM('別紙様式2-2（４・５月分）'!R119:R121)=0,"",SUM('別紙様式2-2（４・５月分）'!R119:R121))</f>
        <v>#N/A</v>
      </c>
      <c r="P154" s="814" t="e">
        <f aca="false">IFERROR(VLOOKUP('別紙様式2-2（４・５月分）'!AR119,【参考】数式用!$AT$5:$AU$22,2,FALSE),"")))</f>
        <v>#N/A</v>
      </c>
      <c r="Q154" s="814"/>
      <c r="R154" s="814"/>
      <c r="S154" s="865" t="e">
        <f aca="false">IFERROR(VLOOKUP(K154,【参考】数式用!$A$5:$AB$27,MATCH(P154,【参考】数式用!$B$4:$AB$4,0)+1,0),"")))</f>
        <v>#N/A</v>
      </c>
      <c r="T154" s="816" t="s">
        <v>447</v>
      </c>
      <c r="U154" s="817"/>
      <c r="V154" s="866" t="e">
        <f aca="false">IFERROR(VLOOKUP(K154,【参考】数式用!$A$5:$AB$27,MATCH(U154,【参考】数式用!$B$4:$AB$4,0)+1,0),"")))</f>
        <v>#N/A</v>
      </c>
      <c r="W154" s="819" t="s">
        <v>114</v>
      </c>
      <c r="X154" s="820" t="n">
        <v>6</v>
      </c>
      <c r="Y154" s="627" t="s">
        <v>115</v>
      </c>
      <c r="Z154" s="820" t="n">
        <v>6</v>
      </c>
      <c r="AA154" s="627" t="s">
        <v>406</v>
      </c>
      <c r="AB154" s="820" t="n">
        <v>7</v>
      </c>
      <c r="AC154" s="627" t="s">
        <v>115</v>
      </c>
      <c r="AD154" s="820" t="n">
        <v>3</v>
      </c>
      <c r="AE154" s="627" t="s">
        <v>116</v>
      </c>
      <c r="AF154" s="627" t="s">
        <v>127</v>
      </c>
      <c r="AG154" s="821" t="n">
        <f aca="false">IF(X154&gt;=1,(AB154*12+AD154)-(X154*12+Z154)+1,"")</f>
        <v>10</v>
      </c>
      <c r="AH154" s="822" t="s">
        <v>407</v>
      </c>
      <c r="AI154" s="867" t="str">
        <f aca="false">IFERROR(ROUNDDOWN(ROUND(L154*V154,0)*M154,0)*AG154,"")</f>
        <v/>
      </c>
      <c r="AJ154" s="868" t="str">
        <f aca="false">IFERROR(ROUNDDOWN(ROUND((L154*(V154-AX154)),0)*M154,0)*AG154,"")</f>
        <v/>
      </c>
      <c r="AK154" s="825" t="e">
        <f aca="false">IFERROR(IF(OR(N154="",N155="",N157=""),0,ROUNDDOWN(ROUNDDOWN(ROUND(L154*VLOOKUP(K154,【参考】数式用!$A$5:$AB$27,MATCH("新加算Ⅳ",【参考】数式用!$B$4:$AB$4,0)+1,0),0)*M154,0)*AG154*0.5,0)),"")),0),0),0)))</f>
        <v>#N/A</v>
      </c>
      <c r="AL154" s="826"/>
      <c r="AM154" s="827" t="e">
        <f aca="false">IFERROR(IF(OR(N157="ベア加算",N157=""),0, IF(OR(U154="新加算Ⅰ",U154="新加算Ⅱ",U154="新加算Ⅲ",U154="新加算Ⅳ"),ROUNDDOWN(ROUND(L154*VLOOKUP(K154,【参考】数式用!$A$5:$I$27,MATCH("ベア加算",【参考】数式用!$B$4:$I$4,0)+1,0),0)*M154,0)*AG154,0)),"")),0),0))))</f>
        <v>#N/A</v>
      </c>
      <c r="AN154" s="704"/>
      <c r="AO154" s="828"/>
      <c r="AP154" s="705"/>
      <c r="AQ154" s="705"/>
      <c r="AR154" s="829"/>
      <c r="AS154" s="830"/>
      <c r="AT154" s="640" t="str">
        <f aca="false">IF(AV154="","",IF(V154&lt;O154,"！加算の要件上は問題ありませんが、令和６年４・５月と比較して令和６年６月に加算率が下がる計画になっています。",""))</f>
        <v/>
      </c>
      <c r="AU154" s="869"/>
      <c r="AV154" s="832" t="str">
        <f aca="false">IF(K154&lt;&gt;"","V列に色付け","")</f>
        <v/>
      </c>
      <c r="AW154" s="878" t="str">
        <f aca="false">IF('別紙様式2-2（４・５月分）'!O119="","",'別紙様式2-2（４・５月分）'!O119)</f>
        <v/>
      </c>
      <c r="AX154" s="834" t="e">
        <f aca="false">IF(SUM('別紙様式2-2（４・５月分）'!P119:P121)=0,"",SUM('別紙様式2-2（４・５月分）'!P119:P121))</f>
        <v>#N/A</v>
      </c>
      <c r="AY154" s="835" t="e">
        <f aca="false">IFERROR(VLOOKUP(K154,【参考】数式用!$AJ$2:$AK$24,2,FALSE),"")))</f>
        <v>#N/A</v>
      </c>
      <c r="AZ154" s="836" t="s">
        <v>448</v>
      </c>
      <c r="BA154" s="836" t="s">
        <v>449</v>
      </c>
      <c r="BB154" s="836" t="s">
        <v>450</v>
      </c>
      <c r="BC154" s="836" t="s">
        <v>451</v>
      </c>
      <c r="BD154" s="836" t="e">
        <f aca="false">IF(AND(P154&lt;&gt;"新加算Ⅰ",P154&lt;&gt;"新加算Ⅱ",P154&lt;&gt;"新加算Ⅲ",P154&lt;&gt;"新加算Ⅳ"),P154,IF(Q156&lt;&gt;"",Q156,""))</f>
        <v>#N/A</v>
      </c>
      <c r="BE154" s="836"/>
      <c r="BF154" s="836" t="e">
        <f aca="false">IF(AM154&lt;&gt;0,IF(AN154="○","入力済","未入力"),"")</f>
        <v>#N/A</v>
      </c>
      <c r="BG154" s="836" t="str">
        <f aca="false">IF(OR(U154="新加算Ⅰ",U154="新加算Ⅱ",U154="新加算Ⅲ",U154="新加算Ⅳ",U154="新加算Ⅴ（１）",U154="新加算Ⅴ（２）",U154="新加算Ⅴ（３）",U154="新加算ⅠⅤ（４）",U154="新加算Ⅴ（５）",U154="新加算Ⅴ（６）",U154="新加算Ⅴ（８）",U154="新加算Ⅴ（11）"),IF(OR(AO154="○",AO154="令和６年度中に満たす"),"入力済","未入力"),"")</f>
        <v/>
      </c>
      <c r="BH154" s="836" t="str">
        <f aca="false">IF(OR(U154="新加算Ⅴ（７）",U154="新加算Ⅴ（９）",U154="新加算Ⅴ（10）",U154="新加算Ⅴ（12）",U154="新加算Ⅴ（13）",U154="新加算Ⅴ（14）"),IF(OR(AP154="○",AP154="令和６年度中に満たす"),"入力済","未入力"),"")</f>
        <v/>
      </c>
      <c r="BI154" s="836" t="str">
        <f aca="false">IF(OR(U154="新加算Ⅰ",U154="新加算Ⅱ",U154="新加算Ⅲ",U154="新加算Ⅴ（１）",U154="新加算Ⅴ（３）",U154="新加算Ⅴ（８）"),IF(OR(AQ154="○",AQ154="令和６年度中に満たす"),"入力済","未入力"),"")</f>
        <v/>
      </c>
      <c r="BJ154" s="837" t="str">
        <f aca="false">IF(OR(U154="新加算Ⅰ",U154="新加算Ⅱ",U154="新加算Ⅴ（１）",U154="新加算Ⅴ（２）",U154="新加算Ⅴ（３）",U154="新加算Ⅴ（４）",U154="新加算Ⅴ（５）",U154="新加算Ⅴ（６）",U154="新加算Ⅴ（７）",U154="新加算Ⅴ（９）",U154="新加算Ⅴ（10）",U154="新加算Ⅴ（12）"),IF(OR(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（病院等（老健以外）)",K154&lt;&gt;"（介護予防）短期入所療養介護（医療院）"),AR154&lt;&gt;""),1,""),"")</f>
        <v/>
      </c>
      <c r="BK154" s="832" t="str">
        <f aca="false">IF(OR(U154="新加算Ⅰ",U154="新加算Ⅴ（１）",U154="新加算Ⅴ（２）",U154="新加算Ⅴ（５）",U154="新加算Ⅴ（７）",U154="新加算Ⅴ（10）"),IF(AS154="","未入力","入力済"),"")</f>
        <v/>
      </c>
      <c r="BL154" s="645" t="str">
        <f aca="false">G154</f>
        <v/>
      </c>
    </row>
    <row r="155" customFormat="false" ht="15" hidden="false" customHeight="true" outlineLevel="0" collapsed="false">
      <c r="A155" s="731"/>
      <c r="B155" s="618"/>
      <c r="C155" s="618"/>
      <c r="D155" s="618"/>
      <c r="E155" s="618"/>
      <c r="F155" s="618"/>
      <c r="G155" s="619"/>
      <c r="H155" s="619"/>
      <c r="I155" s="619"/>
      <c r="J155" s="809"/>
      <c r="K155" s="619"/>
      <c r="L155" s="621"/>
      <c r="M155" s="622"/>
      <c r="N155" s="838" t="str">
        <f aca="false">IF('別紙様式2-2（４・５月分）'!Q120="","",'別紙様式2-2（４・５月分）'!Q120)</f>
        <v/>
      </c>
      <c r="O155" s="864"/>
      <c r="P155" s="814"/>
      <c r="Q155" s="814"/>
      <c r="R155" s="814"/>
      <c r="S155" s="865"/>
      <c r="T155" s="816"/>
      <c r="U155" s="817"/>
      <c r="V155" s="866"/>
      <c r="W155" s="819"/>
      <c r="X155" s="820"/>
      <c r="Y155" s="627"/>
      <c r="Z155" s="820"/>
      <c r="AA155" s="627"/>
      <c r="AB155" s="820"/>
      <c r="AC155" s="627"/>
      <c r="AD155" s="820"/>
      <c r="AE155" s="627"/>
      <c r="AF155" s="627"/>
      <c r="AG155" s="821"/>
      <c r="AH155" s="822"/>
      <c r="AI155" s="867"/>
      <c r="AJ155" s="868"/>
      <c r="AK155" s="825"/>
      <c r="AL155" s="826"/>
      <c r="AM155" s="827"/>
      <c r="AN155" s="704"/>
      <c r="AO155" s="828"/>
      <c r="AP155" s="705"/>
      <c r="AQ155" s="705"/>
      <c r="AR155" s="829"/>
      <c r="AS155" s="830"/>
      <c r="AT155" s="839" t="str">
        <f aca="false">IF(AV154="","",IF(AG154&gt;10,"！令和６年度の新加算の「算定対象月」が10か月を超えています。標準的な「算定対象月」は令和６年６月から令和７年３月です。",IF(OR(AB154&lt;&gt;7,AD154&lt;&gt;3),"！算定期間の終わりが令和７年３月になっていません。区分変更を行う場合は、別紙様式2-4に記入してください。","")))</f>
        <v/>
      </c>
      <c r="AU155" s="869"/>
      <c r="AV155" s="832"/>
      <c r="AW155" s="878" t="str">
        <f aca="false">IF('別紙様式2-2（４・５月分）'!O120="","",'別紙様式2-2（４・５月分）'!O120)</f>
        <v/>
      </c>
      <c r="AX155" s="834"/>
      <c r="AY155" s="835"/>
      <c r="AZ155" s="836"/>
      <c r="BA155" s="836"/>
      <c r="BB155" s="836"/>
      <c r="BC155" s="836"/>
      <c r="BD155" s="836"/>
      <c r="BE155" s="836"/>
      <c r="BF155" s="836"/>
      <c r="BG155" s="836"/>
      <c r="BH155" s="836"/>
      <c r="BI155" s="836"/>
      <c r="BJ155" s="837"/>
      <c r="BK155" s="832"/>
      <c r="BL155" s="645" t="str">
        <f aca="false">G154</f>
        <v/>
      </c>
    </row>
    <row r="156" s="1" customFormat="true" ht="15" hidden="false" customHeight="true" outlineLevel="0" collapsed="false">
      <c r="A156" s="731"/>
      <c r="B156" s="618"/>
      <c r="C156" s="618"/>
      <c r="D156" s="618"/>
      <c r="E156" s="618"/>
      <c r="F156" s="618"/>
      <c r="G156" s="619"/>
      <c r="H156" s="619"/>
      <c r="I156" s="619"/>
      <c r="J156" s="809"/>
      <c r="K156" s="619"/>
      <c r="L156" s="621"/>
      <c r="M156" s="622"/>
      <c r="N156" s="838"/>
      <c r="O156" s="864"/>
      <c r="P156" s="874" t="s">
        <v>118</v>
      </c>
      <c r="Q156" s="841" t="e">
        <f aca="false">IFERROR(VLOOKUP('別紙様式2-2（４・５月分）'!AR119,【参考】数式用!$AT$5:$AV$22,3,FALSE),"")))</f>
        <v>#N/A</v>
      </c>
      <c r="R156" s="875" t="s">
        <v>120</v>
      </c>
      <c r="S156" s="876" t="e">
        <f aca="false">IFERROR(VLOOKUP(K154,【参考】数式用!$A$5:$AB$27,MATCH(Q156,【参考】数式用!$B$4:$AB$4,0)+1,0),"")))</f>
        <v>#N/A</v>
      </c>
      <c r="T156" s="844" t="s">
        <v>452</v>
      </c>
      <c r="U156" s="845"/>
      <c r="V156" s="871" t="e">
        <f aca="false">IFERROR(VLOOKUP(K154,【参考】数式用!$A$5:$AB$27,MATCH(U156,【参考】数式用!$B$4:$AB$4,0)+1,0),"")))</f>
        <v>#N/A</v>
      </c>
      <c r="W156" s="847" t="s">
        <v>114</v>
      </c>
      <c r="X156" s="882" t="n">
        <v>7</v>
      </c>
      <c r="Y156" s="668" t="s">
        <v>115</v>
      </c>
      <c r="Z156" s="882" t="n">
        <v>4</v>
      </c>
      <c r="AA156" s="668" t="s">
        <v>406</v>
      </c>
      <c r="AB156" s="882" t="n">
        <v>8</v>
      </c>
      <c r="AC156" s="668" t="s">
        <v>115</v>
      </c>
      <c r="AD156" s="882" t="n">
        <v>3</v>
      </c>
      <c r="AE156" s="668" t="s">
        <v>116</v>
      </c>
      <c r="AF156" s="668" t="s">
        <v>127</v>
      </c>
      <c r="AG156" s="849" t="n">
        <f aca="false">IF(X156&gt;=1,(AB156*12+AD156)-(X156*12+Z156)+1,"")</f>
        <v>12</v>
      </c>
      <c r="AH156" s="850" t="s">
        <v>407</v>
      </c>
      <c r="AI156" s="872" t="str">
        <f aca="false">IFERROR(ROUNDDOWN(ROUND(L154*V156,0)*M154,0)*AG156,"")</f>
        <v/>
      </c>
      <c r="AJ156" s="883" t="str">
        <f aca="false">IFERROR(ROUNDDOWN(ROUND((L154*(V156-AX154)),0)*M154,0)*AG156,"")</f>
        <v/>
      </c>
      <c r="AK156" s="853" t="e">
        <f aca="false">IFERROR(IF(OR(N154="",N155="",N157=""),0,ROUNDDOWN(ROUNDDOWN(ROUND(L154*VLOOKUP(K154,【参考】数式用!$A$5:$AB$27,MATCH("新加算Ⅳ",【参考】数式用!$B$4:$AB$4,0)+1,0),0)*M154,0)*AG156*0.5,0)),"")),0),0),0)))</f>
        <v>#N/A</v>
      </c>
      <c r="AL156" s="854" t="str">
        <f aca="false">IF(U156&lt;&gt;"","新規に適用","")</f>
        <v/>
      </c>
      <c r="AM156" s="855" t="e">
        <f aca="false">IFERROR(IF(OR(N157="ベア加算",N157=""),0, IF(OR(U154="新加算Ⅰ",U154="新加算Ⅱ",U154="新加算Ⅲ",U154="新加算Ⅳ"),0,ROUNDDOWN(ROUND(L154*VLOOKUP(K154,【参考】数式用!$A$5:$I$27,MATCH("ベア加算",【参考】数式用!$B$4:$I$4,0)+1,0),0)*M154,0)*AG156)),"")),0),0))))</f>
        <v>#N/A</v>
      </c>
      <c r="AN156" s="856" t="e">
        <f aca="false">IF(AM156=0,"",IF(AND(U156&lt;&gt;"",AN154=""),"新規に適用",IF(AND(U156&lt;&gt;"",AN154&lt;&gt;""),"継続で適用","")))</f>
        <v>#N/A</v>
      </c>
      <c r="AO156" s="856" t="str">
        <f aca="false">IF(AND(U156&lt;&gt;"",AO154=""),"新規に適用",IF(AND(U156&lt;&gt;"",AO154&lt;&gt;""),"継続で適用",""))</f>
        <v/>
      </c>
      <c r="AP156" s="857"/>
      <c r="AQ156" s="856" t="str">
        <f aca="false">IF(AND(U156&lt;&gt;"",AQ154=""),"新規に適用",IF(AND(U156&lt;&gt;"",AQ154&lt;&gt;""),"継続で適用",""))</f>
        <v/>
      </c>
      <c r="AR156" s="858" t="str">
        <f aca="false">IF(AND(U156&lt;&gt;"",AO154=""),"新規に適用",IF(AND(U156&lt;&gt;"",OR(U154="新加算Ⅰ",U154="新加算Ⅱ",U154="新加算Ⅴ（１）",U154="新加算Ⅴ（２）",U154="新加算Ⅴ（３）",U154="新加算Ⅴ（４）",U154="新加算Ⅴ（５）",U154="新加算Ⅴ（６）",U154="新加算Ⅴ（７）",U154="新加算Ⅴ（９）",U154="新加算Ⅴ（10）",U154="新加算Ⅴ（12）")),"継続で適用",""))</f>
        <v/>
      </c>
      <c r="AS156" s="856" t="str">
        <f aca="false">IF(AND(U156&lt;&gt;"",AS154=""),"新規に適用",IF(AND(U156&lt;&gt;"",AS154&lt;&gt;""),"継続で適用",""))</f>
        <v/>
      </c>
      <c r="AT156" s="839"/>
      <c r="AU156" s="869"/>
      <c r="AV156" s="832" t="str">
        <f aca="false">IF(K154&lt;&gt;"","V列に色付け","")</f>
        <v/>
      </c>
      <c r="AW156" s="878"/>
      <c r="AX156" s="834"/>
      <c r="BL156" s="645" t="str">
        <f aca="false">G154</f>
        <v/>
      </c>
    </row>
    <row r="157" s="1" customFormat="true" ht="30" hidden="false" customHeight="true" outlineLevel="0" collapsed="false">
      <c r="A157" s="731"/>
      <c r="B157" s="618"/>
      <c r="C157" s="618"/>
      <c r="D157" s="618"/>
      <c r="E157" s="618"/>
      <c r="F157" s="618"/>
      <c r="G157" s="619"/>
      <c r="H157" s="619"/>
      <c r="I157" s="619"/>
      <c r="J157" s="809"/>
      <c r="K157" s="619"/>
      <c r="L157" s="621"/>
      <c r="M157" s="622"/>
      <c r="N157" s="860" t="str">
        <f aca="false">IF('別紙様式2-2（４・５月分）'!Q121="","",'別紙様式2-2（４・５月分）'!Q121)</f>
        <v/>
      </c>
      <c r="O157" s="864"/>
      <c r="P157" s="874"/>
      <c r="Q157" s="841"/>
      <c r="R157" s="875"/>
      <c r="S157" s="876"/>
      <c r="T157" s="844"/>
      <c r="U157" s="845"/>
      <c r="V157" s="871"/>
      <c r="W157" s="847"/>
      <c r="X157" s="882"/>
      <c r="Y157" s="668"/>
      <c r="Z157" s="882"/>
      <c r="AA157" s="668"/>
      <c r="AB157" s="882"/>
      <c r="AC157" s="668"/>
      <c r="AD157" s="882"/>
      <c r="AE157" s="668"/>
      <c r="AF157" s="668"/>
      <c r="AG157" s="849"/>
      <c r="AH157" s="850"/>
      <c r="AI157" s="872"/>
      <c r="AJ157" s="883"/>
      <c r="AK157" s="853"/>
      <c r="AL157" s="854"/>
      <c r="AM157" s="855"/>
      <c r="AN157" s="856"/>
      <c r="AO157" s="856"/>
      <c r="AP157" s="857"/>
      <c r="AQ157" s="856"/>
      <c r="AR157" s="858"/>
      <c r="AS157" s="856"/>
      <c r="AT157" s="682" t="str">
        <f aca="false">IF(AV154="","",IF(OR(U154="",AND(N157="ベア加算なし",OR(U154="新加算Ⅰ",U154="新加算Ⅱ",U154="新加算Ⅲ",U154="新加算Ⅳ"),AN154=""),AND(OR(U154="新加算Ⅰ",U154="新加算Ⅱ",U154="新加算Ⅲ",U154="新加算Ⅳ",U154="新加算Ⅴ（１）",U154="新加算Ⅴ（２）",U154="新加算Ⅴ（３）",U154="新加算Ⅴ（４）",U154="新加算Ⅴ（５）",U154="新加算Ⅴ（６）",U154="新加算Ⅴ（８）",U154="新加算Ⅴ（11）"),AO154=""),AND(OR(U154="新加算Ⅴ（７）",U154="新加算Ⅴ（９）",U154="新加算Ⅴ（10）",U154="新加算Ⅴ（12）",U154="新加算Ⅴ（13）",U154="新加算Ⅴ（14）"),AP154=""),AND(OR(U154="新加算Ⅰ",U154="新加算Ⅱ",U154="新加算Ⅲ",U154="新加算Ⅴ（１）",U154="新加算Ⅴ（３）",U154="新加算Ⅴ（８）"),AQ154=""),AND(AND(OR(U154="新加算Ⅰ",U154="新加算Ⅱ",U154="新加算Ⅴ（１）",U154="新加算Ⅴ（２）",U154="新加算Ⅴ（３）",U154="新加算Ⅴ（４）",U154="新加算Ⅴ（５）",U154="新加算Ⅴ（６）",U154="新加算Ⅴ（７）",U154="新加算Ⅴ（９）",U154="新加算Ⅴ（10）",U154="新加算Ⅴ（12）"),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154=""),AND(OR(U154="新加算Ⅰ",U154="新加算Ⅴ（１）",U154="新加算Ⅴ（２）",U154="新加算Ⅴ（５）",U154="新加算Ⅴ（７）",U154="新加算Ⅴ（10）"),AS154="")),"！記入が必要な欄（ピンク色のセル）に空欄があります。空欄を埋めてください。",""))</f>
        <v/>
      </c>
      <c r="AU157" s="869"/>
      <c r="AV157" s="832"/>
      <c r="AW157" s="878" t="str">
        <f aca="false">IF('別紙様式2-2（４・５月分）'!O121="","",'別紙様式2-2（４・５月分）'!O121)</f>
        <v/>
      </c>
      <c r="AX157" s="834"/>
      <c r="BL157" s="645" t="str">
        <f aca="false">G154</f>
        <v/>
      </c>
    </row>
    <row r="158" customFormat="false" ht="30" hidden="false" customHeight="true" outlineLevel="0" collapsed="false">
      <c r="A158" s="617" t="n">
        <v>37</v>
      </c>
      <c r="B158" s="732" t="str">
        <f aca="false">IF(基本情報入力シート!C90="","",基本情報入力シート!C90)</f>
        <v/>
      </c>
      <c r="C158" s="732"/>
      <c r="D158" s="732"/>
      <c r="E158" s="732"/>
      <c r="F158" s="732"/>
      <c r="G158" s="733" t="str">
        <f aca="false">IF(基本情報入力シート!M90="","",基本情報入力シート!M90)</f>
        <v/>
      </c>
      <c r="H158" s="733" t="str">
        <f aca="false">IF(基本情報入力シート!R90="","",基本情報入力シート!R90)</f>
        <v/>
      </c>
      <c r="I158" s="733" t="str">
        <f aca="false">IF(基本情報入力シート!W90="","",基本情報入力シート!W90)</f>
        <v/>
      </c>
      <c r="J158" s="861" t="str">
        <f aca="false">IF(基本情報入力シート!X90="","",基本情報入力シート!X90)</f>
        <v/>
      </c>
      <c r="K158" s="733" t="str">
        <f aca="false">IF(基本情報入力シート!Y90="","",基本情報入力シート!Y90)</f>
        <v/>
      </c>
      <c r="L158" s="880" t="str">
        <f aca="false">IF(基本情報入力シート!AB90="","",基本情報入力シート!AB90)</f>
        <v/>
      </c>
      <c r="M158" s="881" t="e">
        <f aca="false">IF(基本情報入力シート!AC90="","",基本情報入力シート!AC90)</f>
        <v>#N/A</v>
      </c>
      <c r="N158" s="812" t="str">
        <f aca="false">IF('別紙様式2-2（４・５月分）'!Q122="","",'別紙様式2-2（４・５月分）'!Q122)</f>
        <v/>
      </c>
      <c r="O158" s="864" t="e">
        <f aca="false">IF(SUM('別紙様式2-2（４・５月分）'!R122:R124)=0,"",SUM('別紙様式2-2（４・５月分）'!R122:R124))</f>
        <v>#N/A</v>
      </c>
      <c r="P158" s="814" t="e">
        <f aca="false">IFERROR(VLOOKUP('別紙様式2-2（４・５月分）'!AR122,【参考】数式用!$AT$5:$AU$22,2,FALSE),"")))</f>
        <v>#N/A</v>
      </c>
      <c r="Q158" s="814"/>
      <c r="R158" s="814"/>
      <c r="S158" s="865" t="e">
        <f aca="false">IFERROR(VLOOKUP(K158,【参考】数式用!$A$5:$AB$27,MATCH(P158,【参考】数式用!$B$4:$AB$4,0)+1,0),"")))</f>
        <v>#N/A</v>
      </c>
      <c r="T158" s="816" t="s">
        <v>447</v>
      </c>
      <c r="U158" s="817"/>
      <c r="V158" s="866" t="e">
        <f aca="false">IFERROR(VLOOKUP(K158,【参考】数式用!$A$5:$AB$27,MATCH(U158,【参考】数式用!$B$4:$AB$4,0)+1,0),"")))</f>
        <v>#N/A</v>
      </c>
      <c r="W158" s="819" t="s">
        <v>114</v>
      </c>
      <c r="X158" s="820" t="n">
        <v>6</v>
      </c>
      <c r="Y158" s="627" t="s">
        <v>115</v>
      </c>
      <c r="Z158" s="820" t="n">
        <v>6</v>
      </c>
      <c r="AA158" s="627" t="s">
        <v>406</v>
      </c>
      <c r="AB158" s="820" t="n">
        <v>7</v>
      </c>
      <c r="AC158" s="627" t="s">
        <v>115</v>
      </c>
      <c r="AD158" s="820" t="n">
        <v>3</v>
      </c>
      <c r="AE158" s="627" t="s">
        <v>116</v>
      </c>
      <c r="AF158" s="627" t="s">
        <v>127</v>
      </c>
      <c r="AG158" s="821" t="n">
        <f aca="false">IF(X158&gt;=1,(AB158*12+AD158)-(X158*12+Z158)+1,"")</f>
        <v>10</v>
      </c>
      <c r="AH158" s="822" t="s">
        <v>407</v>
      </c>
      <c r="AI158" s="867" t="str">
        <f aca="false">IFERROR(ROUNDDOWN(ROUND(L158*V158,0)*M158,0)*AG158,"")</f>
        <v/>
      </c>
      <c r="AJ158" s="868" t="str">
        <f aca="false">IFERROR(ROUNDDOWN(ROUND((L158*(V158-AX158)),0)*M158,0)*AG158,"")</f>
        <v/>
      </c>
      <c r="AK158" s="825" t="e">
        <f aca="false">IFERROR(IF(OR(N158="",N159="",N161=""),0,ROUNDDOWN(ROUNDDOWN(ROUND(L158*VLOOKUP(K158,【参考】数式用!$A$5:$AB$27,MATCH("新加算Ⅳ",【参考】数式用!$B$4:$AB$4,0)+1,0),0)*M158,0)*AG158*0.5,0)),"")),0),0),0)))</f>
        <v>#N/A</v>
      </c>
      <c r="AL158" s="826"/>
      <c r="AM158" s="827" t="e">
        <f aca="false">IFERROR(IF(OR(N161="ベア加算",N161=""),0, IF(OR(U158="新加算Ⅰ",U158="新加算Ⅱ",U158="新加算Ⅲ",U158="新加算Ⅳ"),ROUNDDOWN(ROUND(L158*VLOOKUP(K158,【参考】数式用!$A$5:$I$27,MATCH("ベア加算",【参考】数式用!$B$4:$I$4,0)+1,0),0)*M158,0)*AG158,0)),"")),0),0))))</f>
        <v>#N/A</v>
      </c>
      <c r="AN158" s="704"/>
      <c r="AO158" s="828"/>
      <c r="AP158" s="705"/>
      <c r="AQ158" s="705"/>
      <c r="AR158" s="829"/>
      <c r="AS158" s="830"/>
      <c r="AT158" s="640" t="str">
        <f aca="false">IF(AV158="","",IF(V158&lt;O158,"！加算の要件上は問題ありませんが、令和６年４・５月と比較して令和６年６月に加算率が下がる計画になっています。",""))</f>
        <v/>
      </c>
      <c r="AU158" s="869"/>
      <c r="AV158" s="832" t="str">
        <f aca="false">IF(K158&lt;&gt;"","V列に色付け","")</f>
        <v/>
      </c>
      <c r="AW158" s="878" t="str">
        <f aca="false">IF('別紙様式2-2（４・５月分）'!O122="","",'別紙様式2-2（４・５月分）'!O122)</f>
        <v/>
      </c>
      <c r="AX158" s="834" t="e">
        <f aca="false">IF(SUM('別紙様式2-2（４・５月分）'!P122:P124)=0,"",SUM('別紙様式2-2（４・５月分）'!P122:P124))</f>
        <v>#N/A</v>
      </c>
      <c r="AY158" s="835" t="e">
        <f aca="false">IFERROR(VLOOKUP(K158,【参考】数式用!$AJ$2:$AK$24,2,FALSE),"")))</f>
        <v>#N/A</v>
      </c>
      <c r="AZ158" s="836" t="s">
        <v>448</v>
      </c>
      <c r="BA158" s="836" t="s">
        <v>449</v>
      </c>
      <c r="BB158" s="836" t="s">
        <v>450</v>
      </c>
      <c r="BC158" s="836" t="s">
        <v>451</v>
      </c>
      <c r="BD158" s="836" t="e">
        <f aca="false">IF(AND(P158&lt;&gt;"新加算Ⅰ",P158&lt;&gt;"新加算Ⅱ",P158&lt;&gt;"新加算Ⅲ",P158&lt;&gt;"新加算Ⅳ"),P158,IF(Q160&lt;&gt;"",Q160,""))</f>
        <v>#N/A</v>
      </c>
      <c r="BE158" s="836"/>
      <c r="BF158" s="836" t="e">
        <f aca="false">IF(AM158&lt;&gt;0,IF(AN158="○","入力済","未入力"),"")</f>
        <v>#N/A</v>
      </c>
      <c r="BG158" s="836" t="str">
        <f aca="false">IF(OR(U158="新加算Ⅰ",U158="新加算Ⅱ",U158="新加算Ⅲ",U158="新加算Ⅳ",U158="新加算Ⅴ（１）",U158="新加算Ⅴ（２）",U158="新加算Ⅴ（３）",U158="新加算ⅠⅤ（４）",U158="新加算Ⅴ（５）",U158="新加算Ⅴ（６）",U158="新加算Ⅴ（８）",U158="新加算Ⅴ（11）"),IF(OR(AO158="○",AO158="令和６年度中に満たす"),"入力済","未入力"),"")</f>
        <v/>
      </c>
      <c r="BH158" s="836" t="str">
        <f aca="false">IF(OR(U158="新加算Ⅴ（７）",U158="新加算Ⅴ（９）",U158="新加算Ⅴ（10）",U158="新加算Ⅴ（12）",U158="新加算Ⅴ（13）",U158="新加算Ⅴ（14）"),IF(OR(AP158="○",AP158="令和６年度中に満たす"),"入力済","未入力"),"")</f>
        <v/>
      </c>
      <c r="BI158" s="836" t="str">
        <f aca="false">IF(OR(U158="新加算Ⅰ",U158="新加算Ⅱ",U158="新加算Ⅲ",U158="新加算Ⅴ（１）",U158="新加算Ⅴ（３）",U158="新加算Ⅴ（８）"),IF(OR(AQ158="○",AQ158="令和６年度中に満たす"),"入力済","未入力"),"")</f>
        <v/>
      </c>
      <c r="BJ158" s="837" t="str">
        <f aca="false">IF(OR(U158="新加算Ⅰ",U158="新加算Ⅱ",U158="新加算Ⅴ（１）",U158="新加算Ⅴ（２）",U158="新加算Ⅴ（３）",U158="新加算Ⅴ（４）",U158="新加算Ⅴ（５）",U158="新加算Ⅴ（６）",U158="新加算Ⅴ（７）",U158="新加算Ⅴ（９）",U158="新加算Ⅴ（10）",U158="新加算Ⅴ（12）"),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（病院等（老健以外）)",K158&lt;&gt;"（介護予防）短期入所療養介護（医療院）"),AR158&lt;&gt;""),1,""),"")</f>
        <v/>
      </c>
      <c r="BK158" s="832" t="str">
        <f aca="false">IF(OR(U158="新加算Ⅰ",U158="新加算Ⅴ（１）",U158="新加算Ⅴ（２）",U158="新加算Ⅴ（５）",U158="新加算Ⅴ（７）",U158="新加算Ⅴ（10）"),IF(AS158="","未入力","入力済"),"")</f>
        <v/>
      </c>
      <c r="BL158" s="645" t="str">
        <f aca="false">G158</f>
        <v/>
      </c>
    </row>
    <row r="159" customFormat="false" ht="15" hidden="false" customHeight="true" outlineLevel="0" collapsed="false">
      <c r="A159" s="617"/>
      <c r="B159" s="732"/>
      <c r="C159" s="732"/>
      <c r="D159" s="732"/>
      <c r="E159" s="732"/>
      <c r="F159" s="732"/>
      <c r="G159" s="733"/>
      <c r="H159" s="733"/>
      <c r="I159" s="733"/>
      <c r="J159" s="861"/>
      <c r="K159" s="733"/>
      <c r="L159" s="880"/>
      <c r="M159" s="881"/>
      <c r="N159" s="838" t="str">
        <f aca="false">IF('別紙様式2-2（４・５月分）'!Q123="","",'別紙様式2-2（４・５月分）'!Q123)</f>
        <v/>
      </c>
      <c r="O159" s="864"/>
      <c r="P159" s="814"/>
      <c r="Q159" s="814"/>
      <c r="R159" s="814"/>
      <c r="S159" s="865"/>
      <c r="T159" s="816"/>
      <c r="U159" s="817"/>
      <c r="V159" s="866"/>
      <c r="W159" s="819"/>
      <c r="X159" s="820"/>
      <c r="Y159" s="627"/>
      <c r="Z159" s="820"/>
      <c r="AA159" s="627"/>
      <c r="AB159" s="820"/>
      <c r="AC159" s="627"/>
      <c r="AD159" s="820"/>
      <c r="AE159" s="627"/>
      <c r="AF159" s="627"/>
      <c r="AG159" s="821"/>
      <c r="AH159" s="822"/>
      <c r="AI159" s="867"/>
      <c r="AJ159" s="868"/>
      <c r="AK159" s="825"/>
      <c r="AL159" s="826"/>
      <c r="AM159" s="827"/>
      <c r="AN159" s="704"/>
      <c r="AO159" s="828"/>
      <c r="AP159" s="705"/>
      <c r="AQ159" s="705"/>
      <c r="AR159" s="829"/>
      <c r="AS159" s="830"/>
      <c r="AT159" s="839" t="str">
        <f aca="false">IF(AV158="","",IF(AG158&gt;10,"！令和６年度の新加算の「算定対象月」が10か月を超えています。標準的な「算定対象月」は令和６年６月から令和７年３月です。",IF(OR(AB158&lt;&gt;7,AD158&lt;&gt;3),"！算定期間の終わりが令和７年３月になっていません。区分変更を行う場合は、別紙様式2-4に記入してください。","")))</f>
        <v/>
      </c>
      <c r="AU159" s="869"/>
      <c r="AV159" s="832"/>
      <c r="AW159" s="878" t="str">
        <f aca="false">IF('別紙様式2-2（４・５月分）'!O123="","",'別紙様式2-2（４・５月分）'!O123)</f>
        <v/>
      </c>
      <c r="AX159" s="834"/>
      <c r="AY159" s="835"/>
      <c r="AZ159" s="836"/>
      <c r="BA159" s="836"/>
      <c r="BB159" s="836"/>
      <c r="BC159" s="836"/>
      <c r="BD159" s="836"/>
      <c r="BE159" s="836"/>
      <c r="BF159" s="836"/>
      <c r="BG159" s="836"/>
      <c r="BH159" s="836"/>
      <c r="BI159" s="836"/>
      <c r="BJ159" s="837"/>
      <c r="BK159" s="832"/>
      <c r="BL159" s="645" t="str">
        <f aca="false">G158</f>
        <v/>
      </c>
    </row>
    <row r="160" s="1" customFormat="true" ht="15" hidden="false" customHeight="true" outlineLevel="0" collapsed="false">
      <c r="A160" s="617"/>
      <c r="B160" s="732"/>
      <c r="C160" s="732"/>
      <c r="D160" s="732"/>
      <c r="E160" s="732"/>
      <c r="F160" s="732"/>
      <c r="G160" s="733"/>
      <c r="H160" s="733"/>
      <c r="I160" s="733"/>
      <c r="J160" s="861"/>
      <c r="K160" s="733"/>
      <c r="L160" s="880"/>
      <c r="M160" s="881"/>
      <c r="N160" s="838"/>
      <c r="O160" s="864"/>
      <c r="P160" s="874" t="s">
        <v>118</v>
      </c>
      <c r="Q160" s="841" t="e">
        <f aca="false">IFERROR(VLOOKUP('別紙様式2-2（４・５月分）'!AR122,【参考】数式用!$AT$5:$AV$22,3,FALSE),"")))</f>
        <v>#N/A</v>
      </c>
      <c r="R160" s="875" t="s">
        <v>120</v>
      </c>
      <c r="S160" s="870" t="e">
        <f aca="false">IFERROR(VLOOKUP(K158,【参考】数式用!$A$5:$AB$27,MATCH(Q160,【参考】数式用!$B$4:$AB$4,0)+1,0),"")))</f>
        <v>#N/A</v>
      </c>
      <c r="T160" s="844" t="s">
        <v>452</v>
      </c>
      <c r="U160" s="845"/>
      <c r="V160" s="871" t="e">
        <f aca="false">IFERROR(VLOOKUP(K158,【参考】数式用!$A$5:$AB$27,MATCH(U160,【参考】数式用!$B$4:$AB$4,0)+1,0),"")))</f>
        <v>#N/A</v>
      </c>
      <c r="W160" s="847" t="s">
        <v>114</v>
      </c>
      <c r="X160" s="882" t="n">
        <v>7</v>
      </c>
      <c r="Y160" s="668" t="s">
        <v>115</v>
      </c>
      <c r="Z160" s="882" t="n">
        <v>4</v>
      </c>
      <c r="AA160" s="668" t="s">
        <v>406</v>
      </c>
      <c r="AB160" s="882" t="n">
        <v>8</v>
      </c>
      <c r="AC160" s="668" t="s">
        <v>115</v>
      </c>
      <c r="AD160" s="882" t="n">
        <v>3</v>
      </c>
      <c r="AE160" s="668" t="s">
        <v>116</v>
      </c>
      <c r="AF160" s="668" t="s">
        <v>127</v>
      </c>
      <c r="AG160" s="849" t="n">
        <f aca="false">IF(X160&gt;=1,(AB160*12+AD160)-(X160*12+Z160)+1,"")</f>
        <v>12</v>
      </c>
      <c r="AH160" s="850" t="s">
        <v>407</v>
      </c>
      <c r="AI160" s="872" t="str">
        <f aca="false">IFERROR(ROUNDDOWN(ROUND(L158*V160,0)*M158,0)*AG160,"")</f>
        <v/>
      </c>
      <c r="AJ160" s="883" t="str">
        <f aca="false">IFERROR(ROUNDDOWN(ROUND((L158*(V160-AX158)),0)*M158,0)*AG160,"")</f>
        <v/>
      </c>
      <c r="AK160" s="853" t="e">
        <f aca="false">IFERROR(IF(OR(N158="",N159="",N161=""),0,ROUNDDOWN(ROUNDDOWN(ROUND(L158*VLOOKUP(K158,【参考】数式用!$A$5:$AB$27,MATCH("新加算Ⅳ",【参考】数式用!$B$4:$AB$4,0)+1,0),0)*M158,0)*AG160*0.5,0)),"")),0),0),0)))</f>
        <v>#N/A</v>
      </c>
      <c r="AL160" s="854" t="str">
        <f aca="false">IF(U160&lt;&gt;"","新規に適用","")</f>
        <v/>
      </c>
      <c r="AM160" s="855" t="e">
        <f aca="false">IFERROR(IF(OR(N161="ベア加算",N161=""),0, IF(OR(U158="新加算Ⅰ",U158="新加算Ⅱ",U158="新加算Ⅲ",U158="新加算Ⅳ"),0,ROUNDDOWN(ROUND(L158*VLOOKUP(K158,【参考】数式用!$A$5:$I$27,MATCH("ベア加算",【参考】数式用!$B$4:$I$4,0)+1,0),0)*M158,0)*AG160)),"")),0),0))))</f>
        <v>#N/A</v>
      </c>
      <c r="AN160" s="856" t="e">
        <f aca="false">IF(AM160=0,"",IF(AND(U160&lt;&gt;"",AN158=""),"新規に適用",IF(AND(U160&lt;&gt;"",AN158&lt;&gt;""),"継続で適用","")))</f>
        <v>#N/A</v>
      </c>
      <c r="AO160" s="856" t="str">
        <f aca="false">IF(AND(U160&lt;&gt;"",AO158=""),"新規に適用",IF(AND(U160&lt;&gt;"",AO158&lt;&gt;""),"継続で適用",""))</f>
        <v/>
      </c>
      <c r="AP160" s="857"/>
      <c r="AQ160" s="856" t="str">
        <f aca="false">IF(AND(U160&lt;&gt;"",AQ158=""),"新規に適用",IF(AND(U160&lt;&gt;"",AQ158&lt;&gt;""),"継続で適用",""))</f>
        <v/>
      </c>
      <c r="AR160" s="858" t="str">
        <f aca="false">IF(AND(U160&lt;&gt;"",AO158=""),"新規に適用",IF(AND(U160&lt;&gt;"",OR(U158="新加算Ⅰ",U158="新加算Ⅱ",U158="新加算Ⅴ（１）",U158="新加算Ⅴ（２）",U158="新加算Ⅴ（３）",U158="新加算Ⅴ（４）",U158="新加算Ⅴ（５）",U158="新加算Ⅴ（６）",U158="新加算Ⅴ（７）",U158="新加算Ⅴ（９）",U158="新加算Ⅴ（10）",U158="新加算Ⅴ（12）")),"継続で適用",""))</f>
        <v/>
      </c>
      <c r="AS160" s="856" t="str">
        <f aca="false">IF(AND(U160&lt;&gt;"",AS158=""),"新規に適用",IF(AND(U160&lt;&gt;"",AS158&lt;&gt;""),"継続で適用",""))</f>
        <v/>
      </c>
      <c r="AT160" s="839"/>
      <c r="AU160" s="869"/>
      <c r="AV160" s="832" t="str">
        <f aca="false">IF(K158&lt;&gt;"","V列に色付け","")</f>
        <v/>
      </c>
      <c r="AW160" s="878"/>
      <c r="AX160" s="834"/>
      <c r="BL160" s="645" t="str">
        <f aca="false">G158</f>
        <v/>
      </c>
    </row>
    <row r="161" s="1" customFormat="true" ht="30" hidden="false" customHeight="true" outlineLevel="0" collapsed="false">
      <c r="A161" s="617"/>
      <c r="B161" s="732"/>
      <c r="C161" s="732"/>
      <c r="D161" s="732"/>
      <c r="E161" s="732"/>
      <c r="F161" s="732"/>
      <c r="G161" s="733"/>
      <c r="H161" s="733"/>
      <c r="I161" s="733"/>
      <c r="J161" s="861"/>
      <c r="K161" s="733"/>
      <c r="L161" s="880"/>
      <c r="M161" s="881"/>
      <c r="N161" s="860" t="str">
        <f aca="false">IF('別紙様式2-2（４・５月分）'!Q124="","",'別紙様式2-2（４・５月分）'!Q124)</f>
        <v/>
      </c>
      <c r="O161" s="864"/>
      <c r="P161" s="874"/>
      <c r="Q161" s="841"/>
      <c r="R161" s="875"/>
      <c r="S161" s="870"/>
      <c r="T161" s="844"/>
      <c r="U161" s="845"/>
      <c r="V161" s="871"/>
      <c r="W161" s="847"/>
      <c r="X161" s="882"/>
      <c r="Y161" s="668"/>
      <c r="Z161" s="882"/>
      <c r="AA161" s="668"/>
      <c r="AB161" s="882"/>
      <c r="AC161" s="668"/>
      <c r="AD161" s="882"/>
      <c r="AE161" s="668"/>
      <c r="AF161" s="668"/>
      <c r="AG161" s="849"/>
      <c r="AH161" s="850"/>
      <c r="AI161" s="872"/>
      <c r="AJ161" s="883"/>
      <c r="AK161" s="853"/>
      <c r="AL161" s="854"/>
      <c r="AM161" s="855"/>
      <c r="AN161" s="856"/>
      <c r="AO161" s="856"/>
      <c r="AP161" s="857"/>
      <c r="AQ161" s="856"/>
      <c r="AR161" s="858"/>
      <c r="AS161" s="856"/>
      <c r="AT161" s="682" t="str">
        <f aca="false">IF(AV158="","",IF(OR(U158="",AND(N161="ベア加算なし",OR(U158="新加算Ⅰ",U158="新加算Ⅱ",U158="新加算Ⅲ",U158="新加算Ⅳ"),AN158=""),AND(OR(U158="新加算Ⅰ",U158="新加算Ⅱ",U158="新加算Ⅲ",U158="新加算Ⅳ",U158="新加算Ⅴ（１）",U158="新加算Ⅴ（２）",U158="新加算Ⅴ（３）",U158="新加算Ⅴ（４）",U158="新加算Ⅴ（５）",U158="新加算Ⅴ（６）",U158="新加算Ⅴ（８）",U158="新加算Ⅴ（11）"),AO158=""),AND(OR(U158="新加算Ⅴ（７）",U158="新加算Ⅴ（９）",U158="新加算Ⅴ（10）",U158="新加算Ⅴ（12）",U158="新加算Ⅴ（13）",U158="新加算Ⅴ（14）"),AP158=""),AND(OR(U158="新加算Ⅰ",U158="新加算Ⅱ",U158="新加算Ⅲ",U158="新加算Ⅴ（１）",U158="新加算Ⅴ（３）",U158="新加算Ⅴ（８）"),AQ158=""),AND(AND(OR(U158="新加算Ⅰ",U158="新加算Ⅱ",U158="新加算Ⅴ（１）",U158="新加算Ⅴ（２）",U158="新加算Ⅴ（３）",U158="新加算Ⅴ（４）",U158="新加算Ⅴ（５）",U158="新加算Ⅴ（６）",U158="新加算Ⅴ（７）",U158="新加算Ⅴ（９）",U158="新加算Ⅴ（10）",U158="新加算Ⅴ（12）"),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158=""),AND(OR(U158="新加算Ⅰ",U158="新加算Ⅴ（１）",U158="新加算Ⅴ（２）",U158="新加算Ⅴ（５）",U158="新加算Ⅴ（７）",U158="新加算Ⅴ（10）"),AS158="")),"！記入が必要な欄（ピンク色のセル）に空欄があります。空欄を埋めてください。",""))</f>
        <v/>
      </c>
      <c r="AU161" s="869"/>
      <c r="AV161" s="832"/>
      <c r="AW161" s="878" t="str">
        <f aca="false">IF('別紙様式2-2（４・５月分）'!O124="","",'別紙様式2-2（４・５月分）'!O124)</f>
        <v/>
      </c>
      <c r="AX161" s="834"/>
      <c r="BL161" s="645" t="str">
        <f aca="false">G158</f>
        <v/>
      </c>
    </row>
    <row r="162" customFormat="false" ht="30" hidden="false" customHeight="true" outlineLevel="0" collapsed="false">
      <c r="A162" s="731" t="n">
        <v>38</v>
      </c>
      <c r="B162" s="618" t="str">
        <f aca="false">IF(基本情報入力シート!C91="","",基本情報入力シート!C91)</f>
        <v/>
      </c>
      <c r="C162" s="618"/>
      <c r="D162" s="618"/>
      <c r="E162" s="618"/>
      <c r="F162" s="618"/>
      <c r="G162" s="619" t="str">
        <f aca="false">IF(基本情報入力シート!M91="","",基本情報入力シート!M91)</f>
        <v/>
      </c>
      <c r="H162" s="619" t="str">
        <f aca="false">IF(基本情報入力シート!R91="","",基本情報入力シート!R91)</f>
        <v/>
      </c>
      <c r="I162" s="619" t="str">
        <f aca="false">IF(基本情報入力シート!W91="","",基本情報入力シート!W91)</f>
        <v/>
      </c>
      <c r="J162" s="809" t="str">
        <f aca="false">IF(基本情報入力シート!X91="","",基本情報入力シート!X91)</f>
        <v/>
      </c>
      <c r="K162" s="619" t="str">
        <f aca="false">IF(基本情報入力シート!Y91="","",基本情報入力シート!Y91)</f>
        <v/>
      </c>
      <c r="L162" s="621" t="str">
        <f aca="false">IF(基本情報入力シート!AB91="","",基本情報入力シート!AB91)</f>
        <v/>
      </c>
      <c r="M162" s="622" t="e">
        <f aca="false">IF(基本情報入力シート!AC91="","",基本情報入力シート!AC91)</f>
        <v>#N/A</v>
      </c>
      <c r="N162" s="812" t="str">
        <f aca="false">IF('別紙様式2-2（４・５月分）'!Q125="","",'別紙様式2-2（４・５月分）'!Q125)</f>
        <v/>
      </c>
      <c r="O162" s="864" t="e">
        <f aca="false">IF(SUM('別紙様式2-2（４・５月分）'!R125:R127)=0,"",SUM('別紙様式2-2（４・５月分）'!R125:R127))</f>
        <v>#N/A</v>
      </c>
      <c r="P162" s="814" t="e">
        <f aca="false">IFERROR(VLOOKUP('別紙様式2-2（４・５月分）'!AR125,【参考】数式用!$AT$5:$AU$22,2,FALSE),"")))</f>
        <v>#N/A</v>
      </c>
      <c r="Q162" s="814"/>
      <c r="R162" s="814"/>
      <c r="S162" s="865" t="e">
        <f aca="false">IFERROR(VLOOKUP(K162,【参考】数式用!$A$5:$AB$27,MATCH(P162,【参考】数式用!$B$4:$AB$4,0)+1,0),"")))</f>
        <v>#N/A</v>
      </c>
      <c r="T162" s="816" t="s">
        <v>447</v>
      </c>
      <c r="U162" s="817"/>
      <c r="V162" s="866" t="e">
        <f aca="false">IFERROR(VLOOKUP(K162,【参考】数式用!$A$5:$AB$27,MATCH(U162,【参考】数式用!$B$4:$AB$4,0)+1,0),"")))</f>
        <v>#N/A</v>
      </c>
      <c r="W162" s="819" t="s">
        <v>114</v>
      </c>
      <c r="X162" s="820" t="n">
        <v>6</v>
      </c>
      <c r="Y162" s="627" t="s">
        <v>115</v>
      </c>
      <c r="Z162" s="820" t="n">
        <v>6</v>
      </c>
      <c r="AA162" s="627" t="s">
        <v>406</v>
      </c>
      <c r="AB162" s="820" t="n">
        <v>7</v>
      </c>
      <c r="AC162" s="627" t="s">
        <v>115</v>
      </c>
      <c r="AD162" s="820" t="n">
        <v>3</v>
      </c>
      <c r="AE162" s="627" t="s">
        <v>116</v>
      </c>
      <c r="AF162" s="627" t="s">
        <v>127</v>
      </c>
      <c r="AG162" s="821" t="n">
        <f aca="false">IF(X162&gt;=1,(AB162*12+AD162)-(X162*12+Z162)+1,"")</f>
        <v>10</v>
      </c>
      <c r="AH162" s="822" t="s">
        <v>407</v>
      </c>
      <c r="AI162" s="867" t="str">
        <f aca="false">IFERROR(ROUNDDOWN(ROUND(L162*V162,0)*M162,0)*AG162,"")</f>
        <v/>
      </c>
      <c r="AJ162" s="868" t="str">
        <f aca="false">IFERROR(ROUNDDOWN(ROUND((L162*(V162-AX162)),0)*M162,0)*AG162,"")</f>
        <v/>
      </c>
      <c r="AK162" s="825" t="e">
        <f aca="false">IFERROR(IF(OR(N162="",N163="",N165=""),0,ROUNDDOWN(ROUNDDOWN(ROUND(L162*VLOOKUP(K162,【参考】数式用!$A$5:$AB$27,MATCH("新加算Ⅳ",【参考】数式用!$B$4:$AB$4,0)+1,0),0)*M162,0)*AG162*0.5,0)),"")),0),0),0)))</f>
        <v>#N/A</v>
      </c>
      <c r="AL162" s="826"/>
      <c r="AM162" s="827" t="e">
        <f aca="false">IFERROR(IF(OR(N165="ベア加算",N165=""),0, IF(OR(U162="新加算Ⅰ",U162="新加算Ⅱ",U162="新加算Ⅲ",U162="新加算Ⅳ"),ROUNDDOWN(ROUND(L162*VLOOKUP(K162,【参考】数式用!$A$5:$I$27,MATCH("ベア加算",【参考】数式用!$B$4:$I$4,0)+1,0),0)*M162,0)*AG162,0)),"")),0),0))))</f>
        <v>#N/A</v>
      </c>
      <c r="AN162" s="704"/>
      <c r="AO162" s="828"/>
      <c r="AP162" s="705"/>
      <c r="AQ162" s="705"/>
      <c r="AR162" s="829"/>
      <c r="AS162" s="830"/>
      <c r="AT162" s="640" t="str">
        <f aca="false">IF(AV162="","",IF(V162&lt;O162,"！加算の要件上は問題ありませんが、令和６年４・５月と比較して令和６年６月に加算率が下がる計画になっています。",""))</f>
        <v/>
      </c>
      <c r="AU162" s="869"/>
      <c r="AV162" s="832" t="str">
        <f aca="false">IF(K162&lt;&gt;"","V列に色付け","")</f>
        <v/>
      </c>
      <c r="AW162" s="878" t="str">
        <f aca="false">IF('別紙様式2-2（４・５月分）'!O125="","",'別紙様式2-2（４・５月分）'!O125)</f>
        <v/>
      </c>
      <c r="AX162" s="834" t="e">
        <f aca="false">IF(SUM('別紙様式2-2（４・５月分）'!P125:P127)=0,"",SUM('別紙様式2-2（４・５月分）'!P125:P127))</f>
        <v>#N/A</v>
      </c>
      <c r="AY162" s="835" t="e">
        <f aca="false">IFERROR(VLOOKUP(K162,【参考】数式用!$AJ$2:$AK$24,2,FALSE),"")))</f>
        <v>#N/A</v>
      </c>
      <c r="AZ162" s="836" t="s">
        <v>448</v>
      </c>
      <c r="BA162" s="836" t="s">
        <v>449</v>
      </c>
      <c r="BB162" s="836" t="s">
        <v>450</v>
      </c>
      <c r="BC162" s="836" t="s">
        <v>451</v>
      </c>
      <c r="BD162" s="836" t="e">
        <f aca="false">IF(AND(P162&lt;&gt;"新加算Ⅰ",P162&lt;&gt;"新加算Ⅱ",P162&lt;&gt;"新加算Ⅲ",P162&lt;&gt;"新加算Ⅳ"),P162,IF(Q164&lt;&gt;"",Q164,""))</f>
        <v>#N/A</v>
      </c>
      <c r="BE162" s="836"/>
      <c r="BF162" s="836" t="e">
        <f aca="false">IF(AM162&lt;&gt;0,IF(AN162="○","入力済","未入力"),"")</f>
        <v>#N/A</v>
      </c>
      <c r="BG162" s="836" t="str">
        <f aca="false">IF(OR(U162="新加算Ⅰ",U162="新加算Ⅱ",U162="新加算Ⅲ",U162="新加算Ⅳ",U162="新加算Ⅴ（１）",U162="新加算Ⅴ（２）",U162="新加算Ⅴ（３）",U162="新加算ⅠⅤ（４）",U162="新加算Ⅴ（５）",U162="新加算Ⅴ（６）",U162="新加算Ⅴ（８）",U162="新加算Ⅴ（11）"),IF(OR(AO162="○",AO162="令和６年度中に満たす"),"入力済","未入力"),"")</f>
        <v/>
      </c>
      <c r="BH162" s="836" t="str">
        <f aca="false">IF(OR(U162="新加算Ⅴ（７）",U162="新加算Ⅴ（９）",U162="新加算Ⅴ（10）",U162="新加算Ⅴ（12）",U162="新加算Ⅴ（13）",U162="新加算Ⅴ（14）"),IF(OR(AP162="○",AP162="令和６年度中に満たす"),"入力済","未入力"),"")</f>
        <v/>
      </c>
      <c r="BI162" s="836" t="str">
        <f aca="false">IF(OR(U162="新加算Ⅰ",U162="新加算Ⅱ",U162="新加算Ⅲ",U162="新加算Ⅴ（１）",U162="新加算Ⅴ（３）",U162="新加算Ⅴ（８）"),IF(OR(AQ162="○",AQ162="令和６年度中に満たす"),"入力済","未入力"),"")</f>
        <v/>
      </c>
      <c r="BJ162" s="837" t="str">
        <f aca="false">IF(OR(U162="新加算Ⅰ",U162="新加算Ⅱ",U162="新加算Ⅴ（１）",U162="新加算Ⅴ（２）",U162="新加算Ⅴ（３）",U162="新加算Ⅴ（４）",U162="新加算Ⅴ（５）",U162="新加算Ⅴ（６）",U162="新加算Ⅴ（７）",U162="新加算Ⅴ（９）",U162="新加算Ⅴ（10）",U162="新加算Ⅴ（12）"),IF(OR(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（病院等（老健以外）)",K162&lt;&gt;"（介護予防）短期入所療養介護（医療院）"),AR162&lt;&gt;""),1,""),"")</f>
        <v/>
      </c>
      <c r="BK162" s="832" t="str">
        <f aca="false">IF(OR(U162="新加算Ⅰ",U162="新加算Ⅴ（１）",U162="新加算Ⅴ（２）",U162="新加算Ⅴ（５）",U162="新加算Ⅴ（７）",U162="新加算Ⅴ（10）"),IF(AS162="","未入力","入力済"),"")</f>
        <v/>
      </c>
      <c r="BL162" s="645" t="str">
        <f aca="false">G162</f>
        <v/>
      </c>
    </row>
    <row r="163" customFormat="false" ht="15" hidden="false" customHeight="true" outlineLevel="0" collapsed="false">
      <c r="A163" s="731"/>
      <c r="B163" s="618"/>
      <c r="C163" s="618"/>
      <c r="D163" s="618"/>
      <c r="E163" s="618"/>
      <c r="F163" s="618"/>
      <c r="G163" s="619"/>
      <c r="H163" s="619"/>
      <c r="I163" s="619"/>
      <c r="J163" s="809"/>
      <c r="K163" s="619"/>
      <c r="L163" s="621"/>
      <c r="M163" s="622"/>
      <c r="N163" s="838" t="str">
        <f aca="false">IF('別紙様式2-2（４・５月分）'!Q126="","",'別紙様式2-2（４・５月分）'!Q126)</f>
        <v/>
      </c>
      <c r="O163" s="864"/>
      <c r="P163" s="814"/>
      <c r="Q163" s="814"/>
      <c r="R163" s="814"/>
      <c r="S163" s="865"/>
      <c r="T163" s="816"/>
      <c r="U163" s="817"/>
      <c r="V163" s="866"/>
      <c r="W163" s="819"/>
      <c r="X163" s="820"/>
      <c r="Y163" s="627"/>
      <c r="Z163" s="820"/>
      <c r="AA163" s="627"/>
      <c r="AB163" s="820"/>
      <c r="AC163" s="627"/>
      <c r="AD163" s="820"/>
      <c r="AE163" s="627"/>
      <c r="AF163" s="627"/>
      <c r="AG163" s="821"/>
      <c r="AH163" s="822"/>
      <c r="AI163" s="867"/>
      <c r="AJ163" s="868"/>
      <c r="AK163" s="825"/>
      <c r="AL163" s="826"/>
      <c r="AM163" s="827"/>
      <c r="AN163" s="704"/>
      <c r="AO163" s="828"/>
      <c r="AP163" s="705"/>
      <c r="AQ163" s="705"/>
      <c r="AR163" s="829"/>
      <c r="AS163" s="830"/>
      <c r="AT163" s="839" t="str">
        <f aca="false">IF(AV162="","",IF(AG162&gt;10,"！令和６年度の新加算の「算定対象月」が10か月を超えています。標準的な「算定対象月」は令和６年６月から令和７年３月です。",IF(OR(AB162&lt;&gt;7,AD162&lt;&gt;3),"！算定期間の終わりが令和７年３月になっていません。区分変更を行う場合は、別紙様式2-4に記入してください。","")))</f>
        <v/>
      </c>
      <c r="AU163" s="869"/>
      <c r="AV163" s="832"/>
      <c r="AW163" s="878" t="str">
        <f aca="false">IF('別紙様式2-2（４・５月分）'!O126="","",'別紙様式2-2（４・５月分）'!O126)</f>
        <v/>
      </c>
      <c r="AX163" s="834"/>
      <c r="AY163" s="835"/>
      <c r="AZ163" s="836"/>
      <c r="BA163" s="836"/>
      <c r="BB163" s="836"/>
      <c r="BC163" s="836"/>
      <c r="BD163" s="836"/>
      <c r="BE163" s="836"/>
      <c r="BF163" s="836"/>
      <c r="BG163" s="836"/>
      <c r="BH163" s="836"/>
      <c r="BI163" s="836"/>
      <c r="BJ163" s="837"/>
      <c r="BK163" s="832"/>
      <c r="BL163" s="645" t="str">
        <f aca="false">G162</f>
        <v/>
      </c>
    </row>
    <row r="164" s="1" customFormat="true" ht="15" hidden="false" customHeight="true" outlineLevel="0" collapsed="false">
      <c r="A164" s="731"/>
      <c r="B164" s="618"/>
      <c r="C164" s="618"/>
      <c r="D164" s="618"/>
      <c r="E164" s="618"/>
      <c r="F164" s="618"/>
      <c r="G164" s="619"/>
      <c r="H164" s="619"/>
      <c r="I164" s="619"/>
      <c r="J164" s="809"/>
      <c r="K164" s="619"/>
      <c r="L164" s="621"/>
      <c r="M164" s="622"/>
      <c r="N164" s="838"/>
      <c r="O164" s="864"/>
      <c r="P164" s="874" t="s">
        <v>118</v>
      </c>
      <c r="Q164" s="841" t="e">
        <f aca="false">IFERROR(VLOOKUP('別紙様式2-2（４・５月分）'!AR125,【参考】数式用!$AT$5:$AV$22,3,FALSE),"")))</f>
        <v>#N/A</v>
      </c>
      <c r="R164" s="875" t="s">
        <v>120</v>
      </c>
      <c r="S164" s="876" t="e">
        <f aca="false">IFERROR(VLOOKUP(K162,【参考】数式用!$A$5:$AB$27,MATCH(Q164,【参考】数式用!$B$4:$AB$4,0)+1,0),"")))</f>
        <v>#N/A</v>
      </c>
      <c r="T164" s="844" t="s">
        <v>452</v>
      </c>
      <c r="U164" s="845"/>
      <c r="V164" s="871" t="e">
        <f aca="false">IFERROR(VLOOKUP(K162,【参考】数式用!$A$5:$AB$27,MATCH(U164,【参考】数式用!$B$4:$AB$4,0)+1,0),"")))</f>
        <v>#N/A</v>
      </c>
      <c r="W164" s="847" t="s">
        <v>114</v>
      </c>
      <c r="X164" s="882" t="n">
        <v>7</v>
      </c>
      <c r="Y164" s="668" t="s">
        <v>115</v>
      </c>
      <c r="Z164" s="882" t="n">
        <v>4</v>
      </c>
      <c r="AA164" s="668" t="s">
        <v>406</v>
      </c>
      <c r="AB164" s="882" t="n">
        <v>8</v>
      </c>
      <c r="AC164" s="668" t="s">
        <v>115</v>
      </c>
      <c r="AD164" s="882" t="n">
        <v>3</v>
      </c>
      <c r="AE164" s="668" t="s">
        <v>116</v>
      </c>
      <c r="AF164" s="668" t="s">
        <v>127</v>
      </c>
      <c r="AG164" s="849" t="n">
        <f aca="false">IF(X164&gt;=1,(AB164*12+AD164)-(X164*12+Z164)+1,"")</f>
        <v>12</v>
      </c>
      <c r="AH164" s="850" t="s">
        <v>407</v>
      </c>
      <c r="AI164" s="872" t="str">
        <f aca="false">IFERROR(ROUNDDOWN(ROUND(L162*V164,0)*M162,0)*AG164,"")</f>
        <v/>
      </c>
      <c r="AJ164" s="883" t="str">
        <f aca="false">IFERROR(ROUNDDOWN(ROUND((L162*(V164-AX162)),0)*M162,0)*AG164,"")</f>
        <v/>
      </c>
      <c r="AK164" s="853" t="e">
        <f aca="false">IFERROR(IF(OR(N162="",N163="",N165=""),0,ROUNDDOWN(ROUNDDOWN(ROUND(L162*VLOOKUP(K162,【参考】数式用!$A$5:$AB$27,MATCH("新加算Ⅳ",【参考】数式用!$B$4:$AB$4,0)+1,0),0)*M162,0)*AG164*0.5,0)),"")),0),0),0)))</f>
        <v>#N/A</v>
      </c>
      <c r="AL164" s="854" t="str">
        <f aca="false">IF(U164&lt;&gt;"","新規に適用","")</f>
        <v/>
      </c>
      <c r="AM164" s="855" t="e">
        <f aca="false">IFERROR(IF(OR(N165="ベア加算",N165=""),0, IF(OR(U162="新加算Ⅰ",U162="新加算Ⅱ",U162="新加算Ⅲ",U162="新加算Ⅳ"),0,ROUNDDOWN(ROUND(L162*VLOOKUP(K162,【参考】数式用!$A$5:$I$27,MATCH("ベア加算",【参考】数式用!$B$4:$I$4,0)+1,0),0)*M162,0)*AG164)),"")),0),0))))</f>
        <v>#N/A</v>
      </c>
      <c r="AN164" s="856" t="e">
        <f aca="false">IF(AM164=0,"",IF(AND(U164&lt;&gt;"",AN162=""),"新規に適用",IF(AND(U164&lt;&gt;"",AN162&lt;&gt;""),"継続で適用","")))</f>
        <v>#N/A</v>
      </c>
      <c r="AO164" s="856" t="str">
        <f aca="false">IF(AND(U164&lt;&gt;"",AO162=""),"新規に適用",IF(AND(U164&lt;&gt;"",AO162&lt;&gt;""),"継続で適用",""))</f>
        <v/>
      </c>
      <c r="AP164" s="857"/>
      <c r="AQ164" s="856" t="str">
        <f aca="false">IF(AND(U164&lt;&gt;"",AQ162=""),"新規に適用",IF(AND(U164&lt;&gt;"",AQ162&lt;&gt;""),"継続で適用",""))</f>
        <v/>
      </c>
      <c r="AR164" s="858" t="str">
        <f aca="false">IF(AND(U164&lt;&gt;"",AO162=""),"新規に適用",IF(AND(U164&lt;&gt;"",OR(U162="新加算Ⅰ",U162="新加算Ⅱ",U162="新加算Ⅴ（１）",U162="新加算Ⅴ（２）",U162="新加算Ⅴ（３）",U162="新加算Ⅴ（４）",U162="新加算Ⅴ（５）",U162="新加算Ⅴ（６）",U162="新加算Ⅴ（７）",U162="新加算Ⅴ（９）",U162="新加算Ⅴ（10）",U162="新加算Ⅴ（12）")),"継続で適用",""))</f>
        <v/>
      </c>
      <c r="AS164" s="856" t="str">
        <f aca="false">IF(AND(U164&lt;&gt;"",AS162=""),"新規に適用",IF(AND(U164&lt;&gt;"",AS162&lt;&gt;""),"継続で適用",""))</f>
        <v/>
      </c>
      <c r="AT164" s="839"/>
      <c r="AU164" s="869"/>
      <c r="AV164" s="832" t="str">
        <f aca="false">IF(K162&lt;&gt;"","V列に色付け","")</f>
        <v/>
      </c>
      <c r="AW164" s="878"/>
      <c r="AX164" s="834"/>
      <c r="BL164" s="645" t="str">
        <f aca="false">G162</f>
        <v/>
      </c>
    </row>
    <row r="165" s="1" customFormat="true" ht="30" hidden="false" customHeight="true" outlineLevel="0" collapsed="false">
      <c r="A165" s="731"/>
      <c r="B165" s="618"/>
      <c r="C165" s="618"/>
      <c r="D165" s="618"/>
      <c r="E165" s="618"/>
      <c r="F165" s="618"/>
      <c r="G165" s="619"/>
      <c r="H165" s="619"/>
      <c r="I165" s="619"/>
      <c r="J165" s="809"/>
      <c r="K165" s="619"/>
      <c r="L165" s="621"/>
      <c r="M165" s="622"/>
      <c r="N165" s="860" t="str">
        <f aca="false">IF('別紙様式2-2（４・５月分）'!Q127="","",'別紙様式2-2（４・５月分）'!Q127)</f>
        <v/>
      </c>
      <c r="O165" s="864"/>
      <c r="P165" s="874"/>
      <c r="Q165" s="841"/>
      <c r="R165" s="875"/>
      <c r="S165" s="876"/>
      <c r="T165" s="844"/>
      <c r="U165" s="845"/>
      <c r="V165" s="871"/>
      <c r="W165" s="847"/>
      <c r="X165" s="882"/>
      <c r="Y165" s="668"/>
      <c r="Z165" s="882"/>
      <c r="AA165" s="668"/>
      <c r="AB165" s="882"/>
      <c r="AC165" s="668"/>
      <c r="AD165" s="882"/>
      <c r="AE165" s="668"/>
      <c r="AF165" s="668"/>
      <c r="AG165" s="849"/>
      <c r="AH165" s="850"/>
      <c r="AI165" s="872"/>
      <c r="AJ165" s="883"/>
      <c r="AK165" s="853"/>
      <c r="AL165" s="854"/>
      <c r="AM165" s="855"/>
      <c r="AN165" s="856"/>
      <c r="AO165" s="856"/>
      <c r="AP165" s="857"/>
      <c r="AQ165" s="856"/>
      <c r="AR165" s="858"/>
      <c r="AS165" s="856"/>
      <c r="AT165" s="682" t="str">
        <f aca="false">IF(AV162="","",IF(OR(U162="",AND(N165="ベア加算なし",OR(U162="新加算Ⅰ",U162="新加算Ⅱ",U162="新加算Ⅲ",U162="新加算Ⅳ"),AN162=""),AND(OR(U162="新加算Ⅰ",U162="新加算Ⅱ",U162="新加算Ⅲ",U162="新加算Ⅳ",U162="新加算Ⅴ（１）",U162="新加算Ⅴ（２）",U162="新加算Ⅴ（３）",U162="新加算Ⅴ（４）",U162="新加算Ⅴ（５）",U162="新加算Ⅴ（６）",U162="新加算Ⅴ（８）",U162="新加算Ⅴ（11）"),AO162=""),AND(OR(U162="新加算Ⅴ（７）",U162="新加算Ⅴ（９）",U162="新加算Ⅴ（10）",U162="新加算Ⅴ（12）",U162="新加算Ⅴ（13）",U162="新加算Ⅴ（14）"),AP162=""),AND(OR(U162="新加算Ⅰ",U162="新加算Ⅱ",U162="新加算Ⅲ",U162="新加算Ⅴ（１）",U162="新加算Ⅴ（３）",U162="新加算Ⅴ（８）"),AQ162=""),AND(AND(OR(U162="新加算Ⅰ",U162="新加算Ⅱ",U162="新加算Ⅴ（１）",U162="新加算Ⅴ（２）",U162="新加算Ⅴ（３）",U162="新加算Ⅴ（４）",U162="新加算Ⅴ（５）",U162="新加算Ⅴ（６）",U162="新加算Ⅴ（７）",U162="新加算Ⅴ（９）",U162="新加算Ⅴ（10）",U162="新加算Ⅴ（12）"),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162=""),AND(OR(U162="新加算Ⅰ",U162="新加算Ⅴ（１）",U162="新加算Ⅴ（２）",U162="新加算Ⅴ（５）",U162="新加算Ⅴ（７）",U162="新加算Ⅴ（10）"),AS162="")),"！記入が必要な欄（ピンク色のセル）に空欄があります。空欄を埋めてください。",""))</f>
        <v/>
      </c>
      <c r="AU165" s="869"/>
      <c r="AV165" s="832"/>
      <c r="AW165" s="878" t="str">
        <f aca="false">IF('別紙様式2-2（４・５月分）'!O127="","",'別紙様式2-2（４・５月分）'!O127)</f>
        <v/>
      </c>
      <c r="AX165" s="834"/>
      <c r="BL165" s="645" t="str">
        <f aca="false">G162</f>
        <v/>
      </c>
    </row>
    <row r="166" customFormat="false" ht="30" hidden="false" customHeight="true" outlineLevel="0" collapsed="false">
      <c r="A166" s="617" t="n">
        <v>39</v>
      </c>
      <c r="B166" s="732" t="str">
        <f aca="false">IF(基本情報入力シート!C92="","",基本情報入力シート!C92)</f>
        <v/>
      </c>
      <c r="C166" s="732"/>
      <c r="D166" s="732"/>
      <c r="E166" s="732"/>
      <c r="F166" s="732"/>
      <c r="G166" s="733" t="str">
        <f aca="false">IF(基本情報入力シート!M92="","",基本情報入力シート!M92)</f>
        <v/>
      </c>
      <c r="H166" s="733" t="str">
        <f aca="false">IF(基本情報入力シート!R92="","",基本情報入力シート!R92)</f>
        <v/>
      </c>
      <c r="I166" s="733" t="str">
        <f aca="false">IF(基本情報入力シート!W92="","",基本情報入力シート!W92)</f>
        <v/>
      </c>
      <c r="J166" s="861" t="str">
        <f aca="false">IF(基本情報入力シート!X92="","",基本情報入力シート!X92)</f>
        <v/>
      </c>
      <c r="K166" s="733" t="str">
        <f aca="false">IF(基本情報入力シート!Y92="","",基本情報入力シート!Y92)</f>
        <v/>
      </c>
      <c r="L166" s="880" t="str">
        <f aca="false">IF(基本情報入力シート!AB92="","",基本情報入力シート!AB92)</f>
        <v/>
      </c>
      <c r="M166" s="881" t="e">
        <f aca="false">IF(基本情報入力シート!AC92="","",基本情報入力シート!AC92)</f>
        <v>#N/A</v>
      </c>
      <c r="N166" s="812" t="str">
        <f aca="false">IF('別紙様式2-2（４・５月分）'!Q128="","",'別紙様式2-2（４・５月分）'!Q128)</f>
        <v/>
      </c>
      <c r="O166" s="864" t="e">
        <f aca="false">IF(SUM('別紙様式2-2（４・５月分）'!R128:R130)=0,"",SUM('別紙様式2-2（４・５月分）'!R128:R130))</f>
        <v>#N/A</v>
      </c>
      <c r="P166" s="814" t="e">
        <f aca="false">IFERROR(VLOOKUP('別紙様式2-2（４・５月分）'!AR128,【参考】数式用!$AT$5:$AU$22,2,FALSE),"")))</f>
        <v>#N/A</v>
      </c>
      <c r="Q166" s="814"/>
      <c r="R166" s="814"/>
      <c r="S166" s="865" t="e">
        <f aca="false">IFERROR(VLOOKUP(K166,【参考】数式用!$A$5:$AB$27,MATCH(P166,【参考】数式用!$B$4:$AB$4,0)+1,0),"")))</f>
        <v>#N/A</v>
      </c>
      <c r="T166" s="816" t="s">
        <v>447</v>
      </c>
      <c r="U166" s="817"/>
      <c r="V166" s="866" t="e">
        <f aca="false">IFERROR(VLOOKUP(K166,【参考】数式用!$A$5:$AB$27,MATCH(U166,【参考】数式用!$B$4:$AB$4,0)+1,0),"")))</f>
        <v>#N/A</v>
      </c>
      <c r="W166" s="819" t="s">
        <v>114</v>
      </c>
      <c r="X166" s="820" t="n">
        <v>6</v>
      </c>
      <c r="Y166" s="627" t="s">
        <v>115</v>
      </c>
      <c r="Z166" s="820" t="n">
        <v>6</v>
      </c>
      <c r="AA166" s="627" t="s">
        <v>406</v>
      </c>
      <c r="AB166" s="820" t="n">
        <v>7</v>
      </c>
      <c r="AC166" s="627" t="s">
        <v>115</v>
      </c>
      <c r="AD166" s="820" t="n">
        <v>3</v>
      </c>
      <c r="AE166" s="627" t="s">
        <v>116</v>
      </c>
      <c r="AF166" s="627" t="s">
        <v>127</v>
      </c>
      <c r="AG166" s="821" t="n">
        <f aca="false">IF(X166&gt;=1,(AB166*12+AD166)-(X166*12+Z166)+1,"")</f>
        <v>10</v>
      </c>
      <c r="AH166" s="822" t="s">
        <v>407</v>
      </c>
      <c r="AI166" s="867" t="str">
        <f aca="false">IFERROR(ROUNDDOWN(ROUND(L166*V166,0)*M166,0)*AG166,"")</f>
        <v/>
      </c>
      <c r="AJ166" s="868" t="str">
        <f aca="false">IFERROR(ROUNDDOWN(ROUND((L166*(V166-AX166)),0)*M166,0)*AG166,"")</f>
        <v/>
      </c>
      <c r="AK166" s="825" t="e">
        <f aca="false">IFERROR(IF(OR(N166="",N167="",N169=""),0,ROUNDDOWN(ROUNDDOWN(ROUND(L166*VLOOKUP(K166,【参考】数式用!$A$5:$AB$27,MATCH("新加算Ⅳ",【参考】数式用!$B$4:$AB$4,0)+1,0),0)*M166,0)*AG166*0.5,0)),"")),0),0),0)))</f>
        <v>#N/A</v>
      </c>
      <c r="AL166" s="826"/>
      <c r="AM166" s="827" t="e">
        <f aca="false">IFERROR(IF(OR(N169="ベア加算",N169=""),0, IF(OR(U166="新加算Ⅰ",U166="新加算Ⅱ",U166="新加算Ⅲ",U166="新加算Ⅳ"),ROUNDDOWN(ROUND(L166*VLOOKUP(K166,【参考】数式用!$A$5:$I$27,MATCH("ベア加算",【参考】数式用!$B$4:$I$4,0)+1,0),0)*M166,0)*AG166,0)),"")),0),0))))</f>
        <v>#N/A</v>
      </c>
      <c r="AN166" s="704"/>
      <c r="AO166" s="828"/>
      <c r="AP166" s="705"/>
      <c r="AQ166" s="705"/>
      <c r="AR166" s="829"/>
      <c r="AS166" s="830"/>
      <c r="AT166" s="640" t="str">
        <f aca="false">IF(AV166="","",IF(V166&lt;O166,"！加算の要件上は問題ありませんが、令和６年４・５月と比較して令和６年６月に加算率が下がる計画になっています。",""))</f>
        <v/>
      </c>
      <c r="AU166" s="869"/>
      <c r="AV166" s="832" t="str">
        <f aca="false">IF(K166&lt;&gt;"","V列に色付け","")</f>
        <v/>
      </c>
      <c r="AW166" s="878" t="str">
        <f aca="false">IF('別紙様式2-2（４・５月分）'!O128="","",'別紙様式2-2（４・５月分）'!O128)</f>
        <v/>
      </c>
      <c r="AX166" s="834" t="e">
        <f aca="false">IF(SUM('別紙様式2-2（４・５月分）'!P128:P130)=0,"",SUM('別紙様式2-2（４・５月分）'!P128:P130))</f>
        <v>#N/A</v>
      </c>
      <c r="AY166" s="835" t="e">
        <f aca="false">IFERROR(VLOOKUP(K166,【参考】数式用!$AJ$2:$AK$24,2,FALSE),"")))</f>
        <v>#N/A</v>
      </c>
      <c r="AZ166" s="836" t="s">
        <v>448</v>
      </c>
      <c r="BA166" s="836" t="s">
        <v>449</v>
      </c>
      <c r="BB166" s="836" t="s">
        <v>450</v>
      </c>
      <c r="BC166" s="836" t="s">
        <v>451</v>
      </c>
      <c r="BD166" s="836" t="e">
        <f aca="false">IF(AND(P166&lt;&gt;"新加算Ⅰ",P166&lt;&gt;"新加算Ⅱ",P166&lt;&gt;"新加算Ⅲ",P166&lt;&gt;"新加算Ⅳ"),P166,IF(Q168&lt;&gt;"",Q168,""))</f>
        <v>#N/A</v>
      </c>
      <c r="BE166" s="836"/>
      <c r="BF166" s="836" t="e">
        <f aca="false">IF(AM166&lt;&gt;0,IF(AN166="○","入力済","未入力"),"")</f>
        <v>#N/A</v>
      </c>
      <c r="BG166" s="836" t="str">
        <f aca="false">IF(OR(U166="新加算Ⅰ",U166="新加算Ⅱ",U166="新加算Ⅲ",U166="新加算Ⅳ",U166="新加算Ⅴ（１）",U166="新加算Ⅴ（２）",U166="新加算Ⅴ（３）",U166="新加算ⅠⅤ（４）",U166="新加算Ⅴ（５）",U166="新加算Ⅴ（６）",U166="新加算Ⅴ（８）",U166="新加算Ⅴ（11）"),IF(OR(AO166="○",AO166="令和６年度中に満たす"),"入力済","未入力"),"")</f>
        <v/>
      </c>
      <c r="BH166" s="836" t="str">
        <f aca="false">IF(OR(U166="新加算Ⅴ（７）",U166="新加算Ⅴ（９）",U166="新加算Ⅴ（10）",U166="新加算Ⅴ（12）",U166="新加算Ⅴ（13）",U166="新加算Ⅴ（14）"),IF(OR(AP166="○",AP166="令和６年度中に満たす"),"入力済","未入力"),"")</f>
        <v/>
      </c>
      <c r="BI166" s="836" t="str">
        <f aca="false">IF(OR(U166="新加算Ⅰ",U166="新加算Ⅱ",U166="新加算Ⅲ",U166="新加算Ⅴ（１）",U166="新加算Ⅴ（３）",U166="新加算Ⅴ（８）"),IF(OR(AQ166="○",AQ166="令和６年度中に満たす"),"入力済","未入力"),"")</f>
        <v/>
      </c>
      <c r="BJ166" s="837" t="str">
        <f aca="false">IF(OR(U166="新加算Ⅰ",U166="新加算Ⅱ",U166="新加算Ⅴ（１）",U166="新加算Ⅴ（２）",U166="新加算Ⅴ（３）",U166="新加算Ⅴ（４）",U166="新加算Ⅴ（５）",U166="新加算Ⅴ（６）",U166="新加算Ⅴ（７）",U166="新加算Ⅴ（９）",U166="新加算Ⅴ（10）",U166="新加算Ⅴ（12）"),IF(OR(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（病院等（老健以外）)",K166&lt;&gt;"（介護予防）短期入所療養介護（医療院）"),AR166&lt;&gt;""),1,""),"")</f>
        <v/>
      </c>
      <c r="BK166" s="832" t="str">
        <f aca="false">IF(OR(U166="新加算Ⅰ",U166="新加算Ⅴ（１）",U166="新加算Ⅴ（２）",U166="新加算Ⅴ（５）",U166="新加算Ⅴ（７）",U166="新加算Ⅴ（10）"),IF(AS166="","未入力","入力済"),"")</f>
        <v/>
      </c>
      <c r="BL166" s="645" t="str">
        <f aca="false">G166</f>
        <v/>
      </c>
    </row>
    <row r="167" customFormat="false" ht="15" hidden="false" customHeight="true" outlineLevel="0" collapsed="false">
      <c r="A167" s="617"/>
      <c r="B167" s="732"/>
      <c r="C167" s="732"/>
      <c r="D167" s="732"/>
      <c r="E167" s="732"/>
      <c r="F167" s="732"/>
      <c r="G167" s="733"/>
      <c r="H167" s="733"/>
      <c r="I167" s="733"/>
      <c r="J167" s="861"/>
      <c r="K167" s="733"/>
      <c r="L167" s="880"/>
      <c r="M167" s="881"/>
      <c r="N167" s="838" t="str">
        <f aca="false">IF('別紙様式2-2（４・５月分）'!Q129="","",'別紙様式2-2（４・５月分）'!Q129)</f>
        <v/>
      </c>
      <c r="O167" s="864"/>
      <c r="P167" s="814"/>
      <c r="Q167" s="814"/>
      <c r="R167" s="814"/>
      <c r="S167" s="865"/>
      <c r="T167" s="816"/>
      <c r="U167" s="817"/>
      <c r="V167" s="866"/>
      <c r="W167" s="819"/>
      <c r="X167" s="820"/>
      <c r="Y167" s="627"/>
      <c r="Z167" s="820"/>
      <c r="AA167" s="627"/>
      <c r="AB167" s="820"/>
      <c r="AC167" s="627"/>
      <c r="AD167" s="820"/>
      <c r="AE167" s="627"/>
      <c r="AF167" s="627"/>
      <c r="AG167" s="821"/>
      <c r="AH167" s="822"/>
      <c r="AI167" s="867"/>
      <c r="AJ167" s="868"/>
      <c r="AK167" s="825"/>
      <c r="AL167" s="826"/>
      <c r="AM167" s="827"/>
      <c r="AN167" s="704"/>
      <c r="AO167" s="828"/>
      <c r="AP167" s="705"/>
      <c r="AQ167" s="705"/>
      <c r="AR167" s="829"/>
      <c r="AS167" s="830"/>
      <c r="AT167" s="839" t="str">
        <f aca="false">IF(AV166="","",IF(AG166&gt;10,"！令和６年度の新加算の「算定対象月」が10か月を超えています。標準的な「算定対象月」は令和６年６月から令和７年３月です。",IF(OR(AB166&lt;&gt;7,AD166&lt;&gt;3),"！算定期間の終わりが令和７年３月になっていません。区分変更を行う場合は、別紙様式2-4に記入してください。","")))</f>
        <v/>
      </c>
      <c r="AU167" s="869"/>
      <c r="AV167" s="832"/>
      <c r="AW167" s="878" t="str">
        <f aca="false">IF('別紙様式2-2（４・５月分）'!O129="","",'別紙様式2-2（４・５月分）'!O129)</f>
        <v/>
      </c>
      <c r="AX167" s="834"/>
      <c r="AY167" s="835"/>
      <c r="AZ167" s="836"/>
      <c r="BA167" s="836"/>
      <c r="BB167" s="836"/>
      <c r="BC167" s="836"/>
      <c r="BD167" s="836"/>
      <c r="BE167" s="836"/>
      <c r="BF167" s="836"/>
      <c r="BG167" s="836"/>
      <c r="BH167" s="836"/>
      <c r="BI167" s="836"/>
      <c r="BJ167" s="837"/>
      <c r="BK167" s="832"/>
      <c r="BL167" s="645" t="str">
        <f aca="false">G166</f>
        <v/>
      </c>
    </row>
    <row r="168" s="1" customFormat="true" ht="15" hidden="false" customHeight="true" outlineLevel="0" collapsed="false">
      <c r="A168" s="617"/>
      <c r="B168" s="732"/>
      <c r="C168" s="732"/>
      <c r="D168" s="732"/>
      <c r="E168" s="732"/>
      <c r="F168" s="732"/>
      <c r="G168" s="733"/>
      <c r="H168" s="733"/>
      <c r="I168" s="733"/>
      <c r="J168" s="861"/>
      <c r="K168" s="733"/>
      <c r="L168" s="880"/>
      <c r="M168" s="881"/>
      <c r="N168" s="838"/>
      <c r="O168" s="864"/>
      <c r="P168" s="874" t="s">
        <v>118</v>
      </c>
      <c r="Q168" s="841" t="e">
        <f aca="false">IFERROR(VLOOKUP('別紙様式2-2（４・５月分）'!AR128,【参考】数式用!$AT$5:$AV$22,3,FALSE),"")))</f>
        <v>#N/A</v>
      </c>
      <c r="R168" s="875" t="s">
        <v>120</v>
      </c>
      <c r="S168" s="870" t="e">
        <f aca="false">IFERROR(VLOOKUP(K166,【参考】数式用!$A$5:$AB$27,MATCH(Q168,【参考】数式用!$B$4:$AB$4,0)+1,0),"")))</f>
        <v>#N/A</v>
      </c>
      <c r="T168" s="844" t="s">
        <v>452</v>
      </c>
      <c r="U168" s="845"/>
      <c r="V168" s="871" t="e">
        <f aca="false">IFERROR(VLOOKUP(K166,【参考】数式用!$A$5:$AB$27,MATCH(U168,【参考】数式用!$B$4:$AB$4,0)+1,0),"")))</f>
        <v>#N/A</v>
      </c>
      <c r="W168" s="847" t="s">
        <v>114</v>
      </c>
      <c r="X168" s="882" t="n">
        <v>7</v>
      </c>
      <c r="Y168" s="668" t="s">
        <v>115</v>
      </c>
      <c r="Z168" s="882" t="n">
        <v>4</v>
      </c>
      <c r="AA168" s="668" t="s">
        <v>406</v>
      </c>
      <c r="AB168" s="882" t="n">
        <v>8</v>
      </c>
      <c r="AC168" s="668" t="s">
        <v>115</v>
      </c>
      <c r="AD168" s="882" t="n">
        <v>3</v>
      </c>
      <c r="AE168" s="668" t="s">
        <v>116</v>
      </c>
      <c r="AF168" s="668" t="s">
        <v>127</v>
      </c>
      <c r="AG168" s="849" t="n">
        <f aca="false">IF(X168&gt;=1,(AB168*12+AD168)-(X168*12+Z168)+1,"")</f>
        <v>12</v>
      </c>
      <c r="AH168" s="850" t="s">
        <v>407</v>
      </c>
      <c r="AI168" s="872" t="str">
        <f aca="false">IFERROR(ROUNDDOWN(ROUND(L166*V168,0)*M166,0)*AG168,"")</f>
        <v/>
      </c>
      <c r="AJ168" s="883" t="str">
        <f aca="false">IFERROR(ROUNDDOWN(ROUND((L166*(V168-AX166)),0)*M166,0)*AG168,"")</f>
        <v/>
      </c>
      <c r="AK168" s="853" t="e">
        <f aca="false">IFERROR(IF(OR(N166="",N167="",N169=""),0,ROUNDDOWN(ROUNDDOWN(ROUND(L166*VLOOKUP(K166,【参考】数式用!$A$5:$AB$27,MATCH("新加算Ⅳ",【参考】数式用!$B$4:$AB$4,0)+1,0),0)*M166,0)*AG168*0.5,0)),"")),0),0),0)))</f>
        <v>#N/A</v>
      </c>
      <c r="AL168" s="854" t="str">
        <f aca="false">IF(U168&lt;&gt;"","新規に適用","")</f>
        <v/>
      </c>
      <c r="AM168" s="855" t="e">
        <f aca="false">IFERROR(IF(OR(N169="ベア加算",N169=""),0, IF(OR(U166="新加算Ⅰ",U166="新加算Ⅱ",U166="新加算Ⅲ",U166="新加算Ⅳ"),0,ROUNDDOWN(ROUND(L166*VLOOKUP(K166,【参考】数式用!$A$5:$I$27,MATCH("ベア加算",【参考】数式用!$B$4:$I$4,0)+1,0),0)*M166,0)*AG168)),"")),0),0))))</f>
        <v>#N/A</v>
      </c>
      <c r="AN168" s="856" t="e">
        <f aca="false">IF(AM168=0,"",IF(AND(U168&lt;&gt;"",AN166=""),"新規に適用",IF(AND(U168&lt;&gt;"",AN166&lt;&gt;""),"継続で適用","")))</f>
        <v>#N/A</v>
      </c>
      <c r="AO168" s="856" t="str">
        <f aca="false">IF(AND(U168&lt;&gt;"",AO166=""),"新規に適用",IF(AND(U168&lt;&gt;"",AO166&lt;&gt;""),"継続で適用",""))</f>
        <v/>
      </c>
      <c r="AP168" s="857"/>
      <c r="AQ168" s="856" t="str">
        <f aca="false">IF(AND(U168&lt;&gt;"",AQ166=""),"新規に適用",IF(AND(U168&lt;&gt;"",AQ166&lt;&gt;""),"継続で適用",""))</f>
        <v/>
      </c>
      <c r="AR168" s="858" t="str">
        <f aca="false">IF(AND(U168&lt;&gt;"",AO166=""),"新規に適用",IF(AND(U168&lt;&gt;"",OR(U166="新加算Ⅰ",U166="新加算Ⅱ",U166="新加算Ⅴ（１）",U166="新加算Ⅴ（２）",U166="新加算Ⅴ（３）",U166="新加算Ⅴ（４）",U166="新加算Ⅴ（５）",U166="新加算Ⅴ（６）",U166="新加算Ⅴ（７）",U166="新加算Ⅴ（９）",U166="新加算Ⅴ（10）",U166="新加算Ⅴ（12）")),"継続で適用",""))</f>
        <v/>
      </c>
      <c r="AS168" s="856" t="str">
        <f aca="false">IF(AND(U168&lt;&gt;"",AS166=""),"新規に適用",IF(AND(U168&lt;&gt;"",AS166&lt;&gt;""),"継続で適用",""))</f>
        <v/>
      </c>
      <c r="AT168" s="839"/>
      <c r="AU168" s="869"/>
      <c r="AV168" s="832" t="str">
        <f aca="false">IF(K166&lt;&gt;"","V列に色付け","")</f>
        <v/>
      </c>
      <c r="AW168" s="878"/>
      <c r="AX168" s="834"/>
      <c r="BL168" s="645" t="str">
        <f aca="false">G166</f>
        <v/>
      </c>
    </row>
    <row r="169" s="1" customFormat="true" ht="30" hidden="false" customHeight="true" outlineLevel="0" collapsed="false">
      <c r="A169" s="617"/>
      <c r="B169" s="732"/>
      <c r="C169" s="732"/>
      <c r="D169" s="732"/>
      <c r="E169" s="732"/>
      <c r="F169" s="732"/>
      <c r="G169" s="733"/>
      <c r="H169" s="733"/>
      <c r="I169" s="733"/>
      <c r="J169" s="861"/>
      <c r="K169" s="733"/>
      <c r="L169" s="880"/>
      <c r="M169" s="881"/>
      <c r="N169" s="860" t="str">
        <f aca="false">IF('別紙様式2-2（４・５月分）'!Q130="","",'別紙様式2-2（４・５月分）'!Q130)</f>
        <v/>
      </c>
      <c r="O169" s="864"/>
      <c r="P169" s="874"/>
      <c r="Q169" s="841"/>
      <c r="R169" s="875"/>
      <c r="S169" s="870"/>
      <c r="T169" s="844"/>
      <c r="U169" s="845"/>
      <c r="V169" s="871"/>
      <c r="W169" s="847"/>
      <c r="X169" s="882"/>
      <c r="Y169" s="668"/>
      <c r="Z169" s="882"/>
      <c r="AA169" s="668"/>
      <c r="AB169" s="882"/>
      <c r="AC169" s="668"/>
      <c r="AD169" s="882"/>
      <c r="AE169" s="668"/>
      <c r="AF169" s="668"/>
      <c r="AG169" s="849"/>
      <c r="AH169" s="850"/>
      <c r="AI169" s="872"/>
      <c r="AJ169" s="883"/>
      <c r="AK169" s="853"/>
      <c r="AL169" s="854"/>
      <c r="AM169" s="855"/>
      <c r="AN169" s="856"/>
      <c r="AO169" s="856"/>
      <c r="AP169" s="857"/>
      <c r="AQ169" s="856"/>
      <c r="AR169" s="858"/>
      <c r="AS169" s="856"/>
      <c r="AT169" s="682" t="str">
        <f aca="false">IF(AV166="","",IF(OR(U166="",AND(N169="ベア加算なし",OR(U166="新加算Ⅰ",U166="新加算Ⅱ",U166="新加算Ⅲ",U166="新加算Ⅳ"),AN166=""),AND(OR(U166="新加算Ⅰ",U166="新加算Ⅱ",U166="新加算Ⅲ",U166="新加算Ⅳ",U166="新加算Ⅴ（１）",U166="新加算Ⅴ（２）",U166="新加算Ⅴ（３）",U166="新加算Ⅴ（４）",U166="新加算Ⅴ（５）",U166="新加算Ⅴ（６）",U166="新加算Ⅴ（８）",U166="新加算Ⅴ（11）"),AO166=""),AND(OR(U166="新加算Ⅴ（７）",U166="新加算Ⅴ（９）",U166="新加算Ⅴ（10）",U166="新加算Ⅴ（12）",U166="新加算Ⅴ（13）",U166="新加算Ⅴ（14）"),AP166=""),AND(OR(U166="新加算Ⅰ",U166="新加算Ⅱ",U166="新加算Ⅲ",U166="新加算Ⅴ（１）",U166="新加算Ⅴ（３）",U166="新加算Ⅴ（８）"),AQ166=""),AND(AND(OR(U166="新加算Ⅰ",U166="新加算Ⅱ",U166="新加算Ⅴ（１）",U166="新加算Ⅴ（２）",U166="新加算Ⅴ（３）",U166="新加算Ⅴ（４）",U166="新加算Ⅴ（５）",U166="新加算Ⅴ（６）",U166="新加算Ⅴ（７）",U166="新加算Ⅴ（９）",U166="新加算Ⅴ（10）",U166="新加算Ⅴ（12）"),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166=""),AND(OR(U166="新加算Ⅰ",U166="新加算Ⅴ（１）",U166="新加算Ⅴ（２）",U166="新加算Ⅴ（５）",U166="新加算Ⅴ（７）",U166="新加算Ⅴ（10）"),AS166="")),"！記入が必要な欄（ピンク色のセル）に空欄があります。空欄を埋めてください。",""))</f>
        <v/>
      </c>
      <c r="AU169" s="869"/>
      <c r="AV169" s="832"/>
      <c r="AW169" s="878" t="str">
        <f aca="false">IF('別紙様式2-2（４・５月分）'!O130="","",'別紙様式2-2（４・５月分）'!O130)</f>
        <v/>
      </c>
      <c r="AX169" s="834"/>
      <c r="BL169" s="645" t="str">
        <f aca="false">G166</f>
        <v/>
      </c>
    </row>
    <row r="170" customFormat="false" ht="30" hidden="false" customHeight="true" outlineLevel="0" collapsed="false">
      <c r="A170" s="731" t="n">
        <v>40</v>
      </c>
      <c r="B170" s="732" t="str">
        <f aca="false">IF(基本情報入力シート!C93="","",基本情報入力シート!C93)</f>
        <v/>
      </c>
      <c r="C170" s="732"/>
      <c r="D170" s="732"/>
      <c r="E170" s="732"/>
      <c r="F170" s="732"/>
      <c r="G170" s="733" t="str">
        <f aca="false">IF(基本情報入力シート!M93="","",基本情報入力シート!M93)</f>
        <v/>
      </c>
      <c r="H170" s="733" t="str">
        <f aca="false">IF(基本情報入力シート!R93="","",基本情報入力シート!R93)</f>
        <v/>
      </c>
      <c r="I170" s="733" t="str">
        <f aca="false">IF(基本情報入力シート!W93="","",基本情報入力シート!W93)</f>
        <v/>
      </c>
      <c r="J170" s="861" t="str">
        <f aca="false">IF(基本情報入力シート!X93="","",基本情報入力シート!X93)</f>
        <v/>
      </c>
      <c r="K170" s="733" t="str">
        <f aca="false">IF(基本情報入力シート!Y93="","",基本情報入力シート!Y93)</f>
        <v/>
      </c>
      <c r="L170" s="880" t="str">
        <f aca="false">IF(基本情報入力シート!AB93="","",基本情報入力シート!AB93)</f>
        <v/>
      </c>
      <c r="M170" s="881" t="e">
        <f aca="false">IF(基本情報入力シート!AC93="","",基本情報入力シート!AC93)</f>
        <v>#N/A</v>
      </c>
      <c r="N170" s="812" t="str">
        <f aca="false">IF('別紙様式2-2（４・５月分）'!Q131="","",'別紙様式2-2（４・５月分）'!Q131)</f>
        <v/>
      </c>
      <c r="O170" s="864" t="e">
        <f aca="false">IF(SUM('別紙様式2-2（４・５月分）'!R131:R133)=0,"",SUM('別紙様式2-2（４・５月分）'!R131:R133))</f>
        <v>#N/A</v>
      </c>
      <c r="P170" s="814" t="e">
        <f aca="false">IFERROR(VLOOKUP('別紙様式2-2（４・５月分）'!AR131,【参考】数式用!$AT$5:$AU$22,2,FALSE),"")))</f>
        <v>#N/A</v>
      </c>
      <c r="Q170" s="814"/>
      <c r="R170" s="814"/>
      <c r="S170" s="865" t="e">
        <f aca="false">IFERROR(VLOOKUP(K170,【参考】数式用!$A$5:$AB$27,MATCH(P170,【参考】数式用!$B$4:$AB$4,0)+1,0),"")))</f>
        <v>#N/A</v>
      </c>
      <c r="T170" s="816" t="s">
        <v>447</v>
      </c>
      <c r="U170" s="817"/>
      <c r="V170" s="866" t="e">
        <f aca="false">IFERROR(VLOOKUP(K170,【参考】数式用!$A$5:$AB$27,MATCH(U170,【参考】数式用!$B$4:$AB$4,0)+1,0),"")))</f>
        <v>#N/A</v>
      </c>
      <c r="W170" s="819" t="s">
        <v>114</v>
      </c>
      <c r="X170" s="820" t="n">
        <v>6</v>
      </c>
      <c r="Y170" s="627" t="s">
        <v>115</v>
      </c>
      <c r="Z170" s="820" t="n">
        <v>6</v>
      </c>
      <c r="AA170" s="627" t="s">
        <v>406</v>
      </c>
      <c r="AB170" s="820" t="n">
        <v>7</v>
      </c>
      <c r="AC170" s="627" t="s">
        <v>115</v>
      </c>
      <c r="AD170" s="820" t="n">
        <v>3</v>
      </c>
      <c r="AE170" s="627" t="s">
        <v>116</v>
      </c>
      <c r="AF170" s="627" t="s">
        <v>127</v>
      </c>
      <c r="AG170" s="821" t="n">
        <f aca="false">IF(X170&gt;=1,(AB170*12+AD170)-(X170*12+Z170)+1,"")</f>
        <v>10</v>
      </c>
      <c r="AH170" s="822" t="s">
        <v>407</v>
      </c>
      <c r="AI170" s="867" t="str">
        <f aca="false">IFERROR(ROUNDDOWN(ROUND(L170*V170,0)*M170,0)*AG170,"")</f>
        <v/>
      </c>
      <c r="AJ170" s="868" t="str">
        <f aca="false">IFERROR(ROUNDDOWN(ROUND((L170*(V170-AX170)),0)*M170,0)*AG170,"")</f>
        <v/>
      </c>
      <c r="AK170" s="825" t="e">
        <f aca="false">IFERROR(IF(OR(N170="",N171="",N173=""),0,ROUNDDOWN(ROUNDDOWN(ROUND(L170*VLOOKUP(K170,【参考】数式用!$A$5:$AB$27,MATCH("新加算Ⅳ",【参考】数式用!$B$4:$AB$4,0)+1,0),0)*M170,0)*AG170*0.5,0)),"")),0),0),0)))</f>
        <v>#N/A</v>
      </c>
      <c r="AL170" s="826"/>
      <c r="AM170" s="827" t="e">
        <f aca="false">IFERROR(IF(OR(N173="ベア加算",N173=""),0, IF(OR(U170="新加算Ⅰ",U170="新加算Ⅱ",U170="新加算Ⅲ",U170="新加算Ⅳ"),ROUNDDOWN(ROUND(L170*VLOOKUP(K170,【参考】数式用!$A$5:$I$27,MATCH("ベア加算",【参考】数式用!$B$4:$I$4,0)+1,0),0)*M170,0)*AG170,0)),"")),0),0))))</f>
        <v>#N/A</v>
      </c>
      <c r="AN170" s="704"/>
      <c r="AO170" s="828"/>
      <c r="AP170" s="705"/>
      <c r="AQ170" s="705"/>
      <c r="AR170" s="829"/>
      <c r="AS170" s="830"/>
      <c r="AT170" s="640" t="str">
        <f aca="false">IF(AV170="","",IF(V170&lt;O170,"！加算の要件上は問題ありませんが、令和６年４・５月と比較して令和６年６月に加算率が下がる計画になっています。",""))</f>
        <v/>
      </c>
      <c r="AU170" s="869"/>
      <c r="AV170" s="832" t="str">
        <f aca="false">IF(K170&lt;&gt;"","V列に色付け","")</f>
        <v/>
      </c>
      <c r="AW170" s="878" t="str">
        <f aca="false">IF('別紙様式2-2（４・５月分）'!O131="","",'別紙様式2-2（４・５月分）'!O131)</f>
        <v/>
      </c>
      <c r="AX170" s="834" t="e">
        <f aca="false">IF(SUM('別紙様式2-2（４・５月分）'!P131:P133)=0,"",SUM('別紙様式2-2（４・５月分）'!P131:P133))</f>
        <v>#N/A</v>
      </c>
      <c r="AY170" s="835" t="e">
        <f aca="false">IFERROR(VLOOKUP(K170,【参考】数式用!$AJ$2:$AK$24,2,FALSE),"")))</f>
        <v>#N/A</v>
      </c>
      <c r="AZ170" s="836" t="s">
        <v>448</v>
      </c>
      <c r="BA170" s="836" t="s">
        <v>449</v>
      </c>
      <c r="BB170" s="836" t="s">
        <v>450</v>
      </c>
      <c r="BC170" s="836" t="s">
        <v>451</v>
      </c>
      <c r="BD170" s="836" t="e">
        <f aca="false">IF(AND(P170&lt;&gt;"新加算Ⅰ",P170&lt;&gt;"新加算Ⅱ",P170&lt;&gt;"新加算Ⅲ",P170&lt;&gt;"新加算Ⅳ"),P170,IF(Q172&lt;&gt;"",Q172,""))</f>
        <v>#N/A</v>
      </c>
      <c r="BE170" s="836"/>
      <c r="BF170" s="836" t="e">
        <f aca="false">IF(AM170&lt;&gt;0,IF(AN170="○","入力済","未入力"),"")</f>
        <v>#N/A</v>
      </c>
      <c r="BG170" s="836" t="str">
        <f aca="false">IF(OR(U170="新加算Ⅰ",U170="新加算Ⅱ",U170="新加算Ⅲ",U170="新加算Ⅳ",U170="新加算Ⅴ（１）",U170="新加算Ⅴ（２）",U170="新加算Ⅴ（３）",U170="新加算ⅠⅤ（４）",U170="新加算Ⅴ（５）",U170="新加算Ⅴ（６）",U170="新加算Ⅴ（８）",U170="新加算Ⅴ（11）"),IF(OR(AO170="○",AO170="令和６年度中に満たす"),"入力済","未入力"),"")</f>
        <v/>
      </c>
      <c r="BH170" s="836" t="str">
        <f aca="false">IF(OR(U170="新加算Ⅴ（７）",U170="新加算Ⅴ（９）",U170="新加算Ⅴ（10）",U170="新加算Ⅴ（12）",U170="新加算Ⅴ（13）",U170="新加算Ⅴ（14）"),IF(OR(AP170="○",AP170="令和６年度中に満たす"),"入力済","未入力"),"")</f>
        <v/>
      </c>
      <c r="BI170" s="836" t="str">
        <f aca="false">IF(OR(U170="新加算Ⅰ",U170="新加算Ⅱ",U170="新加算Ⅲ",U170="新加算Ⅴ（１）",U170="新加算Ⅴ（３）",U170="新加算Ⅴ（８）"),IF(OR(AQ170="○",AQ170="令和６年度中に満たす"),"入力済","未入力"),"")</f>
        <v/>
      </c>
      <c r="BJ170" s="837" t="str">
        <f aca="false">IF(OR(U170="新加算Ⅰ",U170="新加算Ⅱ",U170="新加算Ⅴ（１）",U170="新加算Ⅴ（２）",U170="新加算Ⅴ（３）",U170="新加算Ⅴ（４）",U170="新加算Ⅴ（５）",U170="新加算Ⅴ（６）",U170="新加算Ⅴ（７）",U170="新加算Ⅴ（９）",U170="新加算Ⅴ（10）",U170="新加算Ⅴ（12）"),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（病院等（老健以外）)",K170&lt;&gt;"（介護予防）短期入所療養介護（医療院）"),AR170&lt;&gt;""),1,""),"")</f>
        <v/>
      </c>
      <c r="BK170" s="832" t="str">
        <f aca="false">IF(OR(U170="新加算Ⅰ",U170="新加算Ⅴ（１）",U170="新加算Ⅴ（２）",U170="新加算Ⅴ（５）",U170="新加算Ⅴ（７）",U170="新加算Ⅴ（10）"),IF(AS170="","未入力","入力済"),"")</f>
        <v/>
      </c>
      <c r="BL170" s="645" t="str">
        <f aca="false">G170</f>
        <v/>
      </c>
    </row>
    <row r="171" customFormat="false" ht="15" hidden="false" customHeight="true" outlineLevel="0" collapsed="false">
      <c r="A171" s="731"/>
      <c r="B171" s="732"/>
      <c r="C171" s="732"/>
      <c r="D171" s="732"/>
      <c r="E171" s="732"/>
      <c r="F171" s="732"/>
      <c r="G171" s="733"/>
      <c r="H171" s="733"/>
      <c r="I171" s="733"/>
      <c r="J171" s="861"/>
      <c r="K171" s="733"/>
      <c r="L171" s="880"/>
      <c r="M171" s="881"/>
      <c r="N171" s="838" t="str">
        <f aca="false">IF('別紙様式2-2（４・５月分）'!Q132="","",'別紙様式2-2（４・５月分）'!Q132)</f>
        <v/>
      </c>
      <c r="O171" s="864"/>
      <c r="P171" s="814"/>
      <c r="Q171" s="814"/>
      <c r="R171" s="814"/>
      <c r="S171" s="865"/>
      <c r="T171" s="816"/>
      <c r="U171" s="817"/>
      <c r="V171" s="866"/>
      <c r="W171" s="819"/>
      <c r="X171" s="820"/>
      <c r="Y171" s="627"/>
      <c r="Z171" s="820"/>
      <c r="AA171" s="627"/>
      <c r="AB171" s="820"/>
      <c r="AC171" s="627"/>
      <c r="AD171" s="820"/>
      <c r="AE171" s="627"/>
      <c r="AF171" s="627"/>
      <c r="AG171" s="821"/>
      <c r="AH171" s="822"/>
      <c r="AI171" s="867"/>
      <c r="AJ171" s="868"/>
      <c r="AK171" s="825"/>
      <c r="AL171" s="826"/>
      <c r="AM171" s="827"/>
      <c r="AN171" s="704"/>
      <c r="AO171" s="828"/>
      <c r="AP171" s="705"/>
      <c r="AQ171" s="705"/>
      <c r="AR171" s="829"/>
      <c r="AS171" s="830"/>
      <c r="AT171" s="839" t="str">
        <f aca="false">IF(AV170="","",IF(AG170&gt;10,"！令和６年度の新加算の「算定対象月」が10か月を超えています。標準的な「算定対象月」は令和６年６月から令和７年３月です。",IF(OR(AB170&lt;&gt;7,AD170&lt;&gt;3),"！算定期間の終わりが令和７年３月になっていません。区分変更を行う場合は、別紙様式2-4に記入してください。","")))</f>
        <v/>
      </c>
      <c r="AU171" s="869"/>
      <c r="AV171" s="832"/>
      <c r="AW171" s="878" t="str">
        <f aca="false">IF('別紙様式2-2（４・５月分）'!O132="","",'別紙様式2-2（４・５月分）'!O132)</f>
        <v/>
      </c>
      <c r="AX171" s="834"/>
      <c r="AY171" s="835"/>
      <c r="AZ171" s="836"/>
      <c r="BA171" s="836"/>
      <c r="BB171" s="836"/>
      <c r="BC171" s="836"/>
      <c r="BD171" s="836"/>
      <c r="BE171" s="836"/>
      <c r="BF171" s="836"/>
      <c r="BG171" s="836"/>
      <c r="BH171" s="836"/>
      <c r="BI171" s="836"/>
      <c r="BJ171" s="837"/>
      <c r="BK171" s="832"/>
      <c r="BL171" s="645" t="str">
        <f aca="false">G170</f>
        <v/>
      </c>
    </row>
    <row r="172" s="1" customFormat="true" ht="15" hidden="false" customHeight="true" outlineLevel="0" collapsed="false">
      <c r="A172" s="731"/>
      <c r="B172" s="732"/>
      <c r="C172" s="732"/>
      <c r="D172" s="732"/>
      <c r="E172" s="732"/>
      <c r="F172" s="732"/>
      <c r="G172" s="733"/>
      <c r="H172" s="733"/>
      <c r="I172" s="733"/>
      <c r="J172" s="861"/>
      <c r="K172" s="733"/>
      <c r="L172" s="880"/>
      <c r="M172" s="881"/>
      <c r="N172" s="838"/>
      <c r="O172" s="864"/>
      <c r="P172" s="874" t="s">
        <v>118</v>
      </c>
      <c r="Q172" s="841" t="e">
        <f aca="false">IFERROR(VLOOKUP('別紙様式2-2（４・５月分）'!AR131,【参考】数式用!$AT$5:$AV$22,3,FALSE),"")))</f>
        <v>#N/A</v>
      </c>
      <c r="R172" s="875" t="s">
        <v>120</v>
      </c>
      <c r="S172" s="870" t="e">
        <f aca="false">IFERROR(VLOOKUP(K170,【参考】数式用!$A$5:$AB$27,MATCH(Q172,【参考】数式用!$B$4:$AB$4,0)+1,0),"")))</f>
        <v>#N/A</v>
      </c>
      <c r="T172" s="844" t="s">
        <v>452</v>
      </c>
      <c r="U172" s="845"/>
      <c r="V172" s="871" t="e">
        <f aca="false">IFERROR(VLOOKUP(K170,【参考】数式用!$A$5:$AB$27,MATCH(U172,【参考】数式用!$B$4:$AB$4,0)+1,0),"")))</f>
        <v>#N/A</v>
      </c>
      <c r="W172" s="847" t="s">
        <v>114</v>
      </c>
      <c r="X172" s="882" t="n">
        <v>7</v>
      </c>
      <c r="Y172" s="668" t="s">
        <v>115</v>
      </c>
      <c r="Z172" s="882" t="n">
        <v>4</v>
      </c>
      <c r="AA172" s="668" t="s">
        <v>406</v>
      </c>
      <c r="AB172" s="882" t="n">
        <v>8</v>
      </c>
      <c r="AC172" s="668" t="s">
        <v>115</v>
      </c>
      <c r="AD172" s="882" t="n">
        <v>3</v>
      </c>
      <c r="AE172" s="668" t="s">
        <v>116</v>
      </c>
      <c r="AF172" s="668" t="s">
        <v>127</v>
      </c>
      <c r="AG172" s="849" t="n">
        <f aca="false">IF(X172&gt;=1,(AB172*12+AD172)-(X172*12+Z172)+1,"")</f>
        <v>12</v>
      </c>
      <c r="AH172" s="850" t="s">
        <v>407</v>
      </c>
      <c r="AI172" s="872" t="str">
        <f aca="false">IFERROR(ROUNDDOWN(ROUND(L170*V172,0)*M170,0)*AG172,"")</f>
        <v/>
      </c>
      <c r="AJ172" s="883" t="str">
        <f aca="false">IFERROR(ROUNDDOWN(ROUND((L170*(V172-AX170)),0)*M170,0)*AG172,"")</f>
        <v/>
      </c>
      <c r="AK172" s="853" t="e">
        <f aca="false">IFERROR(IF(OR(N170="",N171="",N173=""),0,ROUNDDOWN(ROUNDDOWN(ROUND(L170*VLOOKUP(K170,【参考】数式用!$A$5:$AB$27,MATCH("新加算Ⅳ",【参考】数式用!$B$4:$AB$4,0)+1,0),0)*M170,0)*AG172*0.5,0)),"")),0),0),0)))</f>
        <v>#N/A</v>
      </c>
      <c r="AL172" s="854" t="str">
        <f aca="false">IF(U172&lt;&gt;"","新規に適用","")</f>
        <v/>
      </c>
      <c r="AM172" s="855" t="e">
        <f aca="false">IFERROR(IF(OR(N173="ベア加算",N173=""),0, IF(OR(U170="新加算Ⅰ",U170="新加算Ⅱ",U170="新加算Ⅲ",U170="新加算Ⅳ"),0,ROUNDDOWN(ROUND(L170*VLOOKUP(K170,【参考】数式用!$A$5:$I$27,MATCH("ベア加算",【参考】数式用!$B$4:$I$4,0)+1,0),0)*M170,0)*AG172)),"")),0),0))))</f>
        <v>#N/A</v>
      </c>
      <c r="AN172" s="856" t="e">
        <f aca="false">IF(AM172=0,"",IF(AND(U172&lt;&gt;"",AN170=""),"新規に適用",IF(AND(U172&lt;&gt;"",AN170&lt;&gt;""),"継続で適用","")))</f>
        <v>#N/A</v>
      </c>
      <c r="AO172" s="856" t="str">
        <f aca="false">IF(AND(U172&lt;&gt;"",AO170=""),"新規に適用",IF(AND(U172&lt;&gt;"",AO170&lt;&gt;""),"継続で適用",""))</f>
        <v/>
      </c>
      <c r="AP172" s="857"/>
      <c r="AQ172" s="856" t="str">
        <f aca="false">IF(AND(U172&lt;&gt;"",AQ170=""),"新規に適用",IF(AND(U172&lt;&gt;"",AQ170&lt;&gt;""),"継続で適用",""))</f>
        <v/>
      </c>
      <c r="AR172" s="858" t="str">
        <f aca="false">IF(AND(U172&lt;&gt;"",AO170=""),"新規に適用",IF(AND(U172&lt;&gt;"",OR(U170="新加算Ⅰ",U170="新加算Ⅱ",U170="新加算Ⅴ（１）",U170="新加算Ⅴ（２）",U170="新加算Ⅴ（３）",U170="新加算Ⅴ（４）",U170="新加算Ⅴ（５）",U170="新加算Ⅴ（６）",U170="新加算Ⅴ（７）",U170="新加算Ⅴ（９）",U170="新加算Ⅴ（10）",U170="新加算Ⅴ（12）")),"継続で適用",""))</f>
        <v/>
      </c>
      <c r="AS172" s="856" t="str">
        <f aca="false">IF(AND(U172&lt;&gt;"",AS170=""),"新規に適用",IF(AND(U172&lt;&gt;"",AS170&lt;&gt;""),"継続で適用",""))</f>
        <v/>
      </c>
      <c r="AT172" s="839"/>
      <c r="AU172" s="869"/>
      <c r="AV172" s="832" t="str">
        <f aca="false">IF(K170&lt;&gt;"","V列に色付け","")</f>
        <v/>
      </c>
      <c r="AW172" s="878"/>
      <c r="AX172" s="834"/>
      <c r="BL172" s="645" t="str">
        <f aca="false">G170</f>
        <v/>
      </c>
    </row>
    <row r="173" s="1" customFormat="true" ht="30" hidden="false" customHeight="true" outlineLevel="0" collapsed="false">
      <c r="A173" s="731"/>
      <c r="B173" s="732"/>
      <c r="C173" s="732"/>
      <c r="D173" s="732"/>
      <c r="E173" s="732"/>
      <c r="F173" s="732"/>
      <c r="G173" s="733"/>
      <c r="H173" s="733"/>
      <c r="I173" s="733"/>
      <c r="J173" s="861"/>
      <c r="K173" s="733"/>
      <c r="L173" s="880"/>
      <c r="M173" s="881"/>
      <c r="N173" s="860" t="str">
        <f aca="false">IF('別紙様式2-2（４・５月分）'!Q133="","",'別紙様式2-2（４・５月分）'!Q133)</f>
        <v/>
      </c>
      <c r="O173" s="864"/>
      <c r="P173" s="874"/>
      <c r="Q173" s="841"/>
      <c r="R173" s="875"/>
      <c r="S173" s="870"/>
      <c r="T173" s="844"/>
      <c r="U173" s="845"/>
      <c r="V173" s="871"/>
      <c r="W173" s="847"/>
      <c r="X173" s="882"/>
      <c r="Y173" s="668"/>
      <c r="Z173" s="882"/>
      <c r="AA173" s="668"/>
      <c r="AB173" s="882"/>
      <c r="AC173" s="668"/>
      <c r="AD173" s="882"/>
      <c r="AE173" s="668"/>
      <c r="AF173" s="668"/>
      <c r="AG173" s="849"/>
      <c r="AH173" s="850"/>
      <c r="AI173" s="872"/>
      <c r="AJ173" s="883"/>
      <c r="AK173" s="853"/>
      <c r="AL173" s="854"/>
      <c r="AM173" s="855"/>
      <c r="AN173" s="856"/>
      <c r="AO173" s="856"/>
      <c r="AP173" s="857"/>
      <c r="AQ173" s="856"/>
      <c r="AR173" s="858"/>
      <c r="AS173" s="856"/>
      <c r="AT173" s="682" t="str">
        <f aca="false">IF(AV170="","",IF(OR(U170="",AND(N173="ベア加算なし",OR(U170="新加算Ⅰ",U170="新加算Ⅱ",U170="新加算Ⅲ",U170="新加算Ⅳ"),AN170=""),AND(OR(U170="新加算Ⅰ",U170="新加算Ⅱ",U170="新加算Ⅲ",U170="新加算Ⅳ",U170="新加算Ⅴ（１）",U170="新加算Ⅴ（２）",U170="新加算Ⅴ（３）",U170="新加算Ⅴ（４）",U170="新加算Ⅴ（５）",U170="新加算Ⅴ（６）",U170="新加算Ⅴ（８）",U170="新加算Ⅴ（11）"),AO170=""),AND(OR(U170="新加算Ⅴ（７）",U170="新加算Ⅴ（９）",U170="新加算Ⅴ（10）",U170="新加算Ⅴ（12）",U170="新加算Ⅴ（13）",U170="新加算Ⅴ（14）"),AP170=""),AND(OR(U170="新加算Ⅰ",U170="新加算Ⅱ",U170="新加算Ⅲ",U170="新加算Ⅴ（１）",U170="新加算Ⅴ（３）",U170="新加算Ⅴ（８）"),AQ170=""),AND(AND(OR(U170="新加算Ⅰ",U170="新加算Ⅱ",U170="新加算Ⅴ（１）",U170="新加算Ⅴ（２）",U170="新加算Ⅴ（３）",U170="新加算Ⅴ（４）",U170="新加算Ⅴ（５）",U170="新加算Ⅴ（６）",U170="新加算Ⅴ（７）",U170="新加算Ⅴ（９）",U170="新加算Ⅴ（10）",U170="新加算Ⅴ（12）"),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170=""),AND(OR(U170="新加算Ⅰ",U170="新加算Ⅴ（１）",U170="新加算Ⅴ（２）",U170="新加算Ⅴ（５）",U170="新加算Ⅴ（７）",U170="新加算Ⅴ（10）"),AS170="")),"！記入が必要な欄（ピンク色のセル）に空欄があります。空欄を埋めてください。",""))</f>
        <v/>
      </c>
      <c r="AU173" s="869"/>
      <c r="AV173" s="832"/>
      <c r="AW173" s="878" t="str">
        <f aca="false">IF('別紙様式2-2（４・５月分）'!O133="","",'別紙様式2-2（４・５月分）'!O133)</f>
        <v/>
      </c>
      <c r="AX173" s="834"/>
      <c r="BL173" s="645" t="str">
        <f aca="false">G170</f>
        <v/>
      </c>
    </row>
    <row r="174" customFormat="false" ht="30" hidden="false" customHeight="true" outlineLevel="0" collapsed="false">
      <c r="A174" s="617" t="n">
        <v>41</v>
      </c>
      <c r="B174" s="618" t="str">
        <f aca="false">IF(基本情報入力シート!C94="","",基本情報入力シート!C94)</f>
        <v/>
      </c>
      <c r="C174" s="618"/>
      <c r="D174" s="618"/>
      <c r="E174" s="618"/>
      <c r="F174" s="618"/>
      <c r="G174" s="619" t="str">
        <f aca="false">IF(基本情報入力シート!M94="","",基本情報入力シート!M94)</f>
        <v/>
      </c>
      <c r="H174" s="619" t="str">
        <f aca="false">IF(基本情報入力シート!R94="","",基本情報入力シート!R94)</f>
        <v/>
      </c>
      <c r="I174" s="619" t="str">
        <f aca="false">IF(基本情報入力シート!W94="","",基本情報入力シート!W94)</f>
        <v/>
      </c>
      <c r="J174" s="809" t="str">
        <f aca="false">IF(基本情報入力シート!X94="","",基本情報入力シート!X94)</f>
        <v/>
      </c>
      <c r="K174" s="619" t="str">
        <f aca="false">IF(基本情報入力シート!Y94="","",基本情報入力シート!Y94)</f>
        <v/>
      </c>
      <c r="L174" s="621" t="str">
        <f aca="false">IF(基本情報入力シート!AB94="","",基本情報入力シート!AB94)</f>
        <v/>
      </c>
      <c r="M174" s="622" t="e">
        <f aca="false">IF(基本情報入力シート!AC94="","",基本情報入力シート!AC94)</f>
        <v>#N/A</v>
      </c>
      <c r="N174" s="812" t="str">
        <f aca="false">IF('別紙様式2-2（４・５月分）'!Q134="","",'別紙様式2-2（４・５月分）'!Q134)</f>
        <v/>
      </c>
      <c r="O174" s="864" t="e">
        <f aca="false">IF(SUM('別紙様式2-2（４・５月分）'!R134:R136)=0,"",SUM('別紙様式2-2（４・５月分）'!R134:R136))</f>
        <v>#N/A</v>
      </c>
      <c r="P174" s="814" t="e">
        <f aca="false">IFERROR(VLOOKUP('別紙様式2-2（４・５月分）'!AR134,【参考】数式用!$AT$5:$AU$22,2,FALSE),"")))</f>
        <v>#N/A</v>
      </c>
      <c r="Q174" s="814"/>
      <c r="R174" s="814"/>
      <c r="S174" s="865" t="e">
        <f aca="false">IFERROR(VLOOKUP(K174,【参考】数式用!$A$5:$AB$27,MATCH(P174,【参考】数式用!$B$4:$AB$4,0)+1,0),"")))</f>
        <v>#N/A</v>
      </c>
      <c r="T174" s="816" t="s">
        <v>447</v>
      </c>
      <c r="U174" s="817"/>
      <c r="V174" s="866" t="e">
        <f aca="false">IFERROR(VLOOKUP(K174,【参考】数式用!$A$5:$AB$27,MATCH(U174,【参考】数式用!$B$4:$AB$4,0)+1,0),"")))</f>
        <v>#N/A</v>
      </c>
      <c r="W174" s="819" t="s">
        <v>114</v>
      </c>
      <c r="X174" s="820" t="n">
        <v>6</v>
      </c>
      <c r="Y174" s="627" t="s">
        <v>115</v>
      </c>
      <c r="Z174" s="820" t="n">
        <v>6</v>
      </c>
      <c r="AA174" s="627" t="s">
        <v>406</v>
      </c>
      <c r="AB174" s="820" t="n">
        <v>7</v>
      </c>
      <c r="AC174" s="627" t="s">
        <v>115</v>
      </c>
      <c r="AD174" s="820" t="n">
        <v>3</v>
      </c>
      <c r="AE174" s="627" t="s">
        <v>116</v>
      </c>
      <c r="AF174" s="627" t="s">
        <v>127</v>
      </c>
      <c r="AG174" s="821" t="n">
        <f aca="false">IF(X174&gt;=1,(AB174*12+AD174)-(X174*12+Z174)+1,"")</f>
        <v>10</v>
      </c>
      <c r="AH174" s="822" t="s">
        <v>407</v>
      </c>
      <c r="AI174" s="867" t="str">
        <f aca="false">IFERROR(ROUNDDOWN(ROUND(L174*V174,0)*M174,0)*AG174,"")</f>
        <v/>
      </c>
      <c r="AJ174" s="868" t="str">
        <f aca="false">IFERROR(ROUNDDOWN(ROUND((L174*(V174-AX174)),0)*M174,0)*AG174,"")</f>
        <v/>
      </c>
      <c r="AK174" s="825" t="e">
        <f aca="false">IFERROR(IF(OR(N174="",N175="",N177=""),0,ROUNDDOWN(ROUNDDOWN(ROUND(L174*VLOOKUP(K174,【参考】数式用!$A$5:$AB$27,MATCH("新加算Ⅳ",【参考】数式用!$B$4:$AB$4,0)+1,0),0)*M174,0)*AG174*0.5,0)),"")),0),0),0)))</f>
        <v>#N/A</v>
      </c>
      <c r="AL174" s="826"/>
      <c r="AM174" s="827" t="e">
        <f aca="false">IFERROR(IF(OR(N177="ベア加算",N177=""),0, IF(OR(U174="新加算Ⅰ",U174="新加算Ⅱ",U174="新加算Ⅲ",U174="新加算Ⅳ"),ROUNDDOWN(ROUND(L174*VLOOKUP(K174,【参考】数式用!$A$5:$I$27,MATCH("ベア加算",【参考】数式用!$B$4:$I$4,0)+1,0),0)*M174,0)*AG174,0)),"")),0),0))))</f>
        <v>#N/A</v>
      </c>
      <c r="AN174" s="704"/>
      <c r="AO174" s="828"/>
      <c r="AP174" s="705"/>
      <c r="AQ174" s="705"/>
      <c r="AR174" s="829"/>
      <c r="AS174" s="830"/>
      <c r="AT174" s="640" t="str">
        <f aca="false">IF(AV174="","",IF(V174&lt;O174,"！加算の要件上は問題ありませんが、令和６年４・５月と比較して令和６年６月に加算率が下がる計画になっています。",""))</f>
        <v/>
      </c>
      <c r="AU174" s="869"/>
      <c r="AV174" s="832" t="str">
        <f aca="false">IF(K174&lt;&gt;"","V列に色付け","")</f>
        <v/>
      </c>
      <c r="AW174" s="878" t="str">
        <f aca="false">IF('別紙様式2-2（４・５月分）'!O134="","",'別紙様式2-2（４・５月分）'!O134)</f>
        <v/>
      </c>
      <c r="AX174" s="834" t="e">
        <f aca="false">IF(SUM('別紙様式2-2（４・５月分）'!P134:P136)=0,"",SUM('別紙様式2-2（４・５月分）'!P134:P136))</f>
        <v>#N/A</v>
      </c>
      <c r="AY174" s="835" t="e">
        <f aca="false">IFERROR(VLOOKUP(K174,【参考】数式用!$AJ$2:$AK$24,2,FALSE),"")))</f>
        <v>#N/A</v>
      </c>
      <c r="AZ174" s="836" t="s">
        <v>448</v>
      </c>
      <c r="BA174" s="836" t="s">
        <v>449</v>
      </c>
      <c r="BB174" s="836" t="s">
        <v>450</v>
      </c>
      <c r="BC174" s="836" t="s">
        <v>451</v>
      </c>
      <c r="BD174" s="836" t="e">
        <f aca="false">IF(AND(P174&lt;&gt;"新加算Ⅰ",P174&lt;&gt;"新加算Ⅱ",P174&lt;&gt;"新加算Ⅲ",P174&lt;&gt;"新加算Ⅳ"),P174,IF(Q176&lt;&gt;"",Q176,""))</f>
        <v>#N/A</v>
      </c>
      <c r="BE174" s="836"/>
      <c r="BF174" s="836" t="e">
        <f aca="false">IF(AM174&lt;&gt;0,IF(AN174="○","入力済","未入力"),"")</f>
        <v>#N/A</v>
      </c>
      <c r="BG174" s="836" t="str">
        <f aca="false">IF(OR(U174="新加算Ⅰ",U174="新加算Ⅱ",U174="新加算Ⅲ",U174="新加算Ⅳ",U174="新加算Ⅴ（１）",U174="新加算Ⅴ（２）",U174="新加算Ⅴ（３）",U174="新加算ⅠⅤ（４）",U174="新加算Ⅴ（５）",U174="新加算Ⅴ（６）",U174="新加算Ⅴ（８）",U174="新加算Ⅴ（11）"),IF(OR(AO174="○",AO174="令和６年度中に満たす"),"入力済","未入力"),"")</f>
        <v/>
      </c>
      <c r="BH174" s="836" t="str">
        <f aca="false">IF(OR(U174="新加算Ⅴ（７）",U174="新加算Ⅴ（９）",U174="新加算Ⅴ（10）",U174="新加算Ⅴ（12）",U174="新加算Ⅴ（13）",U174="新加算Ⅴ（14）"),IF(OR(AP174="○",AP174="令和６年度中に満たす"),"入力済","未入力"),"")</f>
        <v/>
      </c>
      <c r="BI174" s="836" t="str">
        <f aca="false">IF(OR(U174="新加算Ⅰ",U174="新加算Ⅱ",U174="新加算Ⅲ",U174="新加算Ⅴ（１）",U174="新加算Ⅴ（３）",U174="新加算Ⅴ（８）"),IF(OR(AQ174="○",AQ174="令和６年度中に満たす"),"入力済","未入力"),"")</f>
        <v/>
      </c>
      <c r="BJ174" s="837" t="str">
        <f aca="false">IF(OR(U174="新加算Ⅰ",U174="新加算Ⅱ",U174="新加算Ⅴ（１）",U174="新加算Ⅴ（２）",U174="新加算Ⅴ（３）",U174="新加算Ⅴ（４）",U174="新加算Ⅴ（５）",U174="新加算Ⅴ（６）",U174="新加算Ⅴ（７）",U174="新加算Ⅴ（９）",U174="新加算Ⅴ（10）",U174="新加算Ⅴ（12）"),IF(OR(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（病院等（老健以外）)",K174&lt;&gt;"（介護予防）短期入所療養介護（医療院）"),AR174&lt;&gt;""),1,""),"")</f>
        <v/>
      </c>
      <c r="BK174" s="832" t="str">
        <f aca="false">IF(OR(U174="新加算Ⅰ",U174="新加算Ⅴ（１）",U174="新加算Ⅴ（２）",U174="新加算Ⅴ（５）",U174="新加算Ⅴ（７）",U174="新加算Ⅴ（10）"),IF(AS174="","未入力","入力済"),"")</f>
        <v/>
      </c>
      <c r="BL174" s="645" t="str">
        <f aca="false">G174</f>
        <v/>
      </c>
    </row>
    <row r="175" customFormat="false" ht="15" hidden="false" customHeight="true" outlineLevel="0" collapsed="false">
      <c r="A175" s="617"/>
      <c r="B175" s="618"/>
      <c r="C175" s="618"/>
      <c r="D175" s="618"/>
      <c r="E175" s="618"/>
      <c r="F175" s="618"/>
      <c r="G175" s="619"/>
      <c r="H175" s="619"/>
      <c r="I175" s="619"/>
      <c r="J175" s="809"/>
      <c r="K175" s="619"/>
      <c r="L175" s="621"/>
      <c r="M175" s="622"/>
      <c r="N175" s="838" t="str">
        <f aca="false">IF('別紙様式2-2（４・５月分）'!Q135="","",'別紙様式2-2（４・５月分）'!Q135)</f>
        <v/>
      </c>
      <c r="O175" s="864"/>
      <c r="P175" s="814"/>
      <c r="Q175" s="814"/>
      <c r="R175" s="814"/>
      <c r="S175" s="865"/>
      <c r="T175" s="816"/>
      <c r="U175" s="817"/>
      <c r="V175" s="866"/>
      <c r="W175" s="819"/>
      <c r="X175" s="820"/>
      <c r="Y175" s="627"/>
      <c r="Z175" s="820"/>
      <c r="AA175" s="627"/>
      <c r="AB175" s="820"/>
      <c r="AC175" s="627"/>
      <c r="AD175" s="820"/>
      <c r="AE175" s="627"/>
      <c r="AF175" s="627"/>
      <c r="AG175" s="821"/>
      <c r="AH175" s="822"/>
      <c r="AI175" s="867"/>
      <c r="AJ175" s="868"/>
      <c r="AK175" s="825"/>
      <c r="AL175" s="826"/>
      <c r="AM175" s="827"/>
      <c r="AN175" s="704"/>
      <c r="AO175" s="828"/>
      <c r="AP175" s="705"/>
      <c r="AQ175" s="705"/>
      <c r="AR175" s="829"/>
      <c r="AS175" s="830"/>
      <c r="AT175" s="839" t="str">
        <f aca="false">IF(AV174="","",IF(AG174&gt;10,"！令和６年度の新加算の「算定対象月」が10か月を超えています。標準的な「算定対象月」は令和６年６月から令和７年３月です。",IF(OR(AB174&lt;&gt;7,AD174&lt;&gt;3),"！算定期間の終わりが令和７年３月になっていません。区分変更を行う場合は、別紙様式2-4に記入してください。","")))</f>
        <v/>
      </c>
      <c r="AU175" s="869"/>
      <c r="AV175" s="832"/>
      <c r="AW175" s="878" t="str">
        <f aca="false">IF('別紙様式2-2（４・５月分）'!O135="","",'別紙様式2-2（４・５月分）'!O135)</f>
        <v/>
      </c>
      <c r="AX175" s="834"/>
      <c r="AY175" s="835"/>
      <c r="AZ175" s="836"/>
      <c r="BA175" s="836"/>
      <c r="BB175" s="836"/>
      <c r="BC175" s="836"/>
      <c r="BD175" s="836"/>
      <c r="BE175" s="836"/>
      <c r="BF175" s="836"/>
      <c r="BG175" s="836"/>
      <c r="BH175" s="836"/>
      <c r="BI175" s="836"/>
      <c r="BJ175" s="837"/>
      <c r="BK175" s="832"/>
      <c r="BL175" s="645" t="str">
        <f aca="false">G174</f>
        <v/>
      </c>
    </row>
    <row r="176" s="1" customFormat="true" ht="15" hidden="false" customHeight="true" outlineLevel="0" collapsed="false">
      <c r="A176" s="617"/>
      <c r="B176" s="618"/>
      <c r="C176" s="618"/>
      <c r="D176" s="618"/>
      <c r="E176" s="618"/>
      <c r="F176" s="618"/>
      <c r="G176" s="619"/>
      <c r="H176" s="619"/>
      <c r="I176" s="619"/>
      <c r="J176" s="809"/>
      <c r="K176" s="619"/>
      <c r="L176" s="621"/>
      <c r="M176" s="622"/>
      <c r="N176" s="838"/>
      <c r="O176" s="864"/>
      <c r="P176" s="874" t="s">
        <v>118</v>
      </c>
      <c r="Q176" s="841" t="e">
        <f aca="false">IFERROR(VLOOKUP('別紙様式2-2（４・５月分）'!AR134,【参考】数式用!$AT$5:$AV$22,3,FALSE),"")))</f>
        <v>#N/A</v>
      </c>
      <c r="R176" s="875" t="s">
        <v>120</v>
      </c>
      <c r="S176" s="876" t="e">
        <f aca="false">IFERROR(VLOOKUP(K174,【参考】数式用!$A$5:$AB$27,MATCH(Q176,【参考】数式用!$B$4:$AB$4,0)+1,0),"")))</f>
        <v>#N/A</v>
      </c>
      <c r="T176" s="844" t="s">
        <v>452</v>
      </c>
      <c r="U176" s="845"/>
      <c r="V176" s="871" t="e">
        <f aca="false">IFERROR(VLOOKUP(K174,【参考】数式用!$A$5:$AB$27,MATCH(U176,【参考】数式用!$B$4:$AB$4,0)+1,0),"")))</f>
        <v>#N/A</v>
      </c>
      <c r="W176" s="847" t="s">
        <v>114</v>
      </c>
      <c r="X176" s="882" t="n">
        <v>7</v>
      </c>
      <c r="Y176" s="668" t="s">
        <v>115</v>
      </c>
      <c r="Z176" s="882" t="n">
        <v>4</v>
      </c>
      <c r="AA176" s="668" t="s">
        <v>406</v>
      </c>
      <c r="AB176" s="882" t="n">
        <v>8</v>
      </c>
      <c r="AC176" s="668" t="s">
        <v>115</v>
      </c>
      <c r="AD176" s="882" t="n">
        <v>3</v>
      </c>
      <c r="AE176" s="668" t="s">
        <v>116</v>
      </c>
      <c r="AF176" s="668" t="s">
        <v>127</v>
      </c>
      <c r="AG176" s="849" t="n">
        <f aca="false">IF(X176&gt;=1,(AB176*12+AD176)-(X176*12+Z176)+1,"")</f>
        <v>12</v>
      </c>
      <c r="AH176" s="850" t="s">
        <v>407</v>
      </c>
      <c r="AI176" s="872" t="str">
        <f aca="false">IFERROR(ROUNDDOWN(ROUND(L174*V176,0)*M174,0)*AG176,"")</f>
        <v/>
      </c>
      <c r="AJ176" s="883" t="str">
        <f aca="false">IFERROR(ROUNDDOWN(ROUND((L174*(V176-AX174)),0)*M174,0)*AG176,"")</f>
        <v/>
      </c>
      <c r="AK176" s="853" t="e">
        <f aca="false">IFERROR(IF(OR(N174="",N175="",N177=""),0,ROUNDDOWN(ROUNDDOWN(ROUND(L174*VLOOKUP(K174,【参考】数式用!$A$5:$AB$27,MATCH("新加算Ⅳ",【参考】数式用!$B$4:$AB$4,0)+1,0),0)*M174,0)*AG176*0.5,0)),"")),0),0),0)))</f>
        <v>#N/A</v>
      </c>
      <c r="AL176" s="854" t="str">
        <f aca="false">IF(U176&lt;&gt;"","新規に適用","")</f>
        <v/>
      </c>
      <c r="AM176" s="855" t="e">
        <f aca="false">IFERROR(IF(OR(N177="ベア加算",N177=""),0, IF(OR(U174="新加算Ⅰ",U174="新加算Ⅱ",U174="新加算Ⅲ",U174="新加算Ⅳ"),0,ROUNDDOWN(ROUND(L174*VLOOKUP(K174,【参考】数式用!$A$5:$I$27,MATCH("ベア加算",【参考】数式用!$B$4:$I$4,0)+1,0),0)*M174,0)*AG176)),"")),0),0))))</f>
        <v>#N/A</v>
      </c>
      <c r="AN176" s="856" t="e">
        <f aca="false">IF(AM176=0,"",IF(AND(U176&lt;&gt;"",AN174=""),"新規に適用",IF(AND(U176&lt;&gt;"",AN174&lt;&gt;""),"継続で適用","")))</f>
        <v>#N/A</v>
      </c>
      <c r="AO176" s="856" t="str">
        <f aca="false">IF(AND(U176&lt;&gt;"",AO174=""),"新規に適用",IF(AND(U176&lt;&gt;"",AO174&lt;&gt;""),"継続で適用",""))</f>
        <v/>
      </c>
      <c r="AP176" s="857"/>
      <c r="AQ176" s="856" t="str">
        <f aca="false">IF(AND(U176&lt;&gt;"",AQ174=""),"新規に適用",IF(AND(U176&lt;&gt;"",AQ174&lt;&gt;""),"継続で適用",""))</f>
        <v/>
      </c>
      <c r="AR176" s="858" t="str">
        <f aca="false">IF(AND(U176&lt;&gt;"",AO174=""),"新規に適用",IF(AND(U176&lt;&gt;"",OR(U174="新加算Ⅰ",U174="新加算Ⅱ",U174="新加算Ⅴ（１）",U174="新加算Ⅴ（２）",U174="新加算Ⅴ（３）",U174="新加算Ⅴ（４）",U174="新加算Ⅴ（５）",U174="新加算Ⅴ（６）",U174="新加算Ⅴ（７）",U174="新加算Ⅴ（９）",U174="新加算Ⅴ（10）",U174="新加算Ⅴ（12）")),"継続で適用",""))</f>
        <v/>
      </c>
      <c r="AS176" s="856" t="str">
        <f aca="false">IF(AND(U176&lt;&gt;"",AS174=""),"新規に適用",IF(AND(U176&lt;&gt;"",AS174&lt;&gt;""),"継続で適用",""))</f>
        <v/>
      </c>
      <c r="AT176" s="839"/>
      <c r="AU176" s="869"/>
      <c r="AV176" s="832" t="str">
        <f aca="false">IF(K174&lt;&gt;"","V列に色付け","")</f>
        <v/>
      </c>
      <c r="AW176" s="878"/>
      <c r="AX176" s="834"/>
      <c r="BL176" s="645" t="str">
        <f aca="false">G174</f>
        <v/>
      </c>
    </row>
    <row r="177" s="1" customFormat="true" ht="30" hidden="false" customHeight="true" outlineLevel="0" collapsed="false">
      <c r="A177" s="617"/>
      <c r="B177" s="618"/>
      <c r="C177" s="618"/>
      <c r="D177" s="618"/>
      <c r="E177" s="618"/>
      <c r="F177" s="618"/>
      <c r="G177" s="619"/>
      <c r="H177" s="619"/>
      <c r="I177" s="619"/>
      <c r="J177" s="809"/>
      <c r="K177" s="619"/>
      <c r="L177" s="621"/>
      <c r="M177" s="622"/>
      <c r="N177" s="860" t="str">
        <f aca="false">IF('別紙様式2-2（４・５月分）'!Q136="","",'別紙様式2-2（４・５月分）'!Q136)</f>
        <v/>
      </c>
      <c r="O177" s="864"/>
      <c r="P177" s="874"/>
      <c r="Q177" s="841"/>
      <c r="R177" s="875"/>
      <c r="S177" s="876"/>
      <c r="T177" s="844"/>
      <c r="U177" s="845"/>
      <c r="V177" s="871"/>
      <c r="W177" s="847"/>
      <c r="X177" s="882"/>
      <c r="Y177" s="668"/>
      <c r="Z177" s="882"/>
      <c r="AA177" s="668"/>
      <c r="AB177" s="882"/>
      <c r="AC177" s="668"/>
      <c r="AD177" s="882"/>
      <c r="AE177" s="668"/>
      <c r="AF177" s="668"/>
      <c r="AG177" s="849"/>
      <c r="AH177" s="850"/>
      <c r="AI177" s="872"/>
      <c r="AJ177" s="883"/>
      <c r="AK177" s="853"/>
      <c r="AL177" s="854"/>
      <c r="AM177" s="855"/>
      <c r="AN177" s="856"/>
      <c r="AO177" s="856"/>
      <c r="AP177" s="857"/>
      <c r="AQ177" s="856"/>
      <c r="AR177" s="858"/>
      <c r="AS177" s="856"/>
      <c r="AT177" s="682" t="str">
        <f aca="false">IF(AV174="","",IF(OR(U174="",AND(N177="ベア加算なし",OR(U174="新加算Ⅰ",U174="新加算Ⅱ",U174="新加算Ⅲ",U174="新加算Ⅳ"),AN174=""),AND(OR(U174="新加算Ⅰ",U174="新加算Ⅱ",U174="新加算Ⅲ",U174="新加算Ⅳ",U174="新加算Ⅴ（１）",U174="新加算Ⅴ（２）",U174="新加算Ⅴ（３）",U174="新加算Ⅴ（４）",U174="新加算Ⅴ（５）",U174="新加算Ⅴ（６）",U174="新加算Ⅴ（８）",U174="新加算Ⅴ（11）"),AO174=""),AND(OR(U174="新加算Ⅴ（７）",U174="新加算Ⅴ（９）",U174="新加算Ⅴ（10）",U174="新加算Ⅴ（12）",U174="新加算Ⅴ（13）",U174="新加算Ⅴ（14）"),AP174=""),AND(OR(U174="新加算Ⅰ",U174="新加算Ⅱ",U174="新加算Ⅲ",U174="新加算Ⅴ（１）",U174="新加算Ⅴ（３）",U174="新加算Ⅴ（８）"),AQ174=""),AND(AND(OR(U174="新加算Ⅰ",U174="新加算Ⅱ",U174="新加算Ⅴ（１）",U174="新加算Ⅴ（２）",U174="新加算Ⅴ（３）",U174="新加算Ⅴ（４）",U174="新加算Ⅴ（５）",U174="新加算Ⅴ（６）",U174="新加算Ⅴ（７）",U174="新加算Ⅴ（９）",U174="新加算Ⅴ（10）",U174="新加算Ⅴ（12）"),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174=""),AND(OR(U174="新加算Ⅰ",U174="新加算Ⅴ（１）",U174="新加算Ⅴ（２）",U174="新加算Ⅴ（５）",U174="新加算Ⅴ（７）",U174="新加算Ⅴ（10）"),AS174="")),"！記入が必要な欄（ピンク色のセル）に空欄があります。空欄を埋めてください。",""))</f>
        <v/>
      </c>
      <c r="AU177" s="869"/>
      <c r="AV177" s="832"/>
      <c r="AW177" s="878" t="str">
        <f aca="false">IF('別紙様式2-2（４・５月分）'!O136="","",'別紙様式2-2（４・５月分）'!O136)</f>
        <v/>
      </c>
      <c r="AX177" s="834"/>
      <c r="BL177" s="645" t="str">
        <f aca="false">G174</f>
        <v/>
      </c>
    </row>
    <row r="178" customFormat="false" ht="30" hidden="false" customHeight="true" outlineLevel="0" collapsed="false">
      <c r="A178" s="731" t="n">
        <v>42</v>
      </c>
      <c r="B178" s="732" t="str">
        <f aca="false">IF(基本情報入力シート!C95="","",基本情報入力シート!C95)</f>
        <v/>
      </c>
      <c r="C178" s="732"/>
      <c r="D178" s="732"/>
      <c r="E178" s="732"/>
      <c r="F178" s="732"/>
      <c r="G178" s="733" t="str">
        <f aca="false">IF(基本情報入力シート!M95="","",基本情報入力シート!M95)</f>
        <v/>
      </c>
      <c r="H178" s="733" t="str">
        <f aca="false">IF(基本情報入力シート!R95="","",基本情報入力シート!R95)</f>
        <v/>
      </c>
      <c r="I178" s="733" t="str">
        <f aca="false">IF(基本情報入力シート!W95="","",基本情報入力シート!W95)</f>
        <v/>
      </c>
      <c r="J178" s="861" t="str">
        <f aca="false">IF(基本情報入力シート!X95="","",基本情報入力シート!X95)</f>
        <v/>
      </c>
      <c r="K178" s="733" t="str">
        <f aca="false">IF(基本情報入力シート!Y95="","",基本情報入力シート!Y95)</f>
        <v/>
      </c>
      <c r="L178" s="880" t="str">
        <f aca="false">IF(基本情報入力シート!AB95="","",基本情報入力シート!AB95)</f>
        <v/>
      </c>
      <c r="M178" s="881" t="e">
        <f aca="false">IF(基本情報入力シート!AC95="","",基本情報入力シート!AC95)</f>
        <v>#N/A</v>
      </c>
      <c r="N178" s="812" t="str">
        <f aca="false">IF('別紙様式2-2（４・５月分）'!Q137="","",'別紙様式2-2（４・５月分）'!Q137)</f>
        <v/>
      </c>
      <c r="O178" s="864" t="e">
        <f aca="false">IF(SUM('別紙様式2-2（４・５月分）'!R137:R139)=0,"",SUM('別紙様式2-2（４・５月分）'!R137:R139))</f>
        <v>#N/A</v>
      </c>
      <c r="P178" s="814" t="e">
        <f aca="false">IFERROR(VLOOKUP('別紙様式2-2（４・５月分）'!AR137,【参考】数式用!$AT$5:$AU$22,2,FALSE),"")))</f>
        <v>#N/A</v>
      </c>
      <c r="Q178" s="814"/>
      <c r="R178" s="814"/>
      <c r="S178" s="865" t="e">
        <f aca="false">IFERROR(VLOOKUP(K178,【参考】数式用!$A$5:$AB$27,MATCH(P178,【参考】数式用!$B$4:$AB$4,0)+1,0),"")))</f>
        <v>#N/A</v>
      </c>
      <c r="T178" s="816" t="s">
        <v>447</v>
      </c>
      <c r="U178" s="817"/>
      <c r="V178" s="866" t="e">
        <f aca="false">IFERROR(VLOOKUP(K178,【参考】数式用!$A$5:$AB$27,MATCH(U178,【参考】数式用!$B$4:$AB$4,0)+1,0),"")))</f>
        <v>#N/A</v>
      </c>
      <c r="W178" s="819" t="s">
        <v>114</v>
      </c>
      <c r="X178" s="820" t="n">
        <v>6</v>
      </c>
      <c r="Y178" s="627" t="s">
        <v>115</v>
      </c>
      <c r="Z178" s="820" t="n">
        <v>6</v>
      </c>
      <c r="AA178" s="627" t="s">
        <v>406</v>
      </c>
      <c r="AB178" s="820" t="n">
        <v>7</v>
      </c>
      <c r="AC178" s="627" t="s">
        <v>115</v>
      </c>
      <c r="AD178" s="820" t="n">
        <v>3</v>
      </c>
      <c r="AE178" s="627" t="s">
        <v>116</v>
      </c>
      <c r="AF178" s="627" t="s">
        <v>127</v>
      </c>
      <c r="AG178" s="821" t="n">
        <f aca="false">IF(X178&gt;=1,(AB178*12+AD178)-(X178*12+Z178)+1,"")</f>
        <v>10</v>
      </c>
      <c r="AH178" s="822" t="s">
        <v>407</v>
      </c>
      <c r="AI178" s="867" t="str">
        <f aca="false">IFERROR(ROUNDDOWN(ROUND(L178*V178,0)*M178,0)*AG178,"")</f>
        <v/>
      </c>
      <c r="AJ178" s="868" t="str">
        <f aca="false">IFERROR(ROUNDDOWN(ROUND((L178*(V178-AX178)),0)*M178,0)*AG178,"")</f>
        <v/>
      </c>
      <c r="AK178" s="825" t="e">
        <f aca="false">IFERROR(IF(OR(N178="",N179="",N181=""),0,ROUNDDOWN(ROUNDDOWN(ROUND(L178*VLOOKUP(K178,【参考】数式用!$A$5:$AB$27,MATCH("新加算Ⅳ",【参考】数式用!$B$4:$AB$4,0)+1,0),0)*M178,0)*AG178*0.5,0)),"")),0),0),0)))</f>
        <v>#N/A</v>
      </c>
      <c r="AL178" s="826"/>
      <c r="AM178" s="827" t="e">
        <f aca="false">IFERROR(IF(OR(N181="ベア加算",N181=""),0, IF(OR(U178="新加算Ⅰ",U178="新加算Ⅱ",U178="新加算Ⅲ",U178="新加算Ⅳ"),ROUNDDOWN(ROUND(L178*VLOOKUP(K178,【参考】数式用!$A$5:$I$27,MATCH("ベア加算",【参考】数式用!$B$4:$I$4,0)+1,0),0)*M178,0)*AG178,0)),"")),0),0))))</f>
        <v>#N/A</v>
      </c>
      <c r="AN178" s="704"/>
      <c r="AO178" s="828"/>
      <c r="AP178" s="705"/>
      <c r="AQ178" s="705"/>
      <c r="AR178" s="829"/>
      <c r="AS178" s="830"/>
      <c r="AT178" s="640" t="str">
        <f aca="false">IF(AV178="","",IF(V178&lt;O178,"！加算の要件上は問題ありませんが、令和６年４・５月と比較して令和６年６月に加算率が下がる計画になっています。",""))</f>
        <v/>
      </c>
      <c r="AU178" s="869"/>
      <c r="AV178" s="832" t="str">
        <f aca="false">IF(K178&lt;&gt;"","V列に色付け","")</f>
        <v/>
      </c>
      <c r="AW178" s="878" t="str">
        <f aca="false">IF('別紙様式2-2（４・５月分）'!O137="","",'別紙様式2-2（４・５月分）'!O137)</f>
        <v/>
      </c>
      <c r="AX178" s="834" t="e">
        <f aca="false">IF(SUM('別紙様式2-2（４・５月分）'!P137:P139)=0,"",SUM('別紙様式2-2（４・５月分）'!P137:P139))</f>
        <v>#N/A</v>
      </c>
      <c r="AY178" s="835" t="e">
        <f aca="false">IFERROR(VLOOKUP(K178,【参考】数式用!$AJ$2:$AK$24,2,FALSE),"")))</f>
        <v>#N/A</v>
      </c>
      <c r="AZ178" s="836" t="s">
        <v>448</v>
      </c>
      <c r="BA178" s="836" t="s">
        <v>449</v>
      </c>
      <c r="BB178" s="836" t="s">
        <v>450</v>
      </c>
      <c r="BC178" s="836" t="s">
        <v>451</v>
      </c>
      <c r="BD178" s="836" t="e">
        <f aca="false">IF(AND(P178&lt;&gt;"新加算Ⅰ",P178&lt;&gt;"新加算Ⅱ",P178&lt;&gt;"新加算Ⅲ",P178&lt;&gt;"新加算Ⅳ"),P178,IF(Q180&lt;&gt;"",Q180,""))</f>
        <v>#N/A</v>
      </c>
      <c r="BE178" s="836"/>
      <c r="BF178" s="836" t="e">
        <f aca="false">IF(AM178&lt;&gt;0,IF(AN178="○","入力済","未入力"),"")</f>
        <v>#N/A</v>
      </c>
      <c r="BG178" s="836" t="str">
        <f aca="false">IF(OR(U178="新加算Ⅰ",U178="新加算Ⅱ",U178="新加算Ⅲ",U178="新加算Ⅳ",U178="新加算Ⅴ（１）",U178="新加算Ⅴ（２）",U178="新加算Ⅴ（３）",U178="新加算ⅠⅤ（４）",U178="新加算Ⅴ（５）",U178="新加算Ⅴ（６）",U178="新加算Ⅴ（８）",U178="新加算Ⅴ（11）"),IF(OR(AO178="○",AO178="令和６年度中に満たす"),"入力済","未入力"),"")</f>
        <v/>
      </c>
      <c r="BH178" s="836" t="str">
        <f aca="false">IF(OR(U178="新加算Ⅴ（７）",U178="新加算Ⅴ（９）",U178="新加算Ⅴ（10）",U178="新加算Ⅴ（12）",U178="新加算Ⅴ（13）",U178="新加算Ⅴ（14）"),IF(OR(AP178="○",AP178="令和６年度中に満たす"),"入力済","未入力"),"")</f>
        <v/>
      </c>
      <c r="BI178" s="836" t="str">
        <f aca="false">IF(OR(U178="新加算Ⅰ",U178="新加算Ⅱ",U178="新加算Ⅲ",U178="新加算Ⅴ（１）",U178="新加算Ⅴ（３）",U178="新加算Ⅴ（８）"),IF(OR(AQ178="○",AQ178="令和６年度中に満たす"),"入力済","未入力"),"")</f>
        <v/>
      </c>
      <c r="BJ178" s="837" t="str">
        <f aca="false">IF(OR(U178="新加算Ⅰ",U178="新加算Ⅱ",U178="新加算Ⅴ（１）",U178="新加算Ⅴ（２）",U178="新加算Ⅴ（３）",U178="新加算Ⅴ（４）",U178="新加算Ⅴ（５）",U178="新加算Ⅴ（６）",U178="新加算Ⅴ（７）",U178="新加算Ⅴ（９）",U178="新加算Ⅴ（10）",U178="新加算Ⅴ（12）"),IF(OR(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（病院等（老健以外）)",K178&lt;&gt;"（介護予防）短期入所療養介護（医療院）"),AR178&lt;&gt;""),1,""),"")</f>
        <v/>
      </c>
      <c r="BK178" s="832" t="str">
        <f aca="false">IF(OR(U178="新加算Ⅰ",U178="新加算Ⅴ（１）",U178="新加算Ⅴ（２）",U178="新加算Ⅴ（５）",U178="新加算Ⅴ（７）",U178="新加算Ⅴ（10）"),IF(AS178="","未入力","入力済"),"")</f>
        <v/>
      </c>
      <c r="BL178" s="645" t="str">
        <f aca="false">G178</f>
        <v/>
      </c>
    </row>
    <row r="179" customFormat="false" ht="15" hidden="false" customHeight="true" outlineLevel="0" collapsed="false">
      <c r="A179" s="731"/>
      <c r="B179" s="732"/>
      <c r="C179" s="732"/>
      <c r="D179" s="732"/>
      <c r="E179" s="732"/>
      <c r="F179" s="732"/>
      <c r="G179" s="733"/>
      <c r="H179" s="733"/>
      <c r="I179" s="733"/>
      <c r="J179" s="861"/>
      <c r="K179" s="733"/>
      <c r="L179" s="880"/>
      <c r="M179" s="881"/>
      <c r="N179" s="838" t="str">
        <f aca="false">IF('別紙様式2-2（４・５月分）'!Q138="","",'別紙様式2-2（４・５月分）'!Q138)</f>
        <v/>
      </c>
      <c r="O179" s="864"/>
      <c r="P179" s="814"/>
      <c r="Q179" s="814"/>
      <c r="R179" s="814"/>
      <c r="S179" s="865"/>
      <c r="T179" s="816"/>
      <c r="U179" s="817"/>
      <c r="V179" s="866"/>
      <c r="W179" s="819"/>
      <c r="X179" s="820"/>
      <c r="Y179" s="627"/>
      <c r="Z179" s="820"/>
      <c r="AA179" s="627"/>
      <c r="AB179" s="820"/>
      <c r="AC179" s="627"/>
      <c r="AD179" s="820"/>
      <c r="AE179" s="627"/>
      <c r="AF179" s="627"/>
      <c r="AG179" s="821"/>
      <c r="AH179" s="822"/>
      <c r="AI179" s="867"/>
      <c r="AJ179" s="868"/>
      <c r="AK179" s="825"/>
      <c r="AL179" s="826"/>
      <c r="AM179" s="827"/>
      <c r="AN179" s="704"/>
      <c r="AO179" s="828"/>
      <c r="AP179" s="705"/>
      <c r="AQ179" s="705"/>
      <c r="AR179" s="829"/>
      <c r="AS179" s="830"/>
      <c r="AT179" s="839" t="str">
        <f aca="false">IF(AV178="","",IF(AG178&gt;10,"！令和６年度の新加算の「算定対象月」が10か月を超えています。標準的な「算定対象月」は令和６年６月から令和７年３月です。",IF(OR(AB178&lt;&gt;7,AD178&lt;&gt;3),"！算定期間の終わりが令和７年３月になっていません。区分変更を行う場合は、別紙様式2-4に記入してください。","")))</f>
        <v/>
      </c>
      <c r="AU179" s="869"/>
      <c r="AV179" s="832"/>
      <c r="AW179" s="878" t="str">
        <f aca="false">IF('別紙様式2-2（４・５月分）'!O138="","",'別紙様式2-2（４・５月分）'!O138)</f>
        <v/>
      </c>
      <c r="AX179" s="834"/>
      <c r="AY179" s="835"/>
      <c r="AZ179" s="836"/>
      <c r="BA179" s="836"/>
      <c r="BB179" s="836"/>
      <c r="BC179" s="836"/>
      <c r="BD179" s="836"/>
      <c r="BE179" s="836"/>
      <c r="BF179" s="836"/>
      <c r="BG179" s="836"/>
      <c r="BH179" s="836"/>
      <c r="BI179" s="836"/>
      <c r="BJ179" s="837"/>
      <c r="BK179" s="832"/>
      <c r="BL179" s="645" t="str">
        <f aca="false">G178</f>
        <v/>
      </c>
    </row>
    <row r="180" s="1" customFormat="true" ht="15" hidden="false" customHeight="true" outlineLevel="0" collapsed="false">
      <c r="A180" s="731"/>
      <c r="B180" s="732"/>
      <c r="C180" s="732"/>
      <c r="D180" s="732"/>
      <c r="E180" s="732"/>
      <c r="F180" s="732"/>
      <c r="G180" s="733"/>
      <c r="H180" s="733"/>
      <c r="I180" s="733"/>
      <c r="J180" s="861"/>
      <c r="K180" s="733"/>
      <c r="L180" s="880"/>
      <c r="M180" s="881"/>
      <c r="N180" s="838"/>
      <c r="O180" s="864"/>
      <c r="P180" s="874" t="s">
        <v>118</v>
      </c>
      <c r="Q180" s="841" t="e">
        <f aca="false">IFERROR(VLOOKUP('別紙様式2-2（４・５月分）'!AR137,【参考】数式用!$AT$5:$AV$22,3,FALSE),"")))</f>
        <v>#N/A</v>
      </c>
      <c r="R180" s="875" t="s">
        <v>120</v>
      </c>
      <c r="S180" s="870" t="e">
        <f aca="false">IFERROR(VLOOKUP(K178,【参考】数式用!$A$5:$AB$27,MATCH(Q180,【参考】数式用!$B$4:$AB$4,0)+1,0),"")))</f>
        <v>#N/A</v>
      </c>
      <c r="T180" s="844" t="s">
        <v>452</v>
      </c>
      <c r="U180" s="845"/>
      <c r="V180" s="871" t="e">
        <f aca="false">IFERROR(VLOOKUP(K178,【参考】数式用!$A$5:$AB$27,MATCH(U180,【参考】数式用!$B$4:$AB$4,0)+1,0),"")))</f>
        <v>#N/A</v>
      </c>
      <c r="W180" s="847" t="s">
        <v>114</v>
      </c>
      <c r="X180" s="882" t="n">
        <v>7</v>
      </c>
      <c r="Y180" s="668" t="s">
        <v>115</v>
      </c>
      <c r="Z180" s="882" t="n">
        <v>4</v>
      </c>
      <c r="AA180" s="668" t="s">
        <v>406</v>
      </c>
      <c r="AB180" s="882" t="n">
        <v>8</v>
      </c>
      <c r="AC180" s="668" t="s">
        <v>115</v>
      </c>
      <c r="AD180" s="882" t="n">
        <v>3</v>
      </c>
      <c r="AE180" s="668" t="s">
        <v>116</v>
      </c>
      <c r="AF180" s="668" t="s">
        <v>127</v>
      </c>
      <c r="AG180" s="849" t="n">
        <f aca="false">IF(X180&gt;=1,(AB180*12+AD180)-(X180*12+Z180)+1,"")</f>
        <v>12</v>
      </c>
      <c r="AH180" s="850" t="s">
        <v>407</v>
      </c>
      <c r="AI180" s="872" t="str">
        <f aca="false">IFERROR(ROUNDDOWN(ROUND(L178*V180,0)*M178,0)*AG180,"")</f>
        <v/>
      </c>
      <c r="AJ180" s="883" t="str">
        <f aca="false">IFERROR(ROUNDDOWN(ROUND((L178*(V180-AX178)),0)*M178,0)*AG180,"")</f>
        <v/>
      </c>
      <c r="AK180" s="853" t="e">
        <f aca="false">IFERROR(IF(OR(N178="",N179="",N181=""),0,ROUNDDOWN(ROUNDDOWN(ROUND(L178*VLOOKUP(K178,【参考】数式用!$A$5:$AB$27,MATCH("新加算Ⅳ",【参考】数式用!$B$4:$AB$4,0)+1,0),0)*M178,0)*AG180*0.5,0)),"")),0),0),0)))</f>
        <v>#N/A</v>
      </c>
      <c r="AL180" s="854" t="str">
        <f aca="false">IF(U180&lt;&gt;"","新規に適用","")</f>
        <v/>
      </c>
      <c r="AM180" s="855" t="e">
        <f aca="false">IFERROR(IF(OR(N181="ベア加算",N181=""),0, IF(OR(U178="新加算Ⅰ",U178="新加算Ⅱ",U178="新加算Ⅲ",U178="新加算Ⅳ"),0,ROUNDDOWN(ROUND(L178*VLOOKUP(K178,【参考】数式用!$A$5:$I$27,MATCH("ベア加算",【参考】数式用!$B$4:$I$4,0)+1,0),0)*M178,0)*AG180)),"")),0),0))))</f>
        <v>#N/A</v>
      </c>
      <c r="AN180" s="856" t="e">
        <f aca="false">IF(AM180=0,"",IF(AND(U180&lt;&gt;"",AN178=""),"新規に適用",IF(AND(U180&lt;&gt;"",AN178&lt;&gt;""),"継続で適用","")))</f>
        <v>#N/A</v>
      </c>
      <c r="AO180" s="856" t="str">
        <f aca="false">IF(AND(U180&lt;&gt;"",AO178=""),"新規に適用",IF(AND(U180&lt;&gt;"",AO178&lt;&gt;""),"継続で適用",""))</f>
        <v/>
      </c>
      <c r="AP180" s="857"/>
      <c r="AQ180" s="856" t="str">
        <f aca="false">IF(AND(U180&lt;&gt;"",AQ178=""),"新規に適用",IF(AND(U180&lt;&gt;"",AQ178&lt;&gt;""),"継続で適用",""))</f>
        <v/>
      </c>
      <c r="AR180" s="858" t="str">
        <f aca="false">IF(AND(U180&lt;&gt;"",AO178=""),"新規に適用",IF(AND(U180&lt;&gt;"",OR(U178="新加算Ⅰ",U178="新加算Ⅱ",U178="新加算Ⅴ（１）",U178="新加算Ⅴ（２）",U178="新加算Ⅴ（３）",U178="新加算Ⅴ（４）",U178="新加算Ⅴ（５）",U178="新加算Ⅴ（６）",U178="新加算Ⅴ（７）",U178="新加算Ⅴ（９）",U178="新加算Ⅴ（10）",U178="新加算Ⅴ（12）")),"継続で適用",""))</f>
        <v/>
      </c>
      <c r="AS180" s="856" t="str">
        <f aca="false">IF(AND(U180&lt;&gt;"",AS178=""),"新規に適用",IF(AND(U180&lt;&gt;"",AS178&lt;&gt;""),"継続で適用",""))</f>
        <v/>
      </c>
      <c r="AT180" s="839"/>
      <c r="AU180" s="869"/>
      <c r="AV180" s="832" t="str">
        <f aca="false">IF(K178&lt;&gt;"","V列に色付け","")</f>
        <v/>
      </c>
      <c r="AW180" s="878"/>
      <c r="AX180" s="834"/>
      <c r="BL180" s="645" t="str">
        <f aca="false">G178</f>
        <v/>
      </c>
    </row>
    <row r="181" s="1" customFormat="true" ht="30" hidden="false" customHeight="true" outlineLevel="0" collapsed="false">
      <c r="A181" s="731"/>
      <c r="B181" s="732"/>
      <c r="C181" s="732"/>
      <c r="D181" s="732"/>
      <c r="E181" s="732"/>
      <c r="F181" s="732"/>
      <c r="G181" s="733"/>
      <c r="H181" s="733"/>
      <c r="I181" s="733"/>
      <c r="J181" s="861"/>
      <c r="K181" s="733"/>
      <c r="L181" s="880"/>
      <c r="M181" s="881"/>
      <c r="N181" s="860" t="str">
        <f aca="false">IF('別紙様式2-2（４・５月分）'!Q139="","",'別紙様式2-2（４・５月分）'!Q139)</f>
        <v/>
      </c>
      <c r="O181" s="864"/>
      <c r="P181" s="874"/>
      <c r="Q181" s="841"/>
      <c r="R181" s="875"/>
      <c r="S181" s="870"/>
      <c r="T181" s="844"/>
      <c r="U181" s="845"/>
      <c r="V181" s="871"/>
      <c r="W181" s="847"/>
      <c r="X181" s="882"/>
      <c r="Y181" s="668"/>
      <c r="Z181" s="882"/>
      <c r="AA181" s="668"/>
      <c r="AB181" s="882"/>
      <c r="AC181" s="668"/>
      <c r="AD181" s="882"/>
      <c r="AE181" s="668"/>
      <c r="AF181" s="668"/>
      <c r="AG181" s="849"/>
      <c r="AH181" s="850"/>
      <c r="AI181" s="872"/>
      <c r="AJ181" s="883"/>
      <c r="AK181" s="853"/>
      <c r="AL181" s="854"/>
      <c r="AM181" s="855"/>
      <c r="AN181" s="856"/>
      <c r="AO181" s="856"/>
      <c r="AP181" s="857"/>
      <c r="AQ181" s="856"/>
      <c r="AR181" s="858"/>
      <c r="AS181" s="856"/>
      <c r="AT181" s="682" t="str">
        <f aca="false">IF(AV178="","",IF(OR(U178="",AND(N181="ベア加算なし",OR(U178="新加算Ⅰ",U178="新加算Ⅱ",U178="新加算Ⅲ",U178="新加算Ⅳ"),AN178=""),AND(OR(U178="新加算Ⅰ",U178="新加算Ⅱ",U178="新加算Ⅲ",U178="新加算Ⅳ",U178="新加算Ⅴ（１）",U178="新加算Ⅴ（２）",U178="新加算Ⅴ（３）",U178="新加算Ⅴ（４）",U178="新加算Ⅴ（５）",U178="新加算Ⅴ（６）",U178="新加算Ⅴ（８）",U178="新加算Ⅴ（11）"),AO178=""),AND(OR(U178="新加算Ⅴ（７）",U178="新加算Ⅴ（９）",U178="新加算Ⅴ（10）",U178="新加算Ⅴ（12）",U178="新加算Ⅴ（13）",U178="新加算Ⅴ（14）"),AP178=""),AND(OR(U178="新加算Ⅰ",U178="新加算Ⅱ",U178="新加算Ⅲ",U178="新加算Ⅴ（１）",U178="新加算Ⅴ（３）",U178="新加算Ⅴ（８）"),AQ178=""),AND(AND(OR(U178="新加算Ⅰ",U178="新加算Ⅱ",U178="新加算Ⅴ（１）",U178="新加算Ⅴ（２）",U178="新加算Ⅴ（３）",U178="新加算Ⅴ（４）",U178="新加算Ⅴ（５）",U178="新加算Ⅴ（６）",U178="新加算Ⅴ（７）",U178="新加算Ⅴ（９）",U178="新加算Ⅴ（10）",U178="新加算Ⅴ（12）"),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178=""),AND(OR(U178="新加算Ⅰ",U178="新加算Ⅴ（１）",U178="新加算Ⅴ（２）",U178="新加算Ⅴ（５）",U178="新加算Ⅴ（７）",U178="新加算Ⅴ（10）"),AS178="")),"！記入が必要な欄（ピンク色のセル）に空欄があります。空欄を埋めてください。",""))</f>
        <v/>
      </c>
      <c r="AU181" s="869"/>
      <c r="AV181" s="832"/>
      <c r="AW181" s="878" t="str">
        <f aca="false">IF('別紙様式2-2（４・５月分）'!O139="","",'別紙様式2-2（４・５月分）'!O139)</f>
        <v/>
      </c>
      <c r="AX181" s="834"/>
      <c r="BL181" s="645" t="str">
        <f aca="false">G178</f>
        <v/>
      </c>
    </row>
    <row r="182" customFormat="false" ht="30" hidden="false" customHeight="true" outlineLevel="0" collapsed="false">
      <c r="A182" s="617" t="n">
        <v>43</v>
      </c>
      <c r="B182" s="618" t="str">
        <f aca="false">IF(基本情報入力シート!C96="","",基本情報入力シート!C96)</f>
        <v/>
      </c>
      <c r="C182" s="618"/>
      <c r="D182" s="618"/>
      <c r="E182" s="618"/>
      <c r="F182" s="618"/>
      <c r="G182" s="619" t="str">
        <f aca="false">IF(基本情報入力シート!M96="","",基本情報入力シート!M96)</f>
        <v/>
      </c>
      <c r="H182" s="619" t="str">
        <f aca="false">IF(基本情報入力シート!R96="","",基本情報入力シート!R96)</f>
        <v/>
      </c>
      <c r="I182" s="619" t="str">
        <f aca="false">IF(基本情報入力シート!W96="","",基本情報入力シート!W96)</f>
        <v/>
      </c>
      <c r="J182" s="809" t="str">
        <f aca="false">IF(基本情報入力シート!X96="","",基本情報入力シート!X96)</f>
        <v/>
      </c>
      <c r="K182" s="619" t="str">
        <f aca="false">IF(基本情報入力シート!Y96="","",基本情報入力シート!Y96)</f>
        <v/>
      </c>
      <c r="L182" s="621" t="str">
        <f aca="false">IF(基本情報入力シート!AB96="","",基本情報入力シート!AB96)</f>
        <v/>
      </c>
      <c r="M182" s="622" t="e">
        <f aca="false">IF(基本情報入力シート!AC96="","",基本情報入力シート!AC96)</f>
        <v>#N/A</v>
      </c>
      <c r="N182" s="812" t="str">
        <f aca="false">IF('別紙様式2-2（４・５月分）'!Q140="","",'別紙様式2-2（４・５月分）'!Q140)</f>
        <v/>
      </c>
      <c r="O182" s="864" t="e">
        <f aca="false">IF(SUM('別紙様式2-2（４・５月分）'!R140:R142)=0,"",SUM('別紙様式2-2（４・５月分）'!R140:R142))</f>
        <v>#N/A</v>
      </c>
      <c r="P182" s="814" t="e">
        <f aca="false">IFERROR(VLOOKUP('別紙様式2-2（４・５月分）'!AR140,【参考】数式用!$AT$5:$AU$22,2,FALSE),"")))</f>
        <v>#N/A</v>
      </c>
      <c r="Q182" s="814"/>
      <c r="R182" s="814"/>
      <c r="S182" s="865" t="e">
        <f aca="false">IFERROR(VLOOKUP(K182,【参考】数式用!$A$5:$AB$27,MATCH(P182,【参考】数式用!$B$4:$AB$4,0)+1,0),"")))</f>
        <v>#N/A</v>
      </c>
      <c r="T182" s="816" t="s">
        <v>447</v>
      </c>
      <c r="U182" s="817"/>
      <c r="V182" s="866" t="e">
        <f aca="false">IFERROR(VLOOKUP(K182,【参考】数式用!$A$5:$AB$27,MATCH(U182,【参考】数式用!$B$4:$AB$4,0)+1,0),"")))</f>
        <v>#N/A</v>
      </c>
      <c r="W182" s="819" t="s">
        <v>114</v>
      </c>
      <c r="X182" s="820" t="n">
        <v>6</v>
      </c>
      <c r="Y182" s="627" t="s">
        <v>115</v>
      </c>
      <c r="Z182" s="820" t="n">
        <v>6</v>
      </c>
      <c r="AA182" s="627" t="s">
        <v>406</v>
      </c>
      <c r="AB182" s="820" t="n">
        <v>7</v>
      </c>
      <c r="AC182" s="627" t="s">
        <v>115</v>
      </c>
      <c r="AD182" s="820" t="n">
        <v>3</v>
      </c>
      <c r="AE182" s="627" t="s">
        <v>116</v>
      </c>
      <c r="AF182" s="627" t="s">
        <v>127</v>
      </c>
      <c r="AG182" s="821" t="n">
        <f aca="false">IF(X182&gt;=1,(AB182*12+AD182)-(X182*12+Z182)+1,"")</f>
        <v>10</v>
      </c>
      <c r="AH182" s="822" t="s">
        <v>407</v>
      </c>
      <c r="AI182" s="867" t="str">
        <f aca="false">IFERROR(ROUNDDOWN(ROUND(L182*V182,0)*M182,0)*AG182,"")</f>
        <v/>
      </c>
      <c r="AJ182" s="868" t="str">
        <f aca="false">IFERROR(ROUNDDOWN(ROUND((L182*(V182-AX182)),0)*M182,0)*AG182,"")</f>
        <v/>
      </c>
      <c r="AK182" s="825" t="e">
        <f aca="false">IFERROR(IF(OR(N182="",N183="",N185=""),0,ROUNDDOWN(ROUNDDOWN(ROUND(L182*VLOOKUP(K182,【参考】数式用!$A$5:$AB$27,MATCH("新加算Ⅳ",【参考】数式用!$B$4:$AB$4,0)+1,0),0)*M182,0)*AG182*0.5,0)),"")),0),0),0)))</f>
        <v>#N/A</v>
      </c>
      <c r="AL182" s="826"/>
      <c r="AM182" s="827" t="e">
        <f aca="false">IFERROR(IF(OR(N185="ベア加算",N185=""),0, IF(OR(U182="新加算Ⅰ",U182="新加算Ⅱ",U182="新加算Ⅲ",U182="新加算Ⅳ"),ROUNDDOWN(ROUND(L182*VLOOKUP(K182,【参考】数式用!$A$5:$I$27,MATCH("ベア加算",【参考】数式用!$B$4:$I$4,0)+1,0),0)*M182,0)*AG182,0)),"")),0),0))))</f>
        <v>#N/A</v>
      </c>
      <c r="AN182" s="704"/>
      <c r="AO182" s="828"/>
      <c r="AP182" s="705"/>
      <c r="AQ182" s="705"/>
      <c r="AR182" s="829"/>
      <c r="AS182" s="830"/>
      <c r="AT182" s="640" t="str">
        <f aca="false">IF(AV182="","",IF(V182&lt;O182,"！加算の要件上は問題ありませんが、令和６年４・５月と比較して令和６年６月に加算率が下がる計画になっています。",""))</f>
        <v/>
      </c>
      <c r="AU182" s="869"/>
      <c r="AV182" s="832" t="str">
        <f aca="false">IF(K182&lt;&gt;"","V列に色付け","")</f>
        <v/>
      </c>
      <c r="AW182" s="878" t="str">
        <f aca="false">IF('別紙様式2-2（４・５月分）'!O140="","",'別紙様式2-2（４・５月分）'!O140)</f>
        <v/>
      </c>
      <c r="AX182" s="834" t="e">
        <f aca="false">IF(SUM('別紙様式2-2（４・５月分）'!P140:P142)=0,"",SUM('別紙様式2-2（４・５月分）'!P140:P142))</f>
        <v>#N/A</v>
      </c>
      <c r="AY182" s="835" t="e">
        <f aca="false">IFERROR(VLOOKUP(K182,【参考】数式用!$AJ$2:$AK$24,2,FALSE),"")))</f>
        <v>#N/A</v>
      </c>
      <c r="AZ182" s="836" t="s">
        <v>448</v>
      </c>
      <c r="BA182" s="836" t="s">
        <v>449</v>
      </c>
      <c r="BB182" s="836" t="s">
        <v>450</v>
      </c>
      <c r="BC182" s="836" t="s">
        <v>451</v>
      </c>
      <c r="BD182" s="836" t="e">
        <f aca="false">IF(AND(P182&lt;&gt;"新加算Ⅰ",P182&lt;&gt;"新加算Ⅱ",P182&lt;&gt;"新加算Ⅲ",P182&lt;&gt;"新加算Ⅳ"),P182,IF(Q184&lt;&gt;"",Q184,""))</f>
        <v>#N/A</v>
      </c>
      <c r="BE182" s="836"/>
      <c r="BF182" s="836" t="e">
        <f aca="false">IF(AM182&lt;&gt;0,IF(AN182="○","入力済","未入力"),"")</f>
        <v>#N/A</v>
      </c>
      <c r="BG182" s="836" t="str">
        <f aca="false">IF(OR(U182="新加算Ⅰ",U182="新加算Ⅱ",U182="新加算Ⅲ",U182="新加算Ⅳ",U182="新加算Ⅴ（１）",U182="新加算Ⅴ（２）",U182="新加算Ⅴ（３）",U182="新加算ⅠⅤ（４）",U182="新加算Ⅴ（５）",U182="新加算Ⅴ（６）",U182="新加算Ⅴ（８）",U182="新加算Ⅴ（11）"),IF(OR(AO182="○",AO182="令和６年度中に満たす"),"入力済","未入力"),"")</f>
        <v/>
      </c>
      <c r="BH182" s="836" t="str">
        <f aca="false">IF(OR(U182="新加算Ⅴ（７）",U182="新加算Ⅴ（９）",U182="新加算Ⅴ（10）",U182="新加算Ⅴ（12）",U182="新加算Ⅴ（13）",U182="新加算Ⅴ（14）"),IF(OR(AP182="○",AP182="令和６年度中に満たす"),"入力済","未入力"),"")</f>
        <v/>
      </c>
      <c r="BI182" s="836" t="str">
        <f aca="false">IF(OR(U182="新加算Ⅰ",U182="新加算Ⅱ",U182="新加算Ⅲ",U182="新加算Ⅴ（１）",U182="新加算Ⅴ（３）",U182="新加算Ⅴ（８）"),IF(OR(AQ182="○",AQ182="令和６年度中に満たす"),"入力済","未入力"),"")</f>
        <v/>
      </c>
      <c r="BJ182" s="837" t="str">
        <f aca="false">IF(OR(U182="新加算Ⅰ",U182="新加算Ⅱ",U182="新加算Ⅴ（１）",U182="新加算Ⅴ（２）",U182="新加算Ⅴ（３）",U182="新加算Ⅴ（４）",U182="新加算Ⅴ（５）",U182="新加算Ⅴ（６）",U182="新加算Ⅴ（７）",U182="新加算Ⅴ（９）",U182="新加算Ⅴ（10）",U182="新加算Ⅴ（12）"),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（病院等（老健以外）)",K182&lt;&gt;"（介護予防）短期入所療養介護（医療院）"),AR182&lt;&gt;""),1,""),"")</f>
        <v/>
      </c>
      <c r="BK182" s="832" t="str">
        <f aca="false">IF(OR(U182="新加算Ⅰ",U182="新加算Ⅴ（１）",U182="新加算Ⅴ（２）",U182="新加算Ⅴ（５）",U182="新加算Ⅴ（７）",U182="新加算Ⅴ（10）"),IF(AS182="","未入力","入力済"),"")</f>
        <v/>
      </c>
      <c r="BL182" s="645" t="str">
        <f aca="false">G182</f>
        <v/>
      </c>
    </row>
    <row r="183" customFormat="false" ht="15" hidden="false" customHeight="true" outlineLevel="0" collapsed="false">
      <c r="A183" s="617"/>
      <c r="B183" s="618"/>
      <c r="C183" s="618"/>
      <c r="D183" s="618"/>
      <c r="E183" s="618"/>
      <c r="F183" s="618"/>
      <c r="G183" s="619"/>
      <c r="H183" s="619"/>
      <c r="I183" s="619"/>
      <c r="J183" s="809"/>
      <c r="K183" s="619"/>
      <c r="L183" s="621"/>
      <c r="M183" s="622"/>
      <c r="N183" s="838" t="str">
        <f aca="false">IF('別紙様式2-2（４・５月分）'!Q141="","",'別紙様式2-2（４・５月分）'!Q141)</f>
        <v/>
      </c>
      <c r="O183" s="864"/>
      <c r="P183" s="814"/>
      <c r="Q183" s="814"/>
      <c r="R183" s="814"/>
      <c r="S183" s="865"/>
      <c r="T183" s="816"/>
      <c r="U183" s="817"/>
      <c r="V183" s="866"/>
      <c r="W183" s="819"/>
      <c r="X183" s="820"/>
      <c r="Y183" s="627"/>
      <c r="Z183" s="820"/>
      <c r="AA183" s="627"/>
      <c r="AB183" s="820"/>
      <c r="AC183" s="627"/>
      <c r="AD183" s="820"/>
      <c r="AE183" s="627"/>
      <c r="AF183" s="627"/>
      <c r="AG183" s="821"/>
      <c r="AH183" s="822"/>
      <c r="AI183" s="867"/>
      <c r="AJ183" s="868"/>
      <c r="AK183" s="825"/>
      <c r="AL183" s="826"/>
      <c r="AM183" s="827"/>
      <c r="AN183" s="704"/>
      <c r="AO183" s="828"/>
      <c r="AP183" s="705"/>
      <c r="AQ183" s="705"/>
      <c r="AR183" s="829"/>
      <c r="AS183" s="830"/>
      <c r="AT183" s="839" t="str">
        <f aca="false">IF(AV182="","",IF(AG182&gt;10,"！令和６年度の新加算の「算定対象月」が10か月を超えています。標準的な「算定対象月」は令和６年６月から令和７年３月です。",IF(OR(AB182&lt;&gt;7,AD182&lt;&gt;3),"！算定期間の終わりが令和７年３月になっていません。区分変更を行う場合は、別紙様式2-4に記入してください。","")))</f>
        <v/>
      </c>
      <c r="AU183" s="869"/>
      <c r="AV183" s="832"/>
      <c r="AW183" s="878" t="str">
        <f aca="false">IF('別紙様式2-2（４・５月分）'!O141="","",'別紙様式2-2（４・５月分）'!O141)</f>
        <v/>
      </c>
      <c r="AX183" s="834"/>
      <c r="AY183" s="835"/>
      <c r="AZ183" s="836"/>
      <c r="BA183" s="836"/>
      <c r="BB183" s="836"/>
      <c r="BC183" s="836"/>
      <c r="BD183" s="836"/>
      <c r="BE183" s="836"/>
      <c r="BF183" s="836"/>
      <c r="BG183" s="836"/>
      <c r="BH183" s="836"/>
      <c r="BI183" s="836"/>
      <c r="BJ183" s="837"/>
      <c r="BK183" s="832"/>
      <c r="BL183" s="645" t="str">
        <f aca="false">G182</f>
        <v/>
      </c>
    </row>
    <row r="184" s="1" customFormat="true" ht="15" hidden="false" customHeight="true" outlineLevel="0" collapsed="false">
      <c r="A184" s="617"/>
      <c r="B184" s="618"/>
      <c r="C184" s="618"/>
      <c r="D184" s="618"/>
      <c r="E184" s="618"/>
      <c r="F184" s="618"/>
      <c r="G184" s="619"/>
      <c r="H184" s="619"/>
      <c r="I184" s="619"/>
      <c r="J184" s="809"/>
      <c r="K184" s="619"/>
      <c r="L184" s="621"/>
      <c r="M184" s="622"/>
      <c r="N184" s="838"/>
      <c r="O184" s="864"/>
      <c r="P184" s="874" t="s">
        <v>118</v>
      </c>
      <c r="Q184" s="841" t="e">
        <f aca="false">IFERROR(VLOOKUP('別紙様式2-2（４・５月分）'!AR140,【参考】数式用!$AT$5:$AV$22,3,FALSE),"")))</f>
        <v>#N/A</v>
      </c>
      <c r="R184" s="875" t="s">
        <v>120</v>
      </c>
      <c r="S184" s="876" t="e">
        <f aca="false">IFERROR(VLOOKUP(K182,【参考】数式用!$A$5:$AB$27,MATCH(Q184,【参考】数式用!$B$4:$AB$4,0)+1,0),"")))</f>
        <v>#N/A</v>
      </c>
      <c r="T184" s="844" t="s">
        <v>452</v>
      </c>
      <c r="U184" s="845"/>
      <c r="V184" s="871" t="e">
        <f aca="false">IFERROR(VLOOKUP(K182,【参考】数式用!$A$5:$AB$27,MATCH(U184,【参考】数式用!$B$4:$AB$4,0)+1,0),"")))</f>
        <v>#N/A</v>
      </c>
      <c r="W184" s="847" t="s">
        <v>114</v>
      </c>
      <c r="X184" s="882" t="n">
        <v>7</v>
      </c>
      <c r="Y184" s="668" t="s">
        <v>115</v>
      </c>
      <c r="Z184" s="882" t="n">
        <v>4</v>
      </c>
      <c r="AA184" s="668" t="s">
        <v>406</v>
      </c>
      <c r="AB184" s="882" t="n">
        <v>8</v>
      </c>
      <c r="AC184" s="668" t="s">
        <v>115</v>
      </c>
      <c r="AD184" s="882" t="n">
        <v>3</v>
      </c>
      <c r="AE184" s="668" t="s">
        <v>116</v>
      </c>
      <c r="AF184" s="668" t="s">
        <v>127</v>
      </c>
      <c r="AG184" s="849" t="n">
        <f aca="false">IF(X184&gt;=1,(AB184*12+AD184)-(X184*12+Z184)+1,"")</f>
        <v>12</v>
      </c>
      <c r="AH184" s="850" t="s">
        <v>407</v>
      </c>
      <c r="AI184" s="872" t="str">
        <f aca="false">IFERROR(ROUNDDOWN(ROUND(L182*V184,0)*M182,0)*AG184,"")</f>
        <v/>
      </c>
      <c r="AJ184" s="883" t="str">
        <f aca="false">IFERROR(ROUNDDOWN(ROUND((L182*(V184-AX182)),0)*M182,0)*AG184,"")</f>
        <v/>
      </c>
      <c r="AK184" s="853" t="e">
        <f aca="false">IFERROR(IF(OR(N182="",N183="",N185=""),0,ROUNDDOWN(ROUNDDOWN(ROUND(L182*VLOOKUP(K182,【参考】数式用!$A$5:$AB$27,MATCH("新加算Ⅳ",【参考】数式用!$B$4:$AB$4,0)+1,0),0)*M182,0)*AG184*0.5,0)),"")),0),0),0)))</f>
        <v>#N/A</v>
      </c>
      <c r="AL184" s="854" t="str">
        <f aca="false">IF(U184&lt;&gt;"","新規に適用","")</f>
        <v/>
      </c>
      <c r="AM184" s="855" t="e">
        <f aca="false">IFERROR(IF(OR(N185="ベア加算",N185=""),0, IF(OR(U182="新加算Ⅰ",U182="新加算Ⅱ",U182="新加算Ⅲ",U182="新加算Ⅳ"),0,ROUNDDOWN(ROUND(L182*VLOOKUP(K182,【参考】数式用!$A$5:$I$27,MATCH("ベア加算",【参考】数式用!$B$4:$I$4,0)+1,0),0)*M182,0)*AG184)),"")),0),0))))</f>
        <v>#N/A</v>
      </c>
      <c r="AN184" s="856" t="e">
        <f aca="false">IF(AM184=0,"",IF(AND(U184&lt;&gt;"",AN182=""),"新規に適用",IF(AND(U184&lt;&gt;"",AN182&lt;&gt;""),"継続で適用","")))</f>
        <v>#N/A</v>
      </c>
      <c r="AO184" s="856" t="str">
        <f aca="false">IF(AND(U184&lt;&gt;"",AO182=""),"新規に適用",IF(AND(U184&lt;&gt;"",AO182&lt;&gt;""),"継続で適用",""))</f>
        <v/>
      </c>
      <c r="AP184" s="857"/>
      <c r="AQ184" s="856" t="str">
        <f aca="false">IF(AND(U184&lt;&gt;"",AQ182=""),"新規に適用",IF(AND(U184&lt;&gt;"",AQ182&lt;&gt;""),"継続で適用",""))</f>
        <v/>
      </c>
      <c r="AR184" s="858" t="str">
        <f aca="false">IF(AND(U184&lt;&gt;"",AO182=""),"新規に適用",IF(AND(U184&lt;&gt;"",OR(U182="新加算Ⅰ",U182="新加算Ⅱ",U182="新加算Ⅴ（１）",U182="新加算Ⅴ（２）",U182="新加算Ⅴ（３）",U182="新加算Ⅴ（４）",U182="新加算Ⅴ（５）",U182="新加算Ⅴ（６）",U182="新加算Ⅴ（７）",U182="新加算Ⅴ（９）",U182="新加算Ⅴ（10）",U182="新加算Ⅴ（12）")),"継続で適用",""))</f>
        <v/>
      </c>
      <c r="AS184" s="856" t="str">
        <f aca="false">IF(AND(U184&lt;&gt;"",AS182=""),"新規に適用",IF(AND(U184&lt;&gt;"",AS182&lt;&gt;""),"継続で適用",""))</f>
        <v/>
      </c>
      <c r="AT184" s="839"/>
      <c r="AU184" s="869"/>
      <c r="AV184" s="832" t="str">
        <f aca="false">IF(K182&lt;&gt;"","V列に色付け","")</f>
        <v/>
      </c>
      <c r="AW184" s="878"/>
      <c r="AX184" s="834"/>
      <c r="BL184" s="645" t="str">
        <f aca="false">G182</f>
        <v/>
      </c>
    </row>
    <row r="185" s="1" customFormat="true" ht="30" hidden="false" customHeight="true" outlineLevel="0" collapsed="false">
      <c r="A185" s="617"/>
      <c r="B185" s="618"/>
      <c r="C185" s="618"/>
      <c r="D185" s="618"/>
      <c r="E185" s="618"/>
      <c r="F185" s="618"/>
      <c r="G185" s="619"/>
      <c r="H185" s="619"/>
      <c r="I185" s="619"/>
      <c r="J185" s="809"/>
      <c r="K185" s="619"/>
      <c r="L185" s="621"/>
      <c r="M185" s="622"/>
      <c r="N185" s="860" t="str">
        <f aca="false">IF('別紙様式2-2（４・５月分）'!Q142="","",'別紙様式2-2（４・５月分）'!Q142)</f>
        <v/>
      </c>
      <c r="O185" s="864"/>
      <c r="P185" s="874"/>
      <c r="Q185" s="841"/>
      <c r="R185" s="875"/>
      <c r="S185" s="876"/>
      <c r="T185" s="844"/>
      <c r="U185" s="845"/>
      <c r="V185" s="871"/>
      <c r="W185" s="847"/>
      <c r="X185" s="882"/>
      <c r="Y185" s="668"/>
      <c r="Z185" s="882"/>
      <c r="AA185" s="668"/>
      <c r="AB185" s="882"/>
      <c r="AC185" s="668"/>
      <c r="AD185" s="882"/>
      <c r="AE185" s="668"/>
      <c r="AF185" s="668"/>
      <c r="AG185" s="849"/>
      <c r="AH185" s="850"/>
      <c r="AI185" s="872"/>
      <c r="AJ185" s="883"/>
      <c r="AK185" s="853"/>
      <c r="AL185" s="854"/>
      <c r="AM185" s="855"/>
      <c r="AN185" s="856"/>
      <c r="AO185" s="856"/>
      <c r="AP185" s="857"/>
      <c r="AQ185" s="856"/>
      <c r="AR185" s="858"/>
      <c r="AS185" s="856"/>
      <c r="AT185" s="682" t="str">
        <f aca="false">IF(AV182="","",IF(OR(U182="",AND(N185="ベア加算なし",OR(U182="新加算Ⅰ",U182="新加算Ⅱ",U182="新加算Ⅲ",U182="新加算Ⅳ"),AN182=""),AND(OR(U182="新加算Ⅰ",U182="新加算Ⅱ",U182="新加算Ⅲ",U182="新加算Ⅳ",U182="新加算Ⅴ（１）",U182="新加算Ⅴ（２）",U182="新加算Ⅴ（３）",U182="新加算Ⅴ（４）",U182="新加算Ⅴ（５）",U182="新加算Ⅴ（６）",U182="新加算Ⅴ（８）",U182="新加算Ⅴ（11）"),AO182=""),AND(OR(U182="新加算Ⅴ（７）",U182="新加算Ⅴ（９）",U182="新加算Ⅴ（10）",U182="新加算Ⅴ（12）",U182="新加算Ⅴ（13）",U182="新加算Ⅴ（14）"),AP182=""),AND(OR(U182="新加算Ⅰ",U182="新加算Ⅱ",U182="新加算Ⅲ",U182="新加算Ⅴ（１）",U182="新加算Ⅴ（３）",U182="新加算Ⅴ（８）"),AQ182=""),AND(AND(OR(U182="新加算Ⅰ",U182="新加算Ⅱ",U182="新加算Ⅴ（１）",U182="新加算Ⅴ（２）",U182="新加算Ⅴ（３）",U182="新加算Ⅴ（４）",U182="新加算Ⅴ（５）",U182="新加算Ⅴ（６）",U182="新加算Ⅴ（７）",U182="新加算Ⅴ（９）",U182="新加算Ⅴ（10）",U182="新加算Ⅴ（12）"),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182=""),AND(OR(U182="新加算Ⅰ",U182="新加算Ⅴ（１）",U182="新加算Ⅴ（２）",U182="新加算Ⅴ（５）",U182="新加算Ⅴ（７）",U182="新加算Ⅴ（10）"),AS182="")),"！記入が必要な欄（ピンク色のセル）に空欄があります。空欄を埋めてください。",""))</f>
        <v/>
      </c>
      <c r="AU185" s="869"/>
      <c r="AV185" s="832"/>
      <c r="AW185" s="878" t="str">
        <f aca="false">IF('別紙様式2-2（４・５月分）'!O142="","",'別紙様式2-2（４・５月分）'!O142)</f>
        <v/>
      </c>
      <c r="AX185" s="834"/>
      <c r="BL185" s="645" t="str">
        <f aca="false">G182</f>
        <v/>
      </c>
    </row>
    <row r="186" customFormat="false" ht="30" hidden="false" customHeight="true" outlineLevel="0" collapsed="false">
      <c r="A186" s="731" t="n">
        <v>44</v>
      </c>
      <c r="B186" s="732" t="str">
        <f aca="false">IF(基本情報入力シート!C97="","",基本情報入力シート!C97)</f>
        <v/>
      </c>
      <c r="C186" s="732"/>
      <c r="D186" s="732"/>
      <c r="E186" s="732"/>
      <c r="F186" s="732"/>
      <c r="G186" s="733" t="str">
        <f aca="false">IF(基本情報入力シート!M97="","",基本情報入力シート!M97)</f>
        <v/>
      </c>
      <c r="H186" s="733" t="str">
        <f aca="false">IF(基本情報入力シート!R97="","",基本情報入力シート!R97)</f>
        <v/>
      </c>
      <c r="I186" s="733" t="str">
        <f aca="false">IF(基本情報入力シート!W97="","",基本情報入力シート!W97)</f>
        <v/>
      </c>
      <c r="J186" s="861" t="str">
        <f aca="false">IF(基本情報入力シート!X97="","",基本情報入力シート!X97)</f>
        <v/>
      </c>
      <c r="K186" s="733" t="str">
        <f aca="false">IF(基本情報入力シート!Y97="","",基本情報入力シート!Y97)</f>
        <v/>
      </c>
      <c r="L186" s="880" t="str">
        <f aca="false">IF(基本情報入力シート!AB97="","",基本情報入力シート!AB97)</f>
        <v/>
      </c>
      <c r="M186" s="881" t="e">
        <f aca="false">IF(基本情報入力シート!AC97="","",基本情報入力シート!AC97)</f>
        <v>#N/A</v>
      </c>
      <c r="N186" s="812" t="str">
        <f aca="false">IF('別紙様式2-2（４・５月分）'!Q143="","",'別紙様式2-2（４・５月分）'!Q143)</f>
        <v/>
      </c>
      <c r="O186" s="864" t="e">
        <f aca="false">IF(SUM('別紙様式2-2（４・５月分）'!R143:R145)=0,"",SUM('別紙様式2-2（４・５月分）'!R143:R145))</f>
        <v>#N/A</v>
      </c>
      <c r="P186" s="814" t="e">
        <f aca="false">IFERROR(VLOOKUP('別紙様式2-2（４・５月分）'!AR143,【参考】数式用!$AT$5:$AU$22,2,FALSE),"")))</f>
        <v>#N/A</v>
      </c>
      <c r="Q186" s="814"/>
      <c r="R186" s="814"/>
      <c r="S186" s="865" t="e">
        <f aca="false">IFERROR(VLOOKUP(K186,【参考】数式用!$A$5:$AB$27,MATCH(P186,【参考】数式用!$B$4:$AB$4,0)+1,0),"")))</f>
        <v>#N/A</v>
      </c>
      <c r="T186" s="816" t="s">
        <v>447</v>
      </c>
      <c r="U186" s="817"/>
      <c r="V186" s="866" t="e">
        <f aca="false">IFERROR(VLOOKUP(K186,【参考】数式用!$A$5:$AB$27,MATCH(U186,【参考】数式用!$B$4:$AB$4,0)+1,0),"")))</f>
        <v>#N/A</v>
      </c>
      <c r="W186" s="819" t="s">
        <v>114</v>
      </c>
      <c r="X186" s="820" t="n">
        <v>6</v>
      </c>
      <c r="Y186" s="627" t="s">
        <v>115</v>
      </c>
      <c r="Z186" s="820" t="n">
        <v>6</v>
      </c>
      <c r="AA186" s="627" t="s">
        <v>406</v>
      </c>
      <c r="AB186" s="820" t="n">
        <v>7</v>
      </c>
      <c r="AC186" s="627" t="s">
        <v>115</v>
      </c>
      <c r="AD186" s="820" t="n">
        <v>3</v>
      </c>
      <c r="AE186" s="627" t="s">
        <v>116</v>
      </c>
      <c r="AF186" s="627" t="s">
        <v>127</v>
      </c>
      <c r="AG186" s="821" t="n">
        <f aca="false">IF(X186&gt;=1,(AB186*12+AD186)-(X186*12+Z186)+1,"")</f>
        <v>10</v>
      </c>
      <c r="AH186" s="822" t="s">
        <v>407</v>
      </c>
      <c r="AI186" s="867" t="str">
        <f aca="false">IFERROR(ROUNDDOWN(ROUND(L186*V186,0)*M186,0)*AG186,"")</f>
        <v/>
      </c>
      <c r="AJ186" s="868" t="str">
        <f aca="false">IFERROR(ROUNDDOWN(ROUND((L186*(V186-AX186)),0)*M186,0)*AG186,"")</f>
        <v/>
      </c>
      <c r="AK186" s="825" t="e">
        <f aca="false">IFERROR(IF(OR(N186="",N187="",N189=""),0,ROUNDDOWN(ROUNDDOWN(ROUND(L186*VLOOKUP(K186,【参考】数式用!$A$5:$AB$27,MATCH("新加算Ⅳ",【参考】数式用!$B$4:$AB$4,0)+1,0),0)*M186,0)*AG186*0.5,0)),"")),0),0),0)))</f>
        <v>#N/A</v>
      </c>
      <c r="AL186" s="826"/>
      <c r="AM186" s="827" t="e">
        <f aca="false">IFERROR(IF(OR(N189="ベア加算",N189=""),0, IF(OR(U186="新加算Ⅰ",U186="新加算Ⅱ",U186="新加算Ⅲ",U186="新加算Ⅳ"),ROUNDDOWN(ROUND(L186*VLOOKUP(K186,【参考】数式用!$A$5:$I$27,MATCH("ベア加算",【参考】数式用!$B$4:$I$4,0)+1,0),0)*M186,0)*AG186,0)),"")),0),0))))</f>
        <v>#N/A</v>
      </c>
      <c r="AN186" s="704"/>
      <c r="AO186" s="828"/>
      <c r="AP186" s="705"/>
      <c r="AQ186" s="705"/>
      <c r="AR186" s="829"/>
      <c r="AS186" s="830"/>
      <c r="AT186" s="640" t="str">
        <f aca="false">IF(AV186="","",IF(V186&lt;O186,"！加算の要件上は問題ありませんが、令和６年４・５月と比較して令和６年６月に加算率が下がる計画になっています。",""))</f>
        <v/>
      </c>
      <c r="AU186" s="869"/>
      <c r="AV186" s="832" t="str">
        <f aca="false">IF(K186&lt;&gt;"","V列に色付け","")</f>
        <v/>
      </c>
      <c r="AW186" s="878" t="str">
        <f aca="false">IF('別紙様式2-2（４・５月分）'!O143="","",'別紙様式2-2（４・５月分）'!O143)</f>
        <v/>
      </c>
      <c r="AX186" s="834" t="e">
        <f aca="false">IF(SUM('別紙様式2-2（４・５月分）'!P143:P145)=0,"",SUM('別紙様式2-2（４・５月分）'!P143:P145))</f>
        <v>#N/A</v>
      </c>
      <c r="AY186" s="835" t="e">
        <f aca="false">IFERROR(VLOOKUP(K186,【参考】数式用!$AJ$2:$AK$24,2,FALSE),"")))</f>
        <v>#N/A</v>
      </c>
      <c r="AZ186" s="836" t="s">
        <v>448</v>
      </c>
      <c r="BA186" s="836" t="s">
        <v>449</v>
      </c>
      <c r="BB186" s="836" t="s">
        <v>450</v>
      </c>
      <c r="BC186" s="836" t="s">
        <v>451</v>
      </c>
      <c r="BD186" s="836" t="e">
        <f aca="false">IF(AND(P186&lt;&gt;"新加算Ⅰ",P186&lt;&gt;"新加算Ⅱ",P186&lt;&gt;"新加算Ⅲ",P186&lt;&gt;"新加算Ⅳ"),P186,IF(Q188&lt;&gt;"",Q188,""))</f>
        <v>#N/A</v>
      </c>
      <c r="BE186" s="836"/>
      <c r="BF186" s="836" t="e">
        <f aca="false">IF(AM186&lt;&gt;0,IF(AN186="○","入力済","未入力"),"")</f>
        <v>#N/A</v>
      </c>
      <c r="BG186" s="836" t="str">
        <f aca="false">IF(OR(U186="新加算Ⅰ",U186="新加算Ⅱ",U186="新加算Ⅲ",U186="新加算Ⅳ",U186="新加算Ⅴ（１）",U186="新加算Ⅴ（２）",U186="新加算Ⅴ（３）",U186="新加算ⅠⅤ（４）",U186="新加算Ⅴ（５）",U186="新加算Ⅴ（６）",U186="新加算Ⅴ（８）",U186="新加算Ⅴ（11）"),IF(OR(AO186="○",AO186="令和６年度中に満たす"),"入力済","未入力"),"")</f>
        <v/>
      </c>
      <c r="BH186" s="836" t="str">
        <f aca="false">IF(OR(U186="新加算Ⅴ（７）",U186="新加算Ⅴ（９）",U186="新加算Ⅴ（10）",U186="新加算Ⅴ（12）",U186="新加算Ⅴ（13）",U186="新加算Ⅴ（14）"),IF(OR(AP186="○",AP186="令和６年度中に満たす"),"入力済","未入力"),"")</f>
        <v/>
      </c>
      <c r="BI186" s="836" t="str">
        <f aca="false">IF(OR(U186="新加算Ⅰ",U186="新加算Ⅱ",U186="新加算Ⅲ",U186="新加算Ⅴ（１）",U186="新加算Ⅴ（３）",U186="新加算Ⅴ（８）"),IF(OR(AQ186="○",AQ186="令和６年度中に満たす"),"入力済","未入力"),"")</f>
        <v/>
      </c>
      <c r="BJ186" s="837" t="str">
        <f aca="false">IF(OR(U186="新加算Ⅰ",U186="新加算Ⅱ",U186="新加算Ⅴ（１）",U186="新加算Ⅴ（２）",U186="新加算Ⅴ（３）",U186="新加算Ⅴ（４）",U186="新加算Ⅴ（５）",U186="新加算Ⅴ（６）",U186="新加算Ⅴ（７）",U186="新加算Ⅴ（９）",U186="新加算Ⅴ（10）",U186="新加算Ⅴ（12）"),IF(OR(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（病院等（老健以外）)",K186&lt;&gt;"（介護予防）短期入所療養介護（医療院）"),AR186&lt;&gt;""),1,""),"")</f>
        <v/>
      </c>
      <c r="BK186" s="832" t="str">
        <f aca="false">IF(OR(U186="新加算Ⅰ",U186="新加算Ⅴ（１）",U186="新加算Ⅴ（２）",U186="新加算Ⅴ（５）",U186="新加算Ⅴ（７）",U186="新加算Ⅴ（10）"),IF(AS186="","未入力","入力済"),"")</f>
        <v/>
      </c>
      <c r="BL186" s="645" t="str">
        <f aca="false">G186</f>
        <v/>
      </c>
    </row>
    <row r="187" customFormat="false" ht="15" hidden="false" customHeight="true" outlineLevel="0" collapsed="false">
      <c r="A187" s="731"/>
      <c r="B187" s="732"/>
      <c r="C187" s="732"/>
      <c r="D187" s="732"/>
      <c r="E187" s="732"/>
      <c r="F187" s="732"/>
      <c r="G187" s="733"/>
      <c r="H187" s="733"/>
      <c r="I187" s="733"/>
      <c r="J187" s="861"/>
      <c r="K187" s="733"/>
      <c r="L187" s="880"/>
      <c r="M187" s="881"/>
      <c r="N187" s="838" t="str">
        <f aca="false">IF('別紙様式2-2（４・５月分）'!Q144="","",'別紙様式2-2（４・５月分）'!Q144)</f>
        <v/>
      </c>
      <c r="O187" s="864"/>
      <c r="P187" s="814"/>
      <c r="Q187" s="814"/>
      <c r="R187" s="814"/>
      <c r="S187" s="865"/>
      <c r="T187" s="816"/>
      <c r="U187" s="817"/>
      <c r="V187" s="866"/>
      <c r="W187" s="819"/>
      <c r="X187" s="820"/>
      <c r="Y187" s="627"/>
      <c r="Z187" s="820"/>
      <c r="AA187" s="627"/>
      <c r="AB187" s="820"/>
      <c r="AC187" s="627"/>
      <c r="AD187" s="820"/>
      <c r="AE187" s="627"/>
      <c r="AF187" s="627"/>
      <c r="AG187" s="821"/>
      <c r="AH187" s="822"/>
      <c r="AI187" s="867"/>
      <c r="AJ187" s="868"/>
      <c r="AK187" s="825"/>
      <c r="AL187" s="826"/>
      <c r="AM187" s="827"/>
      <c r="AN187" s="704"/>
      <c r="AO187" s="828"/>
      <c r="AP187" s="705"/>
      <c r="AQ187" s="705"/>
      <c r="AR187" s="829"/>
      <c r="AS187" s="830"/>
      <c r="AT187" s="839" t="str">
        <f aca="false">IF(AV186="","",IF(AG186&gt;10,"！令和６年度の新加算の「算定対象月」が10か月を超えています。標準的な「算定対象月」は令和６年６月から令和７年３月です。",IF(OR(AB186&lt;&gt;7,AD186&lt;&gt;3),"！算定期間の終わりが令和７年３月になっていません。区分変更を行う場合は、別紙様式2-4に記入してください。","")))</f>
        <v/>
      </c>
      <c r="AU187" s="869"/>
      <c r="AV187" s="832"/>
      <c r="AW187" s="878" t="str">
        <f aca="false">IF('別紙様式2-2（４・５月分）'!O144="","",'別紙様式2-2（４・５月分）'!O144)</f>
        <v/>
      </c>
      <c r="AX187" s="834"/>
      <c r="AY187" s="835"/>
      <c r="AZ187" s="836"/>
      <c r="BA187" s="836"/>
      <c r="BB187" s="836"/>
      <c r="BC187" s="836"/>
      <c r="BD187" s="836"/>
      <c r="BE187" s="836"/>
      <c r="BF187" s="836"/>
      <c r="BG187" s="836"/>
      <c r="BH187" s="836"/>
      <c r="BI187" s="836"/>
      <c r="BJ187" s="837"/>
      <c r="BK187" s="832"/>
      <c r="BL187" s="645" t="str">
        <f aca="false">G186</f>
        <v/>
      </c>
    </row>
    <row r="188" s="1" customFormat="true" ht="15" hidden="false" customHeight="true" outlineLevel="0" collapsed="false">
      <c r="A188" s="731"/>
      <c r="B188" s="732"/>
      <c r="C188" s="732"/>
      <c r="D188" s="732"/>
      <c r="E188" s="732"/>
      <c r="F188" s="732"/>
      <c r="G188" s="733"/>
      <c r="H188" s="733"/>
      <c r="I188" s="733"/>
      <c r="J188" s="861"/>
      <c r="K188" s="733"/>
      <c r="L188" s="880"/>
      <c r="M188" s="881"/>
      <c r="N188" s="838"/>
      <c r="O188" s="864"/>
      <c r="P188" s="874" t="s">
        <v>118</v>
      </c>
      <c r="Q188" s="841" t="e">
        <f aca="false">IFERROR(VLOOKUP('別紙様式2-2（４・５月分）'!AR143,【参考】数式用!$AT$5:$AV$22,3,FALSE),"")))</f>
        <v>#N/A</v>
      </c>
      <c r="R188" s="875" t="s">
        <v>120</v>
      </c>
      <c r="S188" s="870" t="e">
        <f aca="false">IFERROR(VLOOKUP(K186,【参考】数式用!$A$5:$AB$27,MATCH(Q188,【参考】数式用!$B$4:$AB$4,0)+1,0),"")))</f>
        <v>#N/A</v>
      </c>
      <c r="T188" s="844" t="s">
        <v>452</v>
      </c>
      <c r="U188" s="845"/>
      <c r="V188" s="871" t="e">
        <f aca="false">IFERROR(VLOOKUP(K186,【参考】数式用!$A$5:$AB$27,MATCH(U188,【参考】数式用!$B$4:$AB$4,0)+1,0),"")))</f>
        <v>#N/A</v>
      </c>
      <c r="W188" s="847" t="s">
        <v>114</v>
      </c>
      <c r="X188" s="882" t="n">
        <v>7</v>
      </c>
      <c r="Y188" s="668" t="s">
        <v>115</v>
      </c>
      <c r="Z188" s="882" t="n">
        <v>4</v>
      </c>
      <c r="AA188" s="668" t="s">
        <v>406</v>
      </c>
      <c r="AB188" s="882" t="n">
        <v>8</v>
      </c>
      <c r="AC188" s="668" t="s">
        <v>115</v>
      </c>
      <c r="AD188" s="882" t="n">
        <v>3</v>
      </c>
      <c r="AE188" s="668" t="s">
        <v>116</v>
      </c>
      <c r="AF188" s="668" t="s">
        <v>127</v>
      </c>
      <c r="AG188" s="849" t="n">
        <f aca="false">IF(X188&gt;=1,(AB188*12+AD188)-(X188*12+Z188)+1,"")</f>
        <v>12</v>
      </c>
      <c r="AH188" s="850" t="s">
        <v>407</v>
      </c>
      <c r="AI188" s="872" t="str">
        <f aca="false">IFERROR(ROUNDDOWN(ROUND(L186*V188,0)*M186,0)*AG188,"")</f>
        <v/>
      </c>
      <c r="AJ188" s="883" t="str">
        <f aca="false">IFERROR(ROUNDDOWN(ROUND((L186*(V188-AX186)),0)*M186,0)*AG188,"")</f>
        <v/>
      </c>
      <c r="AK188" s="853" t="e">
        <f aca="false">IFERROR(IF(OR(N186="",N187="",N189=""),0,ROUNDDOWN(ROUNDDOWN(ROUND(L186*VLOOKUP(K186,【参考】数式用!$A$5:$AB$27,MATCH("新加算Ⅳ",【参考】数式用!$B$4:$AB$4,0)+1,0),0)*M186,0)*AG188*0.5,0)),"")),0),0),0)))</f>
        <v>#N/A</v>
      </c>
      <c r="AL188" s="854" t="str">
        <f aca="false">IF(U188&lt;&gt;"","新規に適用","")</f>
        <v/>
      </c>
      <c r="AM188" s="855" t="e">
        <f aca="false">IFERROR(IF(OR(N189="ベア加算",N189=""),0, IF(OR(U186="新加算Ⅰ",U186="新加算Ⅱ",U186="新加算Ⅲ",U186="新加算Ⅳ"),0,ROUNDDOWN(ROUND(L186*VLOOKUP(K186,【参考】数式用!$A$5:$I$27,MATCH("ベア加算",【参考】数式用!$B$4:$I$4,0)+1,0),0)*M186,0)*AG188)),"")),0),0))))</f>
        <v>#N/A</v>
      </c>
      <c r="AN188" s="856" t="e">
        <f aca="false">IF(AM188=0,"",IF(AND(U188&lt;&gt;"",AN186=""),"新規に適用",IF(AND(U188&lt;&gt;"",AN186&lt;&gt;""),"継続で適用","")))</f>
        <v>#N/A</v>
      </c>
      <c r="AO188" s="856" t="str">
        <f aca="false">IF(AND(U188&lt;&gt;"",AO186=""),"新規に適用",IF(AND(U188&lt;&gt;"",AO186&lt;&gt;""),"継続で適用",""))</f>
        <v/>
      </c>
      <c r="AP188" s="857"/>
      <c r="AQ188" s="856" t="str">
        <f aca="false">IF(AND(U188&lt;&gt;"",AQ186=""),"新規に適用",IF(AND(U188&lt;&gt;"",AQ186&lt;&gt;""),"継続で適用",""))</f>
        <v/>
      </c>
      <c r="AR188" s="858" t="str">
        <f aca="false">IF(AND(U188&lt;&gt;"",AO186=""),"新規に適用",IF(AND(U188&lt;&gt;"",OR(U186="新加算Ⅰ",U186="新加算Ⅱ",U186="新加算Ⅴ（１）",U186="新加算Ⅴ（２）",U186="新加算Ⅴ（３）",U186="新加算Ⅴ（４）",U186="新加算Ⅴ（５）",U186="新加算Ⅴ（６）",U186="新加算Ⅴ（７）",U186="新加算Ⅴ（９）",U186="新加算Ⅴ（10）",U186="新加算Ⅴ（12）")),"継続で適用",""))</f>
        <v/>
      </c>
      <c r="AS188" s="856" t="str">
        <f aca="false">IF(AND(U188&lt;&gt;"",AS186=""),"新規に適用",IF(AND(U188&lt;&gt;"",AS186&lt;&gt;""),"継続で適用",""))</f>
        <v/>
      </c>
      <c r="AT188" s="839"/>
      <c r="AU188" s="869"/>
      <c r="AV188" s="832" t="str">
        <f aca="false">IF(K186&lt;&gt;"","V列に色付け","")</f>
        <v/>
      </c>
      <c r="AW188" s="878"/>
      <c r="AX188" s="834"/>
      <c r="BL188" s="645" t="str">
        <f aca="false">G186</f>
        <v/>
      </c>
    </row>
    <row r="189" s="1" customFormat="true" ht="30" hidden="false" customHeight="true" outlineLevel="0" collapsed="false">
      <c r="A189" s="731"/>
      <c r="B189" s="732"/>
      <c r="C189" s="732"/>
      <c r="D189" s="732"/>
      <c r="E189" s="732"/>
      <c r="F189" s="732"/>
      <c r="G189" s="733"/>
      <c r="H189" s="733"/>
      <c r="I189" s="733"/>
      <c r="J189" s="861"/>
      <c r="K189" s="733"/>
      <c r="L189" s="880"/>
      <c r="M189" s="881"/>
      <c r="N189" s="860" t="str">
        <f aca="false">IF('別紙様式2-2（４・５月分）'!Q145="","",'別紙様式2-2（４・５月分）'!Q145)</f>
        <v/>
      </c>
      <c r="O189" s="864"/>
      <c r="P189" s="874"/>
      <c r="Q189" s="841"/>
      <c r="R189" s="875"/>
      <c r="S189" s="870"/>
      <c r="T189" s="844"/>
      <c r="U189" s="845"/>
      <c r="V189" s="871"/>
      <c r="W189" s="847"/>
      <c r="X189" s="882"/>
      <c r="Y189" s="668"/>
      <c r="Z189" s="882"/>
      <c r="AA189" s="668"/>
      <c r="AB189" s="882"/>
      <c r="AC189" s="668"/>
      <c r="AD189" s="882"/>
      <c r="AE189" s="668"/>
      <c r="AF189" s="668"/>
      <c r="AG189" s="849"/>
      <c r="AH189" s="850"/>
      <c r="AI189" s="872"/>
      <c r="AJ189" s="883"/>
      <c r="AK189" s="853"/>
      <c r="AL189" s="854"/>
      <c r="AM189" s="855"/>
      <c r="AN189" s="856"/>
      <c r="AO189" s="856"/>
      <c r="AP189" s="857"/>
      <c r="AQ189" s="856"/>
      <c r="AR189" s="858"/>
      <c r="AS189" s="856"/>
      <c r="AT189" s="682" t="str">
        <f aca="false">IF(AV186="","",IF(OR(U186="",AND(N189="ベア加算なし",OR(U186="新加算Ⅰ",U186="新加算Ⅱ",U186="新加算Ⅲ",U186="新加算Ⅳ"),AN186=""),AND(OR(U186="新加算Ⅰ",U186="新加算Ⅱ",U186="新加算Ⅲ",U186="新加算Ⅳ",U186="新加算Ⅴ（１）",U186="新加算Ⅴ（２）",U186="新加算Ⅴ（３）",U186="新加算Ⅴ（４）",U186="新加算Ⅴ（５）",U186="新加算Ⅴ（６）",U186="新加算Ⅴ（８）",U186="新加算Ⅴ（11）"),AO186=""),AND(OR(U186="新加算Ⅴ（７）",U186="新加算Ⅴ（９）",U186="新加算Ⅴ（10）",U186="新加算Ⅴ（12）",U186="新加算Ⅴ（13）",U186="新加算Ⅴ（14）"),AP186=""),AND(OR(U186="新加算Ⅰ",U186="新加算Ⅱ",U186="新加算Ⅲ",U186="新加算Ⅴ（１）",U186="新加算Ⅴ（３）",U186="新加算Ⅴ（８）"),AQ186=""),AND(AND(OR(U186="新加算Ⅰ",U186="新加算Ⅱ",U186="新加算Ⅴ（１）",U186="新加算Ⅴ（２）",U186="新加算Ⅴ（３）",U186="新加算Ⅴ（４）",U186="新加算Ⅴ（５）",U186="新加算Ⅴ（６）",U186="新加算Ⅴ（７）",U186="新加算Ⅴ（９）",U186="新加算Ⅴ（10）",U186="新加算Ⅴ（12）"),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186=""),AND(OR(U186="新加算Ⅰ",U186="新加算Ⅴ（１）",U186="新加算Ⅴ（２）",U186="新加算Ⅴ（５）",U186="新加算Ⅴ（７）",U186="新加算Ⅴ（10）"),AS186="")),"！記入が必要な欄（ピンク色のセル）に空欄があります。空欄を埋めてください。",""))</f>
        <v/>
      </c>
      <c r="AU189" s="869"/>
      <c r="AV189" s="832"/>
      <c r="AW189" s="878" t="str">
        <f aca="false">IF('別紙様式2-2（４・５月分）'!O145="","",'別紙様式2-2（４・５月分）'!O145)</f>
        <v/>
      </c>
      <c r="AX189" s="834"/>
      <c r="BL189" s="645" t="str">
        <f aca="false">G186</f>
        <v/>
      </c>
    </row>
    <row r="190" customFormat="false" ht="30" hidden="false" customHeight="true" outlineLevel="0" collapsed="false">
      <c r="A190" s="617" t="n">
        <v>45</v>
      </c>
      <c r="B190" s="618" t="str">
        <f aca="false">IF(基本情報入力シート!C98="","",基本情報入力シート!C98)</f>
        <v/>
      </c>
      <c r="C190" s="618"/>
      <c r="D190" s="618"/>
      <c r="E190" s="618"/>
      <c r="F190" s="618"/>
      <c r="G190" s="619" t="str">
        <f aca="false">IF(基本情報入力シート!M98="","",基本情報入力シート!M98)</f>
        <v/>
      </c>
      <c r="H190" s="619" t="str">
        <f aca="false">IF(基本情報入力シート!R98="","",基本情報入力シート!R98)</f>
        <v/>
      </c>
      <c r="I190" s="619" t="str">
        <f aca="false">IF(基本情報入力シート!W98="","",基本情報入力シート!W98)</f>
        <v/>
      </c>
      <c r="J190" s="809" t="str">
        <f aca="false">IF(基本情報入力シート!X98="","",基本情報入力シート!X98)</f>
        <v/>
      </c>
      <c r="K190" s="619" t="str">
        <f aca="false">IF(基本情報入力シート!Y98="","",基本情報入力シート!Y98)</f>
        <v/>
      </c>
      <c r="L190" s="621" t="str">
        <f aca="false">IF(基本情報入力シート!AB98="","",基本情報入力シート!AB98)</f>
        <v/>
      </c>
      <c r="M190" s="622" t="e">
        <f aca="false">IF(基本情報入力シート!AC98="","",基本情報入力シート!AC98)</f>
        <v>#N/A</v>
      </c>
      <c r="N190" s="812" t="str">
        <f aca="false">IF('別紙様式2-2（４・５月分）'!Q146="","",'別紙様式2-2（４・５月分）'!Q146)</f>
        <v/>
      </c>
      <c r="O190" s="864" t="e">
        <f aca="false">IF(SUM('別紙様式2-2（４・５月分）'!R146:R148)=0,"",SUM('別紙様式2-2（４・５月分）'!R146:R148))</f>
        <v>#N/A</v>
      </c>
      <c r="P190" s="814" t="e">
        <f aca="false">IFERROR(VLOOKUP('別紙様式2-2（４・５月分）'!AR146,【参考】数式用!$AT$5:$AU$22,2,FALSE),"")))</f>
        <v>#N/A</v>
      </c>
      <c r="Q190" s="814"/>
      <c r="R190" s="814"/>
      <c r="S190" s="865" t="e">
        <f aca="false">IFERROR(VLOOKUP(K190,【参考】数式用!$A$5:$AB$27,MATCH(P190,【参考】数式用!$B$4:$AB$4,0)+1,0),"")))</f>
        <v>#N/A</v>
      </c>
      <c r="T190" s="816" t="s">
        <v>447</v>
      </c>
      <c r="U190" s="817"/>
      <c r="V190" s="866" t="e">
        <f aca="false">IFERROR(VLOOKUP(K190,【参考】数式用!$A$5:$AB$27,MATCH(U190,【参考】数式用!$B$4:$AB$4,0)+1,0),"")))</f>
        <v>#N/A</v>
      </c>
      <c r="W190" s="819" t="s">
        <v>114</v>
      </c>
      <c r="X190" s="820" t="n">
        <v>6</v>
      </c>
      <c r="Y190" s="627" t="s">
        <v>115</v>
      </c>
      <c r="Z190" s="820" t="n">
        <v>6</v>
      </c>
      <c r="AA190" s="627" t="s">
        <v>406</v>
      </c>
      <c r="AB190" s="820" t="n">
        <v>7</v>
      </c>
      <c r="AC190" s="627" t="s">
        <v>115</v>
      </c>
      <c r="AD190" s="820" t="n">
        <v>3</v>
      </c>
      <c r="AE190" s="627" t="s">
        <v>116</v>
      </c>
      <c r="AF190" s="627" t="s">
        <v>127</v>
      </c>
      <c r="AG190" s="821" t="n">
        <f aca="false">IF(X190&gt;=1,(AB190*12+AD190)-(X190*12+Z190)+1,"")</f>
        <v>10</v>
      </c>
      <c r="AH190" s="822" t="s">
        <v>407</v>
      </c>
      <c r="AI190" s="867" t="str">
        <f aca="false">IFERROR(ROUNDDOWN(ROUND(L190*V190,0)*M190,0)*AG190,"")</f>
        <v/>
      </c>
      <c r="AJ190" s="868" t="str">
        <f aca="false">IFERROR(ROUNDDOWN(ROUND((L190*(V190-AX190)),0)*M190,0)*AG190,"")</f>
        <v/>
      </c>
      <c r="AK190" s="825" t="e">
        <f aca="false">IFERROR(IF(OR(N190="",N191="",N193=""),0,ROUNDDOWN(ROUNDDOWN(ROUND(L190*VLOOKUP(K190,【参考】数式用!$A$5:$AB$27,MATCH("新加算Ⅳ",【参考】数式用!$B$4:$AB$4,0)+1,0),0)*M190,0)*AG190*0.5,0)),"")),0),0),0)))</f>
        <v>#N/A</v>
      </c>
      <c r="AL190" s="826"/>
      <c r="AM190" s="827" t="e">
        <f aca="false">IFERROR(IF(OR(N193="ベア加算",N193=""),0, IF(OR(U190="新加算Ⅰ",U190="新加算Ⅱ",U190="新加算Ⅲ",U190="新加算Ⅳ"),ROUNDDOWN(ROUND(L190*VLOOKUP(K190,【参考】数式用!$A$5:$I$27,MATCH("ベア加算",【参考】数式用!$B$4:$I$4,0)+1,0),0)*M190,0)*AG190,0)),"")),0),0))))</f>
        <v>#N/A</v>
      </c>
      <c r="AN190" s="704"/>
      <c r="AO190" s="828"/>
      <c r="AP190" s="705"/>
      <c r="AQ190" s="705"/>
      <c r="AR190" s="829"/>
      <c r="AS190" s="830"/>
      <c r="AT190" s="640" t="str">
        <f aca="false">IF(AV190="","",IF(V190&lt;O190,"！加算の要件上は問題ありませんが、令和６年４・５月と比較して令和６年６月に加算率が下がる計画になっています。",""))</f>
        <v/>
      </c>
      <c r="AU190" s="869"/>
      <c r="AV190" s="832" t="str">
        <f aca="false">IF(K190&lt;&gt;"","V列に色付け","")</f>
        <v/>
      </c>
      <c r="AW190" s="878" t="str">
        <f aca="false">IF('別紙様式2-2（４・５月分）'!O146="","",'別紙様式2-2（４・５月分）'!O146)</f>
        <v/>
      </c>
      <c r="AX190" s="834" t="e">
        <f aca="false">IF(SUM('別紙様式2-2（４・５月分）'!P146:P148)=0,"",SUM('別紙様式2-2（４・５月分）'!P146:P148))</f>
        <v>#N/A</v>
      </c>
      <c r="AY190" s="835" t="e">
        <f aca="false">IFERROR(VLOOKUP(K190,【参考】数式用!$AJ$2:$AK$24,2,FALSE),"")))</f>
        <v>#N/A</v>
      </c>
      <c r="AZ190" s="836" t="s">
        <v>448</v>
      </c>
      <c r="BA190" s="836" t="s">
        <v>449</v>
      </c>
      <c r="BB190" s="836" t="s">
        <v>450</v>
      </c>
      <c r="BC190" s="836" t="s">
        <v>451</v>
      </c>
      <c r="BD190" s="836" t="e">
        <f aca="false">IF(AND(P190&lt;&gt;"新加算Ⅰ",P190&lt;&gt;"新加算Ⅱ",P190&lt;&gt;"新加算Ⅲ",P190&lt;&gt;"新加算Ⅳ"),P190,IF(Q192&lt;&gt;"",Q192,""))</f>
        <v>#N/A</v>
      </c>
      <c r="BE190" s="836"/>
      <c r="BF190" s="836" t="e">
        <f aca="false">IF(AM190&lt;&gt;0,IF(AN190="○","入力済","未入力"),"")</f>
        <v>#N/A</v>
      </c>
      <c r="BG190" s="836" t="str">
        <f aca="false">IF(OR(U190="新加算Ⅰ",U190="新加算Ⅱ",U190="新加算Ⅲ",U190="新加算Ⅳ",U190="新加算Ⅴ（１）",U190="新加算Ⅴ（２）",U190="新加算Ⅴ（３）",U190="新加算ⅠⅤ（４）",U190="新加算Ⅴ（５）",U190="新加算Ⅴ（６）",U190="新加算Ⅴ（８）",U190="新加算Ⅴ（11）"),IF(OR(AO190="○",AO190="令和６年度中に満たす"),"入力済","未入力"),"")</f>
        <v/>
      </c>
      <c r="BH190" s="836" t="str">
        <f aca="false">IF(OR(U190="新加算Ⅴ（７）",U190="新加算Ⅴ（９）",U190="新加算Ⅴ（10）",U190="新加算Ⅴ（12）",U190="新加算Ⅴ（13）",U190="新加算Ⅴ（14）"),IF(OR(AP190="○",AP190="令和６年度中に満たす"),"入力済","未入力"),"")</f>
        <v/>
      </c>
      <c r="BI190" s="836" t="str">
        <f aca="false">IF(OR(U190="新加算Ⅰ",U190="新加算Ⅱ",U190="新加算Ⅲ",U190="新加算Ⅴ（１）",U190="新加算Ⅴ（３）",U190="新加算Ⅴ（８）"),IF(OR(AQ190="○",AQ190="令和６年度中に満たす"),"入力済","未入力"),"")</f>
        <v/>
      </c>
      <c r="BJ190" s="837" t="str">
        <f aca="false">IF(OR(U190="新加算Ⅰ",U190="新加算Ⅱ",U190="新加算Ⅴ（１）",U190="新加算Ⅴ（２）",U190="新加算Ⅴ（３）",U190="新加算Ⅴ（４）",U190="新加算Ⅴ（５）",U190="新加算Ⅴ（６）",U190="新加算Ⅴ（７）",U190="新加算Ⅴ（９）",U190="新加算Ⅴ（10）",U190="新加算Ⅴ（12）"),IF(OR(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（病院等（老健以外）)",K190&lt;&gt;"（介護予防）短期入所療養介護（医療院）"),AR190&lt;&gt;""),1,""),"")</f>
        <v/>
      </c>
      <c r="BK190" s="832" t="str">
        <f aca="false">IF(OR(U190="新加算Ⅰ",U190="新加算Ⅴ（１）",U190="新加算Ⅴ（２）",U190="新加算Ⅴ（５）",U190="新加算Ⅴ（７）",U190="新加算Ⅴ（10）"),IF(AS190="","未入力","入力済"),"")</f>
        <v/>
      </c>
      <c r="BL190" s="645" t="str">
        <f aca="false">G190</f>
        <v/>
      </c>
    </row>
    <row r="191" customFormat="false" ht="15" hidden="false" customHeight="true" outlineLevel="0" collapsed="false">
      <c r="A191" s="617"/>
      <c r="B191" s="618"/>
      <c r="C191" s="618"/>
      <c r="D191" s="618"/>
      <c r="E191" s="618"/>
      <c r="F191" s="618"/>
      <c r="G191" s="619"/>
      <c r="H191" s="619"/>
      <c r="I191" s="619"/>
      <c r="J191" s="809"/>
      <c r="K191" s="619"/>
      <c r="L191" s="621"/>
      <c r="M191" s="622"/>
      <c r="N191" s="838" t="str">
        <f aca="false">IF('別紙様式2-2（４・５月分）'!Q147="","",'別紙様式2-2（４・５月分）'!Q147)</f>
        <v/>
      </c>
      <c r="O191" s="864"/>
      <c r="P191" s="814"/>
      <c r="Q191" s="814"/>
      <c r="R191" s="814"/>
      <c r="S191" s="865"/>
      <c r="T191" s="816"/>
      <c r="U191" s="817"/>
      <c r="V191" s="866"/>
      <c r="W191" s="819"/>
      <c r="X191" s="820"/>
      <c r="Y191" s="627"/>
      <c r="Z191" s="820"/>
      <c r="AA191" s="627"/>
      <c r="AB191" s="820"/>
      <c r="AC191" s="627"/>
      <c r="AD191" s="820"/>
      <c r="AE191" s="627"/>
      <c r="AF191" s="627"/>
      <c r="AG191" s="821"/>
      <c r="AH191" s="822"/>
      <c r="AI191" s="867"/>
      <c r="AJ191" s="868"/>
      <c r="AK191" s="825"/>
      <c r="AL191" s="826"/>
      <c r="AM191" s="827"/>
      <c r="AN191" s="704"/>
      <c r="AO191" s="828"/>
      <c r="AP191" s="705"/>
      <c r="AQ191" s="705"/>
      <c r="AR191" s="829"/>
      <c r="AS191" s="830"/>
      <c r="AT191" s="839" t="str">
        <f aca="false">IF(AV190="","",IF(AG190&gt;10,"！令和６年度の新加算の「算定対象月」が10か月を超えています。標準的な「算定対象月」は令和６年６月から令和７年３月です。",IF(OR(AB190&lt;&gt;7,AD190&lt;&gt;3),"！算定期間の終わりが令和７年３月になっていません。区分変更を行う場合は、別紙様式2-4に記入してください。","")))</f>
        <v/>
      </c>
      <c r="AU191" s="869"/>
      <c r="AV191" s="832"/>
      <c r="AW191" s="878" t="str">
        <f aca="false">IF('別紙様式2-2（４・５月分）'!O147="","",'別紙様式2-2（４・５月分）'!O147)</f>
        <v/>
      </c>
      <c r="AX191" s="834"/>
      <c r="AY191" s="835"/>
      <c r="AZ191" s="836"/>
      <c r="BA191" s="836"/>
      <c r="BB191" s="836"/>
      <c r="BC191" s="836"/>
      <c r="BD191" s="836"/>
      <c r="BE191" s="836"/>
      <c r="BF191" s="836"/>
      <c r="BG191" s="836"/>
      <c r="BH191" s="836"/>
      <c r="BI191" s="836"/>
      <c r="BJ191" s="837"/>
      <c r="BK191" s="832"/>
      <c r="BL191" s="645" t="str">
        <f aca="false">G190</f>
        <v/>
      </c>
    </row>
    <row r="192" s="1" customFormat="true" ht="15" hidden="false" customHeight="true" outlineLevel="0" collapsed="false">
      <c r="A192" s="617"/>
      <c r="B192" s="618"/>
      <c r="C192" s="618"/>
      <c r="D192" s="618"/>
      <c r="E192" s="618"/>
      <c r="F192" s="618"/>
      <c r="G192" s="619"/>
      <c r="H192" s="619"/>
      <c r="I192" s="619"/>
      <c r="J192" s="809"/>
      <c r="K192" s="619"/>
      <c r="L192" s="621"/>
      <c r="M192" s="622"/>
      <c r="N192" s="838"/>
      <c r="O192" s="864"/>
      <c r="P192" s="874" t="s">
        <v>118</v>
      </c>
      <c r="Q192" s="841" t="e">
        <f aca="false">IFERROR(VLOOKUP('別紙様式2-2（４・５月分）'!AR146,【参考】数式用!$AT$5:$AV$22,3,FALSE),"")))</f>
        <v>#N/A</v>
      </c>
      <c r="R192" s="875" t="s">
        <v>120</v>
      </c>
      <c r="S192" s="876" t="e">
        <f aca="false">IFERROR(VLOOKUP(K190,【参考】数式用!$A$5:$AB$27,MATCH(Q192,【参考】数式用!$B$4:$AB$4,0)+1,0),"")))</f>
        <v>#N/A</v>
      </c>
      <c r="T192" s="844" t="s">
        <v>452</v>
      </c>
      <c r="U192" s="845"/>
      <c r="V192" s="871" t="e">
        <f aca="false">IFERROR(VLOOKUP(K190,【参考】数式用!$A$5:$AB$27,MATCH(U192,【参考】数式用!$B$4:$AB$4,0)+1,0),"")))</f>
        <v>#N/A</v>
      </c>
      <c r="W192" s="847" t="s">
        <v>114</v>
      </c>
      <c r="X192" s="882" t="n">
        <v>7</v>
      </c>
      <c r="Y192" s="668" t="s">
        <v>115</v>
      </c>
      <c r="Z192" s="882" t="n">
        <v>4</v>
      </c>
      <c r="AA192" s="668" t="s">
        <v>406</v>
      </c>
      <c r="AB192" s="882" t="n">
        <v>8</v>
      </c>
      <c r="AC192" s="668" t="s">
        <v>115</v>
      </c>
      <c r="AD192" s="882" t="n">
        <v>3</v>
      </c>
      <c r="AE192" s="668" t="s">
        <v>116</v>
      </c>
      <c r="AF192" s="668" t="s">
        <v>127</v>
      </c>
      <c r="AG192" s="849" t="n">
        <f aca="false">IF(X192&gt;=1,(AB192*12+AD192)-(X192*12+Z192)+1,"")</f>
        <v>12</v>
      </c>
      <c r="AH192" s="850" t="s">
        <v>407</v>
      </c>
      <c r="AI192" s="872" t="str">
        <f aca="false">IFERROR(ROUNDDOWN(ROUND(L190*V192,0)*M190,0)*AG192,"")</f>
        <v/>
      </c>
      <c r="AJ192" s="883" t="str">
        <f aca="false">IFERROR(ROUNDDOWN(ROUND((L190*(V192-AX190)),0)*M190,0)*AG192,"")</f>
        <v/>
      </c>
      <c r="AK192" s="853" t="e">
        <f aca="false">IFERROR(IF(OR(N190="",N191="",N193=""),0,ROUNDDOWN(ROUNDDOWN(ROUND(L190*VLOOKUP(K190,【参考】数式用!$A$5:$AB$27,MATCH("新加算Ⅳ",【参考】数式用!$B$4:$AB$4,0)+1,0),0)*M190,0)*AG192*0.5,0)),"")),0),0),0)))</f>
        <v>#N/A</v>
      </c>
      <c r="AL192" s="854" t="str">
        <f aca="false">IF(U192&lt;&gt;"","新規に適用","")</f>
        <v/>
      </c>
      <c r="AM192" s="855" t="e">
        <f aca="false">IFERROR(IF(OR(N193="ベア加算",N193=""),0, IF(OR(U190="新加算Ⅰ",U190="新加算Ⅱ",U190="新加算Ⅲ",U190="新加算Ⅳ"),0,ROUNDDOWN(ROUND(L190*VLOOKUP(K190,【参考】数式用!$A$5:$I$27,MATCH("ベア加算",【参考】数式用!$B$4:$I$4,0)+1,0),0)*M190,0)*AG192)),"")),0),0))))</f>
        <v>#N/A</v>
      </c>
      <c r="AN192" s="856" t="e">
        <f aca="false">IF(AM192=0,"",IF(AND(U192&lt;&gt;"",AN190=""),"新規に適用",IF(AND(U192&lt;&gt;"",AN190&lt;&gt;""),"継続で適用","")))</f>
        <v>#N/A</v>
      </c>
      <c r="AO192" s="856" t="str">
        <f aca="false">IF(AND(U192&lt;&gt;"",AO190=""),"新規に適用",IF(AND(U192&lt;&gt;"",AO190&lt;&gt;""),"継続で適用",""))</f>
        <v/>
      </c>
      <c r="AP192" s="857"/>
      <c r="AQ192" s="856" t="str">
        <f aca="false">IF(AND(U192&lt;&gt;"",AQ190=""),"新規に適用",IF(AND(U192&lt;&gt;"",AQ190&lt;&gt;""),"継続で適用",""))</f>
        <v/>
      </c>
      <c r="AR192" s="858" t="str">
        <f aca="false">IF(AND(U192&lt;&gt;"",AO190=""),"新規に適用",IF(AND(U192&lt;&gt;"",OR(U190="新加算Ⅰ",U190="新加算Ⅱ",U190="新加算Ⅴ（１）",U190="新加算Ⅴ（２）",U190="新加算Ⅴ（３）",U190="新加算Ⅴ（４）",U190="新加算Ⅴ（５）",U190="新加算Ⅴ（６）",U190="新加算Ⅴ（７）",U190="新加算Ⅴ（９）",U190="新加算Ⅴ（10）",U190="新加算Ⅴ（12）")),"継続で適用",""))</f>
        <v/>
      </c>
      <c r="AS192" s="856" t="str">
        <f aca="false">IF(AND(U192&lt;&gt;"",AS190=""),"新規に適用",IF(AND(U192&lt;&gt;"",AS190&lt;&gt;""),"継続で適用",""))</f>
        <v/>
      </c>
      <c r="AT192" s="839"/>
      <c r="AU192" s="869"/>
      <c r="AV192" s="832" t="str">
        <f aca="false">IF(K190&lt;&gt;"","V列に色付け","")</f>
        <v/>
      </c>
      <c r="AW192" s="878"/>
      <c r="AX192" s="834"/>
      <c r="BL192" s="645" t="str">
        <f aca="false">G190</f>
        <v/>
      </c>
    </row>
    <row r="193" s="1" customFormat="true" ht="30" hidden="false" customHeight="true" outlineLevel="0" collapsed="false">
      <c r="A193" s="617"/>
      <c r="B193" s="618"/>
      <c r="C193" s="618"/>
      <c r="D193" s="618"/>
      <c r="E193" s="618"/>
      <c r="F193" s="618"/>
      <c r="G193" s="619"/>
      <c r="H193" s="619"/>
      <c r="I193" s="619"/>
      <c r="J193" s="809"/>
      <c r="K193" s="619"/>
      <c r="L193" s="621"/>
      <c r="M193" s="622"/>
      <c r="N193" s="860" t="str">
        <f aca="false">IF('別紙様式2-2（４・５月分）'!Q148="","",'別紙様式2-2（４・５月分）'!Q148)</f>
        <v/>
      </c>
      <c r="O193" s="864"/>
      <c r="P193" s="874"/>
      <c r="Q193" s="841"/>
      <c r="R193" s="875"/>
      <c r="S193" s="876"/>
      <c r="T193" s="844"/>
      <c r="U193" s="845"/>
      <c r="V193" s="871"/>
      <c r="W193" s="847"/>
      <c r="X193" s="882"/>
      <c r="Y193" s="668"/>
      <c r="Z193" s="882"/>
      <c r="AA193" s="668"/>
      <c r="AB193" s="882"/>
      <c r="AC193" s="668"/>
      <c r="AD193" s="882"/>
      <c r="AE193" s="668"/>
      <c r="AF193" s="668"/>
      <c r="AG193" s="849"/>
      <c r="AH193" s="850"/>
      <c r="AI193" s="872"/>
      <c r="AJ193" s="883"/>
      <c r="AK193" s="853"/>
      <c r="AL193" s="854"/>
      <c r="AM193" s="855"/>
      <c r="AN193" s="856"/>
      <c r="AO193" s="856"/>
      <c r="AP193" s="857"/>
      <c r="AQ193" s="856"/>
      <c r="AR193" s="858"/>
      <c r="AS193" s="856"/>
      <c r="AT193" s="682" t="str">
        <f aca="false">IF(AV190="","",IF(OR(U190="",AND(N193="ベア加算なし",OR(U190="新加算Ⅰ",U190="新加算Ⅱ",U190="新加算Ⅲ",U190="新加算Ⅳ"),AN190=""),AND(OR(U190="新加算Ⅰ",U190="新加算Ⅱ",U190="新加算Ⅲ",U190="新加算Ⅳ",U190="新加算Ⅴ（１）",U190="新加算Ⅴ（２）",U190="新加算Ⅴ（３）",U190="新加算Ⅴ（４）",U190="新加算Ⅴ（５）",U190="新加算Ⅴ（６）",U190="新加算Ⅴ（８）",U190="新加算Ⅴ（11）"),AO190=""),AND(OR(U190="新加算Ⅴ（７）",U190="新加算Ⅴ（９）",U190="新加算Ⅴ（10）",U190="新加算Ⅴ（12）",U190="新加算Ⅴ（13）",U190="新加算Ⅴ（14）"),AP190=""),AND(OR(U190="新加算Ⅰ",U190="新加算Ⅱ",U190="新加算Ⅲ",U190="新加算Ⅴ（１）",U190="新加算Ⅴ（３）",U190="新加算Ⅴ（８）"),AQ190=""),AND(AND(OR(U190="新加算Ⅰ",U190="新加算Ⅱ",U190="新加算Ⅴ（１）",U190="新加算Ⅴ（２）",U190="新加算Ⅴ（３）",U190="新加算Ⅴ（４）",U190="新加算Ⅴ（５）",U190="新加算Ⅴ（６）",U190="新加算Ⅴ（７）",U190="新加算Ⅴ（９）",U190="新加算Ⅴ（10）",U190="新加算Ⅴ（12）"),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190=""),AND(OR(U190="新加算Ⅰ",U190="新加算Ⅴ（１）",U190="新加算Ⅴ（２）",U190="新加算Ⅴ（５）",U190="新加算Ⅴ（７）",U190="新加算Ⅴ（10）"),AS190="")),"！記入が必要な欄（ピンク色のセル）に空欄があります。空欄を埋めてください。",""))</f>
        <v/>
      </c>
      <c r="AU193" s="869"/>
      <c r="AV193" s="832"/>
      <c r="AW193" s="878" t="str">
        <f aca="false">IF('別紙様式2-2（４・５月分）'!O148="","",'別紙様式2-2（４・５月分）'!O148)</f>
        <v/>
      </c>
      <c r="AX193" s="834"/>
      <c r="BL193" s="645" t="str">
        <f aca="false">G190</f>
        <v/>
      </c>
    </row>
    <row r="194" customFormat="false" ht="30" hidden="false" customHeight="true" outlineLevel="0" collapsed="false">
      <c r="A194" s="731" t="n">
        <v>46</v>
      </c>
      <c r="B194" s="732" t="str">
        <f aca="false">IF(基本情報入力シート!C99="","",基本情報入力シート!C99)</f>
        <v/>
      </c>
      <c r="C194" s="732"/>
      <c r="D194" s="732"/>
      <c r="E194" s="732"/>
      <c r="F194" s="732"/>
      <c r="G194" s="733" t="str">
        <f aca="false">IF(基本情報入力シート!M99="","",基本情報入力シート!M99)</f>
        <v/>
      </c>
      <c r="H194" s="733" t="str">
        <f aca="false">IF(基本情報入力シート!R99="","",基本情報入力シート!R99)</f>
        <v/>
      </c>
      <c r="I194" s="733" t="str">
        <f aca="false">IF(基本情報入力シート!W99="","",基本情報入力シート!W99)</f>
        <v/>
      </c>
      <c r="J194" s="861" t="str">
        <f aca="false">IF(基本情報入力シート!X99="","",基本情報入力シート!X99)</f>
        <v/>
      </c>
      <c r="K194" s="733" t="str">
        <f aca="false">IF(基本情報入力シート!Y99="","",基本情報入力シート!Y99)</f>
        <v/>
      </c>
      <c r="L194" s="880" t="str">
        <f aca="false">IF(基本情報入力シート!AB99="","",基本情報入力シート!AB99)</f>
        <v/>
      </c>
      <c r="M194" s="881" t="e">
        <f aca="false">IF(基本情報入力シート!AC99="","",基本情報入力シート!AC99)</f>
        <v>#N/A</v>
      </c>
      <c r="N194" s="812" t="str">
        <f aca="false">IF('別紙様式2-2（４・５月分）'!Q149="","",'別紙様式2-2（４・５月分）'!Q149)</f>
        <v/>
      </c>
      <c r="O194" s="864" t="e">
        <f aca="false">IF(SUM('別紙様式2-2（４・５月分）'!R149:R151)=0,"",SUM('別紙様式2-2（４・５月分）'!R149:R151))</f>
        <v>#N/A</v>
      </c>
      <c r="P194" s="814" t="e">
        <f aca="false">IFERROR(VLOOKUP('別紙様式2-2（４・５月分）'!AR149,【参考】数式用!$AT$5:$AU$22,2,FALSE),"")))</f>
        <v>#N/A</v>
      </c>
      <c r="Q194" s="814"/>
      <c r="R194" s="814"/>
      <c r="S194" s="865" t="e">
        <f aca="false">IFERROR(VLOOKUP(K194,【参考】数式用!$A$5:$AB$27,MATCH(P194,【参考】数式用!$B$4:$AB$4,0)+1,0),"")))</f>
        <v>#N/A</v>
      </c>
      <c r="T194" s="816" t="s">
        <v>447</v>
      </c>
      <c r="U194" s="817"/>
      <c r="V194" s="866" t="e">
        <f aca="false">IFERROR(VLOOKUP(K194,【参考】数式用!$A$5:$AB$27,MATCH(U194,【参考】数式用!$B$4:$AB$4,0)+1,0),"")))</f>
        <v>#N/A</v>
      </c>
      <c r="W194" s="819" t="s">
        <v>114</v>
      </c>
      <c r="X194" s="820" t="n">
        <v>6</v>
      </c>
      <c r="Y194" s="627" t="s">
        <v>115</v>
      </c>
      <c r="Z194" s="820" t="n">
        <v>6</v>
      </c>
      <c r="AA194" s="627" t="s">
        <v>406</v>
      </c>
      <c r="AB194" s="820" t="n">
        <v>7</v>
      </c>
      <c r="AC194" s="627" t="s">
        <v>115</v>
      </c>
      <c r="AD194" s="820" t="n">
        <v>3</v>
      </c>
      <c r="AE194" s="627" t="s">
        <v>116</v>
      </c>
      <c r="AF194" s="627" t="s">
        <v>127</v>
      </c>
      <c r="AG194" s="821" t="n">
        <f aca="false">IF(X194&gt;=1,(AB194*12+AD194)-(X194*12+Z194)+1,"")</f>
        <v>10</v>
      </c>
      <c r="AH194" s="822" t="s">
        <v>407</v>
      </c>
      <c r="AI194" s="867" t="str">
        <f aca="false">IFERROR(ROUNDDOWN(ROUND(L194*V194,0)*M194,0)*AG194,"")</f>
        <v/>
      </c>
      <c r="AJ194" s="868" t="str">
        <f aca="false">IFERROR(ROUNDDOWN(ROUND((L194*(V194-AX194)),0)*M194,0)*AG194,"")</f>
        <v/>
      </c>
      <c r="AK194" s="825" t="e">
        <f aca="false">IFERROR(IF(OR(N194="",N195="",N197=""),0,ROUNDDOWN(ROUNDDOWN(ROUND(L194*VLOOKUP(K194,【参考】数式用!$A$5:$AB$27,MATCH("新加算Ⅳ",【参考】数式用!$B$4:$AB$4,0)+1,0),0)*M194,0)*AG194*0.5,0)),"")),0),0),0)))</f>
        <v>#N/A</v>
      </c>
      <c r="AL194" s="826"/>
      <c r="AM194" s="827" t="e">
        <f aca="false">IFERROR(IF(OR(N197="ベア加算",N197=""),0, IF(OR(U194="新加算Ⅰ",U194="新加算Ⅱ",U194="新加算Ⅲ",U194="新加算Ⅳ"),ROUNDDOWN(ROUND(L194*VLOOKUP(K194,【参考】数式用!$A$5:$I$27,MATCH("ベア加算",【参考】数式用!$B$4:$I$4,0)+1,0),0)*M194,0)*AG194,0)),"")),0),0))))</f>
        <v>#N/A</v>
      </c>
      <c r="AN194" s="704"/>
      <c r="AO194" s="828"/>
      <c r="AP194" s="705"/>
      <c r="AQ194" s="705"/>
      <c r="AR194" s="829"/>
      <c r="AS194" s="830"/>
      <c r="AT194" s="640" t="str">
        <f aca="false">IF(AV194="","",IF(V194&lt;O194,"！加算の要件上は問題ありませんが、令和６年４・５月と比較して令和６年６月に加算率が下がる計画になっています。",""))</f>
        <v/>
      </c>
      <c r="AU194" s="869"/>
      <c r="AV194" s="832" t="str">
        <f aca="false">IF(K194&lt;&gt;"","V列に色付け","")</f>
        <v/>
      </c>
      <c r="AW194" s="878" t="str">
        <f aca="false">IF('別紙様式2-2（４・５月分）'!O149="","",'別紙様式2-2（４・５月分）'!O149)</f>
        <v/>
      </c>
      <c r="AX194" s="834" t="e">
        <f aca="false">IF(SUM('別紙様式2-2（４・５月分）'!P149:P151)=0,"",SUM('別紙様式2-2（４・５月分）'!P149:P151))</f>
        <v>#N/A</v>
      </c>
      <c r="AY194" s="835" t="e">
        <f aca="false">IFERROR(VLOOKUP(K194,【参考】数式用!$AJ$2:$AK$24,2,FALSE),"")))</f>
        <v>#N/A</v>
      </c>
      <c r="AZ194" s="836" t="s">
        <v>448</v>
      </c>
      <c r="BA194" s="836" t="s">
        <v>449</v>
      </c>
      <c r="BB194" s="836" t="s">
        <v>450</v>
      </c>
      <c r="BC194" s="836" t="s">
        <v>451</v>
      </c>
      <c r="BD194" s="836" t="e">
        <f aca="false">IF(AND(P194&lt;&gt;"新加算Ⅰ",P194&lt;&gt;"新加算Ⅱ",P194&lt;&gt;"新加算Ⅲ",P194&lt;&gt;"新加算Ⅳ"),P194,IF(Q196&lt;&gt;"",Q196,""))</f>
        <v>#N/A</v>
      </c>
      <c r="BE194" s="836"/>
      <c r="BF194" s="836" t="e">
        <f aca="false">IF(AM194&lt;&gt;0,IF(AN194="○","入力済","未入力"),"")</f>
        <v>#N/A</v>
      </c>
      <c r="BG194" s="836" t="str">
        <f aca="false">IF(OR(U194="新加算Ⅰ",U194="新加算Ⅱ",U194="新加算Ⅲ",U194="新加算Ⅳ",U194="新加算Ⅴ（１）",U194="新加算Ⅴ（２）",U194="新加算Ⅴ（３）",U194="新加算ⅠⅤ（４）",U194="新加算Ⅴ（５）",U194="新加算Ⅴ（６）",U194="新加算Ⅴ（８）",U194="新加算Ⅴ（11）"),IF(OR(AO194="○",AO194="令和６年度中に満たす"),"入力済","未入力"),"")</f>
        <v/>
      </c>
      <c r="BH194" s="836" t="str">
        <f aca="false">IF(OR(U194="新加算Ⅴ（７）",U194="新加算Ⅴ（９）",U194="新加算Ⅴ（10）",U194="新加算Ⅴ（12）",U194="新加算Ⅴ（13）",U194="新加算Ⅴ（14）"),IF(OR(AP194="○",AP194="令和６年度中に満たす"),"入力済","未入力"),"")</f>
        <v/>
      </c>
      <c r="BI194" s="836" t="str">
        <f aca="false">IF(OR(U194="新加算Ⅰ",U194="新加算Ⅱ",U194="新加算Ⅲ",U194="新加算Ⅴ（１）",U194="新加算Ⅴ（３）",U194="新加算Ⅴ（８）"),IF(OR(AQ194="○",AQ194="令和６年度中に満たす"),"入力済","未入力"),"")</f>
        <v/>
      </c>
      <c r="BJ194" s="837" t="str">
        <f aca="false">IF(OR(U194="新加算Ⅰ",U194="新加算Ⅱ",U194="新加算Ⅴ（１）",U194="新加算Ⅴ（２）",U194="新加算Ⅴ（３）",U194="新加算Ⅴ（４）",U194="新加算Ⅴ（５）",U194="新加算Ⅴ（６）",U194="新加算Ⅴ（７）",U194="新加算Ⅴ（９）",U194="新加算Ⅴ（10）",U194="新加算Ⅴ（12）"),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（病院等（老健以外）)",K194&lt;&gt;"（介護予防）短期入所療養介護（医療院）"),AR194&lt;&gt;""),1,""),"")</f>
        <v/>
      </c>
      <c r="BK194" s="832" t="str">
        <f aca="false">IF(OR(U194="新加算Ⅰ",U194="新加算Ⅴ（１）",U194="新加算Ⅴ（２）",U194="新加算Ⅴ（５）",U194="新加算Ⅴ（７）",U194="新加算Ⅴ（10）"),IF(AS194="","未入力","入力済"),"")</f>
        <v/>
      </c>
      <c r="BL194" s="645" t="str">
        <f aca="false">G194</f>
        <v/>
      </c>
    </row>
    <row r="195" customFormat="false" ht="15" hidden="false" customHeight="true" outlineLevel="0" collapsed="false">
      <c r="A195" s="731"/>
      <c r="B195" s="732"/>
      <c r="C195" s="732"/>
      <c r="D195" s="732"/>
      <c r="E195" s="732"/>
      <c r="F195" s="732"/>
      <c r="G195" s="733"/>
      <c r="H195" s="733"/>
      <c r="I195" s="733"/>
      <c r="J195" s="861"/>
      <c r="K195" s="733"/>
      <c r="L195" s="880"/>
      <c r="M195" s="881"/>
      <c r="N195" s="838" t="str">
        <f aca="false">IF('別紙様式2-2（４・５月分）'!Q150="","",'別紙様式2-2（４・５月分）'!Q150)</f>
        <v/>
      </c>
      <c r="O195" s="864"/>
      <c r="P195" s="814"/>
      <c r="Q195" s="814"/>
      <c r="R195" s="814"/>
      <c r="S195" s="865"/>
      <c r="T195" s="816"/>
      <c r="U195" s="817"/>
      <c r="V195" s="866"/>
      <c r="W195" s="819"/>
      <c r="X195" s="820"/>
      <c r="Y195" s="627"/>
      <c r="Z195" s="820"/>
      <c r="AA195" s="627"/>
      <c r="AB195" s="820"/>
      <c r="AC195" s="627"/>
      <c r="AD195" s="820"/>
      <c r="AE195" s="627"/>
      <c r="AF195" s="627"/>
      <c r="AG195" s="821"/>
      <c r="AH195" s="822"/>
      <c r="AI195" s="867"/>
      <c r="AJ195" s="868"/>
      <c r="AK195" s="825"/>
      <c r="AL195" s="826"/>
      <c r="AM195" s="827"/>
      <c r="AN195" s="704"/>
      <c r="AO195" s="828"/>
      <c r="AP195" s="705"/>
      <c r="AQ195" s="705"/>
      <c r="AR195" s="829"/>
      <c r="AS195" s="830"/>
      <c r="AT195" s="839" t="str">
        <f aca="false">IF(AV194="","",IF(AG194&gt;10,"！令和６年度の新加算の「算定対象月」が10か月を超えています。標準的な「算定対象月」は令和６年６月から令和７年３月です。",IF(OR(AB194&lt;&gt;7,AD194&lt;&gt;3),"！算定期間の終わりが令和７年３月になっていません。区分変更を行う場合は、別紙様式2-4に記入してください。","")))</f>
        <v/>
      </c>
      <c r="AU195" s="869"/>
      <c r="AV195" s="832"/>
      <c r="AW195" s="878" t="str">
        <f aca="false">IF('別紙様式2-2（４・５月分）'!O150="","",'別紙様式2-2（４・５月分）'!O150)</f>
        <v/>
      </c>
      <c r="AX195" s="834"/>
      <c r="AY195" s="835"/>
      <c r="AZ195" s="836"/>
      <c r="BA195" s="836"/>
      <c r="BB195" s="836"/>
      <c r="BC195" s="836"/>
      <c r="BD195" s="836"/>
      <c r="BE195" s="836"/>
      <c r="BF195" s="836"/>
      <c r="BG195" s="836"/>
      <c r="BH195" s="836"/>
      <c r="BI195" s="836"/>
      <c r="BJ195" s="837"/>
      <c r="BK195" s="832"/>
      <c r="BL195" s="645" t="str">
        <f aca="false">G194</f>
        <v/>
      </c>
    </row>
    <row r="196" s="1" customFormat="true" ht="15" hidden="false" customHeight="true" outlineLevel="0" collapsed="false">
      <c r="A196" s="731"/>
      <c r="B196" s="732"/>
      <c r="C196" s="732"/>
      <c r="D196" s="732"/>
      <c r="E196" s="732"/>
      <c r="F196" s="732"/>
      <c r="G196" s="733"/>
      <c r="H196" s="733"/>
      <c r="I196" s="733"/>
      <c r="J196" s="861"/>
      <c r="K196" s="733"/>
      <c r="L196" s="880"/>
      <c r="M196" s="881"/>
      <c r="N196" s="838"/>
      <c r="O196" s="864"/>
      <c r="P196" s="874" t="s">
        <v>118</v>
      </c>
      <c r="Q196" s="841" t="e">
        <f aca="false">IFERROR(VLOOKUP('別紙様式2-2（４・５月分）'!AR149,【参考】数式用!$AT$5:$AV$22,3,FALSE),"")))</f>
        <v>#N/A</v>
      </c>
      <c r="R196" s="875" t="s">
        <v>120</v>
      </c>
      <c r="S196" s="870" t="e">
        <f aca="false">IFERROR(VLOOKUP(K194,【参考】数式用!$A$5:$AB$27,MATCH(Q196,【参考】数式用!$B$4:$AB$4,0)+1,0),"")))</f>
        <v>#N/A</v>
      </c>
      <c r="T196" s="844" t="s">
        <v>452</v>
      </c>
      <c r="U196" s="845"/>
      <c r="V196" s="871" t="e">
        <f aca="false">IFERROR(VLOOKUP(K194,【参考】数式用!$A$5:$AB$27,MATCH(U196,【参考】数式用!$B$4:$AB$4,0)+1,0),"")))</f>
        <v>#N/A</v>
      </c>
      <c r="W196" s="847" t="s">
        <v>114</v>
      </c>
      <c r="X196" s="882" t="n">
        <v>7</v>
      </c>
      <c r="Y196" s="668" t="s">
        <v>115</v>
      </c>
      <c r="Z196" s="882" t="n">
        <v>4</v>
      </c>
      <c r="AA196" s="668" t="s">
        <v>406</v>
      </c>
      <c r="AB196" s="882" t="n">
        <v>8</v>
      </c>
      <c r="AC196" s="668" t="s">
        <v>115</v>
      </c>
      <c r="AD196" s="882" t="n">
        <v>3</v>
      </c>
      <c r="AE196" s="668" t="s">
        <v>116</v>
      </c>
      <c r="AF196" s="668" t="s">
        <v>127</v>
      </c>
      <c r="AG196" s="849" t="n">
        <f aca="false">IF(X196&gt;=1,(AB196*12+AD196)-(X196*12+Z196)+1,"")</f>
        <v>12</v>
      </c>
      <c r="AH196" s="850" t="s">
        <v>407</v>
      </c>
      <c r="AI196" s="872" t="str">
        <f aca="false">IFERROR(ROUNDDOWN(ROUND(L194*V196,0)*M194,0)*AG196,"")</f>
        <v/>
      </c>
      <c r="AJ196" s="883" t="str">
        <f aca="false">IFERROR(ROUNDDOWN(ROUND((L194*(V196-AX194)),0)*M194,0)*AG196,"")</f>
        <v/>
      </c>
      <c r="AK196" s="853" t="e">
        <f aca="false">IFERROR(IF(OR(N194="",N195="",N197=""),0,ROUNDDOWN(ROUNDDOWN(ROUND(L194*VLOOKUP(K194,【参考】数式用!$A$5:$AB$27,MATCH("新加算Ⅳ",【参考】数式用!$B$4:$AB$4,0)+1,0),0)*M194,0)*AG196*0.5,0)),"")),0),0),0)))</f>
        <v>#N/A</v>
      </c>
      <c r="AL196" s="854" t="str">
        <f aca="false">IF(U196&lt;&gt;"","新規に適用","")</f>
        <v/>
      </c>
      <c r="AM196" s="855" t="e">
        <f aca="false">IFERROR(IF(OR(N197="ベア加算",N197=""),0, IF(OR(U194="新加算Ⅰ",U194="新加算Ⅱ",U194="新加算Ⅲ",U194="新加算Ⅳ"),0,ROUNDDOWN(ROUND(L194*VLOOKUP(K194,【参考】数式用!$A$5:$I$27,MATCH("ベア加算",【参考】数式用!$B$4:$I$4,0)+1,0),0)*M194,0)*AG196)),"")),0),0))))</f>
        <v>#N/A</v>
      </c>
      <c r="AN196" s="856" t="e">
        <f aca="false">IF(AM196=0,"",IF(AND(U196&lt;&gt;"",AN194=""),"新規に適用",IF(AND(U196&lt;&gt;"",AN194&lt;&gt;""),"継続で適用","")))</f>
        <v>#N/A</v>
      </c>
      <c r="AO196" s="856" t="str">
        <f aca="false">IF(AND(U196&lt;&gt;"",AO194=""),"新規に適用",IF(AND(U196&lt;&gt;"",AO194&lt;&gt;""),"継続で適用",""))</f>
        <v/>
      </c>
      <c r="AP196" s="857"/>
      <c r="AQ196" s="856" t="str">
        <f aca="false">IF(AND(U196&lt;&gt;"",AQ194=""),"新規に適用",IF(AND(U196&lt;&gt;"",AQ194&lt;&gt;""),"継続で適用",""))</f>
        <v/>
      </c>
      <c r="AR196" s="858" t="str">
        <f aca="false">IF(AND(U196&lt;&gt;"",AO194=""),"新規に適用",IF(AND(U196&lt;&gt;"",OR(U194="新加算Ⅰ",U194="新加算Ⅱ",U194="新加算Ⅴ（１）",U194="新加算Ⅴ（２）",U194="新加算Ⅴ（３）",U194="新加算Ⅴ（４）",U194="新加算Ⅴ（５）",U194="新加算Ⅴ（６）",U194="新加算Ⅴ（７）",U194="新加算Ⅴ（９）",U194="新加算Ⅴ（10）",U194="新加算Ⅴ（12）")),"継続で適用",""))</f>
        <v/>
      </c>
      <c r="AS196" s="856" t="str">
        <f aca="false">IF(AND(U196&lt;&gt;"",AS194=""),"新規に適用",IF(AND(U196&lt;&gt;"",AS194&lt;&gt;""),"継続で適用",""))</f>
        <v/>
      </c>
      <c r="AT196" s="839"/>
      <c r="AU196" s="869"/>
      <c r="AV196" s="832" t="str">
        <f aca="false">IF(K194&lt;&gt;"","V列に色付け","")</f>
        <v/>
      </c>
      <c r="AW196" s="878"/>
      <c r="AX196" s="834"/>
      <c r="BL196" s="645" t="str">
        <f aca="false">G194</f>
        <v/>
      </c>
    </row>
    <row r="197" s="1" customFormat="true" ht="30" hidden="false" customHeight="true" outlineLevel="0" collapsed="false">
      <c r="A197" s="731"/>
      <c r="B197" s="732"/>
      <c r="C197" s="732"/>
      <c r="D197" s="732"/>
      <c r="E197" s="732"/>
      <c r="F197" s="732"/>
      <c r="G197" s="733"/>
      <c r="H197" s="733"/>
      <c r="I197" s="733"/>
      <c r="J197" s="861"/>
      <c r="K197" s="733"/>
      <c r="L197" s="880"/>
      <c r="M197" s="881"/>
      <c r="N197" s="860" t="str">
        <f aca="false">IF('別紙様式2-2（４・５月分）'!Q151="","",'別紙様式2-2（４・５月分）'!Q151)</f>
        <v/>
      </c>
      <c r="O197" s="864"/>
      <c r="P197" s="874"/>
      <c r="Q197" s="841"/>
      <c r="R197" s="875"/>
      <c r="S197" s="870"/>
      <c r="T197" s="844"/>
      <c r="U197" s="845"/>
      <c r="V197" s="871"/>
      <c r="W197" s="847"/>
      <c r="X197" s="882"/>
      <c r="Y197" s="668"/>
      <c r="Z197" s="882"/>
      <c r="AA197" s="668"/>
      <c r="AB197" s="882"/>
      <c r="AC197" s="668"/>
      <c r="AD197" s="882"/>
      <c r="AE197" s="668"/>
      <c r="AF197" s="668"/>
      <c r="AG197" s="849"/>
      <c r="AH197" s="850"/>
      <c r="AI197" s="872"/>
      <c r="AJ197" s="883"/>
      <c r="AK197" s="853"/>
      <c r="AL197" s="854"/>
      <c r="AM197" s="855"/>
      <c r="AN197" s="856"/>
      <c r="AO197" s="856"/>
      <c r="AP197" s="857"/>
      <c r="AQ197" s="856"/>
      <c r="AR197" s="858"/>
      <c r="AS197" s="856"/>
      <c r="AT197" s="682" t="str">
        <f aca="false">IF(AV194="","",IF(OR(U194="",AND(N197="ベア加算なし",OR(U194="新加算Ⅰ",U194="新加算Ⅱ",U194="新加算Ⅲ",U194="新加算Ⅳ"),AN194=""),AND(OR(U194="新加算Ⅰ",U194="新加算Ⅱ",U194="新加算Ⅲ",U194="新加算Ⅳ",U194="新加算Ⅴ（１）",U194="新加算Ⅴ（２）",U194="新加算Ⅴ（３）",U194="新加算Ⅴ（４）",U194="新加算Ⅴ（５）",U194="新加算Ⅴ（６）",U194="新加算Ⅴ（８）",U194="新加算Ⅴ（11）"),AO194=""),AND(OR(U194="新加算Ⅴ（７）",U194="新加算Ⅴ（９）",U194="新加算Ⅴ（10）",U194="新加算Ⅴ（12）",U194="新加算Ⅴ（13）",U194="新加算Ⅴ（14）"),AP194=""),AND(OR(U194="新加算Ⅰ",U194="新加算Ⅱ",U194="新加算Ⅲ",U194="新加算Ⅴ（１）",U194="新加算Ⅴ（３）",U194="新加算Ⅴ（８）"),AQ194=""),AND(AND(OR(U194="新加算Ⅰ",U194="新加算Ⅱ",U194="新加算Ⅴ（１）",U194="新加算Ⅴ（２）",U194="新加算Ⅴ（３）",U194="新加算Ⅴ（４）",U194="新加算Ⅴ（５）",U194="新加算Ⅴ（６）",U194="新加算Ⅴ（７）",U194="新加算Ⅴ（９）",U194="新加算Ⅴ（10）",U194="新加算Ⅴ（12）"),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194=""),AND(OR(U194="新加算Ⅰ",U194="新加算Ⅴ（１）",U194="新加算Ⅴ（２）",U194="新加算Ⅴ（５）",U194="新加算Ⅴ（７）",U194="新加算Ⅴ（10）"),AS194="")),"！記入が必要な欄（ピンク色のセル）に空欄があります。空欄を埋めてください。",""))</f>
        <v/>
      </c>
      <c r="AU197" s="869"/>
      <c r="AV197" s="832"/>
      <c r="AW197" s="878" t="str">
        <f aca="false">IF('別紙様式2-2（４・５月分）'!O151="","",'別紙様式2-2（４・５月分）'!O151)</f>
        <v/>
      </c>
      <c r="AX197" s="834"/>
      <c r="BL197" s="645" t="str">
        <f aca="false">G194</f>
        <v/>
      </c>
    </row>
    <row r="198" customFormat="false" ht="30" hidden="false" customHeight="true" outlineLevel="0" collapsed="false">
      <c r="A198" s="617" t="n">
        <v>47</v>
      </c>
      <c r="B198" s="618" t="str">
        <f aca="false">IF(基本情報入力シート!C100="","",基本情報入力シート!C100)</f>
        <v/>
      </c>
      <c r="C198" s="618"/>
      <c r="D198" s="618"/>
      <c r="E198" s="618"/>
      <c r="F198" s="618"/>
      <c r="G198" s="619" t="str">
        <f aca="false">IF(基本情報入力シート!M100="","",基本情報入力シート!M100)</f>
        <v/>
      </c>
      <c r="H198" s="619" t="str">
        <f aca="false">IF(基本情報入力シート!R100="","",基本情報入力シート!R100)</f>
        <v/>
      </c>
      <c r="I198" s="619" t="str">
        <f aca="false">IF(基本情報入力シート!W100="","",基本情報入力シート!W100)</f>
        <v/>
      </c>
      <c r="J198" s="809" t="str">
        <f aca="false">IF(基本情報入力シート!X100="","",基本情報入力シート!X100)</f>
        <v/>
      </c>
      <c r="K198" s="619" t="str">
        <f aca="false">IF(基本情報入力シート!Y100="","",基本情報入力シート!Y100)</f>
        <v/>
      </c>
      <c r="L198" s="621" t="str">
        <f aca="false">IF(基本情報入力シート!AB100="","",基本情報入力シート!AB100)</f>
        <v/>
      </c>
      <c r="M198" s="622" t="e">
        <f aca="false">IF(基本情報入力シート!AC100="","",基本情報入力シート!AC100)</f>
        <v>#N/A</v>
      </c>
      <c r="N198" s="812" t="str">
        <f aca="false">IF('別紙様式2-2（４・５月分）'!Q152="","",'別紙様式2-2（４・５月分）'!Q152)</f>
        <v/>
      </c>
      <c r="O198" s="864" t="e">
        <f aca="false">IF(SUM('別紙様式2-2（４・５月分）'!R152:R154)=0,"",SUM('別紙様式2-2（４・５月分）'!R152:R154))</f>
        <v>#N/A</v>
      </c>
      <c r="P198" s="814" t="e">
        <f aca="false">IFERROR(VLOOKUP('別紙様式2-2（４・５月分）'!AR152,【参考】数式用!$AT$5:$AU$22,2,FALSE),"")))</f>
        <v>#N/A</v>
      </c>
      <c r="Q198" s="814"/>
      <c r="R198" s="814"/>
      <c r="S198" s="865" t="e">
        <f aca="false">IFERROR(VLOOKUP(K198,【参考】数式用!$A$5:$AB$27,MATCH(P198,【参考】数式用!$B$4:$AB$4,0)+1,0),"")))</f>
        <v>#N/A</v>
      </c>
      <c r="T198" s="816" t="s">
        <v>447</v>
      </c>
      <c r="U198" s="817"/>
      <c r="V198" s="866" t="e">
        <f aca="false">IFERROR(VLOOKUP(K198,【参考】数式用!$A$5:$AB$27,MATCH(U198,【参考】数式用!$B$4:$AB$4,0)+1,0),"")))</f>
        <v>#N/A</v>
      </c>
      <c r="W198" s="819" t="s">
        <v>114</v>
      </c>
      <c r="X198" s="820" t="n">
        <v>6</v>
      </c>
      <c r="Y198" s="627" t="s">
        <v>115</v>
      </c>
      <c r="Z198" s="820" t="n">
        <v>6</v>
      </c>
      <c r="AA198" s="627" t="s">
        <v>406</v>
      </c>
      <c r="AB198" s="820" t="n">
        <v>7</v>
      </c>
      <c r="AC198" s="627" t="s">
        <v>115</v>
      </c>
      <c r="AD198" s="820" t="n">
        <v>3</v>
      </c>
      <c r="AE198" s="627" t="s">
        <v>116</v>
      </c>
      <c r="AF198" s="627" t="s">
        <v>127</v>
      </c>
      <c r="AG198" s="821" t="n">
        <f aca="false">IF(X198&gt;=1,(AB198*12+AD198)-(X198*12+Z198)+1,"")</f>
        <v>10</v>
      </c>
      <c r="AH198" s="822" t="s">
        <v>407</v>
      </c>
      <c r="AI198" s="867" t="str">
        <f aca="false">IFERROR(ROUNDDOWN(ROUND(L198*V198,0)*M198,0)*AG198,"")</f>
        <v/>
      </c>
      <c r="AJ198" s="868" t="str">
        <f aca="false">IFERROR(ROUNDDOWN(ROUND((L198*(V198-AX198)),0)*M198,0)*AG198,"")</f>
        <v/>
      </c>
      <c r="AK198" s="825" t="e">
        <f aca="false">IFERROR(IF(OR(N198="",N199="",N201=""),0,ROUNDDOWN(ROUNDDOWN(ROUND(L198*VLOOKUP(K198,【参考】数式用!$A$5:$AB$27,MATCH("新加算Ⅳ",【参考】数式用!$B$4:$AB$4,0)+1,0),0)*M198,0)*AG198*0.5,0)),"")),0),0),0)))</f>
        <v>#N/A</v>
      </c>
      <c r="AL198" s="826"/>
      <c r="AM198" s="827" t="e">
        <f aca="false">IFERROR(IF(OR(N201="ベア加算",N201=""),0, IF(OR(U198="新加算Ⅰ",U198="新加算Ⅱ",U198="新加算Ⅲ",U198="新加算Ⅳ"),ROUNDDOWN(ROUND(L198*VLOOKUP(K198,【参考】数式用!$A$5:$I$27,MATCH("ベア加算",【参考】数式用!$B$4:$I$4,0)+1,0),0)*M198,0)*AG198,0)),"")),0),0))))</f>
        <v>#N/A</v>
      </c>
      <c r="AN198" s="704"/>
      <c r="AO198" s="828"/>
      <c r="AP198" s="705"/>
      <c r="AQ198" s="705"/>
      <c r="AR198" s="829"/>
      <c r="AS198" s="830"/>
      <c r="AT198" s="640" t="str">
        <f aca="false">IF(AV198="","",IF(V198&lt;O198,"！加算の要件上は問題ありませんが、令和６年４・５月と比較して令和６年６月に加算率が下がる計画になっています。",""))</f>
        <v/>
      </c>
      <c r="AU198" s="869"/>
      <c r="AV198" s="832" t="str">
        <f aca="false">IF(K198&lt;&gt;"","V列に色付け","")</f>
        <v/>
      </c>
      <c r="AW198" s="878" t="str">
        <f aca="false">IF('別紙様式2-2（４・５月分）'!O152="","",'別紙様式2-2（４・５月分）'!O152)</f>
        <v/>
      </c>
      <c r="AX198" s="834" t="e">
        <f aca="false">IF(SUM('別紙様式2-2（４・５月分）'!P152:P154)=0,"",SUM('別紙様式2-2（４・５月分）'!P152:P154))</f>
        <v>#N/A</v>
      </c>
      <c r="AY198" s="835" t="e">
        <f aca="false">IFERROR(VLOOKUP(K198,【参考】数式用!$AJ$2:$AK$24,2,FALSE),"")))</f>
        <v>#N/A</v>
      </c>
      <c r="AZ198" s="836" t="s">
        <v>448</v>
      </c>
      <c r="BA198" s="836" t="s">
        <v>449</v>
      </c>
      <c r="BB198" s="836" t="s">
        <v>450</v>
      </c>
      <c r="BC198" s="836" t="s">
        <v>451</v>
      </c>
      <c r="BD198" s="836" t="e">
        <f aca="false">IF(AND(P198&lt;&gt;"新加算Ⅰ",P198&lt;&gt;"新加算Ⅱ",P198&lt;&gt;"新加算Ⅲ",P198&lt;&gt;"新加算Ⅳ"),P198,IF(Q200&lt;&gt;"",Q200,""))</f>
        <v>#N/A</v>
      </c>
      <c r="BE198" s="836"/>
      <c r="BF198" s="836" t="e">
        <f aca="false">IF(AM198&lt;&gt;0,IF(AN198="○","入力済","未入力"),"")</f>
        <v>#N/A</v>
      </c>
      <c r="BG198" s="836" t="str">
        <f aca="false">IF(OR(U198="新加算Ⅰ",U198="新加算Ⅱ",U198="新加算Ⅲ",U198="新加算Ⅳ",U198="新加算Ⅴ（１）",U198="新加算Ⅴ（２）",U198="新加算Ⅴ（３）",U198="新加算ⅠⅤ（４）",U198="新加算Ⅴ（５）",U198="新加算Ⅴ（６）",U198="新加算Ⅴ（８）",U198="新加算Ⅴ（11）"),IF(OR(AO198="○",AO198="令和６年度中に満たす"),"入力済","未入力"),"")</f>
        <v/>
      </c>
      <c r="BH198" s="836" t="str">
        <f aca="false">IF(OR(U198="新加算Ⅴ（７）",U198="新加算Ⅴ（９）",U198="新加算Ⅴ（10）",U198="新加算Ⅴ（12）",U198="新加算Ⅴ（13）",U198="新加算Ⅴ（14）"),IF(OR(AP198="○",AP198="令和６年度中に満たす"),"入力済","未入力"),"")</f>
        <v/>
      </c>
      <c r="BI198" s="836" t="str">
        <f aca="false">IF(OR(U198="新加算Ⅰ",U198="新加算Ⅱ",U198="新加算Ⅲ",U198="新加算Ⅴ（１）",U198="新加算Ⅴ（３）",U198="新加算Ⅴ（８）"),IF(OR(AQ198="○",AQ198="令和６年度中に満たす"),"入力済","未入力"),"")</f>
        <v/>
      </c>
      <c r="BJ198" s="837" t="str">
        <f aca="false">IF(OR(U198="新加算Ⅰ",U198="新加算Ⅱ",U198="新加算Ⅴ（１）",U198="新加算Ⅴ（２）",U198="新加算Ⅴ（３）",U198="新加算Ⅴ（４）",U198="新加算Ⅴ（５）",U198="新加算Ⅴ（６）",U198="新加算Ⅴ（７）",U198="新加算Ⅴ（９）",U198="新加算Ⅴ（10）",U198="新加算Ⅴ（12）"),IF(OR(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（病院等（老健以外）)",K198&lt;&gt;"（介護予防）短期入所療養介護（医療院）"),AR198&lt;&gt;""),1,""),"")</f>
        <v/>
      </c>
      <c r="BK198" s="832" t="str">
        <f aca="false">IF(OR(U198="新加算Ⅰ",U198="新加算Ⅴ（１）",U198="新加算Ⅴ（２）",U198="新加算Ⅴ（５）",U198="新加算Ⅴ（７）",U198="新加算Ⅴ（10）"),IF(AS198="","未入力","入力済"),"")</f>
        <v/>
      </c>
      <c r="BL198" s="645" t="str">
        <f aca="false">G198</f>
        <v/>
      </c>
    </row>
    <row r="199" customFormat="false" ht="15" hidden="false" customHeight="true" outlineLevel="0" collapsed="false">
      <c r="A199" s="617"/>
      <c r="B199" s="618"/>
      <c r="C199" s="618"/>
      <c r="D199" s="618"/>
      <c r="E199" s="618"/>
      <c r="F199" s="618"/>
      <c r="G199" s="619"/>
      <c r="H199" s="619"/>
      <c r="I199" s="619"/>
      <c r="J199" s="809"/>
      <c r="K199" s="619"/>
      <c r="L199" s="621"/>
      <c r="M199" s="622"/>
      <c r="N199" s="838" t="str">
        <f aca="false">IF('別紙様式2-2（４・５月分）'!Q153="","",'別紙様式2-2（４・５月分）'!Q153)</f>
        <v/>
      </c>
      <c r="O199" s="864"/>
      <c r="P199" s="814"/>
      <c r="Q199" s="814"/>
      <c r="R199" s="814"/>
      <c r="S199" s="865"/>
      <c r="T199" s="816"/>
      <c r="U199" s="817"/>
      <c r="V199" s="866"/>
      <c r="W199" s="819"/>
      <c r="X199" s="820"/>
      <c r="Y199" s="627"/>
      <c r="Z199" s="820"/>
      <c r="AA199" s="627"/>
      <c r="AB199" s="820"/>
      <c r="AC199" s="627"/>
      <c r="AD199" s="820"/>
      <c r="AE199" s="627"/>
      <c r="AF199" s="627"/>
      <c r="AG199" s="821"/>
      <c r="AH199" s="822"/>
      <c r="AI199" s="867"/>
      <c r="AJ199" s="868"/>
      <c r="AK199" s="825"/>
      <c r="AL199" s="826"/>
      <c r="AM199" s="827"/>
      <c r="AN199" s="704"/>
      <c r="AO199" s="828"/>
      <c r="AP199" s="705"/>
      <c r="AQ199" s="705"/>
      <c r="AR199" s="829"/>
      <c r="AS199" s="830"/>
      <c r="AT199" s="839" t="str">
        <f aca="false">IF(AV198="","",IF(AG198&gt;10,"！令和６年度の新加算の「算定対象月」が10か月を超えています。標準的な「算定対象月」は令和６年６月から令和７年３月です。",IF(OR(AB198&lt;&gt;7,AD198&lt;&gt;3),"！算定期間の終わりが令和７年３月になっていません。区分変更を行う場合は、別紙様式2-4に記入してください。","")))</f>
        <v/>
      </c>
      <c r="AU199" s="869"/>
      <c r="AV199" s="832"/>
      <c r="AW199" s="878" t="str">
        <f aca="false">IF('別紙様式2-2（４・５月分）'!O153="","",'別紙様式2-2（４・５月分）'!O153)</f>
        <v/>
      </c>
      <c r="AX199" s="834"/>
      <c r="AY199" s="835"/>
      <c r="AZ199" s="836"/>
      <c r="BA199" s="836"/>
      <c r="BB199" s="836"/>
      <c r="BC199" s="836"/>
      <c r="BD199" s="836"/>
      <c r="BE199" s="836"/>
      <c r="BF199" s="836"/>
      <c r="BG199" s="836"/>
      <c r="BH199" s="836"/>
      <c r="BI199" s="836"/>
      <c r="BJ199" s="837"/>
      <c r="BK199" s="832"/>
      <c r="BL199" s="645" t="str">
        <f aca="false">G198</f>
        <v/>
      </c>
    </row>
    <row r="200" s="1" customFormat="true" ht="15" hidden="false" customHeight="true" outlineLevel="0" collapsed="false">
      <c r="A200" s="617"/>
      <c r="B200" s="618"/>
      <c r="C200" s="618"/>
      <c r="D200" s="618"/>
      <c r="E200" s="618"/>
      <c r="F200" s="618"/>
      <c r="G200" s="619"/>
      <c r="H200" s="619"/>
      <c r="I200" s="619"/>
      <c r="J200" s="809"/>
      <c r="K200" s="619"/>
      <c r="L200" s="621"/>
      <c r="M200" s="622"/>
      <c r="N200" s="838"/>
      <c r="O200" s="864"/>
      <c r="P200" s="874" t="s">
        <v>118</v>
      </c>
      <c r="Q200" s="841" t="e">
        <f aca="false">IFERROR(VLOOKUP('別紙様式2-2（４・５月分）'!AR152,【参考】数式用!$AT$5:$AV$22,3,FALSE),"")))</f>
        <v>#N/A</v>
      </c>
      <c r="R200" s="875" t="s">
        <v>120</v>
      </c>
      <c r="S200" s="876" t="e">
        <f aca="false">IFERROR(VLOOKUP(K198,【参考】数式用!$A$5:$AB$27,MATCH(Q200,【参考】数式用!$B$4:$AB$4,0)+1,0),"")))</f>
        <v>#N/A</v>
      </c>
      <c r="T200" s="844" t="s">
        <v>452</v>
      </c>
      <c r="U200" s="845"/>
      <c r="V200" s="871" t="e">
        <f aca="false">IFERROR(VLOOKUP(K198,【参考】数式用!$A$5:$AB$27,MATCH(U200,【参考】数式用!$B$4:$AB$4,0)+1,0),"")))</f>
        <v>#N/A</v>
      </c>
      <c r="W200" s="847" t="s">
        <v>114</v>
      </c>
      <c r="X200" s="882" t="n">
        <v>7</v>
      </c>
      <c r="Y200" s="668" t="s">
        <v>115</v>
      </c>
      <c r="Z200" s="882" t="n">
        <v>4</v>
      </c>
      <c r="AA200" s="668" t="s">
        <v>406</v>
      </c>
      <c r="AB200" s="882" t="n">
        <v>8</v>
      </c>
      <c r="AC200" s="668" t="s">
        <v>115</v>
      </c>
      <c r="AD200" s="882" t="n">
        <v>3</v>
      </c>
      <c r="AE200" s="668" t="s">
        <v>116</v>
      </c>
      <c r="AF200" s="668" t="s">
        <v>127</v>
      </c>
      <c r="AG200" s="849" t="n">
        <f aca="false">IF(X200&gt;=1,(AB200*12+AD200)-(X200*12+Z200)+1,"")</f>
        <v>12</v>
      </c>
      <c r="AH200" s="850" t="s">
        <v>407</v>
      </c>
      <c r="AI200" s="872" t="str">
        <f aca="false">IFERROR(ROUNDDOWN(ROUND(L198*V200,0)*M198,0)*AG200,"")</f>
        <v/>
      </c>
      <c r="AJ200" s="883" t="str">
        <f aca="false">IFERROR(ROUNDDOWN(ROUND((L198*(V200-AX198)),0)*M198,0)*AG200,"")</f>
        <v/>
      </c>
      <c r="AK200" s="853" t="e">
        <f aca="false">IFERROR(IF(OR(N198="",N199="",N201=""),0,ROUNDDOWN(ROUNDDOWN(ROUND(L198*VLOOKUP(K198,【参考】数式用!$A$5:$AB$27,MATCH("新加算Ⅳ",【参考】数式用!$B$4:$AB$4,0)+1,0),0)*M198,0)*AG200*0.5,0)),"")),0),0),0)))</f>
        <v>#N/A</v>
      </c>
      <c r="AL200" s="854" t="str">
        <f aca="false">IF(U200&lt;&gt;"","新規に適用","")</f>
        <v/>
      </c>
      <c r="AM200" s="855" t="e">
        <f aca="false">IFERROR(IF(OR(N201="ベア加算",N201=""),0, IF(OR(U198="新加算Ⅰ",U198="新加算Ⅱ",U198="新加算Ⅲ",U198="新加算Ⅳ"),0,ROUNDDOWN(ROUND(L198*VLOOKUP(K198,【参考】数式用!$A$5:$I$27,MATCH("ベア加算",【参考】数式用!$B$4:$I$4,0)+1,0),0)*M198,0)*AG200)),"")),0),0))))</f>
        <v>#N/A</v>
      </c>
      <c r="AN200" s="856" t="e">
        <f aca="false">IF(AM200=0,"",IF(AND(U200&lt;&gt;"",AN198=""),"新規に適用",IF(AND(U200&lt;&gt;"",AN198&lt;&gt;""),"継続で適用","")))</f>
        <v>#N/A</v>
      </c>
      <c r="AO200" s="856" t="str">
        <f aca="false">IF(AND(U200&lt;&gt;"",AO198=""),"新規に適用",IF(AND(U200&lt;&gt;"",AO198&lt;&gt;""),"継続で適用",""))</f>
        <v/>
      </c>
      <c r="AP200" s="857"/>
      <c r="AQ200" s="856" t="str">
        <f aca="false">IF(AND(U200&lt;&gt;"",AQ198=""),"新規に適用",IF(AND(U200&lt;&gt;"",AQ198&lt;&gt;""),"継続で適用",""))</f>
        <v/>
      </c>
      <c r="AR200" s="858" t="str">
        <f aca="false">IF(AND(U200&lt;&gt;"",AO198=""),"新規に適用",IF(AND(U200&lt;&gt;"",OR(U198="新加算Ⅰ",U198="新加算Ⅱ",U198="新加算Ⅴ（１）",U198="新加算Ⅴ（２）",U198="新加算Ⅴ（３）",U198="新加算Ⅴ（４）",U198="新加算Ⅴ（５）",U198="新加算Ⅴ（６）",U198="新加算Ⅴ（７）",U198="新加算Ⅴ（９）",U198="新加算Ⅴ（10）",U198="新加算Ⅴ（12）")),"継続で適用",""))</f>
        <v/>
      </c>
      <c r="AS200" s="856" t="str">
        <f aca="false">IF(AND(U200&lt;&gt;"",AS198=""),"新規に適用",IF(AND(U200&lt;&gt;"",AS198&lt;&gt;""),"継続で適用",""))</f>
        <v/>
      </c>
      <c r="AT200" s="839"/>
      <c r="AU200" s="869"/>
      <c r="AV200" s="832" t="str">
        <f aca="false">IF(K198&lt;&gt;"","V列に色付け","")</f>
        <v/>
      </c>
      <c r="AW200" s="878"/>
      <c r="AX200" s="834"/>
      <c r="BL200" s="645" t="str">
        <f aca="false">G198</f>
        <v/>
      </c>
    </row>
    <row r="201" s="1" customFormat="true" ht="30" hidden="false" customHeight="true" outlineLevel="0" collapsed="false">
      <c r="A201" s="617"/>
      <c r="B201" s="618"/>
      <c r="C201" s="618"/>
      <c r="D201" s="618"/>
      <c r="E201" s="618"/>
      <c r="F201" s="618"/>
      <c r="G201" s="619"/>
      <c r="H201" s="619"/>
      <c r="I201" s="619"/>
      <c r="J201" s="809"/>
      <c r="K201" s="619"/>
      <c r="L201" s="621"/>
      <c r="M201" s="622"/>
      <c r="N201" s="860" t="str">
        <f aca="false">IF('別紙様式2-2（４・５月分）'!Q154="","",'別紙様式2-2（４・５月分）'!Q154)</f>
        <v/>
      </c>
      <c r="O201" s="864"/>
      <c r="P201" s="874"/>
      <c r="Q201" s="841"/>
      <c r="R201" s="875"/>
      <c r="S201" s="876"/>
      <c r="T201" s="844"/>
      <c r="U201" s="845"/>
      <c r="V201" s="871"/>
      <c r="W201" s="847"/>
      <c r="X201" s="882"/>
      <c r="Y201" s="668"/>
      <c r="Z201" s="882"/>
      <c r="AA201" s="668"/>
      <c r="AB201" s="882"/>
      <c r="AC201" s="668"/>
      <c r="AD201" s="882"/>
      <c r="AE201" s="668"/>
      <c r="AF201" s="668"/>
      <c r="AG201" s="849"/>
      <c r="AH201" s="850"/>
      <c r="AI201" s="872"/>
      <c r="AJ201" s="883"/>
      <c r="AK201" s="853"/>
      <c r="AL201" s="854"/>
      <c r="AM201" s="855"/>
      <c r="AN201" s="856"/>
      <c r="AO201" s="856"/>
      <c r="AP201" s="857"/>
      <c r="AQ201" s="856"/>
      <c r="AR201" s="858"/>
      <c r="AS201" s="856"/>
      <c r="AT201" s="682" t="str">
        <f aca="false">IF(AV198="","",IF(OR(U198="",AND(N201="ベア加算なし",OR(U198="新加算Ⅰ",U198="新加算Ⅱ",U198="新加算Ⅲ",U198="新加算Ⅳ"),AN198=""),AND(OR(U198="新加算Ⅰ",U198="新加算Ⅱ",U198="新加算Ⅲ",U198="新加算Ⅳ",U198="新加算Ⅴ（１）",U198="新加算Ⅴ（２）",U198="新加算Ⅴ（３）",U198="新加算Ⅴ（４）",U198="新加算Ⅴ（５）",U198="新加算Ⅴ（６）",U198="新加算Ⅴ（８）",U198="新加算Ⅴ（11）"),AO198=""),AND(OR(U198="新加算Ⅴ（７）",U198="新加算Ⅴ（９）",U198="新加算Ⅴ（10）",U198="新加算Ⅴ（12）",U198="新加算Ⅴ（13）",U198="新加算Ⅴ（14）"),AP198=""),AND(OR(U198="新加算Ⅰ",U198="新加算Ⅱ",U198="新加算Ⅲ",U198="新加算Ⅴ（１）",U198="新加算Ⅴ（３）",U198="新加算Ⅴ（８）"),AQ198=""),AND(AND(OR(U198="新加算Ⅰ",U198="新加算Ⅱ",U198="新加算Ⅴ（１）",U198="新加算Ⅴ（２）",U198="新加算Ⅴ（３）",U198="新加算Ⅴ（４）",U198="新加算Ⅴ（５）",U198="新加算Ⅴ（６）",U198="新加算Ⅴ（７）",U198="新加算Ⅴ（９）",U198="新加算Ⅴ（10）",U198="新加算Ⅴ（12）"),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198=""),AND(OR(U198="新加算Ⅰ",U198="新加算Ⅴ（１）",U198="新加算Ⅴ（２）",U198="新加算Ⅴ（５）",U198="新加算Ⅴ（７）",U198="新加算Ⅴ（10）"),AS198="")),"！記入が必要な欄（ピンク色のセル）に空欄があります。空欄を埋めてください。",""))</f>
        <v/>
      </c>
      <c r="AU201" s="869"/>
      <c r="AV201" s="832"/>
      <c r="AW201" s="878" t="str">
        <f aca="false">IF('別紙様式2-2（４・５月分）'!O154="","",'別紙様式2-2（４・５月分）'!O154)</f>
        <v/>
      </c>
      <c r="AX201" s="834"/>
      <c r="BL201" s="645" t="str">
        <f aca="false">G198</f>
        <v/>
      </c>
    </row>
    <row r="202" customFormat="false" ht="30" hidden="false" customHeight="true" outlineLevel="0" collapsed="false">
      <c r="A202" s="731" t="n">
        <v>48</v>
      </c>
      <c r="B202" s="732" t="str">
        <f aca="false">IF(基本情報入力シート!C101="","",基本情報入力シート!C101)</f>
        <v/>
      </c>
      <c r="C202" s="732"/>
      <c r="D202" s="732"/>
      <c r="E202" s="732"/>
      <c r="F202" s="732"/>
      <c r="G202" s="733" t="str">
        <f aca="false">IF(基本情報入力シート!M101="","",基本情報入力シート!M101)</f>
        <v/>
      </c>
      <c r="H202" s="733" t="str">
        <f aca="false">IF(基本情報入力シート!R101="","",基本情報入力シート!R101)</f>
        <v/>
      </c>
      <c r="I202" s="733" t="str">
        <f aca="false">IF(基本情報入力シート!W101="","",基本情報入力シート!W101)</f>
        <v/>
      </c>
      <c r="J202" s="861" t="str">
        <f aca="false">IF(基本情報入力シート!X101="","",基本情報入力シート!X101)</f>
        <v/>
      </c>
      <c r="K202" s="733" t="str">
        <f aca="false">IF(基本情報入力シート!Y101="","",基本情報入力シート!Y101)</f>
        <v/>
      </c>
      <c r="L202" s="880" t="str">
        <f aca="false">IF(基本情報入力シート!AB101="","",基本情報入力シート!AB101)</f>
        <v/>
      </c>
      <c r="M202" s="881" t="e">
        <f aca="false">IF(基本情報入力シート!AC101="","",基本情報入力シート!AC101)</f>
        <v>#N/A</v>
      </c>
      <c r="N202" s="812" t="str">
        <f aca="false">IF('別紙様式2-2（４・５月分）'!Q155="","",'別紙様式2-2（４・５月分）'!Q155)</f>
        <v/>
      </c>
      <c r="O202" s="864" t="e">
        <f aca="false">IF(SUM('別紙様式2-2（４・５月分）'!R155:R157)=0,"",SUM('別紙様式2-2（４・５月分）'!R155:R157))</f>
        <v>#N/A</v>
      </c>
      <c r="P202" s="814" t="e">
        <f aca="false">IFERROR(VLOOKUP('別紙様式2-2（４・５月分）'!AR155,【参考】数式用!$AT$5:$AU$22,2,FALSE),"")))</f>
        <v>#N/A</v>
      </c>
      <c r="Q202" s="814"/>
      <c r="R202" s="814"/>
      <c r="S202" s="865" t="e">
        <f aca="false">IFERROR(VLOOKUP(K202,【参考】数式用!$A$5:$AB$27,MATCH(P202,【参考】数式用!$B$4:$AB$4,0)+1,0),"")))</f>
        <v>#N/A</v>
      </c>
      <c r="T202" s="816" t="s">
        <v>447</v>
      </c>
      <c r="U202" s="817"/>
      <c r="V202" s="866" t="e">
        <f aca="false">IFERROR(VLOOKUP(K202,【参考】数式用!$A$5:$AB$27,MATCH(U202,【参考】数式用!$B$4:$AB$4,0)+1,0),"")))</f>
        <v>#N/A</v>
      </c>
      <c r="W202" s="819" t="s">
        <v>114</v>
      </c>
      <c r="X202" s="820" t="n">
        <v>6</v>
      </c>
      <c r="Y202" s="627" t="s">
        <v>115</v>
      </c>
      <c r="Z202" s="820" t="n">
        <v>6</v>
      </c>
      <c r="AA202" s="627" t="s">
        <v>406</v>
      </c>
      <c r="AB202" s="820" t="n">
        <v>7</v>
      </c>
      <c r="AC202" s="627" t="s">
        <v>115</v>
      </c>
      <c r="AD202" s="820" t="n">
        <v>3</v>
      </c>
      <c r="AE202" s="627" t="s">
        <v>116</v>
      </c>
      <c r="AF202" s="627" t="s">
        <v>127</v>
      </c>
      <c r="AG202" s="821" t="n">
        <f aca="false">IF(X202&gt;=1,(AB202*12+AD202)-(X202*12+Z202)+1,"")</f>
        <v>10</v>
      </c>
      <c r="AH202" s="822" t="s">
        <v>407</v>
      </c>
      <c r="AI202" s="867" t="str">
        <f aca="false">IFERROR(ROUNDDOWN(ROUND(L202*V202,0)*M202,0)*AG202,"")</f>
        <v/>
      </c>
      <c r="AJ202" s="868" t="str">
        <f aca="false">IFERROR(ROUNDDOWN(ROUND((L202*(V202-AX202)),0)*M202,0)*AG202,"")</f>
        <v/>
      </c>
      <c r="AK202" s="825" t="e">
        <f aca="false">IFERROR(IF(OR(N202="",N203="",N205=""),0,ROUNDDOWN(ROUNDDOWN(ROUND(L202*VLOOKUP(K202,【参考】数式用!$A$5:$AB$27,MATCH("新加算Ⅳ",【参考】数式用!$B$4:$AB$4,0)+1,0),0)*M202,0)*AG202*0.5,0)),"")),0),0),0)))</f>
        <v>#N/A</v>
      </c>
      <c r="AL202" s="826"/>
      <c r="AM202" s="827" t="e">
        <f aca="false">IFERROR(IF(OR(N205="ベア加算",N205=""),0, IF(OR(U202="新加算Ⅰ",U202="新加算Ⅱ",U202="新加算Ⅲ",U202="新加算Ⅳ"),ROUNDDOWN(ROUND(L202*VLOOKUP(K202,【参考】数式用!$A$5:$I$27,MATCH("ベア加算",【参考】数式用!$B$4:$I$4,0)+1,0),0)*M202,0)*AG202,0)),"")),0),0))))</f>
        <v>#N/A</v>
      </c>
      <c r="AN202" s="704"/>
      <c r="AO202" s="828"/>
      <c r="AP202" s="705"/>
      <c r="AQ202" s="705"/>
      <c r="AR202" s="829"/>
      <c r="AS202" s="830"/>
      <c r="AT202" s="640" t="str">
        <f aca="false">IF(AV202="","",IF(V202&lt;O202,"！加算の要件上は問題ありませんが、令和６年４・５月と比較して令和６年６月に加算率が下がる計画になっています。",""))</f>
        <v/>
      </c>
      <c r="AU202" s="869"/>
      <c r="AV202" s="832" t="str">
        <f aca="false">IF(K202&lt;&gt;"","V列に色付け","")</f>
        <v/>
      </c>
      <c r="AW202" s="878" t="str">
        <f aca="false">IF('別紙様式2-2（４・５月分）'!O155="","",'別紙様式2-2（４・５月分）'!O155)</f>
        <v/>
      </c>
      <c r="AX202" s="834" t="e">
        <f aca="false">IF(SUM('別紙様式2-2（４・５月分）'!P155:P157)=0,"",SUM('別紙様式2-2（４・５月分）'!P155:P157))</f>
        <v>#N/A</v>
      </c>
      <c r="AY202" s="835" t="e">
        <f aca="false">IFERROR(VLOOKUP(K202,【参考】数式用!$AJ$2:$AK$24,2,FALSE),"")))</f>
        <v>#N/A</v>
      </c>
      <c r="AZ202" s="836" t="s">
        <v>448</v>
      </c>
      <c r="BA202" s="836" t="s">
        <v>449</v>
      </c>
      <c r="BB202" s="836" t="s">
        <v>450</v>
      </c>
      <c r="BC202" s="836" t="s">
        <v>451</v>
      </c>
      <c r="BD202" s="836" t="e">
        <f aca="false">IF(AND(P202&lt;&gt;"新加算Ⅰ",P202&lt;&gt;"新加算Ⅱ",P202&lt;&gt;"新加算Ⅲ",P202&lt;&gt;"新加算Ⅳ"),P202,IF(Q204&lt;&gt;"",Q204,""))</f>
        <v>#N/A</v>
      </c>
      <c r="BE202" s="836"/>
      <c r="BF202" s="836" t="e">
        <f aca="false">IF(AM202&lt;&gt;0,IF(AN202="○","入力済","未入力"),"")</f>
        <v>#N/A</v>
      </c>
      <c r="BG202" s="836" t="str">
        <f aca="false">IF(OR(U202="新加算Ⅰ",U202="新加算Ⅱ",U202="新加算Ⅲ",U202="新加算Ⅳ",U202="新加算Ⅴ（１）",U202="新加算Ⅴ（２）",U202="新加算Ⅴ（３）",U202="新加算ⅠⅤ（４）",U202="新加算Ⅴ（５）",U202="新加算Ⅴ（６）",U202="新加算Ⅴ（８）",U202="新加算Ⅴ（11）"),IF(OR(AO202="○",AO202="令和６年度中に満たす"),"入力済","未入力"),"")</f>
        <v/>
      </c>
      <c r="BH202" s="836" t="str">
        <f aca="false">IF(OR(U202="新加算Ⅴ（７）",U202="新加算Ⅴ（９）",U202="新加算Ⅴ（10）",U202="新加算Ⅴ（12）",U202="新加算Ⅴ（13）",U202="新加算Ⅴ（14）"),IF(OR(AP202="○",AP202="令和６年度中に満たす"),"入力済","未入力"),"")</f>
        <v/>
      </c>
      <c r="BI202" s="836" t="str">
        <f aca="false">IF(OR(U202="新加算Ⅰ",U202="新加算Ⅱ",U202="新加算Ⅲ",U202="新加算Ⅴ（１）",U202="新加算Ⅴ（３）",U202="新加算Ⅴ（８）"),IF(OR(AQ202="○",AQ202="令和６年度中に満たす"),"入力済","未入力"),"")</f>
        <v/>
      </c>
      <c r="BJ202" s="837" t="str">
        <f aca="false">IF(OR(U202="新加算Ⅰ",U202="新加算Ⅱ",U202="新加算Ⅴ（１）",U202="新加算Ⅴ（２）",U202="新加算Ⅴ（３）",U202="新加算Ⅴ（４）",U202="新加算Ⅴ（５）",U202="新加算Ⅴ（６）",U202="新加算Ⅴ（７）",U202="新加算Ⅴ（９）",U202="新加算Ⅴ（10）",U202="新加算Ⅴ（12）"),IF(OR(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（病院等（老健以外）)",K202&lt;&gt;"（介護予防）短期入所療養介護（医療院）"),AR202&lt;&gt;""),1,""),"")</f>
        <v/>
      </c>
      <c r="BK202" s="832" t="str">
        <f aca="false">IF(OR(U202="新加算Ⅰ",U202="新加算Ⅴ（１）",U202="新加算Ⅴ（２）",U202="新加算Ⅴ（５）",U202="新加算Ⅴ（７）",U202="新加算Ⅴ（10）"),IF(AS202="","未入力","入力済"),"")</f>
        <v/>
      </c>
      <c r="BL202" s="645" t="str">
        <f aca="false">G202</f>
        <v/>
      </c>
    </row>
    <row r="203" customFormat="false" ht="15" hidden="false" customHeight="true" outlineLevel="0" collapsed="false">
      <c r="A203" s="731"/>
      <c r="B203" s="732"/>
      <c r="C203" s="732"/>
      <c r="D203" s="732"/>
      <c r="E203" s="732"/>
      <c r="F203" s="732"/>
      <c r="G203" s="733"/>
      <c r="H203" s="733"/>
      <c r="I203" s="733"/>
      <c r="J203" s="861"/>
      <c r="K203" s="733"/>
      <c r="L203" s="880"/>
      <c r="M203" s="881"/>
      <c r="N203" s="838" t="str">
        <f aca="false">IF('別紙様式2-2（４・５月分）'!Q156="","",'別紙様式2-2（４・５月分）'!Q156)</f>
        <v/>
      </c>
      <c r="O203" s="864"/>
      <c r="P203" s="814"/>
      <c r="Q203" s="814"/>
      <c r="R203" s="814"/>
      <c r="S203" s="865"/>
      <c r="T203" s="816"/>
      <c r="U203" s="817"/>
      <c r="V203" s="866"/>
      <c r="W203" s="819"/>
      <c r="X203" s="820"/>
      <c r="Y203" s="627"/>
      <c r="Z203" s="820"/>
      <c r="AA203" s="627"/>
      <c r="AB203" s="820"/>
      <c r="AC203" s="627"/>
      <c r="AD203" s="820"/>
      <c r="AE203" s="627"/>
      <c r="AF203" s="627"/>
      <c r="AG203" s="821"/>
      <c r="AH203" s="822"/>
      <c r="AI203" s="867"/>
      <c r="AJ203" s="868"/>
      <c r="AK203" s="825"/>
      <c r="AL203" s="826"/>
      <c r="AM203" s="827"/>
      <c r="AN203" s="704"/>
      <c r="AO203" s="828"/>
      <c r="AP203" s="705"/>
      <c r="AQ203" s="705"/>
      <c r="AR203" s="829"/>
      <c r="AS203" s="830"/>
      <c r="AT203" s="839" t="str">
        <f aca="false">IF(AV202="","",IF(AG202&gt;10,"！令和６年度の新加算の「算定対象月」が10か月を超えています。標準的な「算定対象月」は令和６年６月から令和７年３月です。",IF(OR(AB202&lt;&gt;7,AD202&lt;&gt;3),"！算定期間の終わりが令和７年３月になっていません。区分変更を行う場合は、別紙様式2-4に記入してください。","")))</f>
        <v/>
      </c>
      <c r="AU203" s="869"/>
      <c r="AV203" s="832"/>
      <c r="AW203" s="878" t="str">
        <f aca="false">IF('別紙様式2-2（４・５月分）'!O156="","",'別紙様式2-2（４・５月分）'!O156)</f>
        <v/>
      </c>
      <c r="AX203" s="834"/>
      <c r="AY203" s="835"/>
      <c r="AZ203" s="836"/>
      <c r="BA203" s="836"/>
      <c r="BB203" s="836"/>
      <c r="BC203" s="836"/>
      <c r="BD203" s="836"/>
      <c r="BE203" s="836"/>
      <c r="BF203" s="836"/>
      <c r="BG203" s="836"/>
      <c r="BH203" s="836"/>
      <c r="BI203" s="836"/>
      <c r="BJ203" s="837"/>
      <c r="BK203" s="832"/>
      <c r="BL203" s="645" t="str">
        <f aca="false">G202</f>
        <v/>
      </c>
    </row>
    <row r="204" s="1" customFormat="true" ht="15" hidden="false" customHeight="true" outlineLevel="0" collapsed="false">
      <c r="A204" s="731"/>
      <c r="B204" s="732"/>
      <c r="C204" s="732"/>
      <c r="D204" s="732"/>
      <c r="E204" s="732"/>
      <c r="F204" s="732"/>
      <c r="G204" s="733"/>
      <c r="H204" s="733"/>
      <c r="I204" s="733"/>
      <c r="J204" s="861"/>
      <c r="K204" s="733"/>
      <c r="L204" s="880"/>
      <c r="M204" s="881"/>
      <c r="N204" s="838"/>
      <c r="O204" s="864"/>
      <c r="P204" s="874" t="s">
        <v>118</v>
      </c>
      <c r="Q204" s="841" t="e">
        <f aca="false">IFERROR(VLOOKUP('別紙様式2-2（４・５月分）'!AR155,【参考】数式用!$AT$5:$AV$22,3,FALSE),"")))</f>
        <v>#N/A</v>
      </c>
      <c r="R204" s="875" t="s">
        <v>120</v>
      </c>
      <c r="S204" s="870" t="e">
        <f aca="false">IFERROR(VLOOKUP(K202,【参考】数式用!$A$5:$AB$27,MATCH(Q204,【参考】数式用!$B$4:$AB$4,0)+1,0),"")))</f>
        <v>#N/A</v>
      </c>
      <c r="T204" s="844" t="s">
        <v>452</v>
      </c>
      <c r="U204" s="845"/>
      <c r="V204" s="871" t="e">
        <f aca="false">IFERROR(VLOOKUP(K202,【参考】数式用!$A$5:$AB$27,MATCH(U204,【参考】数式用!$B$4:$AB$4,0)+1,0),"")))</f>
        <v>#N/A</v>
      </c>
      <c r="W204" s="847" t="s">
        <v>114</v>
      </c>
      <c r="X204" s="882" t="n">
        <v>7</v>
      </c>
      <c r="Y204" s="668" t="s">
        <v>115</v>
      </c>
      <c r="Z204" s="882" t="n">
        <v>4</v>
      </c>
      <c r="AA204" s="668" t="s">
        <v>406</v>
      </c>
      <c r="AB204" s="882" t="n">
        <v>8</v>
      </c>
      <c r="AC204" s="668" t="s">
        <v>115</v>
      </c>
      <c r="AD204" s="882" t="n">
        <v>3</v>
      </c>
      <c r="AE204" s="668" t="s">
        <v>116</v>
      </c>
      <c r="AF204" s="668" t="s">
        <v>127</v>
      </c>
      <c r="AG204" s="849" t="n">
        <f aca="false">IF(X204&gt;=1,(AB204*12+AD204)-(X204*12+Z204)+1,"")</f>
        <v>12</v>
      </c>
      <c r="AH204" s="850" t="s">
        <v>407</v>
      </c>
      <c r="AI204" s="872" t="str">
        <f aca="false">IFERROR(ROUNDDOWN(ROUND(L202*V204,0)*M202,0)*AG204,"")</f>
        <v/>
      </c>
      <c r="AJ204" s="883" t="str">
        <f aca="false">IFERROR(ROUNDDOWN(ROUND((L202*(V204-AX202)),0)*M202,0)*AG204,"")</f>
        <v/>
      </c>
      <c r="AK204" s="853" t="e">
        <f aca="false">IFERROR(IF(OR(N202="",N203="",N205=""),0,ROUNDDOWN(ROUNDDOWN(ROUND(L202*VLOOKUP(K202,【参考】数式用!$A$5:$AB$27,MATCH("新加算Ⅳ",【参考】数式用!$B$4:$AB$4,0)+1,0),0)*M202,0)*AG204*0.5,0)),"")),0),0),0)))</f>
        <v>#N/A</v>
      </c>
      <c r="AL204" s="854" t="str">
        <f aca="false">IF(U204&lt;&gt;"","新規に適用","")</f>
        <v/>
      </c>
      <c r="AM204" s="855" t="e">
        <f aca="false">IFERROR(IF(OR(N205="ベア加算",N205=""),0, IF(OR(U202="新加算Ⅰ",U202="新加算Ⅱ",U202="新加算Ⅲ",U202="新加算Ⅳ"),0,ROUNDDOWN(ROUND(L202*VLOOKUP(K202,【参考】数式用!$A$5:$I$27,MATCH("ベア加算",【参考】数式用!$B$4:$I$4,0)+1,0),0)*M202,0)*AG204)),"")),0),0))))</f>
        <v>#N/A</v>
      </c>
      <c r="AN204" s="856" t="e">
        <f aca="false">IF(AM204=0,"",IF(AND(U204&lt;&gt;"",AN202=""),"新規に適用",IF(AND(U204&lt;&gt;"",AN202&lt;&gt;""),"継続で適用","")))</f>
        <v>#N/A</v>
      </c>
      <c r="AO204" s="856" t="str">
        <f aca="false">IF(AND(U204&lt;&gt;"",AO202=""),"新規に適用",IF(AND(U204&lt;&gt;"",AO202&lt;&gt;""),"継続で適用",""))</f>
        <v/>
      </c>
      <c r="AP204" s="857"/>
      <c r="AQ204" s="856" t="str">
        <f aca="false">IF(AND(U204&lt;&gt;"",AQ202=""),"新規に適用",IF(AND(U204&lt;&gt;"",AQ202&lt;&gt;""),"継続で適用",""))</f>
        <v/>
      </c>
      <c r="AR204" s="858" t="str">
        <f aca="false">IF(AND(U204&lt;&gt;"",AO202=""),"新規に適用",IF(AND(U204&lt;&gt;"",OR(U202="新加算Ⅰ",U202="新加算Ⅱ",U202="新加算Ⅴ（１）",U202="新加算Ⅴ（２）",U202="新加算Ⅴ（３）",U202="新加算Ⅴ（４）",U202="新加算Ⅴ（５）",U202="新加算Ⅴ（６）",U202="新加算Ⅴ（７）",U202="新加算Ⅴ（９）",U202="新加算Ⅴ（10）",U202="新加算Ⅴ（12）")),"継続で適用",""))</f>
        <v/>
      </c>
      <c r="AS204" s="856" t="str">
        <f aca="false">IF(AND(U204&lt;&gt;"",AS202=""),"新規に適用",IF(AND(U204&lt;&gt;"",AS202&lt;&gt;""),"継続で適用",""))</f>
        <v/>
      </c>
      <c r="AT204" s="839"/>
      <c r="AU204" s="869"/>
      <c r="AV204" s="832" t="str">
        <f aca="false">IF(K202&lt;&gt;"","V列に色付け","")</f>
        <v/>
      </c>
      <c r="AW204" s="878"/>
      <c r="AX204" s="834"/>
      <c r="BL204" s="645" t="str">
        <f aca="false">G202</f>
        <v/>
      </c>
    </row>
    <row r="205" s="1" customFormat="true" ht="30" hidden="false" customHeight="true" outlineLevel="0" collapsed="false">
      <c r="A205" s="731"/>
      <c r="B205" s="732"/>
      <c r="C205" s="732"/>
      <c r="D205" s="732"/>
      <c r="E205" s="732"/>
      <c r="F205" s="732"/>
      <c r="G205" s="733"/>
      <c r="H205" s="733"/>
      <c r="I205" s="733"/>
      <c r="J205" s="861"/>
      <c r="K205" s="733"/>
      <c r="L205" s="880"/>
      <c r="M205" s="881"/>
      <c r="N205" s="860" t="str">
        <f aca="false">IF('別紙様式2-2（４・５月分）'!Q157="","",'別紙様式2-2（４・５月分）'!Q157)</f>
        <v/>
      </c>
      <c r="O205" s="864"/>
      <c r="P205" s="874"/>
      <c r="Q205" s="841"/>
      <c r="R205" s="875"/>
      <c r="S205" s="870"/>
      <c r="T205" s="844"/>
      <c r="U205" s="845"/>
      <c r="V205" s="871"/>
      <c r="W205" s="847"/>
      <c r="X205" s="882"/>
      <c r="Y205" s="668"/>
      <c r="Z205" s="882"/>
      <c r="AA205" s="668"/>
      <c r="AB205" s="882"/>
      <c r="AC205" s="668"/>
      <c r="AD205" s="882"/>
      <c r="AE205" s="668"/>
      <c r="AF205" s="668"/>
      <c r="AG205" s="849"/>
      <c r="AH205" s="850"/>
      <c r="AI205" s="872"/>
      <c r="AJ205" s="883"/>
      <c r="AK205" s="853"/>
      <c r="AL205" s="854"/>
      <c r="AM205" s="855"/>
      <c r="AN205" s="856"/>
      <c r="AO205" s="856"/>
      <c r="AP205" s="857"/>
      <c r="AQ205" s="856"/>
      <c r="AR205" s="858"/>
      <c r="AS205" s="856"/>
      <c r="AT205" s="682" t="str">
        <f aca="false">IF(AV202="","",IF(OR(U202="",AND(N205="ベア加算なし",OR(U202="新加算Ⅰ",U202="新加算Ⅱ",U202="新加算Ⅲ",U202="新加算Ⅳ"),AN202=""),AND(OR(U202="新加算Ⅰ",U202="新加算Ⅱ",U202="新加算Ⅲ",U202="新加算Ⅳ",U202="新加算Ⅴ（１）",U202="新加算Ⅴ（２）",U202="新加算Ⅴ（３）",U202="新加算Ⅴ（４）",U202="新加算Ⅴ（５）",U202="新加算Ⅴ（６）",U202="新加算Ⅴ（８）",U202="新加算Ⅴ（11）"),AO202=""),AND(OR(U202="新加算Ⅴ（７）",U202="新加算Ⅴ（９）",U202="新加算Ⅴ（10）",U202="新加算Ⅴ（12）",U202="新加算Ⅴ（13）",U202="新加算Ⅴ（14）"),AP202=""),AND(OR(U202="新加算Ⅰ",U202="新加算Ⅱ",U202="新加算Ⅲ",U202="新加算Ⅴ（１）",U202="新加算Ⅴ（３）",U202="新加算Ⅴ（８）"),AQ202=""),AND(AND(OR(U202="新加算Ⅰ",U202="新加算Ⅱ",U202="新加算Ⅴ（１）",U202="新加算Ⅴ（２）",U202="新加算Ⅴ（３）",U202="新加算Ⅴ（４）",U202="新加算Ⅴ（５）",U202="新加算Ⅴ（６）",U202="新加算Ⅴ（７）",U202="新加算Ⅴ（９）",U202="新加算Ⅴ（10）",U202="新加算Ⅴ（12）"),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202=""),AND(OR(U202="新加算Ⅰ",U202="新加算Ⅴ（１）",U202="新加算Ⅴ（２）",U202="新加算Ⅴ（５）",U202="新加算Ⅴ（７）",U202="新加算Ⅴ（10）"),AS202="")),"！記入が必要な欄（ピンク色のセル）に空欄があります。空欄を埋めてください。",""))</f>
        <v/>
      </c>
      <c r="AU205" s="869"/>
      <c r="AV205" s="832"/>
      <c r="AW205" s="878" t="str">
        <f aca="false">IF('別紙様式2-2（４・５月分）'!O157="","",'別紙様式2-2（４・５月分）'!O157)</f>
        <v/>
      </c>
      <c r="AX205" s="834"/>
      <c r="BL205" s="645" t="str">
        <f aca="false">G202</f>
        <v/>
      </c>
    </row>
    <row r="206" customFormat="false" ht="30" hidden="false" customHeight="true" outlineLevel="0" collapsed="false">
      <c r="A206" s="617" t="n">
        <v>49</v>
      </c>
      <c r="B206" s="618" t="str">
        <f aca="false">IF(基本情報入力シート!C102="","",基本情報入力シート!C102)</f>
        <v/>
      </c>
      <c r="C206" s="618"/>
      <c r="D206" s="618"/>
      <c r="E206" s="618"/>
      <c r="F206" s="618"/>
      <c r="G206" s="619" t="str">
        <f aca="false">IF(基本情報入力シート!M102="","",基本情報入力シート!M102)</f>
        <v/>
      </c>
      <c r="H206" s="619" t="str">
        <f aca="false">IF(基本情報入力シート!R102="","",基本情報入力シート!R102)</f>
        <v/>
      </c>
      <c r="I206" s="619" t="str">
        <f aca="false">IF(基本情報入力シート!W102="","",基本情報入力シート!W102)</f>
        <v/>
      </c>
      <c r="J206" s="809" t="str">
        <f aca="false">IF(基本情報入力シート!X102="","",基本情報入力シート!X102)</f>
        <v/>
      </c>
      <c r="K206" s="619" t="str">
        <f aca="false">IF(基本情報入力シート!Y102="","",基本情報入力シート!Y102)</f>
        <v/>
      </c>
      <c r="L206" s="621" t="str">
        <f aca="false">IF(基本情報入力シート!AB102="","",基本情報入力シート!AB102)</f>
        <v/>
      </c>
      <c r="M206" s="622" t="e">
        <f aca="false">IF(基本情報入力シート!AC102="","",基本情報入力シート!AC102)</f>
        <v>#N/A</v>
      </c>
      <c r="N206" s="812" t="str">
        <f aca="false">IF('別紙様式2-2（４・５月分）'!Q158="","",'別紙様式2-2（４・５月分）'!Q158)</f>
        <v/>
      </c>
      <c r="O206" s="864" t="e">
        <f aca="false">IF(SUM('別紙様式2-2（４・５月分）'!R158:R160)=0,"",SUM('別紙様式2-2（４・５月分）'!R158:R160))</f>
        <v>#N/A</v>
      </c>
      <c r="P206" s="814" t="e">
        <f aca="false">IFERROR(VLOOKUP('別紙様式2-2（４・５月分）'!AR158,【参考】数式用!$AT$5:$AU$22,2,FALSE),"")))</f>
        <v>#N/A</v>
      </c>
      <c r="Q206" s="814"/>
      <c r="R206" s="814"/>
      <c r="S206" s="865" t="e">
        <f aca="false">IFERROR(VLOOKUP(K206,【参考】数式用!$A$5:$AB$27,MATCH(P206,【参考】数式用!$B$4:$AB$4,0)+1,0),"")))</f>
        <v>#N/A</v>
      </c>
      <c r="T206" s="816" t="s">
        <v>447</v>
      </c>
      <c r="U206" s="817"/>
      <c r="V206" s="866" t="e">
        <f aca="false">IFERROR(VLOOKUP(K206,【参考】数式用!$A$5:$AB$27,MATCH(U206,【参考】数式用!$B$4:$AB$4,0)+1,0),"")))</f>
        <v>#N/A</v>
      </c>
      <c r="W206" s="819" t="s">
        <v>114</v>
      </c>
      <c r="X206" s="820" t="n">
        <v>6</v>
      </c>
      <c r="Y206" s="627" t="s">
        <v>115</v>
      </c>
      <c r="Z206" s="820" t="n">
        <v>6</v>
      </c>
      <c r="AA206" s="627" t="s">
        <v>406</v>
      </c>
      <c r="AB206" s="820" t="n">
        <v>7</v>
      </c>
      <c r="AC206" s="627" t="s">
        <v>115</v>
      </c>
      <c r="AD206" s="820" t="n">
        <v>3</v>
      </c>
      <c r="AE206" s="627" t="s">
        <v>116</v>
      </c>
      <c r="AF206" s="627" t="s">
        <v>127</v>
      </c>
      <c r="AG206" s="821" t="n">
        <f aca="false">IF(X206&gt;=1,(AB206*12+AD206)-(X206*12+Z206)+1,"")</f>
        <v>10</v>
      </c>
      <c r="AH206" s="822" t="s">
        <v>407</v>
      </c>
      <c r="AI206" s="867" t="str">
        <f aca="false">IFERROR(ROUNDDOWN(ROUND(L206*V206,0)*M206,0)*AG206,"")</f>
        <v/>
      </c>
      <c r="AJ206" s="868" t="str">
        <f aca="false">IFERROR(ROUNDDOWN(ROUND((L206*(V206-AX206)),0)*M206,0)*AG206,"")</f>
        <v/>
      </c>
      <c r="AK206" s="825" t="e">
        <f aca="false">IFERROR(IF(OR(N206="",N207="",N209=""),0,ROUNDDOWN(ROUNDDOWN(ROUND(L206*VLOOKUP(K206,【参考】数式用!$A$5:$AB$27,MATCH("新加算Ⅳ",【参考】数式用!$B$4:$AB$4,0)+1,0),0)*M206,0)*AG206*0.5,0)),"")),0),0),0)))</f>
        <v>#N/A</v>
      </c>
      <c r="AL206" s="826"/>
      <c r="AM206" s="827" t="e">
        <f aca="false">IFERROR(IF(OR(N209="ベア加算",N209=""),0, IF(OR(U206="新加算Ⅰ",U206="新加算Ⅱ",U206="新加算Ⅲ",U206="新加算Ⅳ"),ROUNDDOWN(ROUND(L206*VLOOKUP(K206,【参考】数式用!$A$5:$I$27,MATCH("ベア加算",【参考】数式用!$B$4:$I$4,0)+1,0),0)*M206,0)*AG206,0)),"")),0),0))))</f>
        <v>#N/A</v>
      </c>
      <c r="AN206" s="704"/>
      <c r="AO206" s="828"/>
      <c r="AP206" s="705"/>
      <c r="AQ206" s="705"/>
      <c r="AR206" s="829"/>
      <c r="AS206" s="830"/>
      <c r="AT206" s="640" t="str">
        <f aca="false">IF(AV206="","",IF(V206&lt;O206,"！加算の要件上は問題ありませんが、令和６年４・５月と比較して令和６年６月に加算率が下がる計画になっています。",""))</f>
        <v/>
      </c>
      <c r="AU206" s="869"/>
      <c r="AV206" s="832" t="str">
        <f aca="false">IF(K206&lt;&gt;"","V列に色付け","")</f>
        <v/>
      </c>
      <c r="AW206" s="878" t="str">
        <f aca="false">IF('別紙様式2-2（４・５月分）'!O158="","",'別紙様式2-2（４・５月分）'!O158)</f>
        <v/>
      </c>
      <c r="AX206" s="834" t="e">
        <f aca="false">IF(SUM('別紙様式2-2（４・５月分）'!P158:P160)=0,"",SUM('別紙様式2-2（４・５月分）'!P158:P160))</f>
        <v>#N/A</v>
      </c>
      <c r="AY206" s="835" t="e">
        <f aca="false">IFERROR(VLOOKUP(K206,【参考】数式用!$AJ$2:$AK$24,2,FALSE),"")))</f>
        <v>#N/A</v>
      </c>
      <c r="AZ206" s="836" t="s">
        <v>448</v>
      </c>
      <c r="BA206" s="836" t="s">
        <v>449</v>
      </c>
      <c r="BB206" s="836" t="s">
        <v>450</v>
      </c>
      <c r="BC206" s="836" t="s">
        <v>451</v>
      </c>
      <c r="BD206" s="836" t="e">
        <f aca="false">IF(AND(P206&lt;&gt;"新加算Ⅰ",P206&lt;&gt;"新加算Ⅱ",P206&lt;&gt;"新加算Ⅲ",P206&lt;&gt;"新加算Ⅳ"),P206,IF(Q208&lt;&gt;"",Q208,""))</f>
        <v>#N/A</v>
      </c>
      <c r="BE206" s="836"/>
      <c r="BF206" s="836" t="e">
        <f aca="false">IF(AM206&lt;&gt;0,IF(AN206="○","入力済","未入力"),"")</f>
        <v>#N/A</v>
      </c>
      <c r="BG206" s="836" t="str">
        <f aca="false">IF(OR(U206="新加算Ⅰ",U206="新加算Ⅱ",U206="新加算Ⅲ",U206="新加算Ⅳ",U206="新加算Ⅴ（１）",U206="新加算Ⅴ（２）",U206="新加算Ⅴ（３）",U206="新加算ⅠⅤ（４）",U206="新加算Ⅴ（５）",U206="新加算Ⅴ（６）",U206="新加算Ⅴ（８）",U206="新加算Ⅴ（11）"),IF(OR(AO206="○",AO206="令和６年度中に満たす"),"入力済","未入力"),"")</f>
        <v/>
      </c>
      <c r="BH206" s="836" t="str">
        <f aca="false">IF(OR(U206="新加算Ⅴ（７）",U206="新加算Ⅴ（９）",U206="新加算Ⅴ（10）",U206="新加算Ⅴ（12）",U206="新加算Ⅴ（13）",U206="新加算Ⅴ（14）"),IF(OR(AP206="○",AP206="令和６年度中に満たす"),"入力済","未入力"),"")</f>
        <v/>
      </c>
      <c r="BI206" s="836" t="str">
        <f aca="false">IF(OR(U206="新加算Ⅰ",U206="新加算Ⅱ",U206="新加算Ⅲ",U206="新加算Ⅴ（１）",U206="新加算Ⅴ（３）",U206="新加算Ⅴ（８）"),IF(OR(AQ206="○",AQ206="令和６年度中に満たす"),"入力済","未入力"),"")</f>
        <v/>
      </c>
      <c r="BJ206" s="837" t="str">
        <f aca="false">IF(OR(U206="新加算Ⅰ",U206="新加算Ⅱ",U206="新加算Ⅴ（１）",U206="新加算Ⅴ（２）",U206="新加算Ⅴ（３）",U206="新加算Ⅴ（４）",U206="新加算Ⅴ（５）",U206="新加算Ⅴ（６）",U206="新加算Ⅴ（７）",U206="新加算Ⅴ（９）",U206="新加算Ⅴ（10）",U206="新加算Ⅴ（12）"),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（病院等（老健以外）)",K206&lt;&gt;"（介護予防）短期入所療養介護（医療院）"),AR206&lt;&gt;""),1,""),"")</f>
        <v/>
      </c>
      <c r="BK206" s="832" t="str">
        <f aca="false">IF(OR(U206="新加算Ⅰ",U206="新加算Ⅴ（１）",U206="新加算Ⅴ（２）",U206="新加算Ⅴ（５）",U206="新加算Ⅴ（７）",U206="新加算Ⅴ（10）"),IF(AS206="","未入力","入力済"),"")</f>
        <v/>
      </c>
      <c r="BL206" s="645" t="str">
        <f aca="false">G206</f>
        <v/>
      </c>
    </row>
    <row r="207" customFormat="false" ht="15" hidden="false" customHeight="true" outlineLevel="0" collapsed="false">
      <c r="A207" s="617"/>
      <c r="B207" s="618"/>
      <c r="C207" s="618"/>
      <c r="D207" s="618"/>
      <c r="E207" s="618"/>
      <c r="F207" s="618"/>
      <c r="G207" s="619"/>
      <c r="H207" s="619"/>
      <c r="I207" s="619"/>
      <c r="J207" s="809"/>
      <c r="K207" s="619"/>
      <c r="L207" s="621"/>
      <c r="M207" s="622"/>
      <c r="N207" s="838" t="str">
        <f aca="false">IF('別紙様式2-2（４・５月分）'!Q159="","",'別紙様式2-2（４・５月分）'!Q159)</f>
        <v/>
      </c>
      <c r="O207" s="864"/>
      <c r="P207" s="814"/>
      <c r="Q207" s="814"/>
      <c r="R207" s="814"/>
      <c r="S207" s="865"/>
      <c r="T207" s="816"/>
      <c r="U207" s="817"/>
      <c r="V207" s="866"/>
      <c r="W207" s="819"/>
      <c r="X207" s="820"/>
      <c r="Y207" s="627"/>
      <c r="Z207" s="820"/>
      <c r="AA207" s="627"/>
      <c r="AB207" s="820"/>
      <c r="AC207" s="627"/>
      <c r="AD207" s="820"/>
      <c r="AE207" s="627"/>
      <c r="AF207" s="627"/>
      <c r="AG207" s="821"/>
      <c r="AH207" s="822"/>
      <c r="AI207" s="867"/>
      <c r="AJ207" s="868"/>
      <c r="AK207" s="825"/>
      <c r="AL207" s="826"/>
      <c r="AM207" s="827"/>
      <c r="AN207" s="704"/>
      <c r="AO207" s="828"/>
      <c r="AP207" s="705"/>
      <c r="AQ207" s="705"/>
      <c r="AR207" s="829"/>
      <c r="AS207" s="830"/>
      <c r="AT207" s="839" t="str">
        <f aca="false">IF(AV206="","",IF(AG206&gt;10,"！令和６年度の新加算の「算定対象月」が10か月を超えています。標準的な「算定対象月」は令和６年６月から令和７年３月です。",IF(OR(AB206&lt;&gt;7,AD206&lt;&gt;3),"！算定期間の終わりが令和７年３月になっていません。区分変更を行う場合は、別紙様式2-4に記入してください。","")))</f>
        <v/>
      </c>
      <c r="AU207" s="869"/>
      <c r="AV207" s="832"/>
      <c r="AW207" s="878" t="str">
        <f aca="false">IF('別紙様式2-2（４・５月分）'!O159="","",'別紙様式2-2（４・５月分）'!O159)</f>
        <v/>
      </c>
      <c r="AX207" s="834"/>
      <c r="AY207" s="835"/>
      <c r="AZ207" s="836"/>
      <c r="BA207" s="836"/>
      <c r="BB207" s="836"/>
      <c r="BC207" s="836"/>
      <c r="BD207" s="836"/>
      <c r="BE207" s="836"/>
      <c r="BF207" s="836"/>
      <c r="BG207" s="836"/>
      <c r="BH207" s="836"/>
      <c r="BI207" s="836"/>
      <c r="BJ207" s="837"/>
      <c r="BK207" s="832"/>
      <c r="BL207" s="645" t="str">
        <f aca="false">G206</f>
        <v/>
      </c>
    </row>
    <row r="208" s="1" customFormat="true" ht="15" hidden="false" customHeight="true" outlineLevel="0" collapsed="false">
      <c r="A208" s="617"/>
      <c r="B208" s="618"/>
      <c r="C208" s="618"/>
      <c r="D208" s="618"/>
      <c r="E208" s="618"/>
      <c r="F208" s="618"/>
      <c r="G208" s="619"/>
      <c r="H208" s="619"/>
      <c r="I208" s="619"/>
      <c r="J208" s="809"/>
      <c r="K208" s="619"/>
      <c r="L208" s="621"/>
      <c r="M208" s="622"/>
      <c r="N208" s="838"/>
      <c r="O208" s="864"/>
      <c r="P208" s="874" t="s">
        <v>118</v>
      </c>
      <c r="Q208" s="841" t="e">
        <f aca="false">IFERROR(VLOOKUP('別紙様式2-2（４・５月分）'!AR158,【参考】数式用!$AT$5:$AV$22,3,FALSE),"")))</f>
        <v>#N/A</v>
      </c>
      <c r="R208" s="875" t="s">
        <v>120</v>
      </c>
      <c r="S208" s="876" t="e">
        <f aca="false">IFERROR(VLOOKUP(K206,【参考】数式用!$A$5:$AB$27,MATCH(Q208,【参考】数式用!$B$4:$AB$4,0)+1,0),"")))</f>
        <v>#N/A</v>
      </c>
      <c r="T208" s="844" t="s">
        <v>452</v>
      </c>
      <c r="U208" s="845"/>
      <c r="V208" s="871" t="e">
        <f aca="false">IFERROR(VLOOKUP(K206,【参考】数式用!$A$5:$AB$27,MATCH(U208,【参考】数式用!$B$4:$AB$4,0)+1,0),"")))</f>
        <v>#N/A</v>
      </c>
      <c r="W208" s="847" t="s">
        <v>114</v>
      </c>
      <c r="X208" s="882" t="n">
        <v>7</v>
      </c>
      <c r="Y208" s="668" t="s">
        <v>115</v>
      </c>
      <c r="Z208" s="882" t="n">
        <v>4</v>
      </c>
      <c r="AA208" s="668" t="s">
        <v>406</v>
      </c>
      <c r="AB208" s="882" t="n">
        <v>8</v>
      </c>
      <c r="AC208" s="668" t="s">
        <v>115</v>
      </c>
      <c r="AD208" s="882" t="n">
        <v>3</v>
      </c>
      <c r="AE208" s="668" t="s">
        <v>116</v>
      </c>
      <c r="AF208" s="668" t="s">
        <v>127</v>
      </c>
      <c r="AG208" s="849" t="n">
        <f aca="false">IF(X208&gt;=1,(AB208*12+AD208)-(X208*12+Z208)+1,"")</f>
        <v>12</v>
      </c>
      <c r="AH208" s="850" t="s">
        <v>407</v>
      </c>
      <c r="AI208" s="872" t="str">
        <f aca="false">IFERROR(ROUNDDOWN(ROUND(L206*V208,0)*M206,0)*AG208,"")</f>
        <v/>
      </c>
      <c r="AJ208" s="883" t="str">
        <f aca="false">IFERROR(ROUNDDOWN(ROUND((L206*(V208-AX206)),0)*M206,0)*AG208,"")</f>
        <v/>
      </c>
      <c r="AK208" s="853" t="e">
        <f aca="false">IFERROR(IF(OR(N206="",N207="",N209=""),0,ROUNDDOWN(ROUNDDOWN(ROUND(L206*VLOOKUP(K206,【参考】数式用!$A$5:$AB$27,MATCH("新加算Ⅳ",【参考】数式用!$B$4:$AB$4,0)+1,0),0)*M206,0)*AG208*0.5,0)),"")),0),0),0)))</f>
        <v>#N/A</v>
      </c>
      <c r="AL208" s="854" t="str">
        <f aca="false">IF(U208&lt;&gt;"","新規に適用","")</f>
        <v/>
      </c>
      <c r="AM208" s="855" t="e">
        <f aca="false">IFERROR(IF(OR(N209="ベア加算",N209=""),0, IF(OR(U206="新加算Ⅰ",U206="新加算Ⅱ",U206="新加算Ⅲ",U206="新加算Ⅳ"),0,ROUNDDOWN(ROUND(L206*VLOOKUP(K206,【参考】数式用!$A$5:$I$27,MATCH("ベア加算",【参考】数式用!$B$4:$I$4,0)+1,0),0)*M206,0)*AG208)),"")),0),0))))</f>
        <v>#N/A</v>
      </c>
      <c r="AN208" s="856" t="e">
        <f aca="false">IF(AM208=0,"",IF(AND(U208&lt;&gt;"",AN206=""),"新規に適用",IF(AND(U208&lt;&gt;"",AN206&lt;&gt;""),"継続で適用","")))</f>
        <v>#N/A</v>
      </c>
      <c r="AO208" s="856" t="str">
        <f aca="false">IF(AND(U208&lt;&gt;"",AO206=""),"新規に適用",IF(AND(U208&lt;&gt;"",AO206&lt;&gt;""),"継続で適用",""))</f>
        <v/>
      </c>
      <c r="AP208" s="857"/>
      <c r="AQ208" s="856" t="str">
        <f aca="false">IF(AND(U208&lt;&gt;"",AQ206=""),"新規に適用",IF(AND(U208&lt;&gt;"",AQ206&lt;&gt;""),"継続で適用",""))</f>
        <v/>
      </c>
      <c r="AR208" s="858" t="str">
        <f aca="false">IF(AND(U208&lt;&gt;"",AO206=""),"新規に適用",IF(AND(U208&lt;&gt;"",OR(U206="新加算Ⅰ",U206="新加算Ⅱ",U206="新加算Ⅴ（１）",U206="新加算Ⅴ（２）",U206="新加算Ⅴ（３）",U206="新加算Ⅴ（４）",U206="新加算Ⅴ（５）",U206="新加算Ⅴ（６）",U206="新加算Ⅴ（７）",U206="新加算Ⅴ（９）",U206="新加算Ⅴ（10）",U206="新加算Ⅴ（12）")),"継続で適用",""))</f>
        <v/>
      </c>
      <c r="AS208" s="856" t="str">
        <f aca="false">IF(AND(U208&lt;&gt;"",AS206=""),"新規に適用",IF(AND(U208&lt;&gt;"",AS206&lt;&gt;""),"継続で適用",""))</f>
        <v/>
      </c>
      <c r="AT208" s="839"/>
      <c r="AU208" s="869"/>
      <c r="AV208" s="832" t="str">
        <f aca="false">IF(K206&lt;&gt;"","V列に色付け","")</f>
        <v/>
      </c>
      <c r="AW208" s="878"/>
      <c r="AX208" s="834"/>
      <c r="BL208" s="645" t="str">
        <f aca="false">G206</f>
        <v/>
      </c>
    </row>
    <row r="209" s="1" customFormat="true" ht="30" hidden="false" customHeight="true" outlineLevel="0" collapsed="false">
      <c r="A209" s="617"/>
      <c r="B209" s="618"/>
      <c r="C209" s="618"/>
      <c r="D209" s="618"/>
      <c r="E209" s="618"/>
      <c r="F209" s="618"/>
      <c r="G209" s="619"/>
      <c r="H209" s="619"/>
      <c r="I209" s="619"/>
      <c r="J209" s="809"/>
      <c r="K209" s="619"/>
      <c r="L209" s="621"/>
      <c r="M209" s="622"/>
      <c r="N209" s="860" t="str">
        <f aca="false">IF('別紙様式2-2（４・５月分）'!Q160="","",'別紙様式2-2（４・５月分）'!Q160)</f>
        <v/>
      </c>
      <c r="O209" s="864"/>
      <c r="P209" s="874"/>
      <c r="Q209" s="841"/>
      <c r="R209" s="875"/>
      <c r="S209" s="876"/>
      <c r="T209" s="844"/>
      <c r="U209" s="845"/>
      <c r="V209" s="871"/>
      <c r="W209" s="847"/>
      <c r="X209" s="882"/>
      <c r="Y209" s="668"/>
      <c r="Z209" s="882"/>
      <c r="AA209" s="668"/>
      <c r="AB209" s="882"/>
      <c r="AC209" s="668"/>
      <c r="AD209" s="882"/>
      <c r="AE209" s="668"/>
      <c r="AF209" s="668"/>
      <c r="AG209" s="849"/>
      <c r="AH209" s="850"/>
      <c r="AI209" s="872"/>
      <c r="AJ209" s="883"/>
      <c r="AK209" s="853"/>
      <c r="AL209" s="854"/>
      <c r="AM209" s="855"/>
      <c r="AN209" s="856"/>
      <c r="AO209" s="856"/>
      <c r="AP209" s="857"/>
      <c r="AQ209" s="856"/>
      <c r="AR209" s="858"/>
      <c r="AS209" s="856"/>
      <c r="AT209" s="682" t="str">
        <f aca="false">IF(AV206="","",IF(OR(U206="",AND(N209="ベア加算なし",OR(U206="新加算Ⅰ",U206="新加算Ⅱ",U206="新加算Ⅲ",U206="新加算Ⅳ"),AN206=""),AND(OR(U206="新加算Ⅰ",U206="新加算Ⅱ",U206="新加算Ⅲ",U206="新加算Ⅳ",U206="新加算Ⅴ（１）",U206="新加算Ⅴ（２）",U206="新加算Ⅴ（３）",U206="新加算Ⅴ（４）",U206="新加算Ⅴ（５）",U206="新加算Ⅴ（６）",U206="新加算Ⅴ（８）",U206="新加算Ⅴ（11）"),AO206=""),AND(OR(U206="新加算Ⅴ（７）",U206="新加算Ⅴ（９）",U206="新加算Ⅴ（10）",U206="新加算Ⅴ（12）",U206="新加算Ⅴ（13）",U206="新加算Ⅴ（14）"),AP206=""),AND(OR(U206="新加算Ⅰ",U206="新加算Ⅱ",U206="新加算Ⅲ",U206="新加算Ⅴ（１）",U206="新加算Ⅴ（３）",U206="新加算Ⅴ（８）"),AQ206=""),AND(AND(OR(U206="新加算Ⅰ",U206="新加算Ⅱ",U206="新加算Ⅴ（１）",U206="新加算Ⅴ（２）",U206="新加算Ⅴ（３）",U206="新加算Ⅴ（４）",U206="新加算Ⅴ（５）",U206="新加算Ⅴ（６）",U206="新加算Ⅴ（７）",U206="新加算Ⅴ（９）",U206="新加算Ⅴ（10）",U206="新加算Ⅴ（12）"),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206=""),AND(OR(U206="新加算Ⅰ",U206="新加算Ⅴ（１）",U206="新加算Ⅴ（２）",U206="新加算Ⅴ（５）",U206="新加算Ⅴ（７）",U206="新加算Ⅴ（10）"),AS206="")),"！記入が必要な欄（ピンク色のセル）に空欄があります。空欄を埋めてください。",""))</f>
        <v/>
      </c>
      <c r="AU209" s="869"/>
      <c r="AV209" s="832"/>
      <c r="AW209" s="878" t="str">
        <f aca="false">IF('別紙様式2-2（４・５月分）'!O160="","",'別紙様式2-2（４・５月分）'!O160)</f>
        <v/>
      </c>
      <c r="AX209" s="834"/>
      <c r="BL209" s="645" t="str">
        <f aca="false">G206</f>
        <v/>
      </c>
    </row>
    <row r="210" customFormat="false" ht="30" hidden="false" customHeight="true" outlineLevel="0" collapsed="false">
      <c r="A210" s="731" t="n">
        <v>50</v>
      </c>
      <c r="B210" s="732" t="str">
        <f aca="false">IF(基本情報入力シート!C103="","",基本情報入力シート!C103)</f>
        <v/>
      </c>
      <c r="C210" s="732"/>
      <c r="D210" s="732"/>
      <c r="E210" s="732"/>
      <c r="F210" s="732"/>
      <c r="G210" s="733" t="str">
        <f aca="false">IF(基本情報入力シート!M103="","",基本情報入力シート!M103)</f>
        <v/>
      </c>
      <c r="H210" s="733" t="str">
        <f aca="false">IF(基本情報入力シート!R103="","",基本情報入力シート!R103)</f>
        <v/>
      </c>
      <c r="I210" s="733" t="str">
        <f aca="false">IF(基本情報入力シート!W103="","",基本情報入力シート!W103)</f>
        <v/>
      </c>
      <c r="J210" s="861" t="str">
        <f aca="false">IF(基本情報入力シート!X103="","",基本情報入力シート!X103)</f>
        <v/>
      </c>
      <c r="K210" s="733" t="str">
        <f aca="false">IF(基本情報入力シート!Y103="","",基本情報入力シート!Y103)</f>
        <v/>
      </c>
      <c r="L210" s="880" t="str">
        <f aca="false">IF(基本情報入力シート!AB103="","",基本情報入力シート!AB103)</f>
        <v/>
      </c>
      <c r="M210" s="881" t="e">
        <f aca="false">IF(基本情報入力シート!AC103="","",基本情報入力シート!AC103)</f>
        <v>#N/A</v>
      </c>
      <c r="N210" s="812" t="str">
        <f aca="false">IF('別紙様式2-2（４・５月分）'!Q161="","",'別紙様式2-2（４・５月分）'!Q161)</f>
        <v/>
      </c>
      <c r="O210" s="864" t="e">
        <f aca="false">IF(SUM('別紙様式2-2（４・５月分）'!R161:R163)=0,"",SUM('別紙様式2-2（４・５月分）'!R161:R163))</f>
        <v>#N/A</v>
      </c>
      <c r="P210" s="814" t="e">
        <f aca="false">IFERROR(VLOOKUP('別紙様式2-2（４・５月分）'!AR161,【参考】数式用!$AT$5:$AU$22,2,FALSE),"")))</f>
        <v>#N/A</v>
      </c>
      <c r="Q210" s="814"/>
      <c r="R210" s="814"/>
      <c r="S210" s="865" t="e">
        <f aca="false">IFERROR(VLOOKUP(K210,【参考】数式用!$A$5:$AB$27,MATCH(P210,【参考】数式用!$B$4:$AB$4,0)+1,0),"")))</f>
        <v>#N/A</v>
      </c>
      <c r="T210" s="816" t="s">
        <v>447</v>
      </c>
      <c r="U210" s="817"/>
      <c r="V210" s="866" t="e">
        <f aca="false">IFERROR(VLOOKUP(K210,【参考】数式用!$A$5:$AB$27,MATCH(U210,【参考】数式用!$B$4:$AB$4,0)+1,0),"")))</f>
        <v>#N/A</v>
      </c>
      <c r="W210" s="819" t="s">
        <v>114</v>
      </c>
      <c r="X210" s="820" t="n">
        <v>6</v>
      </c>
      <c r="Y210" s="627" t="s">
        <v>115</v>
      </c>
      <c r="Z210" s="820" t="n">
        <v>6</v>
      </c>
      <c r="AA210" s="627" t="s">
        <v>406</v>
      </c>
      <c r="AB210" s="820" t="n">
        <v>7</v>
      </c>
      <c r="AC210" s="627" t="s">
        <v>115</v>
      </c>
      <c r="AD210" s="820" t="n">
        <v>3</v>
      </c>
      <c r="AE210" s="627" t="s">
        <v>116</v>
      </c>
      <c r="AF210" s="627" t="s">
        <v>127</v>
      </c>
      <c r="AG210" s="821" t="n">
        <f aca="false">IF(X210&gt;=1,(AB210*12+AD210)-(X210*12+Z210)+1,"")</f>
        <v>10</v>
      </c>
      <c r="AH210" s="822" t="s">
        <v>407</v>
      </c>
      <c r="AI210" s="867" t="str">
        <f aca="false">IFERROR(ROUNDDOWN(ROUND(L210*V210,0)*M210,0)*AG210,"")</f>
        <v/>
      </c>
      <c r="AJ210" s="868" t="str">
        <f aca="false">IFERROR(ROUNDDOWN(ROUND((L210*(V210-AX210)),0)*M210,0)*AG210,"")</f>
        <v/>
      </c>
      <c r="AK210" s="825" t="e">
        <f aca="false">IFERROR(IF(OR(N210="",N211="",N213=""),0,ROUNDDOWN(ROUNDDOWN(ROUND(L210*VLOOKUP(K210,【参考】数式用!$A$5:$AB$27,MATCH("新加算Ⅳ",【参考】数式用!$B$4:$AB$4,0)+1,0),0)*M210,0)*AG210*0.5,0)),"")),0),0),0)))</f>
        <v>#N/A</v>
      </c>
      <c r="AL210" s="826"/>
      <c r="AM210" s="827" t="e">
        <f aca="false">IFERROR(IF(OR(N213="ベア加算",N213=""),0, IF(OR(U210="新加算Ⅰ",U210="新加算Ⅱ",U210="新加算Ⅲ",U210="新加算Ⅳ"),ROUNDDOWN(ROUND(L210*VLOOKUP(K210,【参考】数式用!$A$5:$I$27,MATCH("ベア加算",【参考】数式用!$B$4:$I$4,0)+1,0),0)*M210,0)*AG210,0)),"")),0),0))))</f>
        <v>#N/A</v>
      </c>
      <c r="AN210" s="704"/>
      <c r="AO210" s="828"/>
      <c r="AP210" s="705"/>
      <c r="AQ210" s="705"/>
      <c r="AR210" s="829"/>
      <c r="AS210" s="830"/>
      <c r="AT210" s="640" t="str">
        <f aca="false">IF(AV210="","",IF(V210&lt;O210,"！加算の要件上は問題ありませんが、令和６年４・５月と比較して令和６年６月に加算率が下がる計画になっています。",""))</f>
        <v/>
      </c>
      <c r="AU210" s="869"/>
      <c r="AV210" s="832" t="str">
        <f aca="false">IF(K210&lt;&gt;"","V列に色付け","")</f>
        <v/>
      </c>
      <c r="AW210" s="878" t="str">
        <f aca="false">IF('別紙様式2-2（４・５月分）'!O161="","",'別紙様式2-2（４・５月分）'!O161)</f>
        <v/>
      </c>
      <c r="AX210" s="834" t="e">
        <f aca="false">IF(SUM('別紙様式2-2（４・５月分）'!P161:P163)=0,"",SUM('別紙様式2-2（４・５月分）'!P161:P163))</f>
        <v>#N/A</v>
      </c>
      <c r="AY210" s="835" t="e">
        <f aca="false">IFERROR(VLOOKUP(K210,【参考】数式用!$AJ$2:$AK$24,2,FALSE),"")))</f>
        <v>#N/A</v>
      </c>
      <c r="AZ210" s="836" t="s">
        <v>448</v>
      </c>
      <c r="BA210" s="836" t="s">
        <v>449</v>
      </c>
      <c r="BB210" s="836" t="s">
        <v>450</v>
      </c>
      <c r="BC210" s="836" t="s">
        <v>451</v>
      </c>
      <c r="BD210" s="836" t="e">
        <f aca="false">IF(AND(P210&lt;&gt;"新加算Ⅰ",P210&lt;&gt;"新加算Ⅱ",P210&lt;&gt;"新加算Ⅲ",P210&lt;&gt;"新加算Ⅳ"),P210,IF(Q212&lt;&gt;"",Q212,""))</f>
        <v>#N/A</v>
      </c>
      <c r="BE210" s="836"/>
      <c r="BF210" s="836" t="e">
        <f aca="false">IF(AM210&lt;&gt;0,IF(AN210="○","入力済","未入力"),"")</f>
        <v>#N/A</v>
      </c>
      <c r="BG210" s="836" t="str">
        <f aca="false">IF(OR(U210="新加算Ⅰ",U210="新加算Ⅱ",U210="新加算Ⅲ",U210="新加算Ⅳ",U210="新加算Ⅴ（１）",U210="新加算Ⅴ（２）",U210="新加算Ⅴ（３）",U210="新加算ⅠⅤ（４）",U210="新加算Ⅴ（５）",U210="新加算Ⅴ（６）",U210="新加算Ⅴ（８）",U210="新加算Ⅴ（11）"),IF(OR(AO210="○",AO210="令和６年度中に満たす"),"入力済","未入力"),"")</f>
        <v/>
      </c>
      <c r="BH210" s="836" t="str">
        <f aca="false">IF(OR(U210="新加算Ⅴ（７）",U210="新加算Ⅴ（９）",U210="新加算Ⅴ（10）",U210="新加算Ⅴ（12）",U210="新加算Ⅴ（13）",U210="新加算Ⅴ（14）"),IF(OR(AP210="○",AP210="令和６年度中に満たす"),"入力済","未入力"),"")</f>
        <v/>
      </c>
      <c r="BI210" s="836" t="str">
        <f aca="false">IF(OR(U210="新加算Ⅰ",U210="新加算Ⅱ",U210="新加算Ⅲ",U210="新加算Ⅴ（１）",U210="新加算Ⅴ（３）",U210="新加算Ⅴ（８）"),IF(OR(AQ210="○",AQ210="令和６年度中に満たす"),"入力済","未入力"),"")</f>
        <v/>
      </c>
      <c r="BJ210" s="837" t="str">
        <f aca="false">IF(OR(U210="新加算Ⅰ",U210="新加算Ⅱ",U210="新加算Ⅴ（１）",U210="新加算Ⅴ（２）",U210="新加算Ⅴ（３）",U210="新加算Ⅴ（４）",U210="新加算Ⅴ（５）",U210="新加算Ⅴ（６）",U210="新加算Ⅴ（７）",U210="新加算Ⅴ（９）",U210="新加算Ⅴ（10）",U210="新加算Ⅴ（12）"),IF(OR(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（病院等（老健以外）)",K210&lt;&gt;"（介護予防）短期入所療養介護（医療院）"),AR210&lt;&gt;""),1,""),"")</f>
        <v/>
      </c>
      <c r="BK210" s="832" t="str">
        <f aca="false">IF(OR(U210="新加算Ⅰ",U210="新加算Ⅴ（１）",U210="新加算Ⅴ（２）",U210="新加算Ⅴ（５）",U210="新加算Ⅴ（７）",U210="新加算Ⅴ（10）"),IF(AS210="","未入力","入力済"),"")</f>
        <v/>
      </c>
      <c r="BL210" s="645" t="str">
        <f aca="false">G210</f>
        <v/>
      </c>
    </row>
    <row r="211" customFormat="false" ht="15" hidden="false" customHeight="true" outlineLevel="0" collapsed="false">
      <c r="A211" s="731"/>
      <c r="B211" s="732"/>
      <c r="C211" s="732"/>
      <c r="D211" s="732"/>
      <c r="E211" s="732"/>
      <c r="F211" s="732"/>
      <c r="G211" s="733"/>
      <c r="H211" s="733"/>
      <c r="I211" s="733"/>
      <c r="J211" s="861"/>
      <c r="K211" s="733"/>
      <c r="L211" s="880"/>
      <c r="M211" s="881"/>
      <c r="N211" s="838" t="str">
        <f aca="false">IF('別紙様式2-2（４・５月分）'!Q162="","",'別紙様式2-2（４・５月分）'!Q162)</f>
        <v/>
      </c>
      <c r="O211" s="864"/>
      <c r="P211" s="814"/>
      <c r="Q211" s="814"/>
      <c r="R211" s="814"/>
      <c r="S211" s="865"/>
      <c r="T211" s="816"/>
      <c r="U211" s="817"/>
      <c r="V211" s="866"/>
      <c r="W211" s="819"/>
      <c r="X211" s="820"/>
      <c r="Y211" s="627"/>
      <c r="Z211" s="820"/>
      <c r="AA211" s="627"/>
      <c r="AB211" s="820"/>
      <c r="AC211" s="627"/>
      <c r="AD211" s="820"/>
      <c r="AE211" s="627"/>
      <c r="AF211" s="627"/>
      <c r="AG211" s="821"/>
      <c r="AH211" s="822"/>
      <c r="AI211" s="867"/>
      <c r="AJ211" s="868"/>
      <c r="AK211" s="825"/>
      <c r="AL211" s="826"/>
      <c r="AM211" s="827"/>
      <c r="AN211" s="704"/>
      <c r="AO211" s="828"/>
      <c r="AP211" s="705"/>
      <c r="AQ211" s="705"/>
      <c r="AR211" s="829"/>
      <c r="AS211" s="830"/>
      <c r="AT211" s="839" t="str">
        <f aca="false">IF(AV210="","",IF(AG210&gt;10,"！令和６年度の新加算の「算定対象月」が10か月を超えています。標準的な「算定対象月」は令和６年６月から令和７年３月です。",IF(OR(AB210&lt;&gt;7,AD210&lt;&gt;3),"！算定期間の終わりが令和７年３月になっていません。区分変更を行う場合は、別紙様式2-4に記入してください。","")))</f>
        <v/>
      </c>
      <c r="AU211" s="869"/>
      <c r="AV211" s="832"/>
      <c r="AW211" s="878" t="str">
        <f aca="false">IF('別紙様式2-2（４・５月分）'!O162="","",'別紙様式2-2（４・５月分）'!O162)</f>
        <v/>
      </c>
      <c r="AX211" s="834"/>
      <c r="AY211" s="835"/>
      <c r="AZ211" s="836"/>
      <c r="BA211" s="836"/>
      <c r="BB211" s="836"/>
      <c r="BC211" s="836"/>
      <c r="BD211" s="836"/>
      <c r="BE211" s="836"/>
      <c r="BF211" s="836"/>
      <c r="BG211" s="836"/>
      <c r="BH211" s="836"/>
      <c r="BI211" s="836"/>
      <c r="BJ211" s="837"/>
      <c r="BK211" s="832"/>
      <c r="BL211" s="645" t="str">
        <f aca="false">G210</f>
        <v/>
      </c>
    </row>
    <row r="212" s="1" customFormat="true" ht="15" hidden="false" customHeight="true" outlineLevel="0" collapsed="false">
      <c r="A212" s="731"/>
      <c r="B212" s="732"/>
      <c r="C212" s="732"/>
      <c r="D212" s="732"/>
      <c r="E212" s="732"/>
      <c r="F212" s="732"/>
      <c r="G212" s="733"/>
      <c r="H212" s="733"/>
      <c r="I212" s="733"/>
      <c r="J212" s="861"/>
      <c r="K212" s="733"/>
      <c r="L212" s="880"/>
      <c r="M212" s="881"/>
      <c r="N212" s="838"/>
      <c r="O212" s="864"/>
      <c r="P212" s="874" t="s">
        <v>118</v>
      </c>
      <c r="Q212" s="841" t="e">
        <f aca="false">IFERROR(VLOOKUP('別紙様式2-2（４・５月分）'!AR161,【参考】数式用!$AT$5:$AV$22,3,FALSE),"")))</f>
        <v>#N/A</v>
      </c>
      <c r="R212" s="875" t="s">
        <v>120</v>
      </c>
      <c r="S212" s="870" t="e">
        <f aca="false">IFERROR(VLOOKUP(K210,【参考】数式用!$A$5:$AB$27,MATCH(Q212,【参考】数式用!$B$4:$AB$4,0)+1,0),"")))</f>
        <v>#N/A</v>
      </c>
      <c r="T212" s="844" t="s">
        <v>452</v>
      </c>
      <c r="U212" s="845"/>
      <c r="V212" s="871" t="e">
        <f aca="false">IFERROR(VLOOKUP(K210,【参考】数式用!$A$5:$AB$27,MATCH(U212,【参考】数式用!$B$4:$AB$4,0)+1,0),"")))</f>
        <v>#N/A</v>
      </c>
      <c r="W212" s="847" t="s">
        <v>114</v>
      </c>
      <c r="X212" s="882" t="n">
        <v>7</v>
      </c>
      <c r="Y212" s="668" t="s">
        <v>115</v>
      </c>
      <c r="Z212" s="882" t="n">
        <v>4</v>
      </c>
      <c r="AA212" s="668" t="s">
        <v>406</v>
      </c>
      <c r="AB212" s="882" t="n">
        <v>8</v>
      </c>
      <c r="AC212" s="668" t="s">
        <v>115</v>
      </c>
      <c r="AD212" s="882" t="n">
        <v>3</v>
      </c>
      <c r="AE212" s="668" t="s">
        <v>116</v>
      </c>
      <c r="AF212" s="668" t="s">
        <v>127</v>
      </c>
      <c r="AG212" s="849" t="n">
        <f aca="false">IF(X212&gt;=1,(AB212*12+AD212)-(X212*12+Z212)+1,"")</f>
        <v>12</v>
      </c>
      <c r="AH212" s="850" t="s">
        <v>407</v>
      </c>
      <c r="AI212" s="872" t="str">
        <f aca="false">IFERROR(ROUNDDOWN(ROUND(L210*V212,0)*M210,0)*AG212,"")</f>
        <v/>
      </c>
      <c r="AJ212" s="883" t="str">
        <f aca="false">IFERROR(ROUNDDOWN(ROUND((L210*(V212-AX210)),0)*M210,0)*AG212,"")</f>
        <v/>
      </c>
      <c r="AK212" s="853" t="e">
        <f aca="false">IFERROR(IF(OR(N210="",N211="",N213=""),0,ROUNDDOWN(ROUNDDOWN(ROUND(L210*VLOOKUP(K210,【参考】数式用!$A$5:$AB$27,MATCH("新加算Ⅳ",【参考】数式用!$B$4:$AB$4,0)+1,0),0)*M210,0)*AG212*0.5,0)),"")),0),0),0)))</f>
        <v>#N/A</v>
      </c>
      <c r="AL212" s="854" t="str">
        <f aca="false">IF(U212&lt;&gt;"","新規に適用","")</f>
        <v/>
      </c>
      <c r="AM212" s="855" t="e">
        <f aca="false">IFERROR(IF(OR(N213="ベア加算",N213=""),0, IF(OR(U210="新加算Ⅰ",U210="新加算Ⅱ",U210="新加算Ⅲ",U210="新加算Ⅳ"),0,ROUNDDOWN(ROUND(L210*VLOOKUP(K210,【参考】数式用!$A$5:$I$27,MATCH("ベア加算",【参考】数式用!$B$4:$I$4,0)+1,0),0)*M210,0)*AG212)),"")),0),0))))</f>
        <v>#N/A</v>
      </c>
      <c r="AN212" s="856" t="e">
        <f aca="false">IF(AM212=0,"",IF(AND(U212&lt;&gt;"",AN210=""),"新規に適用",IF(AND(U212&lt;&gt;"",AN210&lt;&gt;""),"継続で適用","")))</f>
        <v>#N/A</v>
      </c>
      <c r="AO212" s="856" t="str">
        <f aca="false">IF(AND(U212&lt;&gt;"",AO210=""),"新規に適用",IF(AND(U212&lt;&gt;"",AO210&lt;&gt;""),"継続で適用",""))</f>
        <v/>
      </c>
      <c r="AP212" s="857"/>
      <c r="AQ212" s="856" t="str">
        <f aca="false">IF(AND(U212&lt;&gt;"",AQ210=""),"新規に適用",IF(AND(U212&lt;&gt;"",AQ210&lt;&gt;""),"継続で適用",""))</f>
        <v/>
      </c>
      <c r="AR212" s="858" t="str">
        <f aca="false">IF(AND(U212&lt;&gt;"",AO210=""),"新規に適用",IF(AND(U212&lt;&gt;"",OR(U210="新加算Ⅰ",U210="新加算Ⅱ",U210="新加算Ⅴ（１）",U210="新加算Ⅴ（２）",U210="新加算Ⅴ（３）",U210="新加算Ⅴ（４）",U210="新加算Ⅴ（５）",U210="新加算Ⅴ（６）",U210="新加算Ⅴ（７）",U210="新加算Ⅴ（９）",U210="新加算Ⅴ（10）",U210="新加算Ⅴ（12）")),"継続で適用",""))</f>
        <v/>
      </c>
      <c r="AS212" s="856" t="str">
        <f aca="false">IF(AND(U212&lt;&gt;"",AS210=""),"新規に適用",IF(AND(U212&lt;&gt;"",AS210&lt;&gt;""),"継続で適用",""))</f>
        <v/>
      </c>
      <c r="AT212" s="839"/>
      <c r="AU212" s="869"/>
      <c r="AV212" s="832" t="str">
        <f aca="false">IF(K210&lt;&gt;"","V列に色付け","")</f>
        <v/>
      </c>
      <c r="AW212" s="878"/>
      <c r="AX212" s="834"/>
      <c r="BL212" s="645" t="str">
        <f aca="false">G210</f>
        <v/>
      </c>
    </row>
    <row r="213" s="1" customFormat="true" ht="30" hidden="false" customHeight="true" outlineLevel="0" collapsed="false">
      <c r="A213" s="731"/>
      <c r="B213" s="732"/>
      <c r="C213" s="732"/>
      <c r="D213" s="732"/>
      <c r="E213" s="732"/>
      <c r="F213" s="732"/>
      <c r="G213" s="733"/>
      <c r="H213" s="733"/>
      <c r="I213" s="733"/>
      <c r="J213" s="861"/>
      <c r="K213" s="733"/>
      <c r="L213" s="880"/>
      <c r="M213" s="881"/>
      <c r="N213" s="860" t="str">
        <f aca="false">IF('別紙様式2-2（４・５月分）'!Q163="","",'別紙様式2-2（４・５月分）'!Q163)</f>
        <v/>
      </c>
      <c r="O213" s="864"/>
      <c r="P213" s="874"/>
      <c r="Q213" s="841"/>
      <c r="R213" s="875"/>
      <c r="S213" s="870"/>
      <c r="T213" s="844"/>
      <c r="U213" s="845"/>
      <c r="V213" s="871"/>
      <c r="W213" s="847"/>
      <c r="X213" s="882"/>
      <c r="Y213" s="668"/>
      <c r="Z213" s="882"/>
      <c r="AA213" s="668"/>
      <c r="AB213" s="882"/>
      <c r="AC213" s="668"/>
      <c r="AD213" s="882"/>
      <c r="AE213" s="668"/>
      <c r="AF213" s="668"/>
      <c r="AG213" s="849"/>
      <c r="AH213" s="850"/>
      <c r="AI213" s="872"/>
      <c r="AJ213" s="883"/>
      <c r="AK213" s="853"/>
      <c r="AL213" s="854"/>
      <c r="AM213" s="855"/>
      <c r="AN213" s="856"/>
      <c r="AO213" s="856"/>
      <c r="AP213" s="857"/>
      <c r="AQ213" s="856"/>
      <c r="AR213" s="858"/>
      <c r="AS213" s="856"/>
      <c r="AT213" s="682" t="str">
        <f aca="false">IF(AV210="","",IF(OR(U210="",AND(N213="ベア加算なし",OR(U210="新加算Ⅰ",U210="新加算Ⅱ",U210="新加算Ⅲ",U210="新加算Ⅳ"),AN210=""),AND(OR(U210="新加算Ⅰ",U210="新加算Ⅱ",U210="新加算Ⅲ",U210="新加算Ⅳ",U210="新加算Ⅴ（１）",U210="新加算Ⅴ（２）",U210="新加算Ⅴ（３）",U210="新加算Ⅴ（４）",U210="新加算Ⅴ（５）",U210="新加算Ⅴ（６）",U210="新加算Ⅴ（８）",U210="新加算Ⅴ（11）"),AO210=""),AND(OR(U210="新加算Ⅴ（７）",U210="新加算Ⅴ（９）",U210="新加算Ⅴ（10）",U210="新加算Ⅴ（12）",U210="新加算Ⅴ（13）",U210="新加算Ⅴ（14）"),AP210=""),AND(OR(U210="新加算Ⅰ",U210="新加算Ⅱ",U210="新加算Ⅲ",U210="新加算Ⅴ（１）",U210="新加算Ⅴ（３）",U210="新加算Ⅴ（８）"),AQ210=""),AND(AND(OR(U210="新加算Ⅰ",U210="新加算Ⅱ",U210="新加算Ⅴ（１）",U210="新加算Ⅴ（２）",U210="新加算Ⅴ（３）",U210="新加算Ⅴ（４）",U210="新加算Ⅴ（５）",U210="新加算Ⅴ（６）",U210="新加算Ⅴ（７）",U210="新加算Ⅴ（９）",U210="新加算Ⅴ（10）",U210="新加算Ⅴ（12）"),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210=""),AND(OR(U210="新加算Ⅰ",U210="新加算Ⅴ（１）",U210="新加算Ⅴ（２）",U210="新加算Ⅴ（５）",U210="新加算Ⅴ（７）",U210="新加算Ⅴ（10）"),AS210="")),"！記入が必要な欄（ピンク色のセル）に空欄があります。空欄を埋めてください。",""))</f>
        <v/>
      </c>
      <c r="AU213" s="869"/>
      <c r="AV213" s="832"/>
      <c r="AW213" s="878" t="str">
        <f aca="false">IF('別紙様式2-2（４・５月分）'!O163="","",'別紙様式2-2（４・５月分）'!O163)</f>
        <v/>
      </c>
      <c r="AX213" s="834"/>
      <c r="BL213" s="645" t="str">
        <f aca="false">G210</f>
        <v/>
      </c>
    </row>
    <row r="214" customFormat="false" ht="30" hidden="false" customHeight="true" outlineLevel="0" collapsed="false">
      <c r="A214" s="617" t="n">
        <v>51</v>
      </c>
      <c r="B214" s="618" t="str">
        <f aca="false">IF(基本情報入力シート!C104="","",基本情報入力シート!C104)</f>
        <v/>
      </c>
      <c r="C214" s="618"/>
      <c r="D214" s="618"/>
      <c r="E214" s="618"/>
      <c r="F214" s="618"/>
      <c r="G214" s="619" t="str">
        <f aca="false">IF(基本情報入力シート!M104="","",基本情報入力シート!M104)</f>
        <v/>
      </c>
      <c r="H214" s="619" t="str">
        <f aca="false">IF(基本情報入力シート!R104="","",基本情報入力シート!R104)</f>
        <v/>
      </c>
      <c r="I214" s="619" t="str">
        <f aca="false">IF(基本情報入力シート!W104="","",基本情報入力シート!W104)</f>
        <v/>
      </c>
      <c r="J214" s="809" t="str">
        <f aca="false">IF(基本情報入力シート!X104="","",基本情報入力シート!X104)</f>
        <v/>
      </c>
      <c r="K214" s="619" t="str">
        <f aca="false">IF(基本情報入力シート!Y104="","",基本情報入力シート!Y104)</f>
        <v/>
      </c>
      <c r="L214" s="621" t="str">
        <f aca="false">IF(基本情報入力シート!AB104="","",基本情報入力シート!AB104)</f>
        <v/>
      </c>
      <c r="M214" s="622" t="e">
        <f aca="false">IF(基本情報入力シート!AC104="","",基本情報入力シート!AC104)</f>
        <v>#N/A</v>
      </c>
      <c r="N214" s="812" t="str">
        <f aca="false">IF('別紙様式2-2（４・５月分）'!Q164="","",'別紙様式2-2（４・５月分）'!Q164)</f>
        <v/>
      </c>
      <c r="O214" s="864" t="e">
        <f aca="false">IF(SUM('別紙様式2-2（４・５月分）'!R164:R166)=0,"",SUM('別紙様式2-2（４・５月分）'!R164:R166))</f>
        <v>#N/A</v>
      </c>
      <c r="P214" s="814" t="e">
        <f aca="false">IFERROR(VLOOKUP('別紙様式2-2（４・５月分）'!AR164,【参考】数式用!$AT$5:$AU$22,2,FALSE),"")))</f>
        <v>#N/A</v>
      </c>
      <c r="Q214" s="814"/>
      <c r="R214" s="814"/>
      <c r="S214" s="865" t="e">
        <f aca="false">IFERROR(VLOOKUP(K214,【参考】数式用!$A$5:$AB$27,MATCH(P214,【参考】数式用!$B$4:$AB$4,0)+1,0),"")))</f>
        <v>#N/A</v>
      </c>
      <c r="T214" s="816" t="s">
        <v>447</v>
      </c>
      <c r="U214" s="817"/>
      <c r="V214" s="866" t="e">
        <f aca="false">IFERROR(VLOOKUP(K214,【参考】数式用!$A$5:$AB$27,MATCH(U214,【参考】数式用!$B$4:$AB$4,0)+1,0),"")))</f>
        <v>#N/A</v>
      </c>
      <c r="W214" s="819" t="s">
        <v>114</v>
      </c>
      <c r="X214" s="820" t="n">
        <v>6</v>
      </c>
      <c r="Y214" s="627" t="s">
        <v>115</v>
      </c>
      <c r="Z214" s="820" t="n">
        <v>6</v>
      </c>
      <c r="AA214" s="627" t="s">
        <v>406</v>
      </c>
      <c r="AB214" s="820" t="n">
        <v>7</v>
      </c>
      <c r="AC214" s="627" t="s">
        <v>115</v>
      </c>
      <c r="AD214" s="820" t="n">
        <v>3</v>
      </c>
      <c r="AE214" s="627" t="s">
        <v>116</v>
      </c>
      <c r="AF214" s="627" t="s">
        <v>127</v>
      </c>
      <c r="AG214" s="821" t="n">
        <f aca="false">IF(X214&gt;=1,(AB214*12+AD214)-(X214*12+Z214)+1,"")</f>
        <v>10</v>
      </c>
      <c r="AH214" s="822" t="s">
        <v>407</v>
      </c>
      <c r="AI214" s="867" t="str">
        <f aca="false">IFERROR(ROUNDDOWN(ROUND(L214*V214,0)*M214,0)*AG214,"")</f>
        <v/>
      </c>
      <c r="AJ214" s="868" t="str">
        <f aca="false">IFERROR(ROUNDDOWN(ROUND((L214*(V214-AX214)),0)*M214,0)*AG214,"")</f>
        <v/>
      </c>
      <c r="AK214" s="825" t="e">
        <f aca="false">IFERROR(IF(OR(N214="",N215="",N217=""),0,ROUNDDOWN(ROUNDDOWN(ROUND(L214*VLOOKUP(K214,【参考】数式用!$A$5:$AB$27,MATCH("新加算Ⅳ",【参考】数式用!$B$4:$AB$4,0)+1,0),0)*M214,0)*AG214*0.5,0)),"")),0),0),0)))</f>
        <v>#N/A</v>
      </c>
      <c r="AL214" s="826"/>
      <c r="AM214" s="827" t="e">
        <f aca="false">IFERROR(IF(OR(N217="ベア加算",N217=""),0, IF(OR(U214="新加算Ⅰ",U214="新加算Ⅱ",U214="新加算Ⅲ",U214="新加算Ⅳ"),ROUNDDOWN(ROUND(L214*VLOOKUP(K214,【参考】数式用!$A$5:$I$27,MATCH("ベア加算",【参考】数式用!$B$4:$I$4,0)+1,0),0)*M214,0)*AG214,0)),"")),0),0))))</f>
        <v>#N/A</v>
      </c>
      <c r="AN214" s="704"/>
      <c r="AO214" s="828"/>
      <c r="AP214" s="705"/>
      <c r="AQ214" s="705"/>
      <c r="AR214" s="829"/>
      <c r="AS214" s="830"/>
      <c r="AT214" s="640" t="str">
        <f aca="false">IF(AV214="","",IF(V214&lt;O214,"！加算の要件上は問題ありませんが、令和６年４・５月と比較して令和６年６月に加算率が下がる計画になっています。",""))</f>
        <v/>
      </c>
      <c r="AU214" s="869"/>
      <c r="AV214" s="832" t="str">
        <f aca="false">IF(K214&lt;&gt;"","V列に色付け","")</f>
        <v/>
      </c>
      <c r="AW214" s="878" t="str">
        <f aca="false">IF('別紙様式2-2（４・５月分）'!O164="","",'別紙様式2-2（４・５月分）'!O164)</f>
        <v/>
      </c>
      <c r="AX214" s="834" t="e">
        <f aca="false">IF(SUM('別紙様式2-2（４・５月分）'!P164:P166)=0,"",SUM('別紙様式2-2（４・５月分）'!P164:P166))</f>
        <v>#N/A</v>
      </c>
      <c r="AY214" s="835" t="e">
        <f aca="false">IFERROR(VLOOKUP(K214,【参考】数式用!$AJ$2:$AK$24,2,FALSE),"")))</f>
        <v>#N/A</v>
      </c>
      <c r="AZ214" s="836" t="s">
        <v>448</v>
      </c>
      <c r="BA214" s="836" t="s">
        <v>449</v>
      </c>
      <c r="BB214" s="836" t="s">
        <v>450</v>
      </c>
      <c r="BC214" s="836" t="s">
        <v>451</v>
      </c>
      <c r="BD214" s="836" t="e">
        <f aca="false">IF(AND(P214&lt;&gt;"新加算Ⅰ",P214&lt;&gt;"新加算Ⅱ",P214&lt;&gt;"新加算Ⅲ",P214&lt;&gt;"新加算Ⅳ"),P214,IF(Q216&lt;&gt;"",Q216,""))</f>
        <v>#N/A</v>
      </c>
      <c r="BE214" s="836"/>
      <c r="BF214" s="836" t="e">
        <f aca="false">IF(AM214&lt;&gt;0,IF(AN214="○","入力済","未入力"),"")</f>
        <v>#N/A</v>
      </c>
      <c r="BG214" s="836" t="str">
        <f aca="false">IF(OR(U214="新加算Ⅰ",U214="新加算Ⅱ",U214="新加算Ⅲ",U214="新加算Ⅳ",U214="新加算Ⅴ（１）",U214="新加算Ⅴ（２）",U214="新加算Ⅴ（３）",U214="新加算ⅠⅤ（４）",U214="新加算Ⅴ（５）",U214="新加算Ⅴ（６）",U214="新加算Ⅴ（８）",U214="新加算Ⅴ（11）"),IF(OR(AO214="○",AO214="令和６年度中に満たす"),"入力済","未入力"),"")</f>
        <v/>
      </c>
      <c r="BH214" s="836" t="str">
        <f aca="false">IF(OR(U214="新加算Ⅴ（７）",U214="新加算Ⅴ（９）",U214="新加算Ⅴ（10）",U214="新加算Ⅴ（12）",U214="新加算Ⅴ（13）",U214="新加算Ⅴ（14）"),IF(OR(AP214="○",AP214="令和６年度中に満たす"),"入力済","未入力"),"")</f>
        <v/>
      </c>
      <c r="BI214" s="836" t="str">
        <f aca="false">IF(OR(U214="新加算Ⅰ",U214="新加算Ⅱ",U214="新加算Ⅲ",U214="新加算Ⅴ（１）",U214="新加算Ⅴ（３）",U214="新加算Ⅴ（８）"),IF(OR(AQ214="○",AQ214="令和６年度中に満たす"),"入力済","未入力"),"")</f>
        <v/>
      </c>
      <c r="BJ214" s="837" t="str">
        <f aca="false">IF(OR(U214="新加算Ⅰ",U214="新加算Ⅱ",U214="新加算Ⅴ（１）",U214="新加算Ⅴ（２）",U214="新加算Ⅴ（３）",U214="新加算Ⅴ（４）",U214="新加算Ⅴ（５）",U214="新加算Ⅴ（６）",U214="新加算Ⅴ（７）",U214="新加算Ⅴ（９）",U214="新加算Ⅴ（10）",U214="新加算Ⅴ（12）"),IF(OR(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（病院等（老健以外）)",K214&lt;&gt;"（介護予防）短期入所療養介護（医療院）"),AR214&lt;&gt;""),1,""),"")</f>
        <v/>
      </c>
      <c r="BK214" s="832" t="str">
        <f aca="false">IF(OR(U214="新加算Ⅰ",U214="新加算Ⅴ（１）",U214="新加算Ⅴ（２）",U214="新加算Ⅴ（５）",U214="新加算Ⅴ（７）",U214="新加算Ⅴ（10）"),IF(AS214="","未入力","入力済"),"")</f>
        <v/>
      </c>
      <c r="BL214" s="645" t="str">
        <f aca="false">G214</f>
        <v/>
      </c>
    </row>
    <row r="215" customFormat="false" ht="15" hidden="false" customHeight="true" outlineLevel="0" collapsed="false">
      <c r="A215" s="617"/>
      <c r="B215" s="618"/>
      <c r="C215" s="618"/>
      <c r="D215" s="618"/>
      <c r="E215" s="618"/>
      <c r="F215" s="618"/>
      <c r="G215" s="619"/>
      <c r="H215" s="619"/>
      <c r="I215" s="619"/>
      <c r="J215" s="809"/>
      <c r="K215" s="619"/>
      <c r="L215" s="621"/>
      <c r="M215" s="622"/>
      <c r="N215" s="838" t="str">
        <f aca="false">IF('別紙様式2-2（４・５月分）'!Q165="","",'別紙様式2-2（４・５月分）'!Q165)</f>
        <v/>
      </c>
      <c r="O215" s="864"/>
      <c r="P215" s="814"/>
      <c r="Q215" s="814"/>
      <c r="R215" s="814"/>
      <c r="S215" s="865"/>
      <c r="T215" s="816"/>
      <c r="U215" s="817"/>
      <c r="V215" s="866"/>
      <c r="W215" s="819"/>
      <c r="X215" s="820"/>
      <c r="Y215" s="627"/>
      <c r="Z215" s="820"/>
      <c r="AA215" s="627"/>
      <c r="AB215" s="820"/>
      <c r="AC215" s="627"/>
      <c r="AD215" s="820"/>
      <c r="AE215" s="627"/>
      <c r="AF215" s="627"/>
      <c r="AG215" s="821"/>
      <c r="AH215" s="822"/>
      <c r="AI215" s="867"/>
      <c r="AJ215" s="868"/>
      <c r="AK215" s="825"/>
      <c r="AL215" s="826"/>
      <c r="AM215" s="827"/>
      <c r="AN215" s="704"/>
      <c r="AO215" s="828"/>
      <c r="AP215" s="705"/>
      <c r="AQ215" s="705"/>
      <c r="AR215" s="829"/>
      <c r="AS215" s="830"/>
      <c r="AT215" s="839" t="str">
        <f aca="false">IF(AV214="","",IF(AG214&gt;10,"！令和６年度の新加算の「算定対象月」が10か月を超えています。標準的な「算定対象月」は令和６年６月から令和７年３月です。",IF(OR(AB214&lt;&gt;7,AD214&lt;&gt;3),"！算定期間の終わりが令和７年３月になっていません。区分変更を行う場合は、別紙様式2-4に記入してください。","")))</f>
        <v/>
      </c>
      <c r="AU215" s="869"/>
      <c r="AV215" s="832"/>
      <c r="AW215" s="878" t="str">
        <f aca="false">IF('別紙様式2-2（４・５月分）'!O165="","",'別紙様式2-2（４・５月分）'!O165)</f>
        <v/>
      </c>
      <c r="AX215" s="834"/>
      <c r="AY215" s="835"/>
      <c r="AZ215" s="836"/>
      <c r="BA215" s="836"/>
      <c r="BB215" s="836"/>
      <c r="BC215" s="836"/>
      <c r="BD215" s="836"/>
      <c r="BE215" s="836"/>
      <c r="BF215" s="836"/>
      <c r="BG215" s="836"/>
      <c r="BH215" s="836"/>
      <c r="BI215" s="836"/>
      <c r="BJ215" s="837"/>
      <c r="BK215" s="832"/>
      <c r="BL215" s="645" t="str">
        <f aca="false">G214</f>
        <v/>
      </c>
    </row>
    <row r="216" s="1" customFormat="true" ht="15" hidden="false" customHeight="true" outlineLevel="0" collapsed="false">
      <c r="A216" s="617"/>
      <c r="B216" s="618"/>
      <c r="C216" s="618"/>
      <c r="D216" s="618"/>
      <c r="E216" s="618"/>
      <c r="F216" s="618"/>
      <c r="G216" s="619"/>
      <c r="H216" s="619"/>
      <c r="I216" s="619"/>
      <c r="J216" s="809"/>
      <c r="K216" s="619"/>
      <c r="L216" s="621"/>
      <c r="M216" s="622"/>
      <c r="N216" s="838"/>
      <c r="O216" s="864"/>
      <c r="P216" s="874" t="s">
        <v>118</v>
      </c>
      <c r="Q216" s="841" t="e">
        <f aca="false">IFERROR(VLOOKUP('別紙様式2-2（４・５月分）'!AR164,【参考】数式用!$AT$5:$AV$22,3,FALSE),"")))</f>
        <v>#N/A</v>
      </c>
      <c r="R216" s="875" t="s">
        <v>120</v>
      </c>
      <c r="S216" s="876" t="e">
        <f aca="false">IFERROR(VLOOKUP(K214,【参考】数式用!$A$5:$AB$27,MATCH(Q216,【参考】数式用!$B$4:$AB$4,0)+1,0),"")))</f>
        <v>#N/A</v>
      </c>
      <c r="T216" s="844" t="s">
        <v>452</v>
      </c>
      <c r="U216" s="845"/>
      <c r="V216" s="871" t="e">
        <f aca="false">IFERROR(VLOOKUP(K214,【参考】数式用!$A$5:$AB$27,MATCH(U216,【参考】数式用!$B$4:$AB$4,0)+1,0),"")))</f>
        <v>#N/A</v>
      </c>
      <c r="W216" s="847" t="s">
        <v>114</v>
      </c>
      <c r="X216" s="882" t="n">
        <v>7</v>
      </c>
      <c r="Y216" s="668" t="s">
        <v>115</v>
      </c>
      <c r="Z216" s="882" t="n">
        <v>4</v>
      </c>
      <c r="AA216" s="668" t="s">
        <v>406</v>
      </c>
      <c r="AB216" s="882" t="n">
        <v>8</v>
      </c>
      <c r="AC216" s="668" t="s">
        <v>115</v>
      </c>
      <c r="AD216" s="882" t="n">
        <v>3</v>
      </c>
      <c r="AE216" s="668" t="s">
        <v>116</v>
      </c>
      <c r="AF216" s="668" t="s">
        <v>127</v>
      </c>
      <c r="AG216" s="849" t="n">
        <f aca="false">IF(X216&gt;=1,(AB216*12+AD216)-(X216*12+Z216)+1,"")</f>
        <v>12</v>
      </c>
      <c r="AH216" s="850" t="s">
        <v>407</v>
      </c>
      <c r="AI216" s="872" t="str">
        <f aca="false">IFERROR(ROUNDDOWN(ROUND(L214*V216,0)*M214,0)*AG216,"")</f>
        <v/>
      </c>
      <c r="AJ216" s="883" t="str">
        <f aca="false">IFERROR(ROUNDDOWN(ROUND((L214*(V216-AX214)),0)*M214,0)*AG216,"")</f>
        <v/>
      </c>
      <c r="AK216" s="853" t="e">
        <f aca="false">IFERROR(IF(OR(N214="",N215="",N217=""),0,ROUNDDOWN(ROUNDDOWN(ROUND(L214*VLOOKUP(K214,【参考】数式用!$A$5:$AB$27,MATCH("新加算Ⅳ",【参考】数式用!$B$4:$AB$4,0)+1,0),0)*M214,0)*AG216*0.5,0)),"")),0),0),0)))</f>
        <v>#N/A</v>
      </c>
      <c r="AL216" s="854" t="str">
        <f aca="false">IF(U216&lt;&gt;"","新規に適用","")</f>
        <v/>
      </c>
      <c r="AM216" s="855" t="e">
        <f aca="false">IFERROR(IF(OR(N217="ベア加算",N217=""),0, IF(OR(U214="新加算Ⅰ",U214="新加算Ⅱ",U214="新加算Ⅲ",U214="新加算Ⅳ"),0,ROUNDDOWN(ROUND(L214*VLOOKUP(K214,【参考】数式用!$A$5:$I$27,MATCH("ベア加算",【参考】数式用!$B$4:$I$4,0)+1,0),0)*M214,0)*AG216)),"")),0),0))))</f>
        <v>#N/A</v>
      </c>
      <c r="AN216" s="856" t="e">
        <f aca="false">IF(AM216=0,"",IF(AND(U216&lt;&gt;"",AN214=""),"新規に適用",IF(AND(U216&lt;&gt;"",AN214&lt;&gt;""),"継続で適用","")))</f>
        <v>#N/A</v>
      </c>
      <c r="AO216" s="856" t="str">
        <f aca="false">IF(AND(U216&lt;&gt;"",AO214=""),"新規に適用",IF(AND(U216&lt;&gt;"",AO214&lt;&gt;""),"継続で適用",""))</f>
        <v/>
      </c>
      <c r="AP216" s="857"/>
      <c r="AQ216" s="856" t="str">
        <f aca="false">IF(AND(U216&lt;&gt;"",AQ214=""),"新規に適用",IF(AND(U216&lt;&gt;"",AQ214&lt;&gt;""),"継続で適用",""))</f>
        <v/>
      </c>
      <c r="AR216" s="858" t="str">
        <f aca="false">IF(AND(U216&lt;&gt;"",AO214=""),"新規に適用",IF(AND(U216&lt;&gt;"",OR(U214="新加算Ⅰ",U214="新加算Ⅱ",U214="新加算Ⅴ（１）",U214="新加算Ⅴ（２）",U214="新加算Ⅴ（３）",U214="新加算Ⅴ（４）",U214="新加算Ⅴ（５）",U214="新加算Ⅴ（６）",U214="新加算Ⅴ（７）",U214="新加算Ⅴ（９）",U214="新加算Ⅴ（10）",U214="新加算Ⅴ（12）")),"継続で適用",""))</f>
        <v/>
      </c>
      <c r="AS216" s="856" t="str">
        <f aca="false">IF(AND(U216&lt;&gt;"",AS214=""),"新規に適用",IF(AND(U216&lt;&gt;"",AS214&lt;&gt;""),"継続で適用",""))</f>
        <v/>
      </c>
      <c r="AT216" s="839"/>
      <c r="AU216" s="869"/>
      <c r="AV216" s="832" t="str">
        <f aca="false">IF(K214&lt;&gt;"","V列に色付け","")</f>
        <v/>
      </c>
      <c r="AW216" s="878"/>
      <c r="AX216" s="834"/>
      <c r="BL216" s="645" t="str">
        <f aca="false">G214</f>
        <v/>
      </c>
    </row>
    <row r="217" s="1" customFormat="true" ht="30" hidden="false" customHeight="true" outlineLevel="0" collapsed="false">
      <c r="A217" s="617"/>
      <c r="B217" s="618"/>
      <c r="C217" s="618"/>
      <c r="D217" s="618"/>
      <c r="E217" s="618"/>
      <c r="F217" s="618"/>
      <c r="G217" s="619"/>
      <c r="H217" s="619"/>
      <c r="I217" s="619"/>
      <c r="J217" s="809"/>
      <c r="K217" s="619"/>
      <c r="L217" s="621"/>
      <c r="M217" s="622"/>
      <c r="N217" s="860" t="str">
        <f aca="false">IF('別紙様式2-2（４・５月分）'!Q166="","",'別紙様式2-2（４・５月分）'!Q166)</f>
        <v/>
      </c>
      <c r="O217" s="864"/>
      <c r="P217" s="874"/>
      <c r="Q217" s="841"/>
      <c r="R217" s="875"/>
      <c r="S217" s="876"/>
      <c r="T217" s="844"/>
      <c r="U217" s="845"/>
      <c r="V217" s="871"/>
      <c r="W217" s="847"/>
      <c r="X217" s="882"/>
      <c r="Y217" s="668"/>
      <c r="Z217" s="882"/>
      <c r="AA217" s="668"/>
      <c r="AB217" s="882"/>
      <c r="AC217" s="668"/>
      <c r="AD217" s="882"/>
      <c r="AE217" s="668"/>
      <c r="AF217" s="668"/>
      <c r="AG217" s="849"/>
      <c r="AH217" s="850"/>
      <c r="AI217" s="872"/>
      <c r="AJ217" s="883"/>
      <c r="AK217" s="853"/>
      <c r="AL217" s="854"/>
      <c r="AM217" s="855"/>
      <c r="AN217" s="856"/>
      <c r="AO217" s="856"/>
      <c r="AP217" s="857"/>
      <c r="AQ217" s="856"/>
      <c r="AR217" s="858"/>
      <c r="AS217" s="856"/>
      <c r="AT217" s="682" t="str">
        <f aca="false">IF(AV214="","",IF(OR(U214="",AND(N217="ベア加算なし",OR(U214="新加算Ⅰ",U214="新加算Ⅱ",U214="新加算Ⅲ",U214="新加算Ⅳ"),AN214=""),AND(OR(U214="新加算Ⅰ",U214="新加算Ⅱ",U214="新加算Ⅲ",U214="新加算Ⅳ",U214="新加算Ⅴ（１）",U214="新加算Ⅴ（２）",U214="新加算Ⅴ（３）",U214="新加算Ⅴ（４）",U214="新加算Ⅴ（５）",U214="新加算Ⅴ（６）",U214="新加算Ⅴ（８）",U214="新加算Ⅴ（11）"),AO214=""),AND(OR(U214="新加算Ⅴ（７）",U214="新加算Ⅴ（９）",U214="新加算Ⅴ（10）",U214="新加算Ⅴ（12）",U214="新加算Ⅴ（13）",U214="新加算Ⅴ（14）"),AP214=""),AND(OR(U214="新加算Ⅰ",U214="新加算Ⅱ",U214="新加算Ⅲ",U214="新加算Ⅴ（１）",U214="新加算Ⅴ（３）",U214="新加算Ⅴ（８）"),AQ214=""),AND(AND(OR(U214="新加算Ⅰ",U214="新加算Ⅱ",U214="新加算Ⅴ（１）",U214="新加算Ⅴ（２）",U214="新加算Ⅴ（３）",U214="新加算Ⅴ（４）",U214="新加算Ⅴ（５）",U214="新加算Ⅴ（６）",U214="新加算Ⅴ（７）",U214="新加算Ⅴ（９）",U214="新加算Ⅴ（10）",U214="新加算Ⅴ（12）"),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214=""),AND(OR(U214="新加算Ⅰ",U214="新加算Ⅴ（１）",U214="新加算Ⅴ（２）",U214="新加算Ⅴ（５）",U214="新加算Ⅴ（７）",U214="新加算Ⅴ（10）"),AS214="")),"！記入が必要な欄（ピンク色のセル）に空欄があります。空欄を埋めてください。",""))</f>
        <v/>
      </c>
      <c r="AU217" s="869"/>
      <c r="AV217" s="832"/>
      <c r="AW217" s="878" t="str">
        <f aca="false">IF('別紙様式2-2（４・５月分）'!O166="","",'別紙様式2-2（４・５月分）'!O166)</f>
        <v/>
      </c>
      <c r="AX217" s="834"/>
      <c r="BL217" s="645" t="str">
        <f aca="false">G214</f>
        <v/>
      </c>
    </row>
    <row r="218" customFormat="false" ht="30" hidden="false" customHeight="true" outlineLevel="0" collapsed="false">
      <c r="A218" s="731" t="n">
        <v>52</v>
      </c>
      <c r="B218" s="732" t="str">
        <f aca="false">IF(基本情報入力シート!C105="","",基本情報入力シート!C105)</f>
        <v/>
      </c>
      <c r="C218" s="732"/>
      <c r="D218" s="732"/>
      <c r="E218" s="732"/>
      <c r="F218" s="732"/>
      <c r="G218" s="733" t="str">
        <f aca="false">IF(基本情報入力シート!M105="","",基本情報入力シート!M105)</f>
        <v/>
      </c>
      <c r="H218" s="733" t="str">
        <f aca="false">IF(基本情報入力シート!R105="","",基本情報入力シート!R105)</f>
        <v/>
      </c>
      <c r="I218" s="733" t="str">
        <f aca="false">IF(基本情報入力シート!W105="","",基本情報入力シート!W105)</f>
        <v/>
      </c>
      <c r="J218" s="861" t="str">
        <f aca="false">IF(基本情報入力シート!X105="","",基本情報入力シート!X105)</f>
        <v/>
      </c>
      <c r="K218" s="733" t="str">
        <f aca="false">IF(基本情報入力シート!Y105="","",基本情報入力シート!Y105)</f>
        <v/>
      </c>
      <c r="L218" s="880" t="str">
        <f aca="false">IF(基本情報入力シート!AB105="","",基本情報入力シート!AB105)</f>
        <v/>
      </c>
      <c r="M218" s="881" t="e">
        <f aca="false">IF(基本情報入力シート!AC105="","",基本情報入力シート!AC105)</f>
        <v>#N/A</v>
      </c>
      <c r="N218" s="812" t="str">
        <f aca="false">IF('別紙様式2-2（４・５月分）'!Q167="","",'別紙様式2-2（４・５月分）'!Q167)</f>
        <v/>
      </c>
      <c r="O218" s="864" t="e">
        <f aca="false">IF(SUM('別紙様式2-2（４・５月分）'!R167:R169)=0,"",SUM('別紙様式2-2（４・５月分）'!R167:R169))</f>
        <v>#N/A</v>
      </c>
      <c r="P218" s="814" t="e">
        <f aca="false">IFERROR(VLOOKUP('別紙様式2-2（４・５月分）'!AR167,【参考】数式用!$AT$5:$AU$22,2,FALSE),"")))</f>
        <v>#N/A</v>
      </c>
      <c r="Q218" s="814"/>
      <c r="R218" s="814"/>
      <c r="S218" s="865" t="e">
        <f aca="false">IFERROR(VLOOKUP(K218,【参考】数式用!$A$5:$AB$27,MATCH(P218,【参考】数式用!$B$4:$AB$4,0)+1,0),"")))</f>
        <v>#N/A</v>
      </c>
      <c r="T218" s="816" t="s">
        <v>447</v>
      </c>
      <c r="U218" s="817"/>
      <c r="V218" s="866" t="e">
        <f aca="false">IFERROR(VLOOKUP(K218,【参考】数式用!$A$5:$AB$27,MATCH(U218,【参考】数式用!$B$4:$AB$4,0)+1,0),"")))</f>
        <v>#N/A</v>
      </c>
      <c r="W218" s="819" t="s">
        <v>114</v>
      </c>
      <c r="X218" s="820" t="n">
        <v>6</v>
      </c>
      <c r="Y218" s="627" t="s">
        <v>115</v>
      </c>
      <c r="Z218" s="820" t="n">
        <v>6</v>
      </c>
      <c r="AA218" s="627" t="s">
        <v>406</v>
      </c>
      <c r="AB218" s="820" t="n">
        <v>7</v>
      </c>
      <c r="AC218" s="627" t="s">
        <v>115</v>
      </c>
      <c r="AD218" s="820" t="n">
        <v>3</v>
      </c>
      <c r="AE218" s="627" t="s">
        <v>116</v>
      </c>
      <c r="AF218" s="627" t="s">
        <v>127</v>
      </c>
      <c r="AG218" s="821" t="n">
        <f aca="false">IF(X218&gt;=1,(AB218*12+AD218)-(X218*12+Z218)+1,"")</f>
        <v>10</v>
      </c>
      <c r="AH218" s="822" t="s">
        <v>407</v>
      </c>
      <c r="AI218" s="867" t="str">
        <f aca="false">IFERROR(ROUNDDOWN(ROUND(L218*V218,0)*M218,0)*AG218,"")</f>
        <v/>
      </c>
      <c r="AJ218" s="868" t="str">
        <f aca="false">IFERROR(ROUNDDOWN(ROUND((L218*(V218-AX218)),0)*M218,0)*AG218,"")</f>
        <v/>
      </c>
      <c r="AK218" s="825" t="e">
        <f aca="false">IFERROR(IF(OR(N218="",N219="",N221=""),0,ROUNDDOWN(ROUNDDOWN(ROUND(L218*VLOOKUP(K218,【参考】数式用!$A$5:$AB$27,MATCH("新加算Ⅳ",【参考】数式用!$B$4:$AB$4,0)+1,0),0)*M218,0)*AG218*0.5,0)),"")),0),0),0)))</f>
        <v>#N/A</v>
      </c>
      <c r="AL218" s="826"/>
      <c r="AM218" s="827" t="e">
        <f aca="false">IFERROR(IF(OR(N221="ベア加算",N221=""),0, IF(OR(U218="新加算Ⅰ",U218="新加算Ⅱ",U218="新加算Ⅲ",U218="新加算Ⅳ"),ROUNDDOWN(ROUND(L218*VLOOKUP(K218,【参考】数式用!$A$5:$I$27,MATCH("ベア加算",【参考】数式用!$B$4:$I$4,0)+1,0),0)*M218,0)*AG218,0)),"")),0),0))))</f>
        <v>#N/A</v>
      </c>
      <c r="AN218" s="704"/>
      <c r="AO218" s="828"/>
      <c r="AP218" s="705"/>
      <c r="AQ218" s="705"/>
      <c r="AR218" s="829"/>
      <c r="AS218" s="830"/>
      <c r="AT218" s="640" t="str">
        <f aca="false">IF(AV218="","",IF(V218&lt;O218,"！加算の要件上は問題ありませんが、令和６年４・５月と比較して令和６年６月に加算率が下がる計画になっています。",""))</f>
        <v/>
      </c>
      <c r="AU218" s="869"/>
      <c r="AV218" s="832" t="str">
        <f aca="false">IF(K218&lt;&gt;"","V列に色付け","")</f>
        <v/>
      </c>
      <c r="AW218" s="878" t="str">
        <f aca="false">IF('別紙様式2-2（４・５月分）'!O167="","",'別紙様式2-2（４・５月分）'!O167)</f>
        <v/>
      </c>
      <c r="AX218" s="834" t="e">
        <f aca="false">IF(SUM('別紙様式2-2（４・５月分）'!P167:P169)=0,"",SUM('別紙様式2-2（４・５月分）'!P167:P169))</f>
        <v>#N/A</v>
      </c>
      <c r="AY218" s="835" t="e">
        <f aca="false">IFERROR(VLOOKUP(K218,【参考】数式用!$AJ$2:$AK$24,2,FALSE),"")))</f>
        <v>#N/A</v>
      </c>
      <c r="AZ218" s="836" t="s">
        <v>448</v>
      </c>
      <c r="BA218" s="836" t="s">
        <v>449</v>
      </c>
      <c r="BB218" s="836" t="s">
        <v>450</v>
      </c>
      <c r="BC218" s="836" t="s">
        <v>451</v>
      </c>
      <c r="BD218" s="836" t="e">
        <f aca="false">IF(AND(P218&lt;&gt;"新加算Ⅰ",P218&lt;&gt;"新加算Ⅱ",P218&lt;&gt;"新加算Ⅲ",P218&lt;&gt;"新加算Ⅳ"),P218,IF(Q220&lt;&gt;"",Q220,""))</f>
        <v>#N/A</v>
      </c>
      <c r="BE218" s="836"/>
      <c r="BF218" s="836" t="e">
        <f aca="false">IF(AM218&lt;&gt;0,IF(AN218="○","入力済","未入力"),"")</f>
        <v>#N/A</v>
      </c>
      <c r="BG218" s="836" t="str">
        <f aca="false">IF(OR(U218="新加算Ⅰ",U218="新加算Ⅱ",U218="新加算Ⅲ",U218="新加算Ⅳ",U218="新加算Ⅴ（１）",U218="新加算Ⅴ（２）",U218="新加算Ⅴ（３）",U218="新加算ⅠⅤ（４）",U218="新加算Ⅴ（５）",U218="新加算Ⅴ（６）",U218="新加算Ⅴ（８）",U218="新加算Ⅴ（11）"),IF(OR(AO218="○",AO218="令和６年度中に満たす"),"入力済","未入力"),"")</f>
        <v/>
      </c>
      <c r="BH218" s="836" t="str">
        <f aca="false">IF(OR(U218="新加算Ⅴ（７）",U218="新加算Ⅴ（９）",U218="新加算Ⅴ（10）",U218="新加算Ⅴ（12）",U218="新加算Ⅴ（13）",U218="新加算Ⅴ（14）"),IF(OR(AP218="○",AP218="令和６年度中に満たす"),"入力済","未入力"),"")</f>
        <v/>
      </c>
      <c r="BI218" s="836" t="str">
        <f aca="false">IF(OR(U218="新加算Ⅰ",U218="新加算Ⅱ",U218="新加算Ⅲ",U218="新加算Ⅴ（１）",U218="新加算Ⅴ（３）",U218="新加算Ⅴ（８）"),IF(OR(AQ218="○",AQ218="令和６年度中に満たす"),"入力済","未入力"),"")</f>
        <v/>
      </c>
      <c r="BJ218" s="837" t="str">
        <f aca="false">IF(OR(U218="新加算Ⅰ",U218="新加算Ⅱ",U218="新加算Ⅴ（１）",U218="新加算Ⅴ（２）",U218="新加算Ⅴ（３）",U218="新加算Ⅴ（４）",U218="新加算Ⅴ（５）",U218="新加算Ⅴ（６）",U218="新加算Ⅴ（７）",U218="新加算Ⅴ（９）",U218="新加算Ⅴ（10）",U218="新加算Ⅴ（12）"),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（病院等（老健以外）)",K218&lt;&gt;"（介護予防）短期入所療養介護（医療院）"),AR218&lt;&gt;""),1,""),"")</f>
        <v/>
      </c>
      <c r="BK218" s="832" t="str">
        <f aca="false">IF(OR(U218="新加算Ⅰ",U218="新加算Ⅴ（１）",U218="新加算Ⅴ（２）",U218="新加算Ⅴ（５）",U218="新加算Ⅴ（７）",U218="新加算Ⅴ（10）"),IF(AS218="","未入力","入力済"),"")</f>
        <v/>
      </c>
      <c r="BL218" s="645" t="str">
        <f aca="false">G218</f>
        <v/>
      </c>
    </row>
    <row r="219" customFormat="false" ht="15" hidden="false" customHeight="true" outlineLevel="0" collapsed="false">
      <c r="A219" s="731"/>
      <c r="B219" s="732"/>
      <c r="C219" s="732"/>
      <c r="D219" s="732"/>
      <c r="E219" s="732"/>
      <c r="F219" s="732"/>
      <c r="G219" s="733"/>
      <c r="H219" s="733"/>
      <c r="I219" s="733"/>
      <c r="J219" s="861"/>
      <c r="K219" s="733"/>
      <c r="L219" s="880"/>
      <c r="M219" s="881"/>
      <c r="N219" s="838" t="str">
        <f aca="false">IF('別紙様式2-2（４・５月分）'!Q168="","",'別紙様式2-2（４・５月分）'!Q168)</f>
        <v/>
      </c>
      <c r="O219" s="864"/>
      <c r="P219" s="814"/>
      <c r="Q219" s="814"/>
      <c r="R219" s="814"/>
      <c r="S219" s="865"/>
      <c r="T219" s="816"/>
      <c r="U219" s="817"/>
      <c r="V219" s="866"/>
      <c r="W219" s="819"/>
      <c r="X219" s="820"/>
      <c r="Y219" s="627"/>
      <c r="Z219" s="820"/>
      <c r="AA219" s="627"/>
      <c r="AB219" s="820"/>
      <c r="AC219" s="627"/>
      <c r="AD219" s="820"/>
      <c r="AE219" s="627"/>
      <c r="AF219" s="627"/>
      <c r="AG219" s="821"/>
      <c r="AH219" s="822"/>
      <c r="AI219" s="867"/>
      <c r="AJ219" s="868"/>
      <c r="AK219" s="825"/>
      <c r="AL219" s="826"/>
      <c r="AM219" s="827"/>
      <c r="AN219" s="704"/>
      <c r="AO219" s="828"/>
      <c r="AP219" s="705"/>
      <c r="AQ219" s="705"/>
      <c r="AR219" s="829"/>
      <c r="AS219" s="830"/>
      <c r="AT219" s="839" t="str">
        <f aca="false">IF(AV218="","",IF(AG218&gt;10,"！令和６年度の新加算の「算定対象月」が10か月を超えています。標準的な「算定対象月」は令和６年６月から令和７年３月です。",IF(OR(AB218&lt;&gt;7,AD218&lt;&gt;3),"！算定期間の終わりが令和７年３月になっていません。区分変更を行う場合は、別紙様式2-4に記入してください。","")))</f>
        <v/>
      </c>
      <c r="AU219" s="869"/>
      <c r="AV219" s="832"/>
      <c r="AW219" s="878" t="str">
        <f aca="false">IF('別紙様式2-2（４・５月分）'!O168="","",'別紙様式2-2（４・５月分）'!O168)</f>
        <v/>
      </c>
      <c r="AX219" s="834"/>
      <c r="AY219" s="835"/>
      <c r="AZ219" s="836"/>
      <c r="BA219" s="836"/>
      <c r="BB219" s="836"/>
      <c r="BC219" s="836"/>
      <c r="BD219" s="836"/>
      <c r="BE219" s="836"/>
      <c r="BF219" s="836"/>
      <c r="BG219" s="836"/>
      <c r="BH219" s="836"/>
      <c r="BI219" s="836"/>
      <c r="BJ219" s="837"/>
      <c r="BK219" s="832"/>
      <c r="BL219" s="645" t="str">
        <f aca="false">G218</f>
        <v/>
      </c>
    </row>
    <row r="220" s="1" customFormat="true" ht="15" hidden="false" customHeight="true" outlineLevel="0" collapsed="false">
      <c r="A220" s="731"/>
      <c r="B220" s="732"/>
      <c r="C220" s="732"/>
      <c r="D220" s="732"/>
      <c r="E220" s="732"/>
      <c r="F220" s="732"/>
      <c r="G220" s="733"/>
      <c r="H220" s="733"/>
      <c r="I220" s="733"/>
      <c r="J220" s="861"/>
      <c r="K220" s="733"/>
      <c r="L220" s="880"/>
      <c r="M220" s="881"/>
      <c r="N220" s="838"/>
      <c r="O220" s="864"/>
      <c r="P220" s="874" t="s">
        <v>118</v>
      </c>
      <c r="Q220" s="841" t="e">
        <f aca="false">IFERROR(VLOOKUP('別紙様式2-2（４・５月分）'!AR167,【参考】数式用!$AT$5:$AV$22,3,FALSE),"")))</f>
        <v>#N/A</v>
      </c>
      <c r="R220" s="875" t="s">
        <v>120</v>
      </c>
      <c r="S220" s="870" t="e">
        <f aca="false">IFERROR(VLOOKUP(K218,【参考】数式用!$A$5:$AB$27,MATCH(Q220,【参考】数式用!$B$4:$AB$4,0)+1,0),"")))</f>
        <v>#N/A</v>
      </c>
      <c r="T220" s="844" t="s">
        <v>452</v>
      </c>
      <c r="U220" s="845"/>
      <c r="V220" s="871" t="e">
        <f aca="false">IFERROR(VLOOKUP(K218,【参考】数式用!$A$5:$AB$27,MATCH(U220,【参考】数式用!$B$4:$AB$4,0)+1,0),"")))</f>
        <v>#N/A</v>
      </c>
      <c r="W220" s="847" t="s">
        <v>114</v>
      </c>
      <c r="X220" s="882" t="n">
        <v>7</v>
      </c>
      <c r="Y220" s="668" t="s">
        <v>115</v>
      </c>
      <c r="Z220" s="882" t="n">
        <v>4</v>
      </c>
      <c r="AA220" s="668" t="s">
        <v>406</v>
      </c>
      <c r="AB220" s="882" t="n">
        <v>8</v>
      </c>
      <c r="AC220" s="668" t="s">
        <v>115</v>
      </c>
      <c r="AD220" s="882" t="n">
        <v>3</v>
      </c>
      <c r="AE220" s="668" t="s">
        <v>116</v>
      </c>
      <c r="AF220" s="668" t="s">
        <v>127</v>
      </c>
      <c r="AG220" s="849" t="n">
        <f aca="false">IF(X220&gt;=1,(AB220*12+AD220)-(X220*12+Z220)+1,"")</f>
        <v>12</v>
      </c>
      <c r="AH220" s="850" t="s">
        <v>407</v>
      </c>
      <c r="AI220" s="872" t="str">
        <f aca="false">IFERROR(ROUNDDOWN(ROUND(L218*V220,0)*M218,0)*AG220,"")</f>
        <v/>
      </c>
      <c r="AJ220" s="883" t="str">
        <f aca="false">IFERROR(ROUNDDOWN(ROUND((L218*(V220-AX218)),0)*M218,0)*AG220,"")</f>
        <v/>
      </c>
      <c r="AK220" s="853" t="e">
        <f aca="false">IFERROR(IF(OR(N218="",N219="",N221=""),0,ROUNDDOWN(ROUNDDOWN(ROUND(L218*VLOOKUP(K218,【参考】数式用!$A$5:$AB$27,MATCH("新加算Ⅳ",【参考】数式用!$B$4:$AB$4,0)+1,0),0)*M218,0)*AG220*0.5,0)),"")),0),0),0)))</f>
        <v>#N/A</v>
      </c>
      <c r="AL220" s="854" t="str">
        <f aca="false">IF(U220&lt;&gt;"","新規に適用","")</f>
        <v/>
      </c>
      <c r="AM220" s="855" t="e">
        <f aca="false">IFERROR(IF(OR(N221="ベア加算",N221=""),0, IF(OR(U218="新加算Ⅰ",U218="新加算Ⅱ",U218="新加算Ⅲ",U218="新加算Ⅳ"),0,ROUNDDOWN(ROUND(L218*VLOOKUP(K218,【参考】数式用!$A$5:$I$27,MATCH("ベア加算",【参考】数式用!$B$4:$I$4,0)+1,0),0)*M218,0)*AG220)),"")),0),0))))</f>
        <v>#N/A</v>
      </c>
      <c r="AN220" s="856" t="e">
        <f aca="false">IF(AM220=0,"",IF(AND(U220&lt;&gt;"",AN218=""),"新規に適用",IF(AND(U220&lt;&gt;"",AN218&lt;&gt;""),"継続で適用","")))</f>
        <v>#N/A</v>
      </c>
      <c r="AO220" s="856" t="str">
        <f aca="false">IF(AND(U220&lt;&gt;"",AO218=""),"新規に適用",IF(AND(U220&lt;&gt;"",AO218&lt;&gt;""),"継続で適用",""))</f>
        <v/>
      </c>
      <c r="AP220" s="857"/>
      <c r="AQ220" s="856" t="str">
        <f aca="false">IF(AND(U220&lt;&gt;"",AQ218=""),"新規に適用",IF(AND(U220&lt;&gt;"",AQ218&lt;&gt;""),"継続で適用",""))</f>
        <v/>
      </c>
      <c r="AR220" s="858" t="str">
        <f aca="false">IF(AND(U220&lt;&gt;"",AO218=""),"新規に適用",IF(AND(U220&lt;&gt;"",OR(U218="新加算Ⅰ",U218="新加算Ⅱ",U218="新加算Ⅴ（１）",U218="新加算Ⅴ（２）",U218="新加算Ⅴ（３）",U218="新加算Ⅴ（４）",U218="新加算Ⅴ（５）",U218="新加算Ⅴ（６）",U218="新加算Ⅴ（７）",U218="新加算Ⅴ（９）",U218="新加算Ⅴ（10）",U218="新加算Ⅴ（12）")),"継続で適用",""))</f>
        <v/>
      </c>
      <c r="AS220" s="856" t="str">
        <f aca="false">IF(AND(U220&lt;&gt;"",AS218=""),"新規に適用",IF(AND(U220&lt;&gt;"",AS218&lt;&gt;""),"継続で適用",""))</f>
        <v/>
      </c>
      <c r="AT220" s="839"/>
      <c r="AU220" s="869"/>
      <c r="AV220" s="832" t="str">
        <f aca="false">IF(K218&lt;&gt;"","V列に色付け","")</f>
        <v/>
      </c>
      <c r="AW220" s="878"/>
      <c r="AX220" s="834"/>
      <c r="BL220" s="645" t="str">
        <f aca="false">G218</f>
        <v/>
      </c>
    </row>
    <row r="221" s="1" customFormat="true" ht="30" hidden="false" customHeight="true" outlineLevel="0" collapsed="false">
      <c r="A221" s="731"/>
      <c r="B221" s="732"/>
      <c r="C221" s="732"/>
      <c r="D221" s="732"/>
      <c r="E221" s="732"/>
      <c r="F221" s="732"/>
      <c r="G221" s="733"/>
      <c r="H221" s="733"/>
      <c r="I221" s="733"/>
      <c r="J221" s="861"/>
      <c r="K221" s="733"/>
      <c r="L221" s="880"/>
      <c r="M221" s="881"/>
      <c r="N221" s="860" t="str">
        <f aca="false">IF('別紙様式2-2（４・５月分）'!Q169="","",'別紙様式2-2（４・５月分）'!Q169)</f>
        <v/>
      </c>
      <c r="O221" s="864"/>
      <c r="P221" s="874"/>
      <c r="Q221" s="841"/>
      <c r="R221" s="875"/>
      <c r="S221" s="870"/>
      <c r="T221" s="844"/>
      <c r="U221" s="845"/>
      <c r="V221" s="871"/>
      <c r="W221" s="847"/>
      <c r="X221" s="882"/>
      <c r="Y221" s="668"/>
      <c r="Z221" s="882"/>
      <c r="AA221" s="668"/>
      <c r="AB221" s="882"/>
      <c r="AC221" s="668"/>
      <c r="AD221" s="882"/>
      <c r="AE221" s="668"/>
      <c r="AF221" s="668"/>
      <c r="AG221" s="849"/>
      <c r="AH221" s="850"/>
      <c r="AI221" s="872"/>
      <c r="AJ221" s="883"/>
      <c r="AK221" s="853"/>
      <c r="AL221" s="854"/>
      <c r="AM221" s="855"/>
      <c r="AN221" s="856"/>
      <c r="AO221" s="856"/>
      <c r="AP221" s="857"/>
      <c r="AQ221" s="856"/>
      <c r="AR221" s="858"/>
      <c r="AS221" s="856"/>
      <c r="AT221" s="682" t="str">
        <f aca="false">IF(AV218="","",IF(OR(U218="",AND(N221="ベア加算なし",OR(U218="新加算Ⅰ",U218="新加算Ⅱ",U218="新加算Ⅲ",U218="新加算Ⅳ"),AN218=""),AND(OR(U218="新加算Ⅰ",U218="新加算Ⅱ",U218="新加算Ⅲ",U218="新加算Ⅳ",U218="新加算Ⅴ（１）",U218="新加算Ⅴ（２）",U218="新加算Ⅴ（３）",U218="新加算Ⅴ（４）",U218="新加算Ⅴ（５）",U218="新加算Ⅴ（６）",U218="新加算Ⅴ（８）",U218="新加算Ⅴ（11）"),AO218=""),AND(OR(U218="新加算Ⅴ（７）",U218="新加算Ⅴ（９）",U218="新加算Ⅴ（10）",U218="新加算Ⅴ（12）",U218="新加算Ⅴ（13）",U218="新加算Ⅴ（14）"),AP218=""),AND(OR(U218="新加算Ⅰ",U218="新加算Ⅱ",U218="新加算Ⅲ",U218="新加算Ⅴ（１）",U218="新加算Ⅴ（３）",U218="新加算Ⅴ（８）"),AQ218=""),AND(AND(OR(U218="新加算Ⅰ",U218="新加算Ⅱ",U218="新加算Ⅴ（１）",U218="新加算Ⅴ（２）",U218="新加算Ⅴ（３）",U218="新加算Ⅴ（４）",U218="新加算Ⅴ（５）",U218="新加算Ⅴ（６）",U218="新加算Ⅴ（７）",U218="新加算Ⅴ（９）",U218="新加算Ⅴ（10）",U218="新加算Ⅴ（12）"),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218=""),AND(OR(U218="新加算Ⅰ",U218="新加算Ⅴ（１）",U218="新加算Ⅴ（２）",U218="新加算Ⅴ（５）",U218="新加算Ⅴ（７）",U218="新加算Ⅴ（10）"),AS218="")),"！記入が必要な欄（ピンク色のセル）に空欄があります。空欄を埋めてください。",""))</f>
        <v/>
      </c>
      <c r="AU221" s="869"/>
      <c r="AV221" s="832"/>
      <c r="AW221" s="878" t="str">
        <f aca="false">IF('別紙様式2-2（４・５月分）'!O169="","",'別紙様式2-2（４・５月分）'!O169)</f>
        <v/>
      </c>
      <c r="AX221" s="834"/>
      <c r="BL221" s="645" t="str">
        <f aca="false">G218</f>
        <v/>
      </c>
    </row>
    <row r="222" customFormat="false" ht="30" hidden="false" customHeight="true" outlineLevel="0" collapsed="false">
      <c r="A222" s="617" t="n">
        <v>53</v>
      </c>
      <c r="B222" s="618" t="str">
        <f aca="false">IF(基本情報入力シート!C106="","",基本情報入力シート!C106)</f>
        <v/>
      </c>
      <c r="C222" s="618"/>
      <c r="D222" s="618"/>
      <c r="E222" s="618"/>
      <c r="F222" s="618"/>
      <c r="G222" s="619" t="str">
        <f aca="false">IF(基本情報入力シート!M106="","",基本情報入力シート!M106)</f>
        <v/>
      </c>
      <c r="H222" s="619" t="str">
        <f aca="false">IF(基本情報入力シート!R106="","",基本情報入力シート!R106)</f>
        <v/>
      </c>
      <c r="I222" s="619" t="str">
        <f aca="false">IF(基本情報入力シート!W106="","",基本情報入力シート!W106)</f>
        <v/>
      </c>
      <c r="J222" s="809" t="str">
        <f aca="false">IF(基本情報入力シート!X106="","",基本情報入力シート!X106)</f>
        <v/>
      </c>
      <c r="K222" s="619" t="str">
        <f aca="false">IF(基本情報入力シート!Y106="","",基本情報入力シート!Y106)</f>
        <v/>
      </c>
      <c r="L222" s="621" t="str">
        <f aca="false">IF(基本情報入力シート!AB106="","",基本情報入力シート!AB106)</f>
        <v/>
      </c>
      <c r="M222" s="622" t="e">
        <f aca="false">IF(基本情報入力シート!AC106="","",基本情報入力シート!AC106)</f>
        <v>#N/A</v>
      </c>
      <c r="N222" s="812" t="str">
        <f aca="false">IF('別紙様式2-2（４・５月分）'!Q170="","",'別紙様式2-2（４・５月分）'!Q170)</f>
        <v/>
      </c>
      <c r="O222" s="864" t="e">
        <f aca="false">IF(SUM('別紙様式2-2（４・５月分）'!R170:R172)=0,"",SUM('別紙様式2-2（４・５月分）'!R170:R172))</f>
        <v>#N/A</v>
      </c>
      <c r="P222" s="814" t="e">
        <f aca="false">IFERROR(VLOOKUP('別紙様式2-2（４・５月分）'!AR170,【参考】数式用!$AT$5:$AU$22,2,FALSE),"")))</f>
        <v>#N/A</v>
      </c>
      <c r="Q222" s="814"/>
      <c r="R222" s="814"/>
      <c r="S222" s="865" t="e">
        <f aca="false">IFERROR(VLOOKUP(K222,【参考】数式用!$A$5:$AB$27,MATCH(P222,【参考】数式用!$B$4:$AB$4,0)+1,0),"")))</f>
        <v>#N/A</v>
      </c>
      <c r="T222" s="816" t="s">
        <v>447</v>
      </c>
      <c r="U222" s="817"/>
      <c r="V222" s="866" t="e">
        <f aca="false">IFERROR(VLOOKUP(K222,【参考】数式用!$A$5:$AB$27,MATCH(U222,【参考】数式用!$B$4:$AB$4,0)+1,0),"")))</f>
        <v>#N/A</v>
      </c>
      <c r="W222" s="819" t="s">
        <v>114</v>
      </c>
      <c r="X222" s="820" t="n">
        <v>6</v>
      </c>
      <c r="Y222" s="627" t="s">
        <v>115</v>
      </c>
      <c r="Z222" s="820" t="n">
        <v>6</v>
      </c>
      <c r="AA222" s="627" t="s">
        <v>406</v>
      </c>
      <c r="AB222" s="820" t="n">
        <v>7</v>
      </c>
      <c r="AC222" s="627" t="s">
        <v>115</v>
      </c>
      <c r="AD222" s="820" t="n">
        <v>3</v>
      </c>
      <c r="AE222" s="627" t="s">
        <v>116</v>
      </c>
      <c r="AF222" s="627" t="s">
        <v>127</v>
      </c>
      <c r="AG222" s="821" t="n">
        <f aca="false">IF(X222&gt;=1,(AB222*12+AD222)-(X222*12+Z222)+1,"")</f>
        <v>10</v>
      </c>
      <c r="AH222" s="822" t="s">
        <v>407</v>
      </c>
      <c r="AI222" s="867" t="str">
        <f aca="false">IFERROR(ROUNDDOWN(ROUND(L222*V222,0)*M222,0)*AG222,"")</f>
        <v/>
      </c>
      <c r="AJ222" s="868" t="str">
        <f aca="false">IFERROR(ROUNDDOWN(ROUND((L222*(V222-AX222)),0)*M222,0)*AG222,"")</f>
        <v/>
      </c>
      <c r="AK222" s="825" t="e">
        <f aca="false">IFERROR(IF(OR(N222="",N223="",N225=""),0,ROUNDDOWN(ROUNDDOWN(ROUND(L222*VLOOKUP(K222,【参考】数式用!$A$5:$AB$27,MATCH("新加算Ⅳ",【参考】数式用!$B$4:$AB$4,0)+1,0),0)*M222,0)*AG222*0.5,0)),"")),0),0),0)))</f>
        <v>#N/A</v>
      </c>
      <c r="AL222" s="826"/>
      <c r="AM222" s="827" t="e">
        <f aca="false">IFERROR(IF(OR(N225="ベア加算",N225=""),0, IF(OR(U222="新加算Ⅰ",U222="新加算Ⅱ",U222="新加算Ⅲ",U222="新加算Ⅳ"),ROUNDDOWN(ROUND(L222*VLOOKUP(K222,【参考】数式用!$A$5:$I$27,MATCH("ベア加算",【参考】数式用!$B$4:$I$4,0)+1,0),0)*M222,0)*AG222,0)),"")),0),0))))</f>
        <v>#N/A</v>
      </c>
      <c r="AN222" s="704"/>
      <c r="AO222" s="828"/>
      <c r="AP222" s="705"/>
      <c r="AQ222" s="705"/>
      <c r="AR222" s="829"/>
      <c r="AS222" s="830"/>
      <c r="AT222" s="640" t="str">
        <f aca="false">IF(AV222="","",IF(V222&lt;O222,"！加算の要件上は問題ありませんが、令和６年４・５月と比較して令和６年６月に加算率が下がる計画になっています。",""))</f>
        <v/>
      </c>
      <c r="AU222" s="869"/>
      <c r="AV222" s="832" t="str">
        <f aca="false">IF(K222&lt;&gt;"","V列に色付け","")</f>
        <v/>
      </c>
      <c r="AW222" s="878" t="str">
        <f aca="false">IF('別紙様式2-2（４・５月分）'!O170="","",'別紙様式2-2（４・５月分）'!O170)</f>
        <v/>
      </c>
      <c r="AX222" s="834" t="e">
        <f aca="false">IF(SUM('別紙様式2-2（４・５月分）'!P170:P172)=0,"",SUM('別紙様式2-2（４・５月分）'!P170:P172))</f>
        <v>#N/A</v>
      </c>
      <c r="AY222" s="835" t="e">
        <f aca="false">IFERROR(VLOOKUP(K222,【参考】数式用!$AJ$2:$AK$24,2,FALSE),"")))</f>
        <v>#N/A</v>
      </c>
      <c r="AZ222" s="836" t="s">
        <v>448</v>
      </c>
      <c r="BA222" s="836" t="s">
        <v>449</v>
      </c>
      <c r="BB222" s="836" t="s">
        <v>450</v>
      </c>
      <c r="BC222" s="836" t="s">
        <v>451</v>
      </c>
      <c r="BD222" s="836" t="e">
        <f aca="false">IF(AND(P222&lt;&gt;"新加算Ⅰ",P222&lt;&gt;"新加算Ⅱ",P222&lt;&gt;"新加算Ⅲ",P222&lt;&gt;"新加算Ⅳ"),P222,IF(Q224&lt;&gt;"",Q224,""))</f>
        <v>#N/A</v>
      </c>
      <c r="BE222" s="836"/>
      <c r="BF222" s="836" t="e">
        <f aca="false">IF(AM222&lt;&gt;0,IF(AN222="○","入力済","未入力"),"")</f>
        <v>#N/A</v>
      </c>
      <c r="BG222" s="836" t="str">
        <f aca="false">IF(OR(U222="新加算Ⅰ",U222="新加算Ⅱ",U222="新加算Ⅲ",U222="新加算Ⅳ",U222="新加算Ⅴ（１）",U222="新加算Ⅴ（２）",U222="新加算Ⅴ（３）",U222="新加算ⅠⅤ（４）",U222="新加算Ⅴ（５）",U222="新加算Ⅴ（６）",U222="新加算Ⅴ（８）",U222="新加算Ⅴ（11）"),IF(OR(AO222="○",AO222="令和６年度中に満たす"),"入力済","未入力"),"")</f>
        <v/>
      </c>
      <c r="BH222" s="836" t="str">
        <f aca="false">IF(OR(U222="新加算Ⅴ（７）",U222="新加算Ⅴ（９）",U222="新加算Ⅴ（10）",U222="新加算Ⅴ（12）",U222="新加算Ⅴ（13）",U222="新加算Ⅴ（14）"),IF(OR(AP222="○",AP222="令和６年度中に満たす"),"入力済","未入力"),"")</f>
        <v/>
      </c>
      <c r="BI222" s="836" t="str">
        <f aca="false">IF(OR(U222="新加算Ⅰ",U222="新加算Ⅱ",U222="新加算Ⅲ",U222="新加算Ⅴ（１）",U222="新加算Ⅴ（３）",U222="新加算Ⅴ（８）"),IF(OR(AQ222="○",AQ222="令和６年度中に満たす"),"入力済","未入力"),"")</f>
        <v/>
      </c>
      <c r="BJ222" s="837" t="str">
        <f aca="false">IF(OR(U222="新加算Ⅰ",U222="新加算Ⅱ",U222="新加算Ⅴ（１）",U222="新加算Ⅴ（２）",U222="新加算Ⅴ（３）",U222="新加算Ⅴ（４）",U222="新加算Ⅴ（５）",U222="新加算Ⅴ（６）",U222="新加算Ⅴ（７）",U222="新加算Ⅴ（９）",U222="新加算Ⅴ（10）",U222="新加算Ⅴ（12）"),IF(OR(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（病院等（老健以外）)",K222&lt;&gt;"（介護予防）短期入所療養介護（医療院）"),AR222&lt;&gt;""),1,""),"")</f>
        <v/>
      </c>
      <c r="BK222" s="832" t="str">
        <f aca="false">IF(OR(U222="新加算Ⅰ",U222="新加算Ⅴ（１）",U222="新加算Ⅴ（２）",U222="新加算Ⅴ（５）",U222="新加算Ⅴ（７）",U222="新加算Ⅴ（10）"),IF(AS222="","未入力","入力済"),"")</f>
        <v/>
      </c>
      <c r="BL222" s="645" t="str">
        <f aca="false">G222</f>
        <v/>
      </c>
    </row>
    <row r="223" customFormat="false" ht="15" hidden="false" customHeight="true" outlineLevel="0" collapsed="false">
      <c r="A223" s="617"/>
      <c r="B223" s="618"/>
      <c r="C223" s="618"/>
      <c r="D223" s="618"/>
      <c r="E223" s="618"/>
      <c r="F223" s="618"/>
      <c r="G223" s="619"/>
      <c r="H223" s="619"/>
      <c r="I223" s="619"/>
      <c r="J223" s="809"/>
      <c r="K223" s="619"/>
      <c r="L223" s="621"/>
      <c r="M223" s="622"/>
      <c r="N223" s="838" t="str">
        <f aca="false">IF('別紙様式2-2（４・５月分）'!Q171="","",'別紙様式2-2（４・５月分）'!Q171)</f>
        <v/>
      </c>
      <c r="O223" s="864"/>
      <c r="P223" s="814"/>
      <c r="Q223" s="814"/>
      <c r="R223" s="814"/>
      <c r="S223" s="865"/>
      <c r="T223" s="816"/>
      <c r="U223" s="817"/>
      <c r="V223" s="866"/>
      <c r="W223" s="819"/>
      <c r="X223" s="820"/>
      <c r="Y223" s="627"/>
      <c r="Z223" s="820"/>
      <c r="AA223" s="627"/>
      <c r="AB223" s="820"/>
      <c r="AC223" s="627"/>
      <c r="AD223" s="820"/>
      <c r="AE223" s="627"/>
      <c r="AF223" s="627"/>
      <c r="AG223" s="821"/>
      <c r="AH223" s="822"/>
      <c r="AI223" s="867"/>
      <c r="AJ223" s="868"/>
      <c r="AK223" s="825"/>
      <c r="AL223" s="826"/>
      <c r="AM223" s="827"/>
      <c r="AN223" s="704"/>
      <c r="AO223" s="828"/>
      <c r="AP223" s="705"/>
      <c r="AQ223" s="705"/>
      <c r="AR223" s="829"/>
      <c r="AS223" s="830"/>
      <c r="AT223" s="839" t="str">
        <f aca="false">IF(AV222="","",IF(AG222&gt;10,"！令和６年度の新加算の「算定対象月」が10か月を超えています。標準的な「算定対象月」は令和６年６月から令和７年３月です。",IF(OR(AB222&lt;&gt;7,AD222&lt;&gt;3),"！算定期間の終わりが令和７年３月になっていません。区分変更を行う場合は、別紙様式2-4に記入してください。","")))</f>
        <v/>
      </c>
      <c r="AU223" s="869"/>
      <c r="AV223" s="832"/>
      <c r="AW223" s="878" t="str">
        <f aca="false">IF('別紙様式2-2（４・５月分）'!O171="","",'別紙様式2-2（４・５月分）'!O171)</f>
        <v/>
      </c>
      <c r="AX223" s="834"/>
      <c r="AY223" s="835"/>
      <c r="AZ223" s="836"/>
      <c r="BA223" s="836"/>
      <c r="BB223" s="836"/>
      <c r="BC223" s="836"/>
      <c r="BD223" s="836"/>
      <c r="BE223" s="836"/>
      <c r="BF223" s="836"/>
      <c r="BG223" s="836"/>
      <c r="BH223" s="836"/>
      <c r="BI223" s="836"/>
      <c r="BJ223" s="837"/>
      <c r="BK223" s="832"/>
      <c r="BL223" s="645" t="str">
        <f aca="false">G222</f>
        <v/>
      </c>
    </row>
    <row r="224" s="1" customFormat="true" ht="15" hidden="false" customHeight="true" outlineLevel="0" collapsed="false">
      <c r="A224" s="617"/>
      <c r="B224" s="618"/>
      <c r="C224" s="618"/>
      <c r="D224" s="618"/>
      <c r="E224" s="618"/>
      <c r="F224" s="618"/>
      <c r="G224" s="619"/>
      <c r="H224" s="619"/>
      <c r="I224" s="619"/>
      <c r="J224" s="809"/>
      <c r="K224" s="619"/>
      <c r="L224" s="621"/>
      <c r="M224" s="622"/>
      <c r="N224" s="838"/>
      <c r="O224" s="864"/>
      <c r="P224" s="874" t="s">
        <v>118</v>
      </c>
      <c r="Q224" s="841" t="e">
        <f aca="false">IFERROR(VLOOKUP('別紙様式2-2（４・５月分）'!AR170,【参考】数式用!$AT$5:$AV$22,3,FALSE),"")))</f>
        <v>#N/A</v>
      </c>
      <c r="R224" s="875" t="s">
        <v>120</v>
      </c>
      <c r="S224" s="876" t="e">
        <f aca="false">IFERROR(VLOOKUP(K222,【参考】数式用!$A$5:$AB$27,MATCH(Q224,【参考】数式用!$B$4:$AB$4,0)+1,0),"")))</f>
        <v>#N/A</v>
      </c>
      <c r="T224" s="844" t="s">
        <v>452</v>
      </c>
      <c r="U224" s="845"/>
      <c r="V224" s="871" t="e">
        <f aca="false">IFERROR(VLOOKUP(K222,【参考】数式用!$A$5:$AB$27,MATCH(U224,【参考】数式用!$B$4:$AB$4,0)+1,0),"")))</f>
        <v>#N/A</v>
      </c>
      <c r="W224" s="847" t="s">
        <v>114</v>
      </c>
      <c r="X224" s="882" t="n">
        <v>7</v>
      </c>
      <c r="Y224" s="668" t="s">
        <v>115</v>
      </c>
      <c r="Z224" s="882" t="n">
        <v>4</v>
      </c>
      <c r="AA224" s="668" t="s">
        <v>406</v>
      </c>
      <c r="AB224" s="882" t="n">
        <v>8</v>
      </c>
      <c r="AC224" s="668" t="s">
        <v>115</v>
      </c>
      <c r="AD224" s="882" t="n">
        <v>3</v>
      </c>
      <c r="AE224" s="668" t="s">
        <v>116</v>
      </c>
      <c r="AF224" s="668" t="s">
        <v>127</v>
      </c>
      <c r="AG224" s="849" t="n">
        <f aca="false">IF(X224&gt;=1,(AB224*12+AD224)-(X224*12+Z224)+1,"")</f>
        <v>12</v>
      </c>
      <c r="AH224" s="850" t="s">
        <v>407</v>
      </c>
      <c r="AI224" s="872" t="str">
        <f aca="false">IFERROR(ROUNDDOWN(ROUND(L222*V224,0)*M222,0)*AG224,"")</f>
        <v/>
      </c>
      <c r="AJ224" s="883" t="str">
        <f aca="false">IFERROR(ROUNDDOWN(ROUND((L222*(V224-AX222)),0)*M222,0)*AG224,"")</f>
        <v/>
      </c>
      <c r="AK224" s="853" t="e">
        <f aca="false">IFERROR(IF(OR(N222="",N223="",N225=""),0,ROUNDDOWN(ROUNDDOWN(ROUND(L222*VLOOKUP(K222,【参考】数式用!$A$5:$AB$27,MATCH("新加算Ⅳ",【参考】数式用!$B$4:$AB$4,0)+1,0),0)*M222,0)*AG224*0.5,0)),"")),0),0),0)))</f>
        <v>#N/A</v>
      </c>
      <c r="AL224" s="854" t="str">
        <f aca="false">IF(U224&lt;&gt;"","新規に適用","")</f>
        <v/>
      </c>
      <c r="AM224" s="855" t="e">
        <f aca="false">IFERROR(IF(OR(N225="ベア加算",N225=""),0, IF(OR(U222="新加算Ⅰ",U222="新加算Ⅱ",U222="新加算Ⅲ",U222="新加算Ⅳ"),0,ROUNDDOWN(ROUND(L222*VLOOKUP(K222,【参考】数式用!$A$5:$I$27,MATCH("ベア加算",【参考】数式用!$B$4:$I$4,0)+1,0),0)*M222,0)*AG224)),"")),0),0))))</f>
        <v>#N/A</v>
      </c>
      <c r="AN224" s="856" t="e">
        <f aca="false">IF(AM224=0,"",IF(AND(U224&lt;&gt;"",AN222=""),"新規に適用",IF(AND(U224&lt;&gt;"",AN222&lt;&gt;""),"継続で適用","")))</f>
        <v>#N/A</v>
      </c>
      <c r="AO224" s="856" t="str">
        <f aca="false">IF(AND(U224&lt;&gt;"",AO222=""),"新規に適用",IF(AND(U224&lt;&gt;"",AO222&lt;&gt;""),"継続で適用",""))</f>
        <v/>
      </c>
      <c r="AP224" s="857"/>
      <c r="AQ224" s="856" t="str">
        <f aca="false">IF(AND(U224&lt;&gt;"",AQ222=""),"新規に適用",IF(AND(U224&lt;&gt;"",AQ222&lt;&gt;""),"継続で適用",""))</f>
        <v/>
      </c>
      <c r="AR224" s="858" t="str">
        <f aca="false">IF(AND(U224&lt;&gt;"",AO222=""),"新規に適用",IF(AND(U224&lt;&gt;"",OR(U222="新加算Ⅰ",U222="新加算Ⅱ",U222="新加算Ⅴ（１）",U222="新加算Ⅴ（２）",U222="新加算Ⅴ（３）",U222="新加算Ⅴ（４）",U222="新加算Ⅴ（５）",U222="新加算Ⅴ（６）",U222="新加算Ⅴ（７）",U222="新加算Ⅴ（９）",U222="新加算Ⅴ（10）",U222="新加算Ⅴ（12）")),"継続で適用",""))</f>
        <v/>
      </c>
      <c r="AS224" s="856" t="str">
        <f aca="false">IF(AND(U224&lt;&gt;"",AS222=""),"新規に適用",IF(AND(U224&lt;&gt;"",AS222&lt;&gt;""),"継続で適用",""))</f>
        <v/>
      </c>
      <c r="AT224" s="839"/>
      <c r="AU224" s="869"/>
      <c r="AV224" s="832" t="str">
        <f aca="false">IF(K222&lt;&gt;"","V列に色付け","")</f>
        <v/>
      </c>
      <c r="AW224" s="878"/>
      <c r="AX224" s="834"/>
      <c r="BL224" s="645" t="str">
        <f aca="false">G222</f>
        <v/>
      </c>
    </row>
    <row r="225" s="1" customFormat="true" ht="30" hidden="false" customHeight="true" outlineLevel="0" collapsed="false">
      <c r="A225" s="617"/>
      <c r="B225" s="618"/>
      <c r="C225" s="618"/>
      <c r="D225" s="618"/>
      <c r="E225" s="618"/>
      <c r="F225" s="618"/>
      <c r="G225" s="619"/>
      <c r="H225" s="619"/>
      <c r="I225" s="619"/>
      <c r="J225" s="809"/>
      <c r="K225" s="619"/>
      <c r="L225" s="621"/>
      <c r="M225" s="622"/>
      <c r="N225" s="860" t="str">
        <f aca="false">IF('別紙様式2-2（４・５月分）'!Q172="","",'別紙様式2-2（４・５月分）'!Q172)</f>
        <v/>
      </c>
      <c r="O225" s="864"/>
      <c r="P225" s="874"/>
      <c r="Q225" s="841"/>
      <c r="R225" s="875"/>
      <c r="S225" s="876"/>
      <c r="T225" s="844"/>
      <c r="U225" s="845"/>
      <c r="V225" s="871"/>
      <c r="W225" s="847"/>
      <c r="X225" s="882"/>
      <c r="Y225" s="668"/>
      <c r="Z225" s="882"/>
      <c r="AA225" s="668"/>
      <c r="AB225" s="882"/>
      <c r="AC225" s="668"/>
      <c r="AD225" s="882"/>
      <c r="AE225" s="668"/>
      <c r="AF225" s="668"/>
      <c r="AG225" s="849"/>
      <c r="AH225" s="850"/>
      <c r="AI225" s="872"/>
      <c r="AJ225" s="883"/>
      <c r="AK225" s="853"/>
      <c r="AL225" s="854"/>
      <c r="AM225" s="855"/>
      <c r="AN225" s="856"/>
      <c r="AO225" s="856"/>
      <c r="AP225" s="857"/>
      <c r="AQ225" s="856"/>
      <c r="AR225" s="858"/>
      <c r="AS225" s="856"/>
      <c r="AT225" s="682" t="str">
        <f aca="false">IF(AV222="","",IF(OR(U222="",AND(N225="ベア加算なし",OR(U222="新加算Ⅰ",U222="新加算Ⅱ",U222="新加算Ⅲ",U222="新加算Ⅳ"),AN222=""),AND(OR(U222="新加算Ⅰ",U222="新加算Ⅱ",U222="新加算Ⅲ",U222="新加算Ⅳ",U222="新加算Ⅴ（１）",U222="新加算Ⅴ（２）",U222="新加算Ⅴ（３）",U222="新加算Ⅴ（４）",U222="新加算Ⅴ（５）",U222="新加算Ⅴ（６）",U222="新加算Ⅴ（８）",U222="新加算Ⅴ（11）"),AO222=""),AND(OR(U222="新加算Ⅴ（７）",U222="新加算Ⅴ（９）",U222="新加算Ⅴ（10）",U222="新加算Ⅴ（12）",U222="新加算Ⅴ（13）",U222="新加算Ⅴ（14）"),AP222=""),AND(OR(U222="新加算Ⅰ",U222="新加算Ⅱ",U222="新加算Ⅲ",U222="新加算Ⅴ（１）",U222="新加算Ⅴ（３）",U222="新加算Ⅴ（８）"),AQ222=""),AND(AND(OR(U222="新加算Ⅰ",U222="新加算Ⅱ",U222="新加算Ⅴ（１）",U222="新加算Ⅴ（２）",U222="新加算Ⅴ（３）",U222="新加算Ⅴ（４）",U222="新加算Ⅴ（５）",U222="新加算Ⅴ（６）",U222="新加算Ⅴ（７）",U222="新加算Ⅴ（９）",U222="新加算Ⅴ（10）",U222="新加算Ⅴ（12）"),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222=""),AND(OR(U222="新加算Ⅰ",U222="新加算Ⅴ（１）",U222="新加算Ⅴ（２）",U222="新加算Ⅴ（５）",U222="新加算Ⅴ（７）",U222="新加算Ⅴ（10）"),AS222="")),"！記入が必要な欄（ピンク色のセル）に空欄があります。空欄を埋めてください。",""))</f>
        <v/>
      </c>
      <c r="AU225" s="869"/>
      <c r="AV225" s="832"/>
      <c r="AW225" s="878" t="str">
        <f aca="false">IF('別紙様式2-2（４・５月分）'!O172="","",'別紙様式2-2（４・５月分）'!O172)</f>
        <v/>
      </c>
      <c r="AX225" s="834"/>
      <c r="BL225" s="645" t="str">
        <f aca="false">G222</f>
        <v/>
      </c>
    </row>
    <row r="226" customFormat="false" ht="30" hidden="false" customHeight="true" outlineLevel="0" collapsed="false">
      <c r="A226" s="731" t="n">
        <v>54</v>
      </c>
      <c r="B226" s="732" t="str">
        <f aca="false">IF(基本情報入力シート!C107="","",基本情報入力シート!C107)</f>
        <v/>
      </c>
      <c r="C226" s="732"/>
      <c r="D226" s="732"/>
      <c r="E226" s="732"/>
      <c r="F226" s="732"/>
      <c r="G226" s="733" t="str">
        <f aca="false">IF(基本情報入力シート!M107="","",基本情報入力シート!M107)</f>
        <v/>
      </c>
      <c r="H226" s="733" t="str">
        <f aca="false">IF(基本情報入力シート!R107="","",基本情報入力シート!R107)</f>
        <v/>
      </c>
      <c r="I226" s="733" t="str">
        <f aca="false">IF(基本情報入力シート!W107="","",基本情報入力シート!W107)</f>
        <v/>
      </c>
      <c r="J226" s="861" t="str">
        <f aca="false">IF(基本情報入力シート!X107="","",基本情報入力シート!X107)</f>
        <v/>
      </c>
      <c r="K226" s="733" t="str">
        <f aca="false">IF(基本情報入力シート!Y107="","",基本情報入力シート!Y107)</f>
        <v/>
      </c>
      <c r="L226" s="880" t="str">
        <f aca="false">IF(基本情報入力シート!AB107="","",基本情報入力シート!AB107)</f>
        <v/>
      </c>
      <c r="M226" s="881" t="e">
        <f aca="false">IF(基本情報入力シート!AC107="","",基本情報入力シート!AC107)</f>
        <v>#N/A</v>
      </c>
      <c r="N226" s="812" t="str">
        <f aca="false">IF('別紙様式2-2（４・５月分）'!Q173="","",'別紙様式2-2（４・５月分）'!Q173)</f>
        <v/>
      </c>
      <c r="O226" s="864" t="e">
        <f aca="false">IF(SUM('別紙様式2-2（４・５月分）'!R173:R175)=0,"",SUM('別紙様式2-2（４・５月分）'!R173:R175))</f>
        <v>#N/A</v>
      </c>
      <c r="P226" s="814" t="e">
        <f aca="false">IFERROR(VLOOKUP('別紙様式2-2（４・５月分）'!AR173,【参考】数式用!$AT$5:$AU$22,2,FALSE),"")))</f>
        <v>#N/A</v>
      </c>
      <c r="Q226" s="814"/>
      <c r="R226" s="814"/>
      <c r="S226" s="865" t="e">
        <f aca="false">IFERROR(VLOOKUP(K226,【参考】数式用!$A$5:$AB$27,MATCH(P226,【参考】数式用!$B$4:$AB$4,0)+1,0),"")))</f>
        <v>#N/A</v>
      </c>
      <c r="T226" s="816" t="s">
        <v>447</v>
      </c>
      <c r="U226" s="817"/>
      <c r="V226" s="866" t="e">
        <f aca="false">IFERROR(VLOOKUP(K226,【参考】数式用!$A$5:$AB$27,MATCH(U226,【参考】数式用!$B$4:$AB$4,0)+1,0),"")))</f>
        <v>#N/A</v>
      </c>
      <c r="W226" s="819" t="s">
        <v>114</v>
      </c>
      <c r="X226" s="820" t="n">
        <v>6</v>
      </c>
      <c r="Y226" s="627" t="s">
        <v>115</v>
      </c>
      <c r="Z226" s="820" t="n">
        <v>6</v>
      </c>
      <c r="AA226" s="627" t="s">
        <v>406</v>
      </c>
      <c r="AB226" s="820" t="n">
        <v>7</v>
      </c>
      <c r="AC226" s="627" t="s">
        <v>115</v>
      </c>
      <c r="AD226" s="820" t="n">
        <v>3</v>
      </c>
      <c r="AE226" s="627" t="s">
        <v>116</v>
      </c>
      <c r="AF226" s="627" t="s">
        <v>127</v>
      </c>
      <c r="AG226" s="821" t="n">
        <f aca="false">IF(X226&gt;=1,(AB226*12+AD226)-(X226*12+Z226)+1,"")</f>
        <v>10</v>
      </c>
      <c r="AH226" s="822" t="s">
        <v>407</v>
      </c>
      <c r="AI226" s="867" t="str">
        <f aca="false">IFERROR(ROUNDDOWN(ROUND(L226*V226,0)*M226,0)*AG226,"")</f>
        <v/>
      </c>
      <c r="AJ226" s="868" t="str">
        <f aca="false">IFERROR(ROUNDDOWN(ROUND((L226*(V226-AX226)),0)*M226,0)*AG226,"")</f>
        <v/>
      </c>
      <c r="AK226" s="825" t="e">
        <f aca="false">IFERROR(IF(OR(N226="",N227="",N229=""),0,ROUNDDOWN(ROUNDDOWN(ROUND(L226*VLOOKUP(K226,【参考】数式用!$A$5:$AB$27,MATCH("新加算Ⅳ",【参考】数式用!$B$4:$AB$4,0)+1,0),0)*M226,0)*AG226*0.5,0)),"")),0),0),0)))</f>
        <v>#N/A</v>
      </c>
      <c r="AL226" s="826"/>
      <c r="AM226" s="827" t="e">
        <f aca="false">IFERROR(IF(OR(N229="ベア加算",N229=""),0, IF(OR(U226="新加算Ⅰ",U226="新加算Ⅱ",U226="新加算Ⅲ",U226="新加算Ⅳ"),ROUNDDOWN(ROUND(L226*VLOOKUP(K226,【参考】数式用!$A$5:$I$27,MATCH("ベア加算",【参考】数式用!$B$4:$I$4,0)+1,0),0)*M226,0)*AG226,0)),"")),0),0))))</f>
        <v>#N/A</v>
      </c>
      <c r="AN226" s="704"/>
      <c r="AO226" s="828"/>
      <c r="AP226" s="705"/>
      <c r="AQ226" s="705"/>
      <c r="AR226" s="829"/>
      <c r="AS226" s="830"/>
      <c r="AT226" s="640" t="str">
        <f aca="false">IF(AV226="","",IF(V226&lt;O226,"！加算の要件上は問題ありませんが、令和６年４・５月と比較して令和６年６月に加算率が下がる計画になっています。",""))</f>
        <v/>
      </c>
      <c r="AU226" s="869"/>
      <c r="AV226" s="832" t="str">
        <f aca="false">IF(K226&lt;&gt;"","V列に色付け","")</f>
        <v/>
      </c>
      <c r="AW226" s="878" t="str">
        <f aca="false">IF('別紙様式2-2（４・５月分）'!O173="","",'別紙様式2-2（４・５月分）'!O173)</f>
        <v/>
      </c>
      <c r="AX226" s="834" t="e">
        <f aca="false">IF(SUM('別紙様式2-2（４・５月分）'!P173:P175)=0,"",SUM('別紙様式2-2（４・５月分）'!P173:P175))</f>
        <v>#N/A</v>
      </c>
      <c r="AY226" s="835" t="e">
        <f aca="false">IFERROR(VLOOKUP(K226,【参考】数式用!$AJ$2:$AK$24,2,FALSE),"")))</f>
        <v>#N/A</v>
      </c>
      <c r="AZ226" s="836" t="s">
        <v>448</v>
      </c>
      <c r="BA226" s="836" t="s">
        <v>449</v>
      </c>
      <c r="BB226" s="836" t="s">
        <v>450</v>
      </c>
      <c r="BC226" s="836" t="s">
        <v>451</v>
      </c>
      <c r="BD226" s="836" t="e">
        <f aca="false">IF(AND(P226&lt;&gt;"新加算Ⅰ",P226&lt;&gt;"新加算Ⅱ",P226&lt;&gt;"新加算Ⅲ",P226&lt;&gt;"新加算Ⅳ"),P226,IF(Q228&lt;&gt;"",Q228,""))</f>
        <v>#N/A</v>
      </c>
      <c r="BE226" s="836"/>
      <c r="BF226" s="836" t="e">
        <f aca="false">IF(AM226&lt;&gt;0,IF(AN226="○","入力済","未入力"),"")</f>
        <v>#N/A</v>
      </c>
      <c r="BG226" s="836" t="str">
        <f aca="false">IF(OR(U226="新加算Ⅰ",U226="新加算Ⅱ",U226="新加算Ⅲ",U226="新加算Ⅳ",U226="新加算Ⅴ（１）",U226="新加算Ⅴ（２）",U226="新加算Ⅴ（３）",U226="新加算ⅠⅤ（４）",U226="新加算Ⅴ（５）",U226="新加算Ⅴ（６）",U226="新加算Ⅴ（８）",U226="新加算Ⅴ（11）"),IF(OR(AO226="○",AO226="令和６年度中に満たす"),"入力済","未入力"),"")</f>
        <v/>
      </c>
      <c r="BH226" s="836" t="str">
        <f aca="false">IF(OR(U226="新加算Ⅴ（７）",U226="新加算Ⅴ（９）",U226="新加算Ⅴ（10）",U226="新加算Ⅴ（12）",U226="新加算Ⅴ（13）",U226="新加算Ⅴ（14）"),IF(OR(AP226="○",AP226="令和６年度中に満たす"),"入力済","未入力"),"")</f>
        <v/>
      </c>
      <c r="BI226" s="836" t="str">
        <f aca="false">IF(OR(U226="新加算Ⅰ",U226="新加算Ⅱ",U226="新加算Ⅲ",U226="新加算Ⅴ（１）",U226="新加算Ⅴ（３）",U226="新加算Ⅴ（８）"),IF(OR(AQ226="○",AQ226="令和６年度中に満たす"),"入力済","未入力"),"")</f>
        <v/>
      </c>
      <c r="BJ226" s="837" t="str">
        <f aca="false">IF(OR(U226="新加算Ⅰ",U226="新加算Ⅱ",U226="新加算Ⅴ（１）",U226="新加算Ⅴ（２）",U226="新加算Ⅴ（３）",U226="新加算Ⅴ（４）",U226="新加算Ⅴ（５）",U226="新加算Ⅴ（６）",U226="新加算Ⅴ（７）",U226="新加算Ⅴ（９）",U226="新加算Ⅴ（10）",U226="新加算Ⅴ（12）"),IF(OR(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（病院等（老健以外）)",K226&lt;&gt;"（介護予防）短期入所療養介護（医療院）"),AR226&lt;&gt;""),1,""),"")</f>
        <v/>
      </c>
      <c r="BK226" s="832" t="str">
        <f aca="false">IF(OR(U226="新加算Ⅰ",U226="新加算Ⅴ（１）",U226="新加算Ⅴ（２）",U226="新加算Ⅴ（５）",U226="新加算Ⅴ（７）",U226="新加算Ⅴ（10）"),IF(AS226="","未入力","入力済"),"")</f>
        <v/>
      </c>
      <c r="BL226" s="645" t="str">
        <f aca="false">G226</f>
        <v/>
      </c>
    </row>
    <row r="227" customFormat="false" ht="15" hidden="false" customHeight="true" outlineLevel="0" collapsed="false">
      <c r="A227" s="731"/>
      <c r="B227" s="732"/>
      <c r="C227" s="732"/>
      <c r="D227" s="732"/>
      <c r="E227" s="732"/>
      <c r="F227" s="732"/>
      <c r="G227" s="733"/>
      <c r="H227" s="733"/>
      <c r="I227" s="733"/>
      <c r="J227" s="861"/>
      <c r="K227" s="733"/>
      <c r="L227" s="880"/>
      <c r="M227" s="881"/>
      <c r="N227" s="838" t="str">
        <f aca="false">IF('別紙様式2-2（４・５月分）'!Q174="","",'別紙様式2-2（４・５月分）'!Q174)</f>
        <v/>
      </c>
      <c r="O227" s="864"/>
      <c r="P227" s="814"/>
      <c r="Q227" s="814"/>
      <c r="R227" s="814"/>
      <c r="S227" s="865"/>
      <c r="T227" s="816"/>
      <c r="U227" s="817"/>
      <c r="V227" s="866"/>
      <c r="W227" s="819"/>
      <c r="X227" s="820"/>
      <c r="Y227" s="627"/>
      <c r="Z227" s="820"/>
      <c r="AA227" s="627"/>
      <c r="AB227" s="820"/>
      <c r="AC227" s="627"/>
      <c r="AD227" s="820"/>
      <c r="AE227" s="627"/>
      <c r="AF227" s="627"/>
      <c r="AG227" s="821"/>
      <c r="AH227" s="822"/>
      <c r="AI227" s="867"/>
      <c r="AJ227" s="868"/>
      <c r="AK227" s="825"/>
      <c r="AL227" s="826"/>
      <c r="AM227" s="827"/>
      <c r="AN227" s="704"/>
      <c r="AO227" s="828"/>
      <c r="AP227" s="705"/>
      <c r="AQ227" s="705"/>
      <c r="AR227" s="829"/>
      <c r="AS227" s="830"/>
      <c r="AT227" s="839" t="str">
        <f aca="false">IF(AV226="","",IF(AG226&gt;10,"！令和６年度の新加算の「算定対象月」が10か月を超えています。標準的な「算定対象月」は令和６年６月から令和７年３月です。",IF(OR(AB226&lt;&gt;7,AD226&lt;&gt;3),"！算定期間の終わりが令和７年３月になっていません。区分変更を行う場合は、別紙様式2-4に記入してください。","")))</f>
        <v/>
      </c>
      <c r="AU227" s="869"/>
      <c r="AV227" s="832"/>
      <c r="AW227" s="878" t="str">
        <f aca="false">IF('別紙様式2-2（４・５月分）'!O174="","",'別紙様式2-2（４・５月分）'!O174)</f>
        <v/>
      </c>
      <c r="AX227" s="834"/>
      <c r="AY227" s="835"/>
      <c r="AZ227" s="836"/>
      <c r="BA227" s="836"/>
      <c r="BB227" s="836"/>
      <c r="BC227" s="836"/>
      <c r="BD227" s="836"/>
      <c r="BE227" s="836"/>
      <c r="BF227" s="836"/>
      <c r="BG227" s="836"/>
      <c r="BH227" s="836"/>
      <c r="BI227" s="836"/>
      <c r="BJ227" s="837"/>
      <c r="BK227" s="832"/>
      <c r="BL227" s="645" t="str">
        <f aca="false">G226</f>
        <v/>
      </c>
    </row>
    <row r="228" s="1" customFormat="true" ht="15" hidden="false" customHeight="true" outlineLevel="0" collapsed="false">
      <c r="A228" s="731"/>
      <c r="B228" s="732"/>
      <c r="C228" s="732"/>
      <c r="D228" s="732"/>
      <c r="E228" s="732"/>
      <c r="F228" s="732"/>
      <c r="G228" s="733"/>
      <c r="H228" s="733"/>
      <c r="I228" s="733"/>
      <c r="J228" s="861"/>
      <c r="K228" s="733"/>
      <c r="L228" s="880"/>
      <c r="M228" s="881"/>
      <c r="N228" s="838"/>
      <c r="O228" s="864"/>
      <c r="P228" s="874" t="s">
        <v>118</v>
      </c>
      <c r="Q228" s="841" t="e">
        <f aca="false">IFERROR(VLOOKUP('別紙様式2-2（４・５月分）'!AR173,【参考】数式用!$AT$5:$AV$22,3,FALSE),"")))</f>
        <v>#N/A</v>
      </c>
      <c r="R228" s="875" t="s">
        <v>120</v>
      </c>
      <c r="S228" s="870" t="e">
        <f aca="false">IFERROR(VLOOKUP(K226,【参考】数式用!$A$5:$AB$27,MATCH(Q228,【参考】数式用!$B$4:$AB$4,0)+1,0),"")))</f>
        <v>#N/A</v>
      </c>
      <c r="T228" s="844" t="s">
        <v>452</v>
      </c>
      <c r="U228" s="845"/>
      <c r="V228" s="871" t="e">
        <f aca="false">IFERROR(VLOOKUP(K226,【参考】数式用!$A$5:$AB$27,MATCH(U228,【参考】数式用!$B$4:$AB$4,0)+1,0),"")))</f>
        <v>#N/A</v>
      </c>
      <c r="W228" s="847" t="s">
        <v>114</v>
      </c>
      <c r="X228" s="882" t="n">
        <v>7</v>
      </c>
      <c r="Y228" s="668" t="s">
        <v>115</v>
      </c>
      <c r="Z228" s="882" t="n">
        <v>4</v>
      </c>
      <c r="AA228" s="668" t="s">
        <v>406</v>
      </c>
      <c r="AB228" s="882" t="n">
        <v>8</v>
      </c>
      <c r="AC228" s="668" t="s">
        <v>115</v>
      </c>
      <c r="AD228" s="882" t="n">
        <v>3</v>
      </c>
      <c r="AE228" s="668" t="s">
        <v>116</v>
      </c>
      <c r="AF228" s="668" t="s">
        <v>127</v>
      </c>
      <c r="AG228" s="849" t="n">
        <f aca="false">IF(X228&gt;=1,(AB228*12+AD228)-(X228*12+Z228)+1,"")</f>
        <v>12</v>
      </c>
      <c r="AH228" s="850" t="s">
        <v>407</v>
      </c>
      <c r="AI228" s="872" t="str">
        <f aca="false">IFERROR(ROUNDDOWN(ROUND(L226*V228,0)*M226,0)*AG228,"")</f>
        <v/>
      </c>
      <c r="AJ228" s="883" t="str">
        <f aca="false">IFERROR(ROUNDDOWN(ROUND((L226*(V228-AX226)),0)*M226,0)*AG228,"")</f>
        <v/>
      </c>
      <c r="AK228" s="853" t="e">
        <f aca="false">IFERROR(IF(OR(N226="",N227="",N229=""),0,ROUNDDOWN(ROUNDDOWN(ROUND(L226*VLOOKUP(K226,【参考】数式用!$A$5:$AB$27,MATCH("新加算Ⅳ",【参考】数式用!$B$4:$AB$4,0)+1,0),0)*M226,0)*AG228*0.5,0)),"")),0),0),0)))</f>
        <v>#N/A</v>
      </c>
      <c r="AL228" s="854" t="str">
        <f aca="false">IF(U228&lt;&gt;"","新規に適用","")</f>
        <v/>
      </c>
      <c r="AM228" s="855" t="e">
        <f aca="false">IFERROR(IF(OR(N229="ベア加算",N229=""),0, IF(OR(U226="新加算Ⅰ",U226="新加算Ⅱ",U226="新加算Ⅲ",U226="新加算Ⅳ"),0,ROUNDDOWN(ROUND(L226*VLOOKUP(K226,【参考】数式用!$A$5:$I$27,MATCH("ベア加算",【参考】数式用!$B$4:$I$4,0)+1,0),0)*M226,0)*AG228)),"")),0),0))))</f>
        <v>#N/A</v>
      </c>
      <c r="AN228" s="856" t="e">
        <f aca="false">IF(AM228=0,"",IF(AND(U228&lt;&gt;"",AN226=""),"新規に適用",IF(AND(U228&lt;&gt;"",AN226&lt;&gt;""),"継続で適用","")))</f>
        <v>#N/A</v>
      </c>
      <c r="AO228" s="856" t="str">
        <f aca="false">IF(AND(U228&lt;&gt;"",AO226=""),"新規に適用",IF(AND(U228&lt;&gt;"",AO226&lt;&gt;""),"継続で適用",""))</f>
        <v/>
      </c>
      <c r="AP228" s="857"/>
      <c r="AQ228" s="856" t="str">
        <f aca="false">IF(AND(U228&lt;&gt;"",AQ226=""),"新規に適用",IF(AND(U228&lt;&gt;"",AQ226&lt;&gt;""),"継続で適用",""))</f>
        <v/>
      </c>
      <c r="AR228" s="858" t="str">
        <f aca="false">IF(AND(U228&lt;&gt;"",AO226=""),"新規に適用",IF(AND(U228&lt;&gt;"",OR(U226="新加算Ⅰ",U226="新加算Ⅱ",U226="新加算Ⅴ（１）",U226="新加算Ⅴ（２）",U226="新加算Ⅴ（３）",U226="新加算Ⅴ（４）",U226="新加算Ⅴ（５）",U226="新加算Ⅴ（６）",U226="新加算Ⅴ（７）",U226="新加算Ⅴ（９）",U226="新加算Ⅴ（10）",U226="新加算Ⅴ（12）")),"継続で適用",""))</f>
        <v/>
      </c>
      <c r="AS228" s="856" t="str">
        <f aca="false">IF(AND(U228&lt;&gt;"",AS226=""),"新規に適用",IF(AND(U228&lt;&gt;"",AS226&lt;&gt;""),"継続で適用",""))</f>
        <v/>
      </c>
      <c r="AT228" s="839"/>
      <c r="AU228" s="869"/>
      <c r="AV228" s="832" t="str">
        <f aca="false">IF(K226&lt;&gt;"","V列に色付け","")</f>
        <v/>
      </c>
      <c r="AW228" s="878"/>
      <c r="AX228" s="834"/>
      <c r="BL228" s="645" t="str">
        <f aca="false">G226</f>
        <v/>
      </c>
    </row>
    <row r="229" s="1" customFormat="true" ht="30" hidden="false" customHeight="true" outlineLevel="0" collapsed="false">
      <c r="A229" s="731"/>
      <c r="B229" s="732"/>
      <c r="C229" s="732"/>
      <c r="D229" s="732"/>
      <c r="E229" s="732"/>
      <c r="F229" s="732"/>
      <c r="G229" s="733"/>
      <c r="H229" s="733"/>
      <c r="I229" s="733"/>
      <c r="J229" s="861"/>
      <c r="K229" s="733"/>
      <c r="L229" s="880"/>
      <c r="M229" s="881"/>
      <c r="N229" s="860" t="str">
        <f aca="false">IF('別紙様式2-2（４・５月分）'!Q175="","",'別紙様式2-2（４・５月分）'!Q175)</f>
        <v/>
      </c>
      <c r="O229" s="864"/>
      <c r="P229" s="874"/>
      <c r="Q229" s="841"/>
      <c r="R229" s="875"/>
      <c r="S229" s="870"/>
      <c r="T229" s="844"/>
      <c r="U229" s="845"/>
      <c r="V229" s="871"/>
      <c r="W229" s="847"/>
      <c r="X229" s="882"/>
      <c r="Y229" s="668"/>
      <c r="Z229" s="882"/>
      <c r="AA229" s="668"/>
      <c r="AB229" s="882"/>
      <c r="AC229" s="668"/>
      <c r="AD229" s="882"/>
      <c r="AE229" s="668"/>
      <c r="AF229" s="668"/>
      <c r="AG229" s="849"/>
      <c r="AH229" s="850"/>
      <c r="AI229" s="872"/>
      <c r="AJ229" s="883"/>
      <c r="AK229" s="853"/>
      <c r="AL229" s="854"/>
      <c r="AM229" s="855"/>
      <c r="AN229" s="856"/>
      <c r="AO229" s="856"/>
      <c r="AP229" s="857"/>
      <c r="AQ229" s="856"/>
      <c r="AR229" s="858"/>
      <c r="AS229" s="856"/>
      <c r="AT229" s="682" t="str">
        <f aca="false">IF(AV226="","",IF(OR(U226="",AND(N229="ベア加算なし",OR(U226="新加算Ⅰ",U226="新加算Ⅱ",U226="新加算Ⅲ",U226="新加算Ⅳ"),AN226=""),AND(OR(U226="新加算Ⅰ",U226="新加算Ⅱ",U226="新加算Ⅲ",U226="新加算Ⅳ",U226="新加算Ⅴ（１）",U226="新加算Ⅴ（２）",U226="新加算Ⅴ（３）",U226="新加算Ⅴ（４）",U226="新加算Ⅴ（５）",U226="新加算Ⅴ（６）",U226="新加算Ⅴ（８）",U226="新加算Ⅴ（11）"),AO226=""),AND(OR(U226="新加算Ⅴ（７）",U226="新加算Ⅴ（９）",U226="新加算Ⅴ（10）",U226="新加算Ⅴ（12）",U226="新加算Ⅴ（13）",U226="新加算Ⅴ（14）"),AP226=""),AND(OR(U226="新加算Ⅰ",U226="新加算Ⅱ",U226="新加算Ⅲ",U226="新加算Ⅴ（１）",U226="新加算Ⅴ（３）",U226="新加算Ⅴ（８）"),AQ226=""),AND(AND(OR(U226="新加算Ⅰ",U226="新加算Ⅱ",U226="新加算Ⅴ（１）",U226="新加算Ⅴ（２）",U226="新加算Ⅴ（３）",U226="新加算Ⅴ（４）",U226="新加算Ⅴ（５）",U226="新加算Ⅴ（６）",U226="新加算Ⅴ（７）",U226="新加算Ⅴ（９）",U226="新加算Ⅴ（10）",U226="新加算Ⅴ（12）"),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226=""),AND(OR(U226="新加算Ⅰ",U226="新加算Ⅴ（１）",U226="新加算Ⅴ（２）",U226="新加算Ⅴ（５）",U226="新加算Ⅴ（７）",U226="新加算Ⅴ（10）"),AS226="")),"！記入が必要な欄（ピンク色のセル）に空欄があります。空欄を埋めてください。",""))</f>
        <v/>
      </c>
      <c r="AU229" s="869"/>
      <c r="AV229" s="832"/>
      <c r="AW229" s="878" t="str">
        <f aca="false">IF('別紙様式2-2（４・５月分）'!O175="","",'別紙様式2-2（４・５月分）'!O175)</f>
        <v/>
      </c>
      <c r="AX229" s="834"/>
      <c r="BL229" s="645" t="str">
        <f aca="false">G226</f>
        <v/>
      </c>
    </row>
    <row r="230" customFormat="false" ht="30" hidden="false" customHeight="true" outlineLevel="0" collapsed="false">
      <c r="A230" s="617" t="n">
        <v>55</v>
      </c>
      <c r="B230" s="618" t="str">
        <f aca="false">IF(基本情報入力シート!C108="","",基本情報入力シート!C108)</f>
        <v/>
      </c>
      <c r="C230" s="618"/>
      <c r="D230" s="618"/>
      <c r="E230" s="618"/>
      <c r="F230" s="618"/>
      <c r="G230" s="619" t="str">
        <f aca="false">IF(基本情報入力シート!M108="","",基本情報入力シート!M108)</f>
        <v/>
      </c>
      <c r="H230" s="619" t="str">
        <f aca="false">IF(基本情報入力シート!R108="","",基本情報入力シート!R108)</f>
        <v/>
      </c>
      <c r="I230" s="619" t="str">
        <f aca="false">IF(基本情報入力シート!W108="","",基本情報入力シート!W108)</f>
        <v/>
      </c>
      <c r="J230" s="809" t="str">
        <f aca="false">IF(基本情報入力シート!X108="","",基本情報入力シート!X108)</f>
        <v/>
      </c>
      <c r="K230" s="619" t="str">
        <f aca="false">IF(基本情報入力シート!Y108="","",基本情報入力シート!Y108)</f>
        <v/>
      </c>
      <c r="L230" s="621" t="str">
        <f aca="false">IF(基本情報入力シート!AB108="","",基本情報入力シート!AB108)</f>
        <v/>
      </c>
      <c r="M230" s="622" t="e">
        <f aca="false">IF(基本情報入力シート!AC108="","",基本情報入力シート!AC108)</f>
        <v>#N/A</v>
      </c>
      <c r="N230" s="812" t="str">
        <f aca="false">IF('別紙様式2-2（４・５月分）'!Q176="","",'別紙様式2-2（４・５月分）'!Q176)</f>
        <v/>
      </c>
      <c r="O230" s="864" t="e">
        <f aca="false">IF(SUM('別紙様式2-2（４・５月分）'!R176:R178)=0,"",SUM('別紙様式2-2（４・５月分）'!R176:R178))</f>
        <v>#N/A</v>
      </c>
      <c r="P230" s="814" t="e">
        <f aca="false">IFERROR(VLOOKUP('別紙様式2-2（４・５月分）'!AR176,【参考】数式用!$AT$5:$AU$22,2,FALSE),"")))</f>
        <v>#N/A</v>
      </c>
      <c r="Q230" s="814"/>
      <c r="R230" s="814"/>
      <c r="S230" s="865" t="e">
        <f aca="false">IFERROR(VLOOKUP(K230,【参考】数式用!$A$5:$AB$27,MATCH(P230,【参考】数式用!$B$4:$AB$4,0)+1,0),"")))</f>
        <v>#N/A</v>
      </c>
      <c r="T230" s="816" t="s">
        <v>447</v>
      </c>
      <c r="U230" s="817"/>
      <c r="V230" s="866" t="e">
        <f aca="false">IFERROR(VLOOKUP(K230,【参考】数式用!$A$5:$AB$27,MATCH(U230,【参考】数式用!$B$4:$AB$4,0)+1,0),"")))</f>
        <v>#N/A</v>
      </c>
      <c r="W230" s="819" t="s">
        <v>114</v>
      </c>
      <c r="X230" s="820" t="n">
        <v>6</v>
      </c>
      <c r="Y230" s="627" t="s">
        <v>115</v>
      </c>
      <c r="Z230" s="820" t="n">
        <v>6</v>
      </c>
      <c r="AA230" s="627" t="s">
        <v>406</v>
      </c>
      <c r="AB230" s="820" t="n">
        <v>7</v>
      </c>
      <c r="AC230" s="627" t="s">
        <v>115</v>
      </c>
      <c r="AD230" s="820" t="n">
        <v>3</v>
      </c>
      <c r="AE230" s="627" t="s">
        <v>116</v>
      </c>
      <c r="AF230" s="627" t="s">
        <v>127</v>
      </c>
      <c r="AG230" s="821" t="n">
        <f aca="false">IF(X230&gt;=1,(AB230*12+AD230)-(X230*12+Z230)+1,"")</f>
        <v>10</v>
      </c>
      <c r="AH230" s="822" t="s">
        <v>407</v>
      </c>
      <c r="AI230" s="867" t="str">
        <f aca="false">IFERROR(ROUNDDOWN(ROUND(L230*V230,0)*M230,0)*AG230,"")</f>
        <v/>
      </c>
      <c r="AJ230" s="868" t="str">
        <f aca="false">IFERROR(ROUNDDOWN(ROUND((L230*(V230-AX230)),0)*M230,0)*AG230,"")</f>
        <v/>
      </c>
      <c r="AK230" s="825" t="e">
        <f aca="false">IFERROR(IF(OR(N230="",N231="",N233=""),0,ROUNDDOWN(ROUNDDOWN(ROUND(L230*VLOOKUP(K230,【参考】数式用!$A$5:$AB$27,MATCH("新加算Ⅳ",【参考】数式用!$B$4:$AB$4,0)+1,0),0)*M230,0)*AG230*0.5,0)),"")),0),0),0)))</f>
        <v>#N/A</v>
      </c>
      <c r="AL230" s="826"/>
      <c r="AM230" s="827" t="e">
        <f aca="false">IFERROR(IF(OR(N233="ベア加算",N233=""),0, IF(OR(U230="新加算Ⅰ",U230="新加算Ⅱ",U230="新加算Ⅲ",U230="新加算Ⅳ"),ROUNDDOWN(ROUND(L230*VLOOKUP(K230,【参考】数式用!$A$5:$I$27,MATCH("ベア加算",【参考】数式用!$B$4:$I$4,0)+1,0),0)*M230,0)*AG230,0)),"")),0),0))))</f>
        <v>#N/A</v>
      </c>
      <c r="AN230" s="704"/>
      <c r="AO230" s="828"/>
      <c r="AP230" s="705"/>
      <c r="AQ230" s="705"/>
      <c r="AR230" s="829"/>
      <c r="AS230" s="830"/>
      <c r="AT230" s="640" t="str">
        <f aca="false">IF(AV230="","",IF(V230&lt;O230,"！加算の要件上は問題ありませんが、令和６年４・５月と比較して令和６年６月に加算率が下がる計画になっています。",""))</f>
        <v/>
      </c>
      <c r="AU230" s="869"/>
      <c r="AV230" s="832" t="str">
        <f aca="false">IF(K230&lt;&gt;"","V列に色付け","")</f>
        <v/>
      </c>
      <c r="AW230" s="878" t="str">
        <f aca="false">IF('別紙様式2-2（４・５月分）'!O176="","",'別紙様式2-2（４・５月分）'!O176)</f>
        <v/>
      </c>
      <c r="AX230" s="834" t="e">
        <f aca="false">IF(SUM('別紙様式2-2（４・５月分）'!P176:P178)=0,"",SUM('別紙様式2-2（４・５月分）'!P176:P178))</f>
        <v>#N/A</v>
      </c>
      <c r="AY230" s="835" t="e">
        <f aca="false">IFERROR(VLOOKUP(K230,【参考】数式用!$AJ$2:$AK$24,2,FALSE),"")))</f>
        <v>#N/A</v>
      </c>
      <c r="AZ230" s="836" t="s">
        <v>448</v>
      </c>
      <c r="BA230" s="836" t="s">
        <v>449</v>
      </c>
      <c r="BB230" s="836" t="s">
        <v>450</v>
      </c>
      <c r="BC230" s="836" t="s">
        <v>451</v>
      </c>
      <c r="BD230" s="836" t="e">
        <f aca="false">IF(AND(P230&lt;&gt;"新加算Ⅰ",P230&lt;&gt;"新加算Ⅱ",P230&lt;&gt;"新加算Ⅲ",P230&lt;&gt;"新加算Ⅳ"),P230,IF(Q232&lt;&gt;"",Q232,""))</f>
        <v>#N/A</v>
      </c>
      <c r="BE230" s="836"/>
      <c r="BF230" s="836" t="e">
        <f aca="false">IF(AM230&lt;&gt;0,IF(AN230="○","入力済","未入力"),"")</f>
        <v>#N/A</v>
      </c>
      <c r="BG230" s="836" t="str">
        <f aca="false">IF(OR(U230="新加算Ⅰ",U230="新加算Ⅱ",U230="新加算Ⅲ",U230="新加算Ⅳ",U230="新加算Ⅴ（１）",U230="新加算Ⅴ（２）",U230="新加算Ⅴ（３）",U230="新加算ⅠⅤ（４）",U230="新加算Ⅴ（５）",U230="新加算Ⅴ（６）",U230="新加算Ⅴ（８）",U230="新加算Ⅴ（11）"),IF(OR(AO230="○",AO230="令和６年度中に満たす"),"入力済","未入力"),"")</f>
        <v/>
      </c>
      <c r="BH230" s="836" t="str">
        <f aca="false">IF(OR(U230="新加算Ⅴ（７）",U230="新加算Ⅴ（９）",U230="新加算Ⅴ（10）",U230="新加算Ⅴ（12）",U230="新加算Ⅴ（13）",U230="新加算Ⅴ（14）"),IF(OR(AP230="○",AP230="令和６年度中に満たす"),"入力済","未入力"),"")</f>
        <v/>
      </c>
      <c r="BI230" s="836" t="str">
        <f aca="false">IF(OR(U230="新加算Ⅰ",U230="新加算Ⅱ",U230="新加算Ⅲ",U230="新加算Ⅴ（１）",U230="新加算Ⅴ（３）",U230="新加算Ⅴ（８）"),IF(OR(AQ230="○",AQ230="令和６年度中に満たす"),"入力済","未入力"),"")</f>
        <v/>
      </c>
      <c r="BJ230" s="837" t="str">
        <f aca="false">IF(OR(U230="新加算Ⅰ",U230="新加算Ⅱ",U230="新加算Ⅴ（１）",U230="新加算Ⅴ（２）",U230="新加算Ⅴ（３）",U230="新加算Ⅴ（４）",U230="新加算Ⅴ（５）",U230="新加算Ⅴ（６）",U230="新加算Ⅴ（７）",U230="新加算Ⅴ（９）",U230="新加算Ⅴ（10）",U230="新加算Ⅴ（12）"),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（病院等（老健以外）)",K230&lt;&gt;"（介護予防）短期入所療養介護（医療院）"),AR230&lt;&gt;""),1,""),"")</f>
        <v/>
      </c>
      <c r="BK230" s="832" t="str">
        <f aca="false">IF(OR(U230="新加算Ⅰ",U230="新加算Ⅴ（１）",U230="新加算Ⅴ（２）",U230="新加算Ⅴ（５）",U230="新加算Ⅴ（７）",U230="新加算Ⅴ（10）"),IF(AS230="","未入力","入力済"),"")</f>
        <v/>
      </c>
      <c r="BL230" s="645" t="str">
        <f aca="false">G230</f>
        <v/>
      </c>
    </row>
    <row r="231" customFormat="false" ht="15" hidden="false" customHeight="true" outlineLevel="0" collapsed="false">
      <c r="A231" s="617"/>
      <c r="B231" s="618"/>
      <c r="C231" s="618"/>
      <c r="D231" s="618"/>
      <c r="E231" s="618"/>
      <c r="F231" s="618"/>
      <c r="G231" s="619"/>
      <c r="H231" s="619"/>
      <c r="I231" s="619"/>
      <c r="J231" s="809"/>
      <c r="K231" s="619"/>
      <c r="L231" s="621"/>
      <c r="M231" s="622"/>
      <c r="N231" s="838" t="str">
        <f aca="false">IF('別紙様式2-2（４・５月分）'!Q177="","",'別紙様式2-2（４・５月分）'!Q177)</f>
        <v/>
      </c>
      <c r="O231" s="864"/>
      <c r="P231" s="814"/>
      <c r="Q231" s="814"/>
      <c r="R231" s="814"/>
      <c r="S231" s="865"/>
      <c r="T231" s="816"/>
      <c r="U231" s="817"/>
      <c r="V231" s="866"/>
      <c r="W231" s="819"/>
      <c r="X231" s="820"/>
      <c r="Y231" s="627"/>
      <c r="Z231" s="820"/>
      <c r="AA231" s="627"/>
      <c r="AB231" s="820"/>
      <c r="AC231" s="627"/>
      <c r="AD231" s="820"/>
      <c r="AE231" s="627"/>
      <c r="AF231" s="627"/>
      <c r="AG231" s="821"/>
      <c r="AH231" s="822"/>
      <c r="AI231" s="867"/>
      <c r="AJ231" s="868"/>
      <c r="AK231" s="825"/>
      <c r="AL231" s="826"/>
      <c r="AM231" s="827"/>
      <c r="AN231" s="704"/>
      <c r="AO231" s="828"/>
      <c r="AP231" s="705"/>
      <c r="AQ231" s="705"/>
      <c r="AR231" s="829"/>
      <c r="AS231" s="830"/>
      <c r="AT231" s="839" t="str">
        <f aca="false">IF(AV230="","",IF(AG230&gt;10,"！令和６年度の新加算の「算定対象月」が10か月を超えています。標準的な「算定対象月」は令和６年６月から令和７年３月です。",IF(OR(AB230&lt;&gt;7,AD230&lt;&gt;3),"！算定期間の終わりが令和７年３月になっていません。区分変更を行う場合は、別紙様式2-4に記入してください。","")))</f>
        <v/>
      </c>
      <c r="AU231" s="869"/>
      <c r="AV231" s="832"/>
      <c r="AW231" s="878" t="str">
        <f aca="false">IF('別紙様式2-2（４・５月分）'!O177="","",'別紙様式2-2（４・５月分）'!O177)</f>
        <v/>
      </c>
      <c r="AX231" s="834"/>
      <c r="AY231" s="835"/>
      <c r="AZ231" s="836"/>
      <c r="BA231" s="836"/>
      <c r="BB231" s="836"/>
      <c r="BC231" s="836"/>
      <c r="BD231" s="836"/>
      <c r="BE231" s="836"/>
      <c r="BF231" s="836"/>
      <c r="BG231" s="836"/>
      <c r="BH231" s="836"/>
      <c r="BI231" s="836"/>
      <c r="BJ231" s="837"/>
      <c r="BK231" s="832"/>
      <c r="BL231" s="645" t="str">
        <f aca="false">G230</f>
        <v/>
      </c>
    </row>
    <row r="232" s="1" customFormat="true" ht="15" hidden="false" customHeight="true" outlineLevel="0" collapsed="false">
      <c r="A232" s="617"/>
      <c r="B232" s="618"/>
      <c r="C232" s="618"/>
      <c r="D232" s="618"/>
      <c r="E232" s="618"/>
      <c r="F232" s="618"/>
      <c r="G232" s="619"/>
      <c r="H232" s="619"/>
      <c r="I232" s="619"/>
      <c r="J232" s="809"/>
      <c r="K232" s="619"/>
      <c r="L232" s="621"/>
      <c r="M232" s="622"/>
      <c r="N232" s="838"/>
      <c r="O232" s="864"/>
      <c r="P232" s="874" t="s">
        <v>118</v>
      </c>
      <c r="Q232" s="841" t="e">
        <f aca="false">IFERROR(VLOOKUP('別紙様式2-2（４・５月分）'!AR176,【参考】数式用!$AT$5:$AV$22,3,FALSE),"")))</f>
        <v>#N/A</v>
      </c>
      <c r="R232" s="875" t="s">
        <v>120</v>
      </c>
      <c r="S232" s="876" t="e">
        <f aca="false">IFERROR(VLOOKUP(K230,【参考】数式用!$A$5:$AB$27,MATCH(Q232,【参考】数式用!$B$4:$AB$4,0)+1,0),"")))</f>
        <v>#N/A</v>
      </c>
      <c r="T232" s="844" t="s">
        <v>452</v>
      </c>
      <c r="U232" s="845"/>
      <c r="V232" s="871" t="e">
        <f aca="false">IFERROR(VLOOKUP(K230,【参考】数式用!$A$5:$AB$27,MATCH(U232,【参考】数式用!$B$4:$AB$4,0)+1,0),"")))</f>
        <v>#N/A</v>
      </c>
      <c r="W232" s="847" t="s">
        <v>114</v>
      </c>
      <c r="X232" s="882" t="n">
        <v>7</v>
      </c>
      <c r="Y232" s="668" t="s">
        <v>115</v>
      </c>
      <c r="Z232" s="882" t="n">
        <v>4</v>
      </c>
      <c r="AA232" s="668" t="s">
        <v>406</v>
      </c>
      <c r="AB232" s="882" t="n">
        <v>8</v>
      </c>
      <c r="AC232" s="668" t="s">
        <v>115</v>
      </c>
      <c r="AD232" s="882" t="n">
        <v>3</v>
      </c>
      <c r="AE232" s="668" t="s">
        <v>116</v>
      </c>
      <c r="AF232" s="668" t="s">
        <v>127</v>
      </c>
      <c r="AG232" s="849" t="n">
        <f aca="false">IF(X232&gt;=1,(AB232*12+AD232)-(X232*12+Z232)+1,"")</f>
        <v>12</v>
      </c>
      <c r="AH232" s="850" t="s">
        <v>407</v>
      </c>
      <c r="AI232" s="872" t="str">
        <f aca="false">IFERROR(ROUNDDOWN(ROUND(L230*V232,0)*M230,0)*AG232,"")</f>
        <v/>
      </c>
      <c r="AJ232" s="883" t="str">
        <f aca="false">IFERROR(ROUNDDOWN(ROUND((L230*(V232-AX230)),0)*M230,0)*AG232,"")</f>
        <v/>
      </c>
      <c r="AK232" s="853" t="e">
        <f aca="false">IFERROR(IF(OR(N230="",N231="",N233=""),0,ROUNDDOWN(ROUNDDOWN(ROUND(L230*VLOOKUP(K230,【参考】数式用!$A$5:$AB$27,MATCH("新加算Ⅳ",【参考】数式用!$B$4:$AB$4,0)+1,0),0)*M230,0)*AG232*0.5,0)),"")),0),0),0)))</f>
        <v>#N/A</v>
      </c>
      <c r="AL232" s="854" t="str">
        <f aca="false">IF(U232&lt;&gt;"","新規に適用","")</f>
        <v/>
      </c>
      <c r="AM232" s="855" t="e">
        <f aca="false">IFERROR(IF(OR(N233="ベア加算",N233=""),0, IF(OR(U230="新加算Ⅰ",U230="新加算Ⅱ",U230="新加算Ⅲ",U230="新加算Ⅳ"),0,ROUNDDOWN(ROUND(L230*VLOOKUP(K230,【参考】数式用!$A$5:$I$27,MATCH("ベア加算",【参考】数式用!$B$4:$I$4,0)+1,0),0)*M230,0)*AG232)),"")),0),0))))</f>
        <v>#N/A</v>
      </c>
      <c r="AN232" s="856" t="e">
        <f aca="false">IF(AM232=0,"",IF(AND(U232&lt;&gt;"",AN230=""),"新規に適用",IF(AND(U232&lt;&gt;"",AN230&lt;&gt;""),"継続で適用","")))</f>
        <v>#N/A</v>
      </c>
      <c r="AO232" s="856" t="str">
        <f aca="false">IF(AND(U232&lt;&gt;"",AO230=""),"新規に適用",IF(AND(U232&lt;&gt;"",AO230&lt;&gt;""),"継続で適用",""))</f>
        <v/>
      </c>
      <c r="AP232" s="857"/>
      <c r="AQ232" s="856" t="str">
        <f aca="false">IF(AND(U232&lt;&gt;"",AQ230=""),"新規に適用",IF(AND(U232&lt;&gt;"",AQ230&lt;&gt;""),"継続で適用",""))</f>
        <v/>
      </c>
      <c r="AR232" s="858" t="str">
        <f aca="false">IF(AND(U232&lt;&gt;"",AO230=""),"新規に適用",IF(AND(U232&lt;&gt;"",OR(U230="新加算Ⅰ",U230="新加算Ⅱ",U230="新加算Ⅴ（１）",U230="新加算Ⅴ（２）",U230="新加算Ⅴ（３）",U230="新加算Ⅴ（４）",U230="新加算Ⅴ（５）",U230="新加算Ⅴ（６）",U230="新加算Ⅴ（７）",U230="新加算Ⅴ（９）",U230="新加算Ⅴ（10）",U230="新加算Ⅴ（12）")),"継続で適用",""))</f>
        <v/>
      </c>
      <c r="AS232" s="856" t="str">
        <f aca="false">IF(AND(U232&lt;&gt;"",AS230=""),"新規に適用",IF(AND(U232&lt;&gt;"",AS230&lt;&gt;""),"継続で適用",""))</f>
        <v/>
      </c>
      <c r="AT232" s="839"/>
      <c r="AU232" s="869"/>
      <c r="AV232" s="832" t="str">
        <f aca="false">IF(K230&lt;&gt;"","V列に色付け","")</f>
        <v/>
      </c>
      <c r="AW232" s="878"/>
      <c r="AX232" s="834"/>
      <c r="BL232" s="645" t="str">
        <f aca="false">G230</f>
        <v/>
      </c>
    </row>
    <row r="233" s="1" customFormat="true" ht="30" hidden="false" customHeight="true" outlineLevel="0" collapsed="false">
      <c r="A233" s="617"/>
      <c r="B233" s="618"/>
      <c r="C233" s="618"/>
      <c r="D233" s="618"/>
      <c r="E233" s="618"/>
      <c r="F233" s="618"/>
      <c r="G233" s="619"/>
      <c r="H233" s="619"/>
      <c r="I233" s="619"/>
      <c r="J233" s="809"/>
      <c r="K233" s="619"/>
      <c r="L233" s="621"/>
      <c r="M233" s="622"/>
      <c r="N233" s="860" t="str">
        <f aca="false">IF('別紙様式2-2（４・５月分）'!Q178="","",'別紙様式2-2（４・５月分）'!Q178)</f>
        <v/>
      </c>
      <c r="O233" s="864"/>
      <c r="P233" s="874"/>
      <c r="Q233" s="841"/>
      <c r="R233" s="875"/>
      <c r="S233" s="876"/>
      <c r="T233" s="844"/>
      <c r="U233" s="845"/>
      <c r="V233" s="871"/>
      <c r="W233" s="847"/>
      <c r="X233" s="882"/>
      <c r="Y233" s="668"/>
      <c r="Z233" s="882"/>
      <c r="AA233" s="668"/>
      <c r="AB233" s="882"/>
      <c r="AC233" s="668"/>
      <c r="AD233" s="882"/>
      <c r="AE233" s="668"/>
      <c r="AF233" s="668"/>
      <c r="AG233" s="849"/>
      <c r="AH233" s="850"/>
      <c r="AI233" s="872"/>
      <c r="AJ233" s="883"/>
      <c r="AK233" s="853"/>
      <c r="AL233" s="854"/>
      <c r="AM233" s="855"/>
      <c r="AN233" s="856"/>
      <c r="AO233" s="856"/>
      <c r="AP233" s="857"/>
      <c r="AQ233" s="856"/>
      <c r="AR233" s="858"/>
      <c r="AS233" s="856"/>
      <c r="AT233" s="682" t="str">
        <f aca="false">IF(AV230="","",IF(OR(U230="",AND(N233="ベア加算なし",OR(U230="新加算Ⅰ",U230="新加算Ⅱ",U230="新加算Ⅲ",U230="新加算Ⅳ"),AN230=""),AND(OR(U230="新加算Ⅰ",U230="新加算Ⅱ",U230="新加算Ⅲ",U230="新加算Ⅳ",U230="新加算Ⅴ（１）",U230="新加算Ⅴ（２）",U230="新加算Ⅴ（３）",U230="新加算Ⅴ（４）",U230="新加算Ⅴ（５）",U230="新加算Ⅴ（６）",U230="新加算Ⅴ（８）",U230="新加算Ⅴ（11）"),AO230=""),AND(OR(U230="新加算Ⅴ（７）",U230="新加算Ⅴ（９）",U230="新加算Ⅴ（10）",U230="新加算Ⅴ（12）",U230="新加算Ⅴ（13）",U230="新加算Ⅴ（14）"),AP230=""),AND(OR(U230="新加算Ⅰ",U230="新加算Ⅱ",U230="新加算Ⅲ",U230="新加算Ⅴ（１）",U230="新加算Ⅴ（３）",U230="新加算Ⅴ（８）"),AQ230=""),AND(AND(OR(U230="新加算Ⅰ",U230="新加算Ⅱ",U230="新加算Ⅴ（１）",U230="新加算Ⅴ（２）",U230="新加算Ⅴ（３）",U230="新加算Ⅴ（４）",U230="新加算Ⅴ（５）",U230="新加算Ⅴ（６）",U230="新加算Ⅴ（７）",U230="新加算Ⅴ（９）",U230="新加算Ⅴ（10）",U230="新加算Ⅴ（12）"),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230=""),AND(OR(U230="新加算Ⅰ",U230="新加算Ⅴ（１）",U230="新加算Ⅴ（２）",U230="新加算Ⅴ（５）",U230="新加算Ⅴ（７）",U230="新加算Ⅴ（10）"),AS230="")),"！記入が必要な欄（ピンク色のセル）に空欄があります。空欄を埋めてください。",""))</f>
        <v/>
      </c>
      <c r="AU233" s="869"/>
      <c r="AV233" s="832"/>
      <c r="AW233" s="878" t="str">
        <f aca="false">IF('別紙様式2-2（４・５月分）'!O178="","",'別紙様式2-2（４・５月分）'!O178)</f>
        <v/>
      </c>
      <c r="AX233" s="834"/>
      <c r="BL233" s="645" t="str">
        <f aca="false">G230</f>
        <v/>
      </c>
    </row>
    <row r="234" customFormat="false" ht="30" hidden="false" customHeight="true" outlineLevel="0" collapsed="false">
      <c r="A234" s="731" t="n">
        <v>56</v>
      </c>
      <c r="B234" s="732" t="str">
        <f aca="false">IF(基本情報入力シート!C109="","",基本情報入力シート!C109)</f>
        <v/>
      </c>
      <c r="C234" s="732"/>
      <c r="D234" s="732"/>
      <c r="E234" s="732"/>
      <c r="F234" s="732"/>
      <c r="G234" s="733" t="str">
        <f aca="false">IF(基本情報入力シート!M109="","",基本情報入力シート!M109)</f>
        <v/>
      </c>
      <c r="H234" s="733" t="str">
        <f aca="false">IF(基本情報入力シート!R109="","",基本情報入力シート!R109)</f>
        <v/>
      </c>
      <c r="I234" s="733" t="str">
        <f aca="false">IF(基本情報入力シート!W109="","",基本情報入力シート!W109)</f>
        <v/>
      </c>
      <c r="J234" s="861" t="str">
        <f aca="false">IF(基本情報入力シート!X109="","",基本情報入力シート!X109)</f>
        <v/>
      </c>
      <c r="K234" s="733" t="str">
        <f aca="false">IF(基本情報入力シート!Y109="","",基本情報入力シート!Y109)</f>
        <v/>
      </c>
      <c r="L234" s="880" t="str">
        <f aca="false">IF(基本情報入力シート!AB109="","",基本情報入力シート!AB109)</f>
        <v/>
      </c>
      <c r="M234" s="881" t="e">
        <f aca="false">IF(基本情報入力シート!AC109="","",基本情報入力シート!AC109)</f>
        <v>#N/A</v>
      </c>
      <c r="N234" s="812" t="str">
        <f aca="false">IF('別紙様式2-2（４・５月分）'!Q179="","",'別紙様式2-2（４・５月分）'!Q179)</f>
        <v/>
      </c>
      <c r="O234" s="864" t="e">
        <f aca="false">IF(SUM('別紙様式2-2（４・５月分）'!R179:R181)=0,"",SUM('別紙様式2-2（４・５月分）'!R179:R181))</f>
        <v>#N/A</v>
      </c>
      <c r="P234" s="814" t="e">
        <f aca="false">IFERROR(VLOOKUP('別紙様式2-2（４・５月分）'!AR179,【参考】数式用!$AT$5:$AU$22,2,FALSE),"")))</f>
        <v>#N/A</v>
      </c>
      <c r="Q234" s="814"/>
      <c r="R234" s="814"/>
      <c r="S234" s="865" t="e">
        <f aca="false">IFERROR(VLOOKUP(K234,【参考】数式用!$A$5:$AB$27,MATCH(P234,【参考】数式用!$B$4:$AB$4,0)+1,0),"")))</f>
        <v>#N/A</v>
      </c>
      <c r="T234" s="816" t="s">
        <v>447</v>
      </c>
      <c r="U234" s="817"/>
      <c r="V234" s="866" t="e">
        <f aca="false">IFERROR(VLOOKUP(K234,【参考】数式用!$A$5:$AB$27,MATCH(U234,【参考】数式用!$B$4:$AB$4,0)+1,0),"")))</f>
        <v>#N/A</v>
      </c>
      <c r="W234" s="819" t="s">
        <v>114</v>
      </c>
      <c r="X234" s="820" t="n">
        <v>6</v>
      </c>
      <c r="Y234" s="627" t="s">
        <v>115</v>
      </c>
      <c r="Z234" s="820" t="n">
        <v>6</v>
      </c>
      <c r="AA234" s="627" t="s">
        <v>406</v>
      </c>
      <c r="AB234" s="820" t="n">
        <v>7</v>
      </c>
      <c r="AC234" s="627" t="s">
        <v>115</v>
      </c>
      <c r="AD234" s="820" t="n">
        <v>3</v>
      </c>
      <c r="AE234" s="627" t="s">
        <v>116</v>
      </c>
      <c r="AF234" s="627" t="s">
        <v>127</v>
      </c>
      <c r="AG234" s="821" t="n">
        <f aca="false">IF(X234&gt;=1,(AB234*12+AD234)-(X234*12+Z234)+1,"")</f>
        <v>10</v>
      </c>
      <c r="AH234" s="822" t="s">
        <v>407</v>
      </c>
      <c r="AI234" s="867" t="str">
        <f aca="false">IFERROR(ROUNDDOWN(ROUND(L234*V234,0)*M234,0)*AG234,"")</f>
        <v/>
      </c>
      <c r="AJ234" s="868" t="str">
        <f aca="false">IFERROR(ROUNDDOWN(ROUND((L234*(V234-AX234)),0)*M234,0)*AG234,"")</f>
        <v/>
      </c>
      <c r="AK234" s="825" t="e">
        <f aca="false">IFERROR(IF(OR(N234="",N235="",N237=""),0,ROUNDDOWN(ROUNDDOWN(ROUND(L234*VLOOKUP(K234,【参考】数式用!$A$5:$AB$27,MATCH("新加算Ⅳ",【参考】数式用!$B$4:$AB$4,0)+1,0),0)*M234,0)*AG234*0.5,0)),"")),0),0),0)))</f>
        <v>#N/A</v>
      </c>
      <c r="AL234" s="826"/>
      <c r="AM234" s="827" t="e">
        <f aca="false">IFERROR(IF(OR(N237="ベア加算",N237=""),0, IF(OR(U234="新加算Ⅰ",U234="新加算Ⅱ",U234="新加算Ⅲ",U234="新加算Ⅳ"),ROUNDDOWN(ROUND(L234*VLOOKUP(K234,【参考】数式用!$A$5:$I$27,MATCH("ベア加算",【参考】数式用!$B$4:$I$4,0)+1,0),0)*M234,0)*AG234,0)),"")),0),0))))</f>
        <v>#N/A</v>
      </c>
      <c r="AN234" s="704"/>
      <c r="AO234" s="828"/>
      <c r="AP234" s="705"/>
      <c r="AQ234" s="705"/>
      <c r="AR234" s="829"/>
      <c r="AS234" s="830"/>
      <c r="AT234" s="640" t="str">
        <f aca="false">IF(AV234="","",IF(V234&lt;O234,"！加算の要件上は問題ありませんが、令和６年４・５月と比較して令和６年６月に加算率が下がる計画になっています。",""))</f>
        <v/>
      </c>
      <c r="AU234" s="869"/>
      <c r="AV234" s="832" t="str">
        <f aca="false">IF(K234&lt;&gt;"","V列に色付け","")</f>
        <v/>
      </c>
      <c r="AW234" s="878" t="str">
        <f aca="false">IF('別紙様式2-2（４・５月分）'!O179="","",'別紙様式2-2（４・５月分）'!O179)</f>
        <v/>
      </c>
      <c r="AX234" s="834" t="e">
        <f aca="false">IF(SUM('別紙様式2-2（４・５月分）'!P179:P181)=0,"",SUM('別紙様式2-2（４・５月分）'!P179:P181))</f>
        <v>#N/A</v>
      </c>
      <c r="AY234" s="835" t="e">
        <f aca="false">IFERROR(VLOOKUP(K234,【参考】数式用!$AJ$2:$AK$24,2,FALSE),"")))</f>
        <v>#N/A</v>
      </c>
      <c r="AZ234" s="836" t="s">
        <v>448</v>
      </c>
      <c r="BA234" s="836" t="s">
        <v>449</v>
      </c>
      <c r="BB234" s="836" t="s">
        <v>450</v>
      </c>
      <c r="BC234" s="836" t="s">
        <v>451</v>
      </c>
      <c r="BD234" s="836" t="e">
        <f aca="false">IF(AND(P234&lt;&gt;"新加算Ⅰ",P234&lt;&gt;"新加算Ⅱ",P234&lt;&gt;"新加算Ⅲ",P234&lt;&gt;"新加算Ⅳ"),P234,IF(Q236&lt;&gt;"",Q236,""))</f>
        <v>#N/A</v>
      </c>
      <c r="BE234" s="836"/>
      <c r="BF234" s="836" t="e">
        <f aca="false">IF(AM234&lt;&gt;0,IF(AN234="○","入力済","未入力"),"")</f>
        <v>#N/A</v>
      </c>
      <c r="BG234" s="836" t="str">
        <f aca="false">IF(OR(U234="新加算Ⅰ",U234="新加算Ⅱ",U234="新加算Ⅲ",U234="新加算Ⅳ",U234="新加算Ⅴ（１）",U234="新加算Ⅴ（２）",U234="新加算Ⅴ（３）",U234="新加算ⅠⅤ（４）",U234="新加算Ⅴ（５）",U234="新加算Ⅴ（６）",U234="新加算Ⅴ（８）",U234="新加算Ⅴ（11）"),IF(OR(AO234="○",AO234="令和６年度中に満たす"),"入力済","未入力"),"")</f>
        <v/>
      </c>
      <c r="BH234" s="836" t="str">
        <f aca="false">IF(OR(U234="新加算Ⅴ（７）",U234="新加算Ⅴ（９）",U234="新加算Ⅴ（10）",U234="新加算Ⅴ（12）",U234="新加算Ⅴ（13）",U234="新加算Ⅴ（14）"),IF(OR(AP234="○",AP234="令和６年度中に満たす"),"入力済","未入力"),"")</f>
        <v/>
      </c>
      <c r="BI234" s="836" t="str">
        <f aca="false">IF(OR(U234="新加算Ⅰ",U234="新加算Ⅱ",U234="新加算Ⅲ",U234="新加算Ⅴ（１）",U234="新加算Ⅴ（３）",U234="新加算Ⅴ（８）"),IF(OR(AQ234="○",AQ234="令和６年度中に満たす"),"入力済","未入力"),"")</f>
        <v/>
      </c>
      <c r="BJ234" s="837" t="str">
        <f aca="false">IF(OR(U234="新加算Ⅰ",U234="新加算Ⅱ",U234="新加算Ⅴ（１）",U234="新加算Ⅴ（２）",U234="新加算Ⅴ（３）",U234="新加算Ⅴ（４）",U234="新加算Ⅴ（５）",U234="新加算Ⅴ（６）",U234="新加算Ⅴ（７）",U234="新加算Ⅴ（９）",U234="新加算Ⅴ（10）",U234="新加算Ⅴ（12）"),IF(OR(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（病院等（老健以外）)",K234&lt;&gt;"（介護予防）短期入所療養介護（医療院）"),AR234&lt;&gt;""),1,""),"")</f>
        <v/>
      </c>
      <c r="BK234" s="832" t="str">
        <f aca="false">IF(OR(U234="新加算Ⅰ",U234="新加算Ⅴ（１）",U234="新加算Ⅴ（２）",U234="新加算Ⅴ（５）",U234="新加算Ⅴ（７）",U234="新加算Ⅴ（10）"),IF(AS234="","未入力","入力済"),"")</f>
        <v/>
      </c>
      <c r="BL234" s="645" t="str">
        <f aca="false">G234</f>
        <v/>
      </c>
    </row>
    <row r="235" customFormat="false" ht="15" hidden="false" customHeight="true" outlineLevel="0" collapsed="false">
      <c r="A235" s="731"/>
      <c r="B235" s="732"/>
      <c r="C235" s="732"/>
      <c r="D235" s="732"/>
      <c r="E235" s="732"/>
      <c r="F235" s="732"/>
      <c r="G235" s="733"/>
      <c r="H235" s="733"/>
      <c r="I235" s="733"/>
      <c r="J235" s="861"/>
      <c r="K235" s="733"/>
      <c r="L235" s="880"/>
      <c r="M235" s="881"/>
      <c r="N235" s="838" t="str">
        <f aca="false">IF('別紙様式2-2（４・５月分）'!Q180="","",'別紙様式2-2（４・５月分）'!Q180)</f>
        <v/>
      </c>
      <c r="O235" s="864"/>
      <c r="P235" s="814"/>
      <c r="Q235" s="814"/>
      <c r="R235" s="814"/>
      <c r="S235" s="865"/>
      <c r="T235" s="816"/>
      <c r="U235" s="817"/>
      <c r="V235" s="866"/>
      <c r="W235" s="819"/>
      <c r="X235" s="820"/>
      <c r="Y235" s="627"/>
      <c r="Z235" s="820"/>
      <c r="AA235" s="627"/>
      <c r="AB235" s="820"/>
      <c r="AC235" s="627"/>
      <c r="AD235" s="820"/>
      <c r="AE235" s="627"/>
      <c r="AF235" s="627"/>
      <c r="AG235" s="821"/>
      <c r="AH235" s="822"/>
      <c r="AI235" s="867"/>
      <c r="AJ235" s="868"/>
      <c r="AK235" s="825"/>
      <c r="AL235" s="826"/>
      <c r="AM235" s="827"/>
      <c r="AN235" s="704"/>
      <c r="AO235" s="828"/>
      <c r="AP235" s="705"/>
      <c r="AQ235" s="705"/>
      <c r="AR235" s="829"/>
      <c r="AS235" s="830"/>
      <c r="AT235" s="839" t="str">
        <f aca="false">IF(AV234="","",IF(AG234&gt;10,"！令和６年度の新加算の「算定対象月」が10か月を超えています。標準的な「算定対象月」は令和６年６月から令和７年３月です。",IF(OR(AB234&lt;&gt;7,AD234&lt;&gt;3),"！算定期間の終わりが令和７年３月になっていません。区分変更を行う場合は、別紙様式2-4に記入してください。","")))</f>
        <v/>
      </c>
      <c r="AU235" s="869"/>
      <c r="AV235" s="832"/>
      <c r="AW235" s="878" t="str">
        <f aca="false">IF('別紙様式2-2（４・５月分）'!O180="","",'別紙様式2-2（４・５月分）'!O180)</f>
        <v/>
      </c>
      <c r="AX235" s="834"/>
      <c r="AY235" s="835"/>
      <c r="AZ235" s="836"/>
      <c r="BA235" s="836"/>
      <c r="BB235" s="836"/>
      <c r="BC235" s="836"/>
      <c r="BD235" s="836"/>
      <c r="BE235" s="836"/>
      <c r="BF235" s="836"/>
      <c r="BG235" s="836"/>
      <c r="BH235" s="836"/>
      <c r="BI235" s="836"/>
      <c r="BJ235" s="837"/>
      <c r="BK235" s="832"/>
      <c r="BL235" s="645" t="str">
        <f aca="false">G234</f>
        <v/>
      </c>
    </row>
    <row r="236" s="1" customFormat="true" ht="15" hidden="false" customHeight="true" outlineLevel="0" collapsed="false">
      <c r="A236" s="731"/>
      <c r="B236" s="732"/>
      <c r="C236" s="732"/>
      <c r="D236" s="732"/>
      <c r="E236" s="732"/>
      <c r="F236" s="732"/>
      <c r="G236" s="733"/>
      <c r="H236" s="733"/>
      <c r="I236" s="733"/>
      <c r="J236" s="861"/>
      <c r="K236" s="733"/>
      <c r="L236" s="880"/>
      <c r="M236" s="881"/>
      <c r="N236" s="838"/>
      <c r="O236" s="864"/>
      <c r="P236" s="874" t="s">
        <v>118</v>
      </c>
      <c r="Q236" s="841" t="e">
        <f aca="false">IFERROR(VLOOKUP('別紙様式2-2（４・５月分）'!AR179,【参考】数式用!$AT$5:$AV$22,3,FALSE),"")))</f>
        <v>#N/A</v>
      </c>
      <c r="R236" s="875" t="s">
        <v>120</v>
      </c>
      <c r="S236" s="870" t="e">
        <f aca="false">IFERROR(VLOOKUP(K234,【参考】数式用!$A$5:$AB$27,MATCH(Q236,【参考】数式用!$B$4:$AB$4,0)+1,0),"")))</f>
        <v>#N/A</v>
      </c>
      <c r="T236" s="844" t="s">
        <v>452</v>
      </c>
      <c r="U236" s="845"/>
      <c r="V236" s="871" t="e">
        <f aca="false">IFERROR(VLOOKUP(K234,【参考】数式用!$A$5:$AB$27,MATCH(U236,【参考】数式用!$B$4:$AB$4,0)+1,0),"")))</f>
        <v>#N/A</v>
      </c>
      <c r="W236" s="847" t="s">
        <v>114</v>
      </c>
      <c r="X236" s="882" t="n">
        <v>7</v>
      </c>
      <c r="Y236" s="668" t="s">
        <v>115</v>
      </c>
      <c r="Z236" s="882" t="n">
        <v>4</v>
      </c>
      <c r="AA236" s="668" t="s">
        <v>406</v>
      </c>
      <c r="AB236" s="882" t="n">
        <v>8</v>
      </c>
      <c r="AC236" s="668" t="s">
        <v>115</v>
      </c>
      <c r="AD236" s="882" t="n">
        <v>3</v>
      </c>
      <c r="AE236" s="668" t="s">
        <v>116</v>
      </c>
      <c r="AF236" s="668" t="s">
        <v>127</v>
      </c>
      <c r="AG236" s="849" t="n">
        <f aca="false">IF(X236&gt;=1,(AB236*12+AD236)-(X236*12+Z236)+1,"")</f>
        <v>12</v>
      </c>
      <c r="AH236" s="850" t="s">
        <v>407</v>
      </c>
      <c r="AI236" s="872" t="str">
        <f aca="false">IFERROR(ROUNDDOWN(ROUND(L234*V236,0)*M234,0)*AG236,"")</f>
        <v/>
      </c>
      <c r="AJ236" s="883" t="str">
        <f aca="false">IFERROR(ROUNDDOWN(ROUND((L234*(V236-AX234)),0)*M234,0)*AG236,"")</f>
        <v/>
      </c>
      <c r="AK236" s="853" t="e">
        <f aca="false">IFERROR(IF(OR(N234="",N235="",N237=""),0,ROUNDDOWN(ROUNDDOWN(ROUND(L234*VLOOKUP(K234,【参考】数式用!$A$5:$AB$27,MATCH("新加算Ⅳ",【参考】数式用!$B$4:$AB$4,0)+1,0),0)*M234,0)*AG236*0.5,0)),"")),0),0),0)))</f>
        <v>#N/A</v>
      </c>
      <c r="AL236" s="854" t="str">
        <f aca="false">IF(U236&lt;&gt;"","新規に適用","")</f>
        <v/>
      </c>
      <c r="AM236" s="855" t="e">
        <f aca="false">IFERROR(IF(OR(N237="ベア加算",N237=""),0, IF(OR(U234="新加算Ⅰ",U234="新加算Ⅱ",U234="新加算Ⅲ",U234="新加算Ⅳ"),0,ROUNDDOWN(ROUND(L234*VLOOKUP(K234,【参考】数式用!$A$5:$I$27,MATCH("ベア加算",【参考】数式用!$B$4:$I$4,0)+1,0),0)*M234,0)*AG236)),"")),0),0))))</f>
        <v>#N/A</v>
      </c>
      <c r="AN236" s="856" t="e">
        <f aca="false">IF(AM236=0,"",IF(AND(U236&lt;&gt;"",AN234=""),"新規に適用",IF(AND(U236&lt;&gt;"",AN234&lt;&gt;""),"継続で適用","")))</f>
        <v>#N/A</v>
      </c>
      <c r="AO236" s="856" t="str">
        <f aca="false">IF(AND(U236&lt;&gt;"",AO234=""),"新規に適用",IF(AND(U236&lt;&gt;"",AO234&lt;&gt;""),"継続で適用",""))</f>
        <v/>
      </c>
      <c r="AP236" s="857"/>
      <c r="AQ236" s="856" t="str">
        <f aca="false">IF(AND(U236&lt;&gt;"",AQ234=""),"新規に適用",IF(AND(U236&lt;&gt;"",AQ234&lt;&gt;""),"継続で適用",""))</f>
        <v/>
      </c>
      <c r="AR236" s="858" t="str">
        <f aca="false">IF(AND(U236&lt;&gt;"",AO234=""),"新規に適用",IF(AND(U236&lt;&gt;"",OR(U234="新加算Ⅰ",U234="新加算Ⅱ",U234="新加算Ⅴ（１）",U234="新加算Ⅴ（２）",U234="新加算Ⅴ（３）",U234="新加算Ⅴ（４）",U234="新加算Ⅴ（５）",U234="新加算Ⅴ（６）",U234="新加算Ⅴ（７）",U234="新加算Ⅴ（９）",U234="新加算Ⅴ（10）",U234="新加算Ⅴ（12）")),"継続で適用",""))</f>
        <v/>
      </c>
      <c r="AS236" s="856" t="str">
        <f aca="false">IF(AND(U236&lt;&gt;"",AS234=""),"新規に適用",IF(AND(U236&lt;&gt;"",AS234&lt;&gt;""),"継続で適用",""))</f>
        <v/>
      </c>
      <c r="AT236" s="839"/>
      <c r="AU236" s="869"/>
      <c r="AV236" s="832" t="str">
        <f aca="false">IF(K234&lt;&gt;"","V列に色付け","")</f>
        <v/>
      </c>
      <c r="AW236" s="878"/>
      <c r="AX236" s="834"/>
      <c r="BL236" s="645" t="str">
        <f aca="false">G234</f>
        <v/>
      </c>
    </row>
    <row r="237" s="1" customFormat="true" ht="30" hidden="false" customHeight="true" outlineLevel="0" collapsed="false">
      <c r="A237" s="731"/>
      <c r="B237" s="732"/>
      <c r="C237" s="732"/>
      <c r="D237" s="732"/>
      <c r="E237" s="732"/>
      <c r="F237" s="732"/>
      <c r="G237" s="733"/>
      <c r="H237" s="733"/>
      <c r="I237" s="733"/>
      <c r="J237" s="861"/>
      <c r="K237" s="733"/>
      <c r="L237" s="880"/>
      <c r="M237" s="881"/>
      <c r="N237" s="860" t="str">
        <f aca="false">IF('別紙様式2-2（４・５月分）'!Q181="","",'別紙様式2-2（４・５月分）'!Q181)</f>
        <v/>
      </c>
      <c r="O237" s="864"/>
      <c r="P237" s="874"/>
      <c r="Q237" s="841"/>
      <c r="R237" s="875"/>
      <c r="S237" s="870"/>
      <c r="T237" s="844"/>
      <c r="U237" s="845"/>
      <c r="V237" s="871"/>
      <c r="W237" s="847"/>
      <c r="X237" s="882"/>
      <c r="Y237" s="668"/>
      <c r="Z237" s="882"/>
      <c r="AA237" s="668"/>
      <c r="AB237" s="882"/>
      <c r="AC237" s="668"/>
      <c r="AD237" s="882"/>
      <c r="AE237" s="668"/>
      <c r="AF237" s="668"/>
      <c r="AG237" s="849"/>
      <c r="AH237" s="850"/>
      <c r="AI237" s="872"/>
      <c r="AJ237" s="883"/>
      <c r="AK237" s="853"/>
      <c r="AL237" s="854"/>
      <c r="AM237" s="855"/>
      <c r="AN237" s="856"/>
      <c r="AO237" s="856"/>
      <c r="AP237" s="857"/>
      <c r="AQ237" s="856"/>
      <c r="AR237" s="858"/>
      <c r="AS237" s="856"/>
      <c r="AT237" s="682" t="str">
        <f aca="false">IF(AV234="","",IF(OR(U234="",AND(N237="ベア加算なし",OR(U234="新加算Ⅰ",U234="新加算Ⅱ",U234="新加算Ⅲ",U234="新加算Ⅳ"),AN234=""),AND(OR(U234="新加算Ⅰ",U234="新加算Ⅱ",U234="新加算Ⅲ",U234="新加算Ⅳ",U234="新加算Ⅴ（１）",U234="新加算Ⅴ（２）",U234="新加算Ⅴ（３）",U234="新加算Ⅴ（４）",U234="新加算Ⅴ（５）",U234="新加算Ⅴ（６）",U234="新加算Ⅴ（８）",U234="新加算Ⅴ（11）"),AO234=""),AND(OR(U234="新加算Ⅴ（７）",U234="新加算Ⅴ（９）",U234="新加算Ⅴ（10）",U234="新加算Ⅴ（12）",U234="新加算Ⅴ（13）",U234="新加算Ⅴ（14）"),AP234=""),AND(OR(U234="新加算Ⅰ",U234="新加算Ⅱ",U234="新加算Ⅲ",U234="新加算Ⅴ（１）",U234="新加算Ⅴ（３）",U234="新加算Ⅴ（８）"),AQ234=""),AND(AND(OR(U234="新加算Ⅰ",U234="新加算Ⅱ",U234="新加算Ⅴ（１）",U234="新加算Ⅴ（２）",U234="新加算Ⅴ（３）",U234="新加算Ⅴ（４）",U234="新加算Ⅴ（５）",U234="新加算Ⅴ（６）",U234="新加算Ⅴ（７）",U234="新加算Ⅴ（９）",U234="新加算Ⅴ（10）",U234="新加算Ⅴ（12）"),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234=""),AND(OR(U234="新加算Ⅰ",U234="新加算Ⅴ（１）",U234="新加算Ⅴ（２）",U234="新加算Ⅴ（５）",U234="新加算Ⅴ（７）",U234="新加算Ⅴ（10）"),AS234="")),"！記入が必要な欄（ピンク色のセル）に空欄があります。空欄を埋めてください。",""))</f>
        <v/>
      </c>
      <c r="AU237" s="869"/>
      <c r="AV237" s="832"/>
      <c r="AW237" s="878" t="str">
        <f aca="false">IF('別紙様式2-2（４・５月分）'!O181="","",'別紙様式2-2（４・５月分）'!O181)</f>
        <v/>
      </c>
      <c r="AX237" s="834"/>
      <c r="BL237" s="645" t="str">
        <f aca="false">G234</f>
        <v/>
      </c>
    </row>
    <row r="238" customFormat="false" ht="30" hidden="false" customHeight="true" outlineLevel="0" collapsed="false">
      <c r="A238" s="617" t="n">
        <v>57</v>
      </c>
      <c r="B238" s="732" t="str">
        <f aca="false">IF(基本情報入力シート!C110="","",基本情報入力シート!C110)</f>
        <v/>
      </c>
      <c r="C238" s="732"/>
      <c r="D238" s="732"/>
      <c r="E238" s="732"/>
      <c r="F238" s="732"/>
      <c r="G238" s="733" t="str">
        <f aca="false">IF(基本情報入力シート!M110="","",基本情報入力シート!M110)</f>
        <v/>
      </c>
      <c r="H238" s="733" t="str">
        <f aca="false">IF(基本情報入力シート!R110="","",基本情報入力シート!R110)</f>
        <v/>
      </c>
      <c r="I238" s="733" t="str">
        <f aca="false">IF(基本情報入力シート!W110="","",基本情報入力シート!W110)</f>
        <v/>
      </c>
      <c r="J238" s="861" t="str">
        <f aca="false">IF(基本情報入力シート!X110="","",基本情報入力シート!X110)</f>
        <v/>
      </c>
      <c r="K238" s="733" t="str">
        <f aca="false">IF(基本情報入力シート!Y110="","",基本情報入力シート!Y110)</f>
        <v/>
      </c>
      <c r="L238" s="880" t="str">
        <f aca="false">IF(基本情報入力シート!AB110="","",基本情報入力シート!AB110)</f>
        <v/>
      </c>
      <c r="M238" s="881" t="e">
        <f aca="false">IF(基本情報入力シート!AC110="","",基本情報入力シート!AC110)</f>
        <v>#N/A</v>
      </c>
      <c r="N238" s="812" t="str">
        <f aca="false">IF('別紙様式2-2（４・５月分）'!Q182="","",'別紙様式2-2（４・５月分）'!Q182)</f>
        <v/>
      </c>
      <c r="O238" s="864" t="e">
        <f aca="false">IF(SUM('別紙様式2-2（４・５月分）'!R182:R184)=0,"",SUM('別紙様式2-2（４・５月分）'!R182:R184))</f>
        <v>#N/A</v>
      </c>
      <c r="P238" s="814" t="e">
        <f aca="false">IFERROR(VLOOKUP('別紙様式2-2（４・５月分）'!AR182,【参考】数式用!$AT$5:$AU$22,2,FALSE),"")))</f>
        <v>#N/A</v>
      </c>
      <c r="Q238" s="814"/>
      <c r="R238" s="814"/>
      <c r="S238" s="865" t="e">
        <f aca="false">IFERROR(VLOOKUP(K238,【参考】数式用!$A$5:$AB$27,MATCH(P238,【参考】数式用!$B$4:$AB$4,0)+1,0),"")))</f>
        <v>#N/A</v>
      </c>
      <c r="T238" s="816" t="s">
        <v>447</v>
      </c>
      <c r="U238" s="817"/>
      <c r="V238" s="866" t="e">
        <f aca="false">IFERROR(VLOOKUP(K238,【参考】数式用!$A$5:$AB$27,MATCH(U238,【参考】数式用!$B$4:$AB$4,0)+1,0),"")))</f>
        <v>#N/A</v>
      </c>
      <c r="W238" s="819" t="s">
        <v>114</v>
      </c>
      <c r="X238" s="820" t="n">
        <v>6</v>
      </c>
      <c r="Y238" s="627" t="s">
        <v>115</v>
      </c>
      <c r="Z238" s="820" t="n">
        <v>6</v>
      </c>
      <c r="AA238" s="627" t="s">
        <v>406</v>
      </c>
      <c r="AB238" s="820" t="n">
        <v>7</v>
      </c>
      <c r="AC238" s="627" t="s">
        <v>115</v>
      </c>
      <c r="AD238" s="820" t="n">
        <v>3</v>
      </c>
      <c r="AE238" s="627" t="s">
        <v>116</v>
      </c>
      <c r="AF238" s="627" t="s">
        <v>127</v>
      </c>
      <c r="AG238" s="821" t="n">
        <f aca="false">IF(X238&gt;=1,(AB238*12+AD238)-(X238*12+Z238)+1,"")</f>
        <v>10</v>
      </c>
      <c r="AH238" s="822" t="s">
        <v>407</v>
      </c>
      <c r="AI238" s="867" t="str">
        <f aca="false">IFERROR(ROUNDDOWN(ROUND(L238*V238,0)*M238,0)*AG238,"")</f>
        <v/>
      </c>
      <c r="AJ238" s="868" t="str">
        <f aca="false">IFERROR(ROUNDDOWN(ROUND((L238*(V238-AX238)),0)*M238,0)*AG238,"")</f>
        <v/>
      </c>
      <c r="AK238" s="825" t="e">
        <f aca="false">IFERROR(IF(OR(N238="",N239="",N241=""),0,ROUNDDOWN(ROUNDDOWN(ROUND(L238*VLOOKUP(K238,【参考】数式用!$A$5:$AB$27,MATCH("新加算Ⅳ",【参考】数式用!$B$4:$AB$4,0)+1,0),0)*M238,0)*AG238*0.5,0)),"")),0),0),0)))</f>
        <v>#N/A</v>
      </c>
      <c r="AL238" s="826"/>
      <c r="AM238" s="827" t="e">
        <f aca="false">IFERROR(IF(OR(N241="ベア加算",N241=""),0, IF(OR(U238="新加算Ⅰ",U238="新加算Ⅱ",U238="新加算Ⅲ",U238="新加算Ⅳ"),ROUNDDOWN(ROUND(L238*VLOOKUP(K238,【参考】数式用!$A$5:$I$27,MATCH("ベア加算",【参考】数式用!$B$4:$I$4,0)+1,0),0)*M238,0)*AG238,0)),"")),0),0))))</f>
        <v>#N/A</v>
      </c>
      <c r="AN238" s="704"/>
      <c r="AO238" s="828"/>
      <c r="AP238" s="705"/>
      <c r="AQ238" s="705"/>
      <c r="AR238" s="829"/>
      <c r="AS238" s="830"/>
      <c r="AT238" s="640" t="str">
        <f aca="false">IF(AV238="","",IF(V238&lt;O238,"！加算の要件上は問題ありませんが、令和６年４・５月と比較して令和６年６月に加算率が下がる計画になっています。",""))</f>
        <v/>
      </c>
      <c r="AU238" s="869"/>
      <c r="AV238" s="832" t="str">
        <f aca="false">IF(K238&lt;&gt;"","V列に色付け","")</f>
        <v/>
      </c>
      <c r="AW238" s="878" t="str">
        <f aca="false">IF('別紙様式2-2（４・５月分）'!O182="","",'別紙様式2-2（４・５月分）'!O182)</f>
        <v/>
      </c>
      <c r="AX238" s="834" t="e">
        <f aca="false">IF(SUM('別紙様式2-2（４・５月分）'!P182:P184)=0,"",SUM('別紙様式2-2（４・５月分）'!P182:P184))</f>
        <v>#N/A</v>
      </c>
      <c r="AY238" s="835" t="e">
        <f aca="false">IFERROR(VLOOKUP(K238,【参考】数式用!$AJ$2:$AK$24,2,FALSE),"")))</f>
        <v>#N/A</v>
      </c>
      <c r="AZ238" s="836" t="s">
        <v>448</v>
      </c>
      <c r="BA238" s="836" t="s">
        <v>449</v>
      </c>
      <c r="BB238" s="836" t="s">
        <v>450</v>
      </c>
      <c r="BC238" s="836" t="s">
        <v>451</v>
      </c>
      <c r="BD238" s="836" t="e">
        <f aca="false">IF(AND(P238&lt;&gt;"新加算Ⅰ",P238&lt;&gt;"新加算Ⅱ",P238&lt;&gt;"新加算Ⅲ",P238&lt;&gt;"新加算Ⅳ"),P238,IF(Q240&lt;&gt;"",Q240,""))</f>
        <v>#N/A</v>
      </c>
      <c r="BE238" s="836"/>
      <c r="BF238" s="836" t="e">
        <f aca="false">IF(AM238&lt;&gt;0,IF(AN238="○","入力済","未入力"),"")</f>
        <v>#N/A</v>
      </c>
      <c r="BG238" s="836" t="str">
        <f aca="false">IF(OR(U238="新加算Ⅰ",U238="新加算Ⅱ",U238="新加算Ⅲ",U238="新加算Ⅳ",U238="新加算Ⅴ（１）",U238="新加算Ⅴ（２）",U238="新加算Ⅴ（３）",U238="新加算ⅠⅤ（４）",U238="新加算Ⅴ（５）",U238="新加算Ⅴ（６）",U238="新加算Ⅴ（８）",U238="新加算Ⅴ（11）"),IF(OR(AO238="○",AO238="令和６年度中に満たす"),"入力済","未入力"),"")</f>
        <v/>
      </c>
      <c r="BH238" s="836" t="str">
        <f aca="false">IF(OR(U238="新加算Ⅴ（７）",U238="新加算Ⅴ（９）",U238="新加算Ⅴ（10）",U238="新加算Ⅴ（12）",U238="新加算Ⅴ（13）",U238="新加算Ⅴ（14）"),IF(OR(AP238="○",AP238="令和６年度中に満たす"),"入力済","未入力"),"")</f>
        <v/>
      </c>
      <c r="BI238" s="836" t="str">
        <f aca="false">IF(OR(U238="新加算Ⅰ",U238="新加算Ⅱ",U238="新加算Ⅲ",U238="新加算Ⅴ（１）",U238="新加算Ⅴ（３）",U238="新加算Ⅴ（８）"),IF(OR(AQ238="○",AQ238="令和６年度中に満たす"),"入力済","未入力"),"")</f>
        <v/>
      </c>
      <c r="BJ238" s="837" t="str">
        <f aca="false">IF(OR(U238="新加算Ⅰ",U238="新加算Ⅱ",U238="新加算Ⅴ（１）",U238="新加算Ⅴ（２）",U238="新加算Ⅴ（３）",U238="新加算Ⅴ（４）",U238="新加算Ⅴ（５）",U238="新加算Ⅴ（６）",U238="新加算Ⅴ（７）",U238="新加算Ⅴ（９）",U238="新加算Ⅴ（10）",U238="新加算Ⅴ（12）"),IF(OR(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（病院等（老健以外）)",K238&lt;&gt;"（介護予防）短期入所療養介護（医療院）"),AR238&lt;&gt;""),1,""),"")</f>
        <v/>
      </c>
      <c r="BK238" s="832" t="str">
        <f aca="false">IF(OR(U238="新加算Ⅰ",U238="新加算Ⅴ（１）",U238="新加算Ⅴ（２）",U238="新加算Ⅴ（５）",U238="新加算Ⅴ（７）",U238="新加算Ⅴ（10）"),IF(AS238="","未入力","入力済"),"")</f>
        <v/>
      </c>
      <c r="BL238" s="645" t="str">
        <f aca="false">G238</f>
        <v/>
      </c>
    </row>
    <row r="239" customFormat="false" ht="15" hidden="false" customHeight="true" outlineLevel="0" collapsed="false">
      <c r="A239" s="617"/>
      <c r="B239" s="732"/>
      <c r="C239" s="732"/>
      <c r="D239" s="732"/>
      <c r="E239" s="732"/>
      <c r="F239" s="732"/>
      <c r="G239" s="733"/>
      <c r="H239" s="733"/>
      <c r="I239" s="733"/>
      <c r="J239" s="861"/>
      <c r="K239" s="733"/>
      <c r="L239" s="880"/>
      <c r="M239" s="881"/>
      <c r="N239" s="838" t="str">
        <f aca="false">IF('別紙様式2-2（４・５月分）'!Q183="","",'別紙様式2-2（４・５月分）'!Q183)</f>
        <v/>
      </c>
      <c r="O239" s="864"/>
      <c r="P239" s="814"/>
      <c r="Q239" s="814"/>
      <c r="R239" s="814"/>
      <c r="S239" s="865"/>
      <c r="T239" s="816"/>
      <c r="U239" s="817"/>
      <c r="V239" s="866"/>
      <c r="W239" s="819"/>
      <c r="X239" s="820"/>
      <c r="Y239" s="627"/>
      <c r="Z239" s="820"/>
      <c r="AA239" s="627"/>
      <c r="AB239" s="820"/>
      <c r="AC239" s="627"/>
      <c r="AD239" s="820"/>
      <c r="AE239" s="627"/>
      <c r="AF239" s="627"/>
      <c r="AG239" s="821"/>
      <c r="AH239" s="822"/>
      <c r="AI239" s="867"/>
      <c r="AJ239" s="868"/>
      <c r="AK239" s="825"/>
      <c r="AL239" s="826"/>
      <c r="AM239" s="827"/>
      <c r="AN239" s="704"/>
      <c r="AO239" s="828"/>
      <c r="AP239" s="705"/>
      <c r="AQ239" s="705"/>
      <c r="AR239" s="829"/>
      <c r="AS239" s="830"/>
      <c r="AT239" s="839" t="str">
        <f aca="false">IF(AV238="","",IF(AG238&gt;10,"！令和６年度の新加算の「算定対象月」が10か月を超えています。標準的な「算定対象月」は令和６年６月から令和７年３月です。",IF(OR(AB238&lt;&gt;7,AD238&lt;&gt;3),"！算定期間の終わりが令和７年３月になっていません。区分変更を行う場合は、別紙様式2-4に記入してください。","")))</f>
        <v/>
      </c>
      <c r="AU239" s="869"/>
      <c r="AV239" s="832"/>
      <c r="AW239" s="878" t="str">
        <f aca="false">IF('別紙様式2-2（４・５月分）'!O183="","",'別紙様式2-2（４・５月分）'!O183)</f>
        <v/>
      </c>
      <c r="AX239" s="834"/>
      <c r="AY239" s="835"/>
      <c r="AZ239" s="836"/>
      <c r="BA239" s="836"/>
      <c r="BB239" s="836"/>
      <c r="BC239" s="836"/>
      <c r="BD239" s="836"/>
      <c r="BE239" s="836"/>
      <c r="BF239" s="836"/>
      <c r="BG239" s="836"/>
      <c r="BH239" s="836"/>
      <c r="BI239" s="836"/>
      <c r="BJ239" s="837"/>
      <c r="BK239" s="832"/>
      <c r="BL239" s="645" t="str">
        <f aca="false">G238</f>
        <v/>
      </c>
    </row>
    <row r="240" s="1" customFormat="true" ht="15" hidden="false" customHeight="true" outlineLevel="0" collapsed="false">
      <c r="A240" s="617"/>
      <c r="B240" s="732"/>
      <c r="C240" s="732"/>
      <c r="D240" s="732"/>
      <c r="E240" s="732"/>
      <c r="F240" s="732"/>
      <c r="G240" s="733"/>
      <c r="H240" s="733"/>
      <c r="I240" s="733"/>
      <c r="J240" s="861"/>
      <c r="K240" s="733"/>
      <c r="L240" s="880"/>
      <c r="M240" s="881"/>
      <c r="N240" s="838"/>
      <c r="O240" s="864"/>
      <c r="P240" s="874" t="s">
        <v>118</v>
      </c>
      <c r="Q240" s="841" t="e">
        <f aca="false">IFERROR(VLOOKUP('別紙様式2-2（４・５月分）'!AR182,【参考】数式用!$AT$5:$AV$22,3,FALSE),"")))</f>
        <v>#N/A</v>
      </c>
      <c r="R240" s="875" t="s">
        <v>120</v>
      </c>
      <c r="S240" s="870" t="e">
        <f aca="false">IFERROR(VLOOKUP(K238,【参考】数式用!$A$5:$AB$27,MATCH(Q240,【参考】数式用!$B$4:$AB$4,0)+1,0),"")))</f>
        <v>#N/A</v>
      </c>
      <c r="T240" s="844" t="s">
        <v>452</v>
      </c>
      <c r="U240" s="845"/>
      <c r="V240" s="871" t="e">
        <f aca="false">IFERROR(VLOOKUP(K238,【参考】数式用!$A$5:$AB$27,MATCH(U240,【参考】数式用!$B$4:$AB$4,0)+1,0),"")))</f>
        <v>#N/A</v>
      </c>
      <c r="W240" s="847" t="s">
        <v>114</v>
      </c>
      <c r="X240" s="882" t="n">
        <v>7</v>
      </c>
      <c r="Y240" s="668" t="s">
        <v>115</v>
      </c>
      <c r="Z240" s="882" t="n">
        <v>4</v>
      </c>
      <c r="AA240" s="668" t="s">
        <v>406</v>
      </c>
      <c r="AB240" s="882" t="n">
        <v>8</v>
      </c>
      <c r="AC240" s="668" t="s">
        <v>115</v>
      </c>
      <c r="AD240" s="882" t="n">
        <v>3</v>
      </c>
      <c r="AE240" s="668" t="s">
        <v>116</v>
      </c>
      <c r="AF240" s="668" t="s">
        <v>127</v>
      </c>
      <c r="AG240" s="849" t="n">
        <f aca="false">IF(X240&gt;=1,(AB240*12+AD240)-(X240*12+Z240)+1,"")</f>
        <v>12</v>
      </c>
      <c r="AH240" s="850" t="s">
        <v>407</v>
      </c>
      <c r="AI240" s="872" t="str">
        <f aca="false">IFERROR(ROUNDDOWN(ROUND(L238*V240,0)*M238,0)*AG240,"")</f>
        <v/>
      </c>
      <c r="AJ240" s="883" t="str">
        <f aca="false">IFERROR(ROUNDDOWN(ROUND((L238*(V240-AX238)),0)*M238,0)*AG240,"")</f>
        <v/>
      </c>
      <c r="AK240" s="853" t="e">
        <f aca="false">IFERROR(IF(OR(N238="",N239="",N241=""),0,ROUNDDOWN(ROUNDDOWN(ROUND(L238*VLOOKUP(K238,【参考】数式用!$A$5:$AB$27,MATCH("新加算Ⅳ",【参考】数式用!$B$4:$AB$4,0)+1,0),0)*M238,0)*AG240*0.5,0)),"")),0),0),0)))</f>
        <v>#N/A</v>
      </c>
      <c r="AL240" s="854" t="str">
        <f aca="false">IF(U240&lt;&gt;"","新規に適用","")</f>
        <v/>
      </c>
      <c r="AM240" s="855" t="e">
        <f aca="false">IFERROR(IF(OR(N241="ベア加算",N241=""),0, IF(OR(U238="新加算Ⅰ",U238="新加算Ⅱ",U238="新加算Ⅲ",U238="新加算Ⅳ"),0,ROUNDDOWN(ROUND(L238*VLOOKUP(K238,【参考】数式用!$A$5:$I$27,MATCH("ベア加算",【参考】数式用!$B$4:$I$4,0)+1,0),0)*M238,0)*AG240)),"")),0),0))))</f>
        <v>#N/A</v>
      </c>
      <c r="AN240" s="856" t="e">
        <f aca="false">IF(AM240=0,"",IF(AND(U240&lt;&gt;"",AN238=""),"新規に適用",IF(AND(U240&lt;&gt;"",AN238&lt;&gt;""),"継続で適用","")))</f>
        <v>#N/A</v>
      </c>
      <c r="AO240" s="856" t="str">
        <f aca="false">IF(AND(U240&lt;&gt;"",AO238=""),"新規に適用",IF(AND(U240&lt;&gt;"",AO238&lt;&gt;""),"継続で適用",""))</f>
        <v/>
      </c>
      <c r="AP240" s="857"/>
      <c r="AQ240" s="856" t="str">
        <f aca="false">IF(AND(U240&lt;&gt;"",AQ238=""),"新規に適用",IF(AND(U240&lt;&gt;"",AQ238&lt;&gt;""),"継続で適用",""))</f>
        <v/>
      </c>
      <c r="AR240" s="858" t="str">
        <f aca="false">IF(AND(U240&lt;&gt;"",AO238=""),"新規に適用",IF(AND(U240&lt;&gt;"",OR(U238="新加算Ⅰ",U238="新加算Ⅱ",U238="新加算Ⅴ（１）",U238="新加算Ⅴ（２）",U238="新加算Ⅴ（３）",U238="新加算Ⅴ（４）",U238="新加算Ⅴ（５）",U238="新加算Ⅴ（６）",U238="新加算Ⅴ（７）",U238="新加算Ⅴ（９）",U238="新加算Ⅴ（10）",U238="新加算Ⅴ（12）")),"継続で適用",""))</f>
        <v/>
      </c>
      <c r="AS240" s="856" t="str">
        <f aca="false">IF(AND(U240&lt;&gt;"",AS238=""),"新規に適用",IF(AND(U240&lt;&gt;"",AS238&lt;&gt;""),"継続で適用",""))</f>
        <v/>
      </c>
      <c r="AT240" s="839"/>
      <c r="AU240" s="869"/>
      <c r="AV240" s="832" t="str">
        <f aca="false">IF(K238&lt;&gt;"","V列に色付け","")</f>
        <v/>
      </c>
      <c r="AW240" s="878"/>
      <c r="AX240" s="834"/>
      <c r="BL240" s="645" t="str">
        <f aca="false">G238</f>
        <v/>
      </c>
    </row>
    <row r="241" s="1" customFormat="true" ht="30" hidden="false" customHeight="true" outlineLevel="0" collapsed="false">
      <c r="A241" s="617"/>
      <c r="B241" s="732"/>
      <c r="C241" s="732"/>
      <c r="D241" s="732"/>
      <c r="E241" s="732"/>
      <c r="F241" s="732"/>
      <c r="G241" s="733"/>
      <c r="H241" s="733"/>
      <c r="I241" s="733"/>
      <c r="J241" s="861"/>
      <c r="K241" s="733"/>
      <c r="L241" s="880"/>
      <c r="M241" s="881"/>
      <c r="N241" s="860" t="str">
        <f aca="false">IF('別紙様式2-2（４・５月分）'!Q184="","",'別紙様式2-2（４・５月分）'!Q184)</f>
        <v/>
      </c>
      <c r="O241" s="864"/>
      <c r="P241" s="874"/>
      <c r="Q241" s="841"/>
      <c r="R241" s="875"/>
      <c r="S241" s="870"/>
      <c r="T241" s="844"/>
      <c r="U241" s="845"/>
      <c r="V241" s="871"/>
      <c r="W241" s="847"/>
      <c r="X241" s="882"/>
      <c r="Y241" s="668"/>
      <c r="Z241" s="882"/>
      <c r="AA241" s="668"/>
      <c r="AB241" s="882"/>
      <c r="AC241" s="668"/>
      <c r="AD241" s="882"/>
      <c r="AE241" s="668"/>
      <c r="AF241" s="668"/>
      <c r="AG241" s="849"/>
      <c r="AH241" s="850"/>
      <c r="AI241" s="872"/>
      <c r="AJ241" s="883"/>
      <c r="AK241" s="853"/>
      <c r="AL241" s="854"/>
      <c r="AM241" s="855"/>
      <c r="AN241" s="856"/>
      <c r="AO241" s="856"/>
      <c r="AP241" s="857"/>
      <c r="AQ241" s="856"/>
      <c r="AR241" s="858"/>
      <c r="AS241" s="856"/>
      <c r="AT241" s="682" t="str">
        <f aca="false">IF(AV238="","",IF(OR(U238="",AND(N241="ベア加算なし",OR(U238="新加算Ⅰ",U238="新加算Ⅱ",U238="新加算Ⅲ",U238="新加算Ⅳ"),AN238=""),AND(OR(U238="新加算Ⅰ",U238="新加算Ⅱ",U238="新加算Ⅲ",U238="新加算Ⅳ",U238="新加算Ⅴ（１）",U238="新加算Ⅴ（２）",U238="新加算Ⅴ（３）",U238="新加算Ⅴ（４）",U238="新加算Ⅴ（５）",U238="新加算Ⅴ（６）",U238="新加算Ⅴ（８）",U238="新加算Ⅴ（11）"),AO238=""),AND(OR(U238="新加算Ⅴ（７）",U238="新加算Ⅴ（９）",U238="新加算Ⅴ（10）",U238="新加算Ⅴ（12）",U238="新加算Ⅴ（13）",U238="新加算Ⅴ（14）"),AP238=""),AND(OR(U238="新加算Ⅰ",U238="新加算Ⅱ",U238="新加算Ⅲ",U238="新加算Ⅴ（１）",U238="新加算Ⅴ（３）",U238="新加算Ⅴ（８）"),AQ238=""),AND(AND(OR(U238="新加算Ⅰ",U238="新加算Ⅱ",U238="新加算Ⅴ（１）",U238="新加算Ⅴ（２）",U238="新加算Ⅴ（３）",U238="新加算Ⅴ（４）",U238="新加算Ⅴ（５）",U238="新加算Ⅴ（６）",U238="新加算Ⅴ（７）",U238="新加算Ⅴ（９）",U238="新加算Ⅴ（10）",U238="新加算Ⅴ（12）"),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238=""),AND(OR(U238="新加算Ⅰ",U238="新加算Ⅴ（１）",U238="新加算Ⅴ（２）",U238="新加算Ⅴ（５）",U238="新加算Ⅴ（７）",U238="新加算Ⅴ（10）"),AS238="")),"！記入が必要な欄（ピンク色のセル）に空欄があります。空欄を埋めてください。",""))</f>
        <v/>
      </c>
      <c r="AU241" s="869"/>
      <c r="AV241" s="832"/>
      <c r="AW241" s="878" t="str">
        <f aca="false">IF('別紙様式2-2（４・５月分）'!O184="","",'別紙様式2-2（４・５月分）'!O184)</f>
        <v/>
      </c>
      <c r="AX241" s="834"/>
      <c r="BL241" s="645" t="str">
        <f aca="false">G238</f>
        <v/>
      </c>
    </row>
    <row r="242" customFormat="false" ht="30" hidden="false" customHeight="true" outlineLevel="0" collapsed="false">
      <c r="A242" s="731" t="n">
        <v>58</v>
      </c>
      <c r="B242" s="618" t="str">
        <f aca="false">IF(基本情報入力シート!C111="","",基本情報入力シート!C111)</f>
        <v/>
      </c>
      <c r="C242" s="618"/>
      <c r="D242" s="618"/>
      <c r="E242" s="618"/>
      <c r="F242" s="618"/>
      <c r="G242" s="619" t="str">
        <f aca="false">IF(基本情報入力シート!M111="","",基本情報入力シート!M111)</f>
        <v/>
      </c>
      <c r="H242" s="619" t="str">
        <f aca="false">IF(基本情報入力シート!R111="","",基本情報入力シート!R111)</f>
        <v/>
      </c>
      <c r="I242" s="619" t="str">
        <f aca="false">IF(基本情報入力シート!W111="","",基本情報入力シート!W111)</f>
        <v/>
      </c>
      <c r="J242" s="809" t="str">
        <f aca="false">IF(基本情報入力シート!X111="","",基本情報入力シート!X111)</f>
        <v/>
      </c>
      <c r="K242" s="619" t="str">
        <f aca="false">IF(基本情報入力シート!Y111="","",基本情報入力シート!Y111)</f>
        <v/>
      </c>
      <c r="L242" s="621" t="str">
        <f aca="false">IF(基本情報入力シート!AB111="","",基本情報入力シート!AB111)</f>
        <v/>
      </c>
      <c r="M242" s="622" t="e">
        <f aca="false">IF(基本情報入力シート!AC111="","",基本情報入力シート!AC111)</f>
        <v>#N/A</v>
      </c>
      <c r="N242" s="812" t="str">
        <f aca="false">IF('別紙様式2-2（４・５月分）'!Q185="","",'別紙様式2-2（４・５月分）'!Q185)</f>
        <v/>
      </c>
      <c r="O242" s="864" t="e">
        <f aca="false">IF(SUM('別紙様式2-2（４・５月分）'!R185:R187)=0,"",SUM('別紙様式2-2（４・５月分）'!R185:R187))</f>
        <v>#N/A</v>
      </c>
      <c r="P242" s="814" t="e">
        <f aca="false">IFERROR(VLOOKUP('別紙様式2-2（４・５月分）'!AR185,【参考】数式用!$AT$5:$AU$22,2,FALSE),"")))</f>
        <v>#N/A</v>
      </c>
      <c r="Q242" s="814"/>
      <c r="R242" s="814"/>
      <c r="S242" s="865" t="e">
        <f aca="false">IFERROR(VLOOKUP(K242,【参考】数式用!$A$5:$AB$27,MATCH(P242,【参考】数式用!$B$4:$AB$4,0)+1,0),"")))</f>
        <v>#N/A</v>
      </c>
      <c r="T242" s="816" t="s">
        <v>447</v>
      </c>
      <c r="U242" s="817"/>
      <c r="V242" s="866" t="e">
        <f aca="false">IFERROR(VLOOKUP(K242,【参考】数式用!$A$5:$AB$27,MATCH(U242,【参考】数式用!$B$4:$AB$4,0)+1,0),"")))</f>
        <v>#N/A</v>
      </c>
      <c r="W242" s="819" t="s">
        <v>114</v>
      </c>
      <c r="X242" s="820" t="n">
        <v>6</v>
      </c>
      <c r="Y242" s="627" t="s">
        <v>115</v>
      </c>
      <c r="Z242" s="820" t="n">
        <v>6</v>
      </c>
      <c r="AA242" s="627" t="s">
        <v>406</v>
      </c>
      <c r="AB242" s="820" t="n">
        <v>7</v>
      </c>
      <c r="AC242" s="627" t="s">
        <v>115</v>
      </c>
      <c r="AD242" s="820" t="n">
        <v>3</v>
      </c>
      <c r="AE242" s="627" t="s">
        <v>116</v>
      </c>
      <c r="AF242" s="627" t="s">
        <v>127</v>
      </c>
      <c r="AG242" s="821" t="n">
        <f aca="false">IF(X242&gt;=1,(AB242*12+AD242)-(X242*12+Z242)+1,"")</f>
        <v>10</v>
      </c>
      <c r="AH242" s="822" t="s">
        <v>407</v>
      </c>
      <c r="AI242" s="867" t="str">
        <f aca="false">IFERROR(ROUNDDOWN(ROUND(L242*V242,0)*M242,0)*AG242,"")</f>
        <v/>
      </c>
      <c r="AJ242" s="868" t="str">
        <f aca="false">IFERROR(ROUNDDOWN(ROUND((L242*(V242-AX242)),0)*M242,0)*AG242,"")</f>
        <v/>
      </c>
      <c r="AK242" s="825" t="e">
        <f aca="false">IFERROR(IF(OR(N242="",N243="",N245=""),0,ROUNDDOWN(ROUNDDOWN(ROUND(L242*VLOOKUP(K242,【参考】数式用!$A$5:$AB$27,MATCH("新加算Ⅳ",【参考】数式用!$B$4:$AB$4,0)+1,0),0)*M242,0)*AG242*0.5,0)),"")),0),0),0)))</f>
        <v>#N/A</v>
      </c>
      <c r="AL242" s="826"/>
      <c r="AM242" s="827" t="e">
        <f aca="false">IFERROR(IF(OR(N245="ベア加算",N245=""),0, IF(OR(U242="新加算Ⅰ",U242="新加算Ⅱ",U242="新加算Ⅲ",U242="新加算Ⅳ"),ROUNDDOWN(ROUND(L242*VLOOKUP(K242,【参考】数式用!$A$5:$I$27,MATCH("ベア加算",【参考】数式用!$B$4:$I$4,0)+1,0),0)*M242,0)*AG242,0)),"")),0),0))))</f>
        <v>#N/A</v>
      </c>
      <c r="AN242" s="704"/>
      <c r="AO242" s="828"/>
      <c r="AP242" s="705"/>
      <c r="AQ242" s="705"/>
      <c r="AR242" s="829"/>
      <c r="AS242" s="830"/>
      <c r="AT242" s="640" t="str">
        <f aca="false">IF(AV242="","",IF(V242&lt;O242,"！加算の要件上は問題ありませんが、令和６年４・５月と比較して令和６年６月に加算率が下がる計画になっています。",""))</f>
        <v/>
      </c>
      <c r="AU242" s="869"/>
      <c r="AV242" s="832" t="str">
        <f aca="false">IF(K242&lt;&gt;"","V列に色付け","")</f>
        <v/>
      </c>
      <c r="AW242" s="878" t="str">
        <f aca="false">IF('別紙様式2-2（４・５月分）'!O185="","",'別紙様式2-2（４・５月分）'!O185)</f>
        <v/>
      </c>
      <c r="AX242" s="834" t="e">
        <f aca="false">IF(SUM('別紙様式2-2（４・５月分）'!P185:P187)=0,"",SUM('別紙様式2-2（４・５月分）'!P185:P187))</f>
        <v>#N/A</v>
      </c>
      <c r="AY242" s="835" t="e">
        <f aca="false">IFERROR(VLOOKUP(K242,【参考】数式用!$AJ$2:$AK$24,2,FALSE),"")))</f>
        <v>#N/A</v>
      </c>
      <c r="AZ242" s="836" t="s">
        <v>448</v>
      </c>
      <c r="BA242" s="836" t="s">
        <v>449</v>
      </c>
      <c r="BB242" s="836" t="s">
        <v>450</v>
      </c>
      <c r="BC242" s="836" t="s">
        <v>451</v>
      </c>
      <c r="BD242" s="836" t="e">
        <f aca="false">IF(AND(P242&lt;&gt;"新加算Ⅰ",P242&lt;&gt;"新加算Ⅱ",P242&lt;&gt;"新加算Ⅲ",P242&lt;&gt;"新加算Ⅳ"),P242,IF(Q244&lt;&gt;"",Q244,""))</f>
        <v>#N/A</v>
      </c>
      <c r="BE242" s="836"/>
      <c r="BF242" s="836" t="e">
        <f aca="false">IF(AM242&lt;&gt;0,IF(AN242="○","入力済","未入力"),"")</f>
        <v>#N/A</v>
      </c>
      <c r="BG242" s="836" t="str">
        <f aca="false">IF(OR(U242="新加算Ⅰ",U242="新加算Ⅱ",U242="新加算Ⅲ",U242="新加算Ⅳ",U242="新加算Ⅴ（１）",U242="新加算Ⅴ（２）",U242="新加算Ⅴ（３）",U242="新加算ⅠⅤ（４）",U242="新加算Ⅴ（５）",U242="新加算Ⅴ（６）",U242="新加算Ⅴ（８）",U242="新加算Ⅴ（11）"),IF(OR(AO242="○",AO242="令和６年度中に満たす"),"入力済","未入力"),"")</f>
        <v/>
      </c>
      <c r="BH242" s="836" t="str">
        <f aca="false">IF(OR(U242="新加算Ⅴ（７）",U242="新加算Ⅴ（９）",U242="新加算Ⅴ（10）",U242="新加算Ⅴ（12）",U242="新加算Ⅴ（13）",U242="新加算Ⅴ（14）"),IF(OR(AP242="○",AP242="令和６年度中に満たす"),"入力済","未入力"),"")</f>
        <v/>
      </c>
      <c r="BI242" s="836" t="str">
        <f aca="false">IF(OR(U242="新加算Ⅰ",U242="新加算Ⅱ",U242="新加算Ⅲ",U242="新加算Ⅴ（１）",U242="新加算Ⅴ（３）",U242="新加算Ⅴ（８）"),IF(OR(AQ242="○",AQ242="令和６年度中に満たす"),"入力済","未入力"),"")</f>
        <v/>
      </c>
      <c r="BJ242" s="837" t="str">
        <f aca="false">IF(OR(U242="新加算Ⅰ",U242="新加算Ⅱ",U242="新加算Ⅴ（１）",U242="新加算Ⅴ（２）",U242="新加算Ⅴ（３）",U242="新加算Ⅴ（４）",U242="新加算Ⅴ（５）",U242="新加算Ⅴ（６）",U242="新加算Ⅴ（７）",U242="新加算Ⅴ（９）",U242="新加算Ⅴ（10）",U242="新加算Ⅴ（12）"),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（病院等（老健以外）)",K242&lt;&gt;"（介護予防）短期入所療養介護（医療院）"),AR242&lt;&gt;""),1,""),"")</f>
        <v/>
      </c>
      <c r="BK242" s="832" t="str">
        <f aca="false">IF(OR(U242="新加算Ⅰ",U242="新加算Ⅴ（１）",U242="新加算Ⅴ（２）",U242="新加算Ⅴ（５）",U242="新加算Ⅴ（７）",U242="新加算Ⅴ（10）"),IF(AS242="","未入力","入力済"),"")</f>
        <v/>
      </c>
      <c r="BL242" s="645" t="str">
        <f aca="false">G242</f>
        <v/>
      </c>
    </row>
    <row r="243" customFormat="false" ht="15" hidden="false" customHeight="true" outlineLevel="0" collapsed="false">
      <c r="A243" s="731"/>
      <c r="B243" s="618"/>
      <c r="C243" s="618"/>
      <c r="D243" s="618"/>
      <c r="E243" s="618"/>
      <c r="F243" s="618"/>
      <c r="G243" s="619"/>
      <c r="H243" s="619"/>
      <c r="I243" s="619"/>
      <c r="J243" s="809"/>
      <c r="K243" s="619"/>
      <c r="L243" s="621"/>
      <c r="M243" s="622"/>
      <c r="N243" s="838" t="str">
        <f aca="false">IF('別紙様式2-2（４・５月分）'!Q186="","",'別紙様式2-2（４・５月分）'!Q186)</f>
        <v/>
      </c>
      <c r="O243" s="864"/>
      <c r="P243" s="814"/>
      <c r="Q243" s="814"/>
      <c r="R243" s="814"/>
      <c r="S243" s="865"/>
      <c r="T243" s="816"/>
      <c r="U243" s="817"/>
      <c r="V243" s="866"/>
      <c r="W243" s="819"/>
      <c r="X243" s="820"/>
      <c r="Y243" s="627"/>
      <c r="Z243" s="820"/>
      <c r="AA243" s="627"/>
      <c r="AB243" s="820"/>
      <c r="AC243" s="627"/>
      <c r="AD243" s="820"/>
      <c r="AE243" s="627"/>
      <c r="AF243" s="627"/>
      <c r="AG243" s="821"/>
      <c r="AH243" s="822"/>
      <c r="AI243" s="867"/>
      <c r="AJ243" s="868"/>
      <c r="AK243" s="825"/>
      <c r="AL243" s="826"/>
      <c r="AM243" s="827"/>
      <c r="AN243" s="704"/>
      <c r="AO243" s="828"/>
      <c r="AP243" s="705"/>
      <c r="AQ243" s="705"/>
      <c r="AR243" s="829"/>
      <c r="AS243" s="830"/>
      <c r="AT243" s="839" t="str">
        <f aca="false">IF(AV242="","",IF(AG242&gt;10,"！令和６年度の新加算の「算定対象月」が10か月を超えています。標準的な「算定対象月」は令和６年６月から令和７年３月です。",IF(OR(AB242&lt;&gt;7,AD242&lt;&gt;3),"！算定期間の終わりが令和７年３月になっていません。区分変更を行う場合は、別紙様式2-4に記入してください。","")))</f>
        <v/>
      </c>
      <c r="AU243" s="869"/>
      <c r="AV243" s="832"/>
      <c r="AW243" s="878" t="str">
        <f aca="false">IF('別紙様式2-2（４・５月分）'!O186="","",'別紙様式2-2（４・５月分）'!O186)</f>
        <v/>
      </c>
      <c r="AX243" s="834"/>
      <c r="AY243" s="835"/>
      <c r="AZ243" s="836"/>
      <c r="BA243" s="836"/>
      <c r="BB243" s="836"/>
      <c r="BC243" s="836"/>
      <c r="BD243" s="836"/>
      <c r="BE243" s="836"/>
      <c r="BF243" s="836"/>
      <c r="BG243" s="836"/>
      <c r="BH243" s="836"/>
      <c r="BI243" s="836"/>
      <c r="BJ243" s="837"/>
      <c r="BK243" s="832"/>
      <c r="BL243" s="645" t="str">
        <f aca="false">G242</f>
        <v/>
      </c>
    </row>
    <row r="244" s="1" customFormat="true" ht="15" hidden="false" customHeight="true" outlineLevel="0" collapsed="false">
      <c r="A244" s="731"/>
      <c r="B244" s="618"/>
      <c r="C244" s="618"/>
      <c r="D244" s="618"/>
      <c r="E244" s="618"/>
      <c r="F244" s="618"/>
      <c r="G244" s="619"/>
      <c r="H244" s="619"/>
      <c r="I244" s="619"/>
      <c r="J244" s="809"/>
      <c r="K244" s="619"/>
      <c r="L244" s="621"/>
      <c r="M244" s="622"/>
      <c r="N244" s="838"/>
      <c r="O244" s="864"/>
      <c r="P244" s="874" t="s">
        <v>118</v>
      </c>
      <c r="Q244" s="841" t="e">
        <f aca="false">IFERROR(VLOOKUP('別紙様式2-2（４・５月分）'!AR185,【参考】数式用!$AT$5:$AV$22,3,FALSE),"")))</f>
        <v>#N/A</v>
      </c>
      <c r="R244" s="875" t="s">
        <v>120</v>
      </c>
      <c r="S244" s="876" t="e">
        <f aca="false">IFERROR(VLOOKUP(K242,【参考】数式用!$A$5:$AB$27,MATCH(Q244,【参考】数式用!$B$4:$AB$4,0)+1,0),"")))</f>
        <v>#N/A</v>
      </c>
      <c r="T244" s="844" t="s">
        <v>452</v>
      </c>
      <c r="U244" s="845"/>
      <c r="V244" s="871" t="e">
        <f aca="false">IFERROR(VLOOKUP(K242,【参考】数式用!$A$5:$AB$27,MATCH(U244,【参考】数式用!$B$4:$AB$4,0)+1,0),"")))</f>
        <v>#N/A</v>
      </c>
      <c r="W244" s="847" t="s">
        <v>114</v>
      </c>
      <c r="X244" s="882" t="n">
        <v>7</v>
      </c>
      <c r="Y244" s="668" t="s">
        <v>115</v>
      </c>
      <c r="Z244" s="882" t="n">
        <v>4</v>
      </c>
      <c r="AA244" s="668" t="s">
        <v>406</v>
      </c>
      <c r="AB244" s="882" t="n">
        <v>8</v>
      </c>
      <c r="AC244" s="668" t="s">
        <v>115</v>
      </c>
      <c r="AD244" s="882" t="n">
        <v>3</v>
      </c>
      <c r="AE244" s="668" t="s">
        <v>116</v>
      </c>
      <c r="AF244" s="668" t="s">
        <v>127</v>
      </c>
      <c r="AG244" s="849" t="n">
        <f aca="false">IF(X244&gt;=1,(AB244*12+AD244)-(X244*12+Z244)+1,"")</f>
        <v>12</v>
      </c>
      <c r="AH244" s="850" t="s">
        <v>407</v>
      </c>
      <c r="AI244" s="872" t="str">
        <f aca="false">IFERROR(ROUNDDOWN(ROUND(L242*V244,0)*M242,0)*AG244,"")</f>
        <v/>
      </c>
      <c r="AJ244" s="883" t="str">
        <f aca="false">IFERROR(ROUNDDOWN(ROUND((L242*(V244-AX242)),0)*M242,0)*AG244,"")</f>
        <v/>
      </c>
      <c r="AK244" s="853" t="e">
        <f aca="false">IFERROR(IF(OR(N242="",N243="",N245=""),0,ROUNDDOWN(ROUNDDOWN(ROUND(L242*VLOOKUP(K242,【参考】数式用!$A$5:$AB$27,MATCH("新加算Ⅳ",【参考】数式用!$B$4:$AB$4,0)+1,0),0)*M242,0)*AG244*0.5,0)),"")),0),0),0)))</f>
        <v>#N/A</v>
      </c>
      <c r="AL244" s="854" t="str">
        <f aca="false">IF(U244&lt;&gt;"","新規に適用","")</f>
        <v/>
      </c>
      <c r="AM244" s="855" t="e">
        <f aca="false">IFERROR(IF(OR(N245="ベア加算",N245=""),0, IF(OR(U242="新加算Ⅰ",U242="新加算Ⅱ",U242="新加算Ⅲ",U242="新加算Ⅳ"),0,ROUNDDOWN(ROUND(L242*VLOOKUP(K242,【参考】数式用!$A$5:$I$27,MATCH("ベア加算",【参考】数式用!$B$4:$I$4,0)+1,0),0)*M242,0)*AG244)),"")),0),0))))</f>
        <v>#N/A</v>
      </c>
      <c r="AN244" s="856" t="e">
        <f aca="false">IF(AM244=0,"",IF(AND(U244&lt;&gt;"",AN242=""),"新規に適用",IF(AND(U244&lt;&gt;"",AN242&lt;&gt;""),"継続で適用","")))</f>
        <v>#N/A</v>
      </c>
      <c r="AO244" s="856" t="str">
        <f aca="false">IF(AND(U244&lt;&gt;"",AO242=""),"新規に適用",IF(AND(U244&lt;&gt;"",AO242&lt;&gt;""),"継続で適用",""))</f>
        <v/>
      </c>
      <c r="AP244" s="857"/>
      <c r="AQ244" s="856" t="str">
        <f aca="false">IF(AND(U244&lt;&gt;"",AQ242=""),"新規に適用",IF(AND(U244&lt;&gt;"",AQ242&lt;&gt;""),"継続で適用",""))</f>
        <v/>
      </c>
      <c r="AR244" s="858" t="str">
        <f aca="false">IF(AND(U244&lt;&gt;"",AO242=""),"新規に適用",IF(AND(U244&lt;&gt;"",OR(U242="新加算Ⅰ",U242="新加算Ⅱ",U242="新加算Ⅴ（１）",U242="新加算Ⅴ（２）",U242="新加算Ⅴ（３）",U242="新加算Ⅴ（４）",U242="新加算Ⅴ（５）",U242="新加算Ⅴ（６）",U242="新加算Ⅴ（７）",U242="新加算Ⅴ（９）",U242="新加算Ⅴ（10）",U242="新加算Ⅴ（12）")),"継続で適用",""))</f>
        <v/>
      </c>
      <c r="AS244" s="856" t="str">
        <f aca="false">IF(AND(U244&lt;&gt;"",AS242=""),"新規に適用",IF(AND(U244&lt;&gt;"",AS242&lt;&gt;""),"継続で適用",""))</f>
        <v/>
      </c>
      <c r="AT244" s="839"/>
      <c r="AU244" s="869"/>
      <c r="AV244" s="832" t="str">
        <f aca="false">IF(K242&lt;&gt;"","V列に色付け","")</f>
        <v/>
      </c>
      <c r="AW244" s="878"/>
      <c r="AX244" s="834"/>
      <c r="BL244" s="645" t="str">
        <f aca="false">G242</f>
        <v/>
      </c>
    </row>
    <row r="245" s="1" customFormat="true" ht="30" hidden="false" customHeight="true" outlineLevel="0" collapsed="false">
      <c r="A245" s="731"/>
      <c r="B245" s="618"/>
      <c r="C245" s="618"/>
      <c r="D245" s="618"/>
      <c r="E245" s="618"/>
      <c r="F245" s="618"/>
      <c r="G245" s="619"/>
      <c r="H245" s="619"/>
      <c r="I245" s="619"/>
      <c r="J245" s="809"/>
      <c r="K245" s="619"/>
      <c r="L245" s="621"/>
      <c r="M245" s="622"/>
      <c r="N245" s="860" t="str">
        <f aca="false">IF('別紙様式2-2（４・５月分）'!Q187="","",'別紙様式2-2（４・５月分）'!Q187)</f>
        <v/>
      </c>
      <c r="O245" s="864"/>
      <c r="P245" s="874"/>
      <c r="Q245" s="841"/>
      <c r="R245" s="875"/>
      <c r="S245" s="876"/>
      <c r="T245" s="844"/>
      <c r="U245" s="845"/>
      <c r="V245" s="871"/>
      <c r="W245" s="847"/>
      <c r="X245" s="882"/>
      <c r="Y245" s="668"/>
      <c r="Z245" s="882"/>
      <c r="AA245" s="668"/>
      <c r="AB245" s="882"/>
      <c r="AC245" s="668"/>
      <c r="AD245" s="882"/>
      <c r="AE245" s="668"/>
      <c r="AF245" s="668"/>
      <c r="AG245" s="849"/>
      <c r="AH245" s="850"/>
      <c r="AI245" s="872"/>
      <c r="AJ245" s="883"/>
      <c r="AK245" s="853"/>
      <c r="AL245" s="854"/>
      <c r="AM245" s="855"/>
      <c r="AN245" s="856"/>
      <c r="AO245" s="856"/>
      <c r="AP245" s="857"/>
      <c r="AQ245" s="856"/>
      <c r="AR245" s="858"/>
      <c r="AS245" s="856"/>
      <c r="AT245" s="682" t="str">
        <f aca="false">IF(AV242="","",IF(OR(U242="",AND(N245="ベア加算なし",OR(U242="新加算Ⅰ",U242="新加算Ⅱ",U242="新加算Ⅲ",U242="新加算Ⅳ"),AN242=""),AND(OR(U242="新加算Ⅰ",U242="新加算Ⅱ",U242="新加算Ⅲ",U242="新加算Ⅳ",U242="新加算Ⅴ（１）",U242="新加算Ⅴ（２）",U242="新加算Ⅴ（３）",U242="新加算Ⅴ（４）",U242="新加算Ⅴ（５）",U242="新加算Ⅴ（６）",U242="新加算Ⅴ（８）",U242="新加算Ⅴ（11）"),AO242=""),AND(OR(U242="新加算Ⅴ（７）",U242="新加算Ⅴ（９）",U242="新加算Ⅴ（10）",U242="新加算Ⅴ（12）",U242="新加算Ⅴ（13）",U242="新加算Ⅴ（14）"),AP242=""),AND(OR(U242="新加算Ⅰ",U242="新加算Ⅱ",U242="新加算Ⅲ",U242="新加算Ⅴ（１）",U242="新加算Ⅴ（３）",U242="新加算Ⅴ（８）"),AQ242=""),AND(AND(OR(U242="新加算Ⅰ",U242="新加算Ⅱ",U242="新加算Ⅴ（１）",U242="新加算Ⅴ（２）",U242="新加算Ⅴ（３）",U242="新加算Ⅴ（４）",U242="新加算Ⅴ（５）",U242="新加算Ⅴ（６）",U242="新加算Ⅴ（７）",U242="新加算Ⅴ（９）",U242="新加算Ⅴ（10）",U242="新加算Ⅴ（12）"),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242=""),AND(OR(U242="新加算Ⅰ",U242="新加算Ⅴ（１）",U242="新加算Ⅴ（２）",U242="新加算Ⅴ（５）",U242="新加算Ⅴ（７）",U242="新加算Ⅴ（10）"),AS242="")),"！記入が必要な欄（ピンク色のセル）に空欄があります。空欄を埋めてください。",""))</f>
        <v/>
      </c>
      <c r="AU245" s="869"/>
      <c r="AV245" s="832"/>
      <c r="AW245" s="878" t="str">
        <f aca="false">IF('別紙様式2-2（４・５月分）'!O187="","",'別紙様式2-2（４・５月分）'!O187)</f>
        <v/>
      </c>
      <c r="AX245" s="834"/>
      <c r="BL245" s="645" t="str">
        <f aca="false">G242</f>
        <v/>
      </c>
    </row>
    <row r="246" customFormat="false" ht="30" hidden="false" customHeight="true" outlineLevel="0" collapsed="false">
      <c r="A246" s="617" t="n">
        <v>59</v>
      </c>
      <c r="B246" s="732" t="str">
        <f aca="false">IF(基本情報入力シート!C112="","",基本情報入力シート!C112)</f>
        <v/>
      </c>
      <c r="C246" s="732"/>
      <c r="D246" s="732"/>
      <c r="E246" s="732"/>
      <c r="F246" s="732"/>
      <c r="G246" s="733" t="str">
        <f aca="false">IF(基本情報入力シート!M112="","",基本情報入力シート!M112)</f>
        <v/>
      </c>
      <c r="H246" s="733" t="str">
        <f aca="false">IF(基本情報入力シート!R112="","",基本情報入力シート!R112)</f>
        <v/>
      </c>
      <c r="I246" s="733" t="str">
        <f aca="false">IF(基本情報入力シート!W112="","",基本情報入力シート!W112)</f>
        <v/>
      </c>
      <c r="J246" s="861" t="str">
        <f aca="false">IF(基本情報入力シート!X112="","",基本情報入力シート!X112)</f>
        <v/>
      </c>
      <c r="K246" s="733" t="str">
        <f aca="false">IF(基本情報入力シート!Y112="","",基本情報入力シート!Y112)</f>
        <v/>
      </c>
      <c r="L246" s="880" t="str">
        <f aca="false">IF(基本情報入力シート!AB112="","",基本情報入力シート!AB112)</f>
        <v/>
      </c>
      <c r="M246" s="881" t="e">
        <f aca="false">IF(基本情報入力シート!AC112="","",基本情報入力シート!AC112)</f>
        <v>#N/A</v>
      </c>
      <c r="N246" s="812" t="str">
        <f aca="false">IF('別紙様式2-2（４・５月分）'!Q188="","",'別紙様式2-2（４・５月分）'!Q188)</f>
        <v/>
      </c>
      <c r="O246" s="864" t="e">
        <f aca="false">IF(SUM('別紙様式2-2（４・５月分）'!R188:R190)=0,"",SUM('別紙様式2-2（４・５月分）'!R188:R190))</f>
        <v>#N/A</v>
      </c>
      <c r="P246" s="814" t="e">
        <f aca="false">IFERROR(VLOOKUP('別紙様式2-2（４・５月分）'!AR188,【参考】数式用!$AT$5:$AU$22,2,FALSE),"")))</f>
        <v>#N/A</v>
      </c>
      <c r="Q246" s="814"/>
      <c r="R246" s="814"/>
      <c r="S246" s="865" t="e">
        <f aca="false">IFERROR(VLOOKUP(K246,【参考】数式用!$A$5:$AB$27,MATCH(P246,【参考】数式用!$B$4:$AB$4,0)+1,0),"")))</f>
        <v>#N/A</v>
      </c>
      <c r="T246" s="816" t="s">
        <v>447</v>
      </c>
      <c r="U246" s="817"/>
      <c r="V246" s="866" t="e">
        <f aca="false">IFERROR(VLOOKUP(K246,【参考】数式用!$A$5:$AB$27,MATCH(U246,【参考】数式用!$B$4:$AB$4,0)+1,0),"")))</f>
        <v>#N/A</v>
      </c>
      <c r="W246" s="819" t="s">
        <v>114</v>
      </c>
      <c r="X246" s="820" t="n">
        <v>6</v>
      </c>
      <c r="Y246" s="627" t="s">
        <v>115</v>
      </c>
      <c r="Z246" s="820" t="n">
        <v>6</v>
      </c>
      <c r="AA246" s="627" t="s">
        <v>406</v>
      </c>
      <c r="AB246" s="820" t="n">
        <v>7</v>
      </c>
      <c r="AC246" s="627" t="s">
        <v>115</v>
      </c>
      <c r="AD246" s="820" t="n">
        <v>3</v>
      </c>
      <c r="AE246" s="627" t="s">
        <v>116</v>
      </c>
      <c r="AF246" s="627" t="s">
        <v>127</v>
      </c>
      <c r="AG246" s="821" t="n">
        <f aca="false">IF(X246&gt;=1,(AB246*12+AD246)-(X246*12+Z246)+1,"")</f>
        <v>10</v>
      </c>
      <c r="AH246" s="822" t="s">
        <v>407</v>
      </c>
      <c r="AI246" s="867" t="str">
        <f aca="false">IFERROR(ROUNDDOWN(ROUND(L246*V246,0)*M246,0)*AG246,"")</f>
        <v/>
      </c>
      <c r="AJ246" s="868" t="str">
        <f aca="false">IFERROR(ROUNDDOWN(ROUND((L246*(V246-AX246)),0)*M246,0)*AG246,"")</f>
        <v/>
      </c>
      <c r="AK246" s="825" t="e">
        <f aca="false">IFERROR(IF(OR(N246="",N247="",N249=""),0,ROUNDDOWN(ROUNDDOWN(ROUND(L246*VLOOKUP(K246,【参考】数式用!$A$5:$AB$27,MATCH("新加算Ⅳ",【参考】数式用!$B$4:$AB$4,0)+1,0),0)*M246,0)*AG246*0.5,0)),"")),0),0),0)))</f>
        <v>#N/A</v>
      </c>
      <c r="AL246" s="826"/>
      <c r="AM246" s="827" t="e">
        <f aca="false">IFERROR(IF(OR(N249="ベア加算",N249=""),0, IF(OR(U246="新加算Ⅰ",U246="新加算Ⅱ",U246="新加算Ⅲ",U246="新加算Ⅳ"),ROUNDDOWN(ROUND(L246*VLOOKUP(K246,【参考】数式用!$A$5:$I$27,MATCH("ベア加算",【参考】数式用!$B$4:$I$4,0)+1,0),0)*M246,0)*AG246,0)),"")),0),0))))</f>
        <v>#N/A</v>
      </c>
      <c r="AN246" s="704"/>
      <c r="AO246" s="828"/>
      <c r="AP246" s="705"/>
      <c r="AQ246" s="705"/>
      <c r="AR246" s="829"/>
      <c r="AS246" s="830"/>
      <c r="AT246" s="640" t="str">
        <f aca="false">IF(AV246="","",IF(V246&lt;O246,"！加算の要件上は問題ありませんが、令和６年４・５月と比較して令和６年６月に加算率が下がる計画になっています。",""))</f>
        <v/>
      </c>
      <c r="AU246" s="869"/>
      <c r="AV246" s="832" t="str">
        <f aca="false">IF(K246&lt;&gt;"","V列に色付け","")</f>
        <v/>
      </c>
      <c r="AW246" s="878" t="str">
        <f aca="false">IF('別紙様式2-2（４・５月分）'!O188="","",'別紙様式2-2（４・５月分）'!O188)</f>
        <v/>
      </c>
      <c r="AX246" s="834" t="e">
        <f aca="false">IF(SUM('別紙様式2-2（４・５月分）'!P188:P190)=0,"",SUM('別紙様式2-2（４・５月分）'!P188:P190))</f>
        <v>#N/A</v>
      </c>
      <c r="AY246" s="835" t="e">
        <f aca="false">IFERROR(VLOOKUP(K246,【参考】数式用!$AJ$2:$AK$24,2,FALSE),"")))</f>
        <v>#N/A</v>
      </c>
      <c r="AZ246" s="836" t="s">
        <v>448</v>
      </c>
      <c r="BA246" s="836" t="s">
        <v>449</v>
      </c>
      <c r="BB246" s="836" t="s">
        <v>450</v>
      </c>
      <c r="BC246" s="836" t="s">
        <v>451</v>
      </c>
      <c r="BD246" s="836" t="e">
        <f aca="false">IF(AND(P246&lt;&gt;"新加算Ⅰ",P246&lt;&gt;"新加算Ⅱ",P246&lt;&gt;"新加算Ⅲ",P246&lt;&gt;"新加算Ⅳ"),P246,IF(Q248&lt;&gt;"",Q248,""))</f>
        <v>#N/A</v>
      </c>
      <c r="BE246" s="836"/>
      <c r="BF246" s="836" t="e">
        <f aca="false">IF(AM246&lt;&gt;0,IF(AN246="○","入力済","未入力"),"")</f>
        <v>#N/A</v>
      </c>
      <c r="BG246" s="836" t="str">
        <f aca="false">IF(OR(U246="新加算Ⅰ",U246="新加算Ⅱ",U246="新加算Ⅲ",U246="新加算Ⅳ",U246="新加算Ⅴ（１）",U246="新加算Ⅴ（２）",U246="新加算Ⅴ（３）",U246="新加算ⅠⅤ（４）",U246="新加算Ⅴ（５）",U246="新加算Ⅴ（６）",U246="新加算Ⅴ（８）",U246="新加算Ⅴ（11）"),IF(OR(AO246="○",AO246="令和６年度中に満たす"),"入力済","未入力"),"")</f>
        <v/>
      </c>
      <c r="BH246" s="836" t="str">
        <f aca="false">IF(OR(U246="新加算Ⅴ（７）",U246="新加算Ⅴ（９）",U246="新加算Ⅴ（10）",U246="新加算Ⅴ（12）",U246="新加算Ⅴ（13）",U246="新加算Ⅴ（14）"),IF(OR(AP246="○",AP246="令和６年度中に満たす"),"入力済","未入力"),"")</f>
        <v/>
      </c>
      <c r="BI246" s="836" t="str">
        <f aca="false">IF(OR(U246="新加算Ⅰ",U246="新加算Ⅱ",U246="新加算Ⅲ",U246="新加算Ⅴ（１）",U246="新加算Ⅴ（３）",U246="新加算Ⅴ（８）"),IF(OR(AQ246="○",AQ246="令和６年度中に満たす"),"入力済","未入力"),"")</f>
        <v/>
      </c>
      <c r="BJ246" s="837" t="str">
        <f aca="false">IF(OR(U246="新加算Ⅰ",U246="新加算Ⅱ",U246="新加算Ⅴ（１）",U246="新加算Ⅴ（２）",U246="新加算Ⅴ（３）",U246="新加算Ⅴ（４）",U246="新加算Ⅴ（５）",U246="新加算Ⅴ（６）",U246="新加算Ⅴ（７）",U246="新加算Ⅴ（９）",U246="新加算Ⅴ（10）",U246="新加算Ⅴ（12）"),IF(OR(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（病院等（老健以外）)",K246&lt;&gt;"（介護予防）短期入所療養介護（医療院）"),AR246&lt;&gt;""),1,""),"")</f>
        <v/>
      </c>
      <c r="BK246" s="832" t="str">
        <f aca="false">IF(OR(U246="新加算Ⅰ",U246="新加算Ⅴ（１）",U246="新加算Ⅴ（２）",U246="新加算Ⅴ（５）",U246="新加算Ⅴ（７）",U246="新加算Ⅴ（10）"),IF(AS246="","未入力","入力済"),"")</f>
        <v/>
      </c>
      <c r="BL246" s="645" t="str">
        <f aca="false">G246</f>
        <v/>
      </c>
    </row>
    <row r="247" customFormat="false" ht="15" hidden="false" customHeight="true" outlineLevel="0" collapsed="false">
      <c r="A247" s="617"/>
      <c r="B247" s="732"/>
      <c r="C247" s="732"/>
      <c r="D247" s="732"/>
      <c r="E247" s="732"/>
      <c r="F247" s="732"/>
      <c r="G247" s="733"/>
      <c r="H247" s="733"/>
      <c r="I247" s="733"/>
      <c r="J247" s="861"/>
      <c r="K247" s="733"/>
      <c r="L247" s="880"/>
      <c r="M247" s="881"/>
      <c r="N247" s="838" t="str">
        <f aca="false">IF('別紙様式2-2（４・５月分）'!Q189="","",'別紙様式2-2（４・５月分）'!Q189)</f>
        <v/>
      </c>
      <c r="O247" s="864"/>
      <c r="P247" s="814"/>
      <c r="Q247" s="814"/>
      <c r="R247" s="814"/>
      <c r="S247" s="865"/>
      <c r="T247" s="816"/>
      <c r="U247" s="817"/>
      <c r="V247" s="866"/>
      <c r="W247" s="819"/>
      <c r="X247" s="820"/>
      <c r="Y247" s="627"/>
      <c r="Z247" s="820"/>
      <c r="AA247" s="627"/>
      <c r="AB247" s="820"/>
      <c r="AC247" s="627"/>
      <c r="AD247" s="820"/>
      <c r="AE247" s="627"/>
      <c r="AF247" s="627"/>
      <c r="AG247" s="821"/>
      <c r="AH247" s="822"/>
      <c r="AI247" s="867"/>
      <c r="AJ247" s="868"/>
      <c r="AK247" s="825"/>
      <c r="AL247" s="826"/>
      <c r="AM247" s="827"/>
      <c r="AN247" s="704"/>
      <c r="AO247" s="828"/>
      <c r="AP247" s="705"/>
      <c r="AQ247" s="705"/>
      <c r="AR247" s="829"/>
      <c r="AS247" s="830"/>
      <c r="AT247" s="839" t="str">
        <f aca="false">IF(AV246="","",IF(AG246&gt;10,"！令和６年度の新加算の「算定対象月」が10か月を超えています。標準的な「算定対象月」は令和６年６月から令和７年３月です。",IF(OR(AB246&lt;&gt;7,AD246&lt;&gt;3),"！算定期間の終わりが令和７年３月になっていません。区分変更を行う場合は、別紙様式2-4に記入してください。","")))</f>
        <v/>
      </c>
      <c r="AU247" s="869"/>
      <c r="AV247" s="832"/>
      <c r="AW247" s="878" t="str">
        <f aca="false">IF('別紙様式2-2（４・５月分）'!O189="","",'別紙様式2-2（４・５月分）'!O189)</f>
        <v/>
      </c>
      <c r="AX247" s="834"/>
      <c r="AY247" s="835"/>
      <c r="AZ247" s="836"/>
      <c r="BA247" s="836"/>
      <c r="BB247" s="836"/>
      <c r="BC247" s="836"/>
      <c r="BD247" s="836"/>
      <c r="BE247" s="836"/>
      <c r="BF247" s="836"/>
      <c r="BG247" s="836"/>
      <c r="BH247" s="836"/>
      <c r="BI247" s="836"/>
      <c r="BJ247" s="837"/>
      <c r="BK247" s="832"/>
      <c r="BL247" s="645" t="str">
        <f aca="false">G246</f>
        <v/>
      </c>
    </row>
    <row r="248" s="1" customFormat="true" ht="15" hidden="false" customHeight="true" outlineLevel="0" collapsed="false">
      <c r="A248" s="617"/>
      <c r="B248" s="732"/>
      <c r="C248" s="732"/>
      <c r="D248" s="732"/>
      <c r="E248" s="732"/>
      <c r="F248" s="732"/>
      <c r="G248" s="733"/>
      <c r="H248" s="733"/>
      <c r="I248" s="733"/>
      <c r="J248" s="861"/>
      <c r="K248" s="733"/>
      <c r="L248" s="880"/>
      <c r="M248" s="881"/>
      <c r="N248" s="838"/>
      <c r="O248" s="864"/>
      <c r="P248" s="874" t="s">
        <v>118</v>
      </c>
      <c r="Q248" s="841" t="e">
        <f aca="false">IFERROR(VLOOKUP('別紙様式2-2（４・５月分）'!AR188,【参考】数式用!$AT$5:$AV$22,3,FALSE),"")))</f>
        <v>#N/A</v>
      </c>
      <c r="R248" s="875" t="s">
        <v>120</v>
      </c>
      <c r="S248" s="870" t="e">
        <f aca="false">IFERROR(VLOOKUP(K246,【参考】数式用!$A$5:$AB$27,MATCH(Q248,【参考】数式用!$B$4:$AB$4,0)+1,0),"")))</f>
        <v>#N/A</v>
      </c>
      <c r="T248" s="844" t="s">
        <v>452</v>
      </c>
      <c r="U248" s="845"/>
      <c r="V248" s="871" t="e">
        <f aca="false">IFERROR(VLOOKUP(K246,【参考】数式用!$A$5:$AB$27,MATCH(U248,【参考】数式用!$B$4:$AB$4,0)+1,0),"")))</f>
        <v>#N/A</v>
      </c>
      <c r="W248" s="847" t="s">
        <v>114</v>
      </c>
      <c r="X248" s="882" t="n">
        <v>7</v>
      </c>
      <c r="Y248" s="668" t="s">
        <v>115</v>
      </c>
      <c r="Z248" s="882" t="n">
        <v>4</v>
      </c>
      <c r="AA248" s="668" t="s">
        <v>406</v>
      </c>
      <c r="AB248" s="882" t="n">
        <v>8</v>
      </c>
      <c r="AC248" s="668" t="s">
        <v>115</v>
      </c>
      <c r="AD248" s="882" t="n">
        <v>3</v>
      </c>
      <c r="AE248" s="668" t="s">
        <v>116</v>
      </c>
      <c r="AF248" s="668" t="s">
        <v>127</v>
      </c>
      <c r="AG248" s="849" t="n">
        <f aca="false">IF(X248&gt;=1,(AB248*12+AD248)-(X248*12+Z248)+1,"")</f>
        <v>12</v>
      </c>
      <c r="AH248" s="850" t="s">
        <v>407</v>
      </c>
      <c r="AI248" s="872" t="str">
        <f aca="false">IFERROR(ROUNDDOWN(ROUND(L246*V248,0)*M246,0)*AG248,"")</f>
        <v/>
      </c>
      <c r="AJ248" s="883" t="str">
        <f aca="false">IFERROR(ROUNDDOWN(ROUND((L246*(V248-AX246)),0)*M246,0)*AG248,"")</f>
        <v/>
      </c>
      <c r="AK248" s="853" t="e">
        <f aca="false">IFERROR(IF(OR(N246="",N247="",N249=""),0,ROUNDDOWN(ROUNDDOWN(ROUND(L246*VLOOKUP(K246,【参考】数式用!$A$5:$AB$27,MATCH("新加算Ⅳ",【参考】数式用!$B$4:$AB$4,0)+1,0),0)*M246,0)*AG248*0.5,0)),"")),0),0),0)))</f>
        <v>#N/A</v>
      </c>
      <c r="AL248" s="854" t="str">
        <f aca="false">IF(U248&lt;&gt;"","新規に適用","")</f>
        <v/>
      </c>
      <c r="AM248" s="855" t="e">
        <f aca="false">IFERROR(IF(OR(N249="ベア加算",N249=""),0, IF(OR(U246="新加算Ⅰ",U246="新加算Ⅱ",U246="新加算Ⅲ",U246="新加算Ⅳ"),0,ROUNDDOWN(ROUND(L246*VLOOKUP(K246,【参考】数式用!$A$5:$I$27,MATCH("ベア加算",【参考】数式用!$B$4:$I$4,0)+1,0),0)*M246,0)*AG248)),"")),0),0))))</f>
        <v>#N/A</v>
      </c>
      <c r="AN248" s="856" t="e">
        <f aca="false">IF(AM248=0,"",IF(AND(U248&lt;&gt;"",AN246=""),"新規に適用",IF(AND(U248&lt;&gt;"",AN246&lt;&gt;""),"継続で適用","")))</f>
        <v>#N/A</v>
      </c>
      <c r="AO248" s="856" t="str">
        <f aca="false">IF(AND(U248&lt;&gt;"",AO246=""),"新規に適用",IF(AND(U248&lt;&gt;"",AO246&lt;&gt;""),"継続で適用",""))</f>
        <v/>
      </c>
      <c r="AP248" s="857"/>
      <c r="AQ248" s="856" t="str">
        <f aca="false">IF(AND(U248&lt;&gt;"",AQ246=""),"新規に適用",IF(AND(U248&lt;&gt;"",AQ246&lt;&gt;""),"継続で適用",""))</f>
        <v/>
      </c>
      <c r="AR248" s="858" t="str">
        <f aca="false">IF(AND(U248&lt;&gt;"",AO246=""),"新規に適用",IF(AND(U248&lt;&gt;"",OR(U246="新加算Ⅰ",U246="新加算Ⅱ",U246="新加算Ⅴ（１）",U246="新加算Ⅴ（２）",U246="新加算Ⅴ（３）",U246="新加算Ⅴ（４）",U246="新加算Ⅴ（５）",U246="新加算Ⅴ（６）",U246="新加算Ⅴ（７）",U246="新加算Ⅴ（９）",U246="新加算Ⅴ（10）",U246="新加算Ⅴ（12）")),"継続で適用",""))</f>
        <v/>
      </c>
      <c r="AS248" s="856" t="str">
        <f aca="false">IF(AND(U248&lt;&gt;"",AS246=""),"新規に適用",IF(AND(U248&lt;&gt;"",AS246&lt;&gt;""),"継続で適用",""))</f>
        <v/>
      </c>
      <c r="AT248" s="839"/>
      <c r="AU248" s="869"/>
      <c r="AV248" s="832" t="str">
        <f aca="false">IF(K246&lt;&gt;"","V列に色付け","")</f>
        <v/>
      </c>
      <c r="AW248" s="878"/>
      <c r="AX248" s="834"/>
      <c r="BL248" s="645" t="str">
        <f aca="false">G246</f>
        <v/>
      </c>
    </row>
    <row r="249" s="1" customFormat="true" ht="30" hidden="false" customHeight="true" outlineLevel="0" collapsed="false">
      <c r="A249" s="617"/>
      <c r="B249" s="732"/>
      <c r="C249" s="732"/>
      <c r="D249" s="732"/>
      <c r="E249" s="732"/>
      <c r="F249" s="732"/>
      <c r="G249" s="733"/>
      <c r="H249" s="733"/>
      <c r="I249" s="733"/>
      <c r="J249" s="861"/>
      <c r="K249" s="733"/>
      <c r="L249" s="880"/>
      <c r="M249" s="881"/>
      <c r="N249" s="860" t="str">
        <f aca="false">IF('別紙様式2-2（４・５月分）'!Q190="","",'別紙様式2-2（４・５月分）'!Q190)</f>
        <v/>
      </c>
      <c r="O249" s="864"/>
      <c r="P249" s="874"/>
      <c r="Q249" s="841"/>
      <c r="R249" s="875"/>
      <c r="S249" s="870"/>
      <c r="T249" s="844"/>
      <c r="U249" s="845"/>
      <c r="V249" s="871"/>
      <c r="W249" s="847"/>
      <c r="X249" s="882"/>
      <c r="Y249" s="668"/>
      <c r="Z249" s="882"/>
      <c r="AA249" s="668"/>
      <c r="AB249" s="882"/>
      <c r="AC249" s="668"/>
      <c r="AD249" s="882"/>
      <c r="AE249" s="668"/>
      <c r="AF249" s="668"/>
      <c r="AG249" s="849"/>
      <c r="AH249" s="850"/>
      <c r="AI249" s="872"/>
      <c r="AJ249" s="883"/>
      <c r="AK249" s="853"/>
      <c r="AL249" s="854"/>
      <c r="AM249" s="855"/>
      <c r="AN249" s="856"/>
      <c r="AO249" s="856"/>
      <c r="AP249" s="857"/>
      <c r="AQ249" s="856"/>
      <c r="AR249" s="858"/>
      <c r="AS249" s="856"/>
      <c r="AT249" s="682" t="str">
        <f aca="false">IF(AV246="","",IF(OR(U246="",AND(N249="ベア加算なし",OR(U246="新加算Ⅰ",U246="新加算Ⅱ",U246="新加算Ⅲ",U246="新加算Ⅳ"),AN246=""),AND(OR(U246="新加算Ⅰ",U246="新加算Ⅱ",U246="新加算Ⅲ",U246="新加算Ⅳ",U246="新加算Ⅴ（１）",U246="新加算Ⅴ（２）",U246="新加算Ⅴ（３）",U246="新加算Ⅴ（４）",U246="新加算Ⅴ（５）",U246="新加算Ⅴ（６）",U246="新加算Ⅴ（８）",U246="新加算Ⅴ（11）"),AO246=""),AND(OR(U246="新加算Ⅴ（７）",U246="新加算Ⅴ（９）",U246="新加算Ⅴ（10）",U246="新加算Ⅴ（12）",U246="新加算Ⅴ（13）",U246="新加算Ⅴ（14）"),AP246=""),AND(OR(U246="新加算Ⅰ",U246="新加算Ⅱ",U246="新加算Ⅲ",U246="新加算Ⅴ（１）",U246="新加算Ⅴ（３）",U246="新加算Ⅴ（８）"),AQ246=""),AND(AND(OR(U246="新加算Ⅰ",U246="新加算Ⅱ",U246="新加算Ⅴ（１）",U246="新加算Ⅴ（２）",U246="新加算Ⅴ（３）",U246="新加算Ⅴ（４）",U246="新加算Ⅴ（５）",U246="新加算Ⅴ（６）",U246="新加算Ⅴ（７）",U246="新加算Ⅴ（９）",U246="新加算Ⅴ（10）",U246="新加算Ⅴ（12）"),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246=""),AND(OR(U246="新加算Ⅰ",U246="新加算Ⅴ（１）",U246="新加算Ⅴ（２）",U246="新加算Ⅴ（５）",U246="新加算Ⅴ（７）",U246="新加算Ⅴ（10）"),AS246="")),"！記入が必要な欄（ピンク色のセル）に空欄があります。空欄を埋めてください。",""))</f>
        <v/>
      </c>
      <c r="AU249" s="869"/>
      <c r="AV249" s="832"/>
      <c r="AW249" s="878" t="str">
        <f aca="false">IF('別紙様式2-2（４・５月分）'!O190="","",'別紙様式2-2（４・５月分）'!O190)</f>
        <v/>
      </c>
      <c r="AX249" s="834"/>
      <c r="BL249" s="645" t="str">
        <f aca="false">G246</f>
        <v/>
      </c>
    </row>
    <row r="250" customFormat="false" ht="30" hidden="false" customHeight="true" outlineLevel="0" collapsed="false">
      <c r="A250" s="731" t="n">
        <v>60</v>
      </c>
      <c r="B250" s="618" t="str">
        <f aca="false">IF(基本情報入力シート!C113="","",基本情報入力シート!C113)</f>
        <v/>
      </c>
      <c r="C250" s="618"/>
      <c r="D250" s="618"/>
      <c r="E250" s="618"/>
      <c r="F250" s="618"/>
      <c r="G250" s="619" t="str">
        <f aca="false">IF(基本情報入力シート!M113="","",基本情報入力シート!M113)</f>
        <v/>
      </c>
      <c r="H250" s="619" t="str">
        <f aca="false">IF(基本情報入力シート!R113="","",基本情報入力シート!R113)</f>
        <v/>
      </c>
      <c r="I250" s="619" t="str">
        <f aca="false">IF(基本情報入力シート!W113="","",基本情報入力シート!W113)</f>
        <v/>
      </c>
      <c r="J250" s="809" t="str">
        <f aca="false">IF(基本情報入力シート!X113="","",基本情報入力シート!X113)</f>
        <v/>
      </c>
      <c r="K250" s="619" t="str">
        <f aca="false">IF(基本情報入力シート!Y113="","",基本情報入力シート!Y113)</f>
        <v/>
      </c>
      <c r="L250" s="621" t="str">
        <f aca="false">IF(基本情報入力シート!AB113="","",基本情報入力シート!AB113)</f>
        <v/>
      </c>
      <c r="M250" s="622" t="e">
        <f aca="false">IF(基本情報入力シート!AC113="","",基本情報入力シート!AC113)</f>
        <v>#N/A</v>
      </c>
      <c r="N250" s="812" t="str">
        <f aca="false">IF('別紙様式2-2（４・５月分）'!Q191="","",'別紙様式2-2（４・５月分）'!Q191)</f>
        <v/>
      </c>
      <c r="O250" s="864" t="e">
        <f aca="false">IF(SUM('別紙様式2-2（４・５月分）'!R191:R193)=0,"",SUM('別紙様式2-2（４・５月分）'!R191:R193))</f>
        <v>#N/A</v>
      </c>
      <c r="P250" s="814" t="e">
        <f aca="false">IFERROR(VLOOKUP('別紙様式2-2（４・５月分）'!AR191,【参考】数式用!$AT$5:$AU$22,2,FALSE),"")))</f>
        <v>#N/A</v>
      </c>
      <c r="Q250" s="814"/>
      <c r="R250" s="814"/>
      <c r="S250" s="865" t="e">
        <f aca="false">IFERROR(VLOOKUP(K250,【参考】数式用!$A$5:$AB$27,MATCH(P250,【参考】数式用!$B$4:$AB$4,0)+1,0),"")))</f>
        <v>#N/A</v>
      </c>
      <c r="T250" s="816" t="s">
        <v>447</v>
      </c>
      <c r="U250" s="817"/>
      <c r="V250" s="866" t="e">
        <f aca="false">IFERROR(VLOOKUP(K250,【参考】数式用!$A$5:$AB$27,MATCH(U250,【参考】数式用!$B$4:$AB$4,0)+1,0),"")))</f>
        <v>#N/A</v>
      </c>
      <c r="W250" s="819" t="s">
        <v>114</v>
      </c>
      <c r="X250" s="820" t="n">
        <v>6</v>
      </c>
      <c r="Y250" s="627" t="s">
        <v>115</v>
      </c>
      <c r="Z250" s="820" t="n">
        <v>6</v>
      </c>
      <c r="AA250" s="627" t="s">
        <v>406</v>
      </c>
      <c r="AB250" s="820" t="n">
        <v>7</v>
      </c>
      <c r="AC250" s="627" t="s">
        <v>115</v>
      </c>
      <c r="AD250" s="820" t="n">
        <v>3</v>
      </c>
      <c r="AE250" s="627" t="s">
        <v>116</v>
      </c>
      <c r="AF250" s="627" t="s">
        <v>127</v>
      </c>
      <c r="AG250" s="821" t="n">
        <f aca="false">IF(X250&gt;=1,(AB250*12+AD250)-(X250*12+Z250)+1,"")</f>
        <v>10</v>
      </c>
      <c r="AH250" s="822" t="s">
        <v>407</v>
      </c>
      <c r="AI250" s="867" t="str">
        <f aca="false">IFERROR(ROUNDDOWN(ROUND(L250*V250,0)*M250,0)*AG250,"")</f>
        <v/>
      </c>
      <c r="AJ250" s="868" t="str">
        <f aca="false">IFERROR(ROUNDDOWN(ROUND((L250*(V250-AX250)),0)*M250,0)*AG250,"")</f>
        <v/>
      </c>
      <c r="AK250" s="825" t="e">
        <f aca="false">IFERROR(IF(OR(N250="",N251="",N253=""),0,ROUNDDOWN(ROUNDDOWN(ROUND(L250*VLOOKUP(K250,【参考】数式用!$A$5:$AB$27,MATCH("新加算Ⅳ",【参考】数式用!$B$4:$AB$4,0)+1,0),0)*M250,0)*AG250*0.5,0)),"")),0),0),0)))</f>
        <v>#N/A</v>
      </c>
      <c r="AL250" s="826"/>
      <c r="AM250" s="827" t="e">
        <f aca="false">IFERROR(IF(OR(N253="ベア加算",N253=""),0, IF(OR(U250="新加算Ⅰ",U250="新加算Ⅱ",U250="新加算Ⅲ",U250="新加算Ⅳ"),ROUNDDOWN(ROUND(L250*VLOOKUP(K250,【参考】数式用!$A$5:$I$27,MATCH("ベア加算",【参考】数式用!$B$4:$I$4,0)+1,0),0)*M250,0)*AG250,0)),"")),0),0))))</f>
        <v>#N/A</v>
      </c>
      <c r="AN250" s="704"/>
      <c r="AO250" s="828"/>
      <c r="AP250" s="705"/>
      <c r="AQ250" s="705"/>
      <c r="AR250" s="829"/>
      <c r="AS250" s="830"/>
      <c r="AT250" s="640" t="str">
        <f aca="false">IF(AV250="","",IF(V250&lt;O250,"！加算の要件上は問題ありませんが、令和６年４・５月と比較して令和６年６月に加算率が下がる計画になっています。",""))</f>
        <v/>
      </c>
      <c r="AU250" s="869"/>
      <c r="AV250" s="832" t="str">
        <f aca="false">IF(K250&lt;&gt;"","V列に色付け","")</f>
        <v/>
      </c>
      <c r="AW250" s="878" t="str">
        <f aca="false">IF('別紙様式2-2（４・５月分）'!O191="","",'別紙様式2-2（４・５月分）'!O191)</f>
        <v/>
      </c>
      <c r="AX250" s="834" t="e">
        <f aca="false">IF(SUM('別紙様式2-2（４・５月分）'!P191:P193)=0,"",SUM('別紙様式2-2（４・５月分）'!P191:P193))</f>
        <v>#N/A</v>
      </c>
      <c r="AY250" s="835" t="e">
        <f aca="false">IFERROR(VLOOKUP(K250,【参考】数式用!$AJ$2:$AK$24,2,FALSE),"")))</f>
        <v>#N/A</v>
      </c>
      <c r="AZ250" s="836" t="s">
        <v>448</v>
      </c>
      <c r="BA250" s="836" t="s">
        <v>449</v>
      </c>
      <c r="BB250" s="836" t="s">
        <v>450</v>
      </c>
      <c r="BC250" s="836" t="s">
        <v>451</v>
      </c>
      <c r="BD250" s="836" t="e">
        <f aca="false">IF(AND(P250&lt;&gt;"新加算Ⅰ",P250&lt;&gt;"新加算Ⅱ",P250&lt;&gt;"新加算Ⅲ",P250&lt;&gt;"新加算Ⅳ"),P250,IF(Q252&lt;&gt;"",Q252,""))</f>
        <v>#N/A</v>
      </c>
      <c r="BE250" s="836"/>
      <c r="BF250" s="836" t="e">
        <f aca="false">IF(AM250&lt;&gt;0,IF(AN250="○","入力済","未入力"),"")</f>
        <v>#N/A</v>
      </c>
      <c r="BG250" s="836" t="str">
        <f aca="false">IF(OR(U250="新加算Ⅰ",U250="新加算Ⅱ",U250="新加算Ⅲ",U250="新加算Ⅳ",U250="新加算Ⅴ（１）",U250="新加算Ⅴ（２）",U250="新加算Ⅴ（３）",U250="新加算ⅠⅤ（４）",U250="新加算Ⅴ（５）",U250="新加算Ⅴ（６）",U250="新加算Ⅴ（８）",U250="新加算Ⅴ（11）"),IF(OR(AO250="○",AO250="令和６年度中に満たす"),"入力済","未入力"),"")</f>
        <v/>
      </c>
      <c r="BH250" s="836" t="str">
        <f aca="false">IF(OR(U250="新加算Ⅴ（７）",U250="新加算Ⅴ（９）",U250="新加算Ⅴ（10）",U250="新加算Ⅴ（12）",U250="新加算Ⅴ（13）",U250="新加算Ⅴ（14）"),IF(OR(AP250="○",AP250="令和６年度中に満たす"),"入力済","未入力"),"")</f>
        <v/>
      </c>
      <c r="BI250" s="836" t="str">
        <f aca="false">IF(OR(U250="新加算Ⅰ",U250="新加算Ⅱ",U250="新加算Ⅲ",U250="新加算Ⅴ（１）",U250="新加算Ⅴ（３）",U250="新加算Ⅴ（８）"),IF(OR(AQ250="○",AQ250="令和６年度中に満たす"),"入力済","未入力"),"")</f>
        <v/>
      </c>
      <c r="BJ250" s="837" t="str">
        <f aca="false">IF(OR(U250="新加算Ⅰ",U250="新加算Ⅱ",U250="新加算Ⅴ（１）",U250="新加算Ⅴ（２）",U250="新加算Ⅴ（３）",U250="新加算Ⅴ（４）",U250="新加算Ⅴ（５）",U250="新加算Ⅴ（６）",U250="新加算Ⅴ（７）",U250="新加算Ⅴ（９）",U250="新加算Ⅴ（10）",U250="新加算Ⅴ（12）"),IF(OR(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（病院等（老健以外）)",K250&lt;&gt;"（介護予防）短期入所療養介護（医療院）"),AR250&lt;&gt;""),1,""),"")</f>
        <v/>
      </c>
      <c r="BK250" s="832" t="str">
        <f aca="false">IF(OR(U250="新加算Ⅰ",U250="新加算Ⅴ（１）",U250="新加算Ⅴ（２）",U250="新加算Ⅴ（５）",U250="新加算Ⅴ（７）",U250="新加算Ⅴ（10）"),IF(AS250="","未入力","入力済"),"")</f>
        <v/>
      </c>
      <c r="BL250" s="645" t="str">
        <f aca="false">G250</f>
        <v/>
      </c>
    </row>
    <row r="251" customFormat="false" ht="15" hidden="false" customHeight="true" outlineLevel="0" collapsed="false">
      <c r="A251" s="731"/>
      <c r="B251" s="618"/>
      <c r="C251" s="618"/>
      <c r="D251" s="618"/>
      <c r="E251" s="618"/>
      <c r="F251" s="618"/>
      <c r="G251" s="619"/>
      <c r="H251" s="619"/>
      <c r="I251" s="619"/>
      <c r="J251" s="809"/>
      <c r="K251" s="619"/>
      <c r="L251" s="621"/>
      <c r="M251" s="622"/>
      <c r="N251" s="838" t="str">
        <f aca="false">IF('別紙様式2-2（４・５月分）'!Q192="","",'別紙様式2-2（４・５月分）'!Q192)</f>
        <v/>
      </c>
      <c r="O251" s="864"/>
      <c r="P251" s="814"/>
      <c r="Q251" s="814"/>
      <c r="R251" s="814"/>
      <c r="S251" s="865"/>
      <c r="T251" s="816"/>
      <c r="U251" s="817"/>
      <c r="V251" s="866"/>
      <c r="W251" s="819"/>
      <c r="X251" s="820"/>
      <c r="Y251" s="627"/>
      <c r="Z251" s="820"/>
      <c r="AA251" s="627"/>
      <c r="AB251" s="820"/>
      <c r="AC251" s="627"/>
      <c r="AD251" s="820"/>
      <c r="AE251" s="627"/>
      <c r="AF251" s="627"/>
      <c r="AG251" s="821"/>
      <c r="AH251" s="822"/>
      <c r="AI251" s="867"/>
      <c r="AJ251" s="868"/>
      <c r="AK251" s="825"/>
      <c r="AL251" s="826"/>
      <c r="AM251" s="827"/>
      <c r="AN251" s="704"/>
      <c r="AO251" s="828"/>
      <c r="AP251" s="705"/>
      <c r="AQ251" s="705"/>
      <c r="AR251" s="829"/>
      <c r="AS251" s="830"/>
      <c r="AT251" s="839" t="str">
        <f aca="false">IF(AV250="","",IF(AG250&gt;10,"！令和６年度の新加算の「算定対象月」が10か月を超えています。標準的な「算定対象月」は令和６年６月から令和７年３月です。",IF(OR(AB250&lt;&gt;7,AD250&lt;&gt;3),"！算定期間の終わりが令和７年３月になっていません。区分変更を行う場合は、別紙様式2-4に記入してください。","")))</f>
        <v/>
      </c>
      <c r="AU251" s="869"/>
      <c r="AV251" s="832"/>
      <c r="AW251" s="878" t="str">
        <f aca="false">IF('別紙様式2-2（４・５月分）'!O192="","",'別紙様式2-2（４・５月分）'!O192)</f>
        <v/>
      </c>
      <c r="AX251" s="834"/>
      <c r="AY251" s="835"/>
      <c r="AZ251" s="836"/>
      <c r="BA251" s="836"/>
      <c r="BB251" s="836"/>
      <c r="BC251" s="836"/>
      <c r="BD251" s="836"/>
      <c r="BE251" s="836"/>
      <c r="BF251" s="836"/>
      <c r="BG251" s="836"/>
      <c r="BH251" s="836"/>
      <c r="BI251" s="836"/>
      <c r="BJ251" s="837"/>
      <c r="BK251" s="832"/>
      <c r="BL251" s="645" t="str">
        <f aca="false">G250</f>
        <v/>
      </c>
    </row>
    <row r="252" s="1" customFormat="true" ht="15" hidden="false" customHeight="true" outlineLevel="0" collapsed="false">
      <c r="A252" s="731"/>
      <c r="B252" s="618"/>
      <c r="C252" s="618"/>
      <c r="D252" s="618"/>
      <c r="E252" s="618"/>
      <c r="F252" s="618"/>
      <c r="G252" s="619"/>
      <c r="H252" s="619"/>
      <c r="I252" s="619"/>
      <c r="J252" s="809"/>
      <c r="K252" s="619"/>
      <c r="L252" s="621"/>
      <c r="M252" s="622"/>
      <c r="N252" s="838"/>
      <c r="O252" s="864"/>
      <c r="P252" s="874" t="s">
        <v>118</v>
      </c>
      <c r="Q252" s="841" t="e">
        <f aca="false">IFERROR(VLOOKUP('別紙様式2-2（４・５月分）'!AR191,【参考】数式用!$AT$5:$AV$22,3,FALSE),"")))</f>
        <v>#N/A</v>
      </c>
      <c r="R252" s="875" t="s">
        <v>120</v>
      </c>
      <c r="S252" s="876" t="e">
        <f aca="false">IFERROR(VLOOKUP(K250,【参考】数式用!$A$5:$AB$27,MATCH(Q252,【参考】数式用!$B$4:$AB$4,0)+1,0),"")))</f>
        <v>#N/A</v>
      </c>
      <c r="T252" s="844" t="s">
        <v>452</v>
      </c>
      <c r="U252" s="845"/>
      <c r="V252" s="871" t="e">
        <f aca="false">IFERROR(VLOOKUP(K250,【参考】数式用!$A$5:$AB$27,MATCH(U252,【参考】数式用!$B$4:$AB$4,0)+1,0),"")))</f>
        <v>#N/A</v>
      </c>
      <c r="W252" s="847" t="s">
        <v>114</v>
      </c>
      <c r="X252" s="882" t="n">
        <v>7</v>
      </c>
      <c r="Y252" s="668" t="s">
        <v>115</v>
      </c>
      <c r="Z252" s="882" t="n">
        <v>4</v>
      </c>
      <c r="AA252" s="668" t="s">
        <v>406</v>
      </c>
      <c r="AB252" s="882" t="n">
        <v>8</v>
      </c>
      <c r="AC252" s="668" t="s">
        <v>115</v>
      </c>
      <c r="AD252" s="882" t="n">
        <v>3</v>
      </c>
      <c r="AE252" s="668" t="s">
        <v>116</v>
      </c>
      <c r="AF252" s="668" t="s">
        <v>127</v>
      </c>
      <c r="AG252" s="849" t="n">
        <f aca="false">IF(X252&gt;=1,(AB252*12+AD252)-(X252*12+Z252)+1,"")</f>
        <v>12</v>
      </c>
      <c r="AH252" s="850" t="s">
        <v>407</v>
      </c>
      <c r="AI252" s="872" t="str">
        <f aca="false">IFERROR(ROUNDDOWN(ROUND(L250*V252,0)*M250,0)*AG252,"")</f>
        <v/>
      </c>
      <c r="AJ252" s="883" t="str">
        <f aca="false">IFERROR(ROUNDDOWN(ROUND((L250*(V252-AX250)),0)*M250,0)*AG252,"")</f>
        <v/>
      </c>
      <c r="AK252" s="853" t="e">
        <f aca="false">IFERROR(IF(OR(N250="",N251="",N253=""),0,ROUNDDOWN(ROUNDDOWN(ROUND(L250*VLOOKUP(K250,【参考】数式用!$A$5:$AB$27,MATCH("新加算Ⅳ",【参考】数式用!$B$4:$AB$4,0)+1,0),0)*M250,0)*AG252*0.5,0)),"")),0),0),0)))</f>
        <v>#N/A</v>
      </c>
      <c r="AL252" s="854" t="str">
        <f aca="false">IF(U252&lt;&gt;"","新規に適用","")</f>
        <v/>
      </c>
      <c r="AM252" s="855" t="e">
        <f aca="false">IFERROR(IF(OR(N253="ベア加算",N253=""),0, IF(OR(U250="新加算Ⅰ",U250="新加算Ⅱ",U250="新加算Ⅲ",U250="新加算Ⅳ"),0,ROUNDDOWN(ROUND(L250*VLOOKUP(K250,【参考】数式用!$A$5:$I$27,MATCH("ベア加算",【参考】数式用!$B$4:$I$4,0)+1,0),0)*M250,0)*AG252)),"")),0),0))))</f>
        <v>#N/A</v>
      </c>
      <c r="AN252" s="856" t="e">
        <f aca="false">IF(AM252=0,"",IF(AND(U252&lt;&gt;"",AN250=""),"新規に適用",IF(AND(U252&lt;&gt;"",AN250&lt;&gt;""),"継続で適用","")))</f>
        <v>#N/A</v>
      </c>
      <c r="AO252" s="856" t="str">
        <f aca="false">IF(AND(U252&lt;&gt;"",AO250=""),"新規に適用",IF(AND(U252&lt;&gt;"",AO250&lt;&gt;""),"継続で適用",""))</f>
        <v/>
      </c>
      <c r="AP252" s="857"/>
      <c r="AQ252" s="856" t="str">
        <f aca="false">IF(AND(U252&lt;&gt;"",AQ250=""),"新規に適用",IF(AND(U252&lt;&gt;"",AQ250&lt;&gt;""),"継続で適用",""))</f>
        <v/>
      </c>
      <c r="AR252" s="858" t="str">
        <f aca="false">IF(AND(U252&lt;&gt;"",AO250=""),"新規に適用",IF(AND(U252&lt;&gt;"",OR(U250="新加算Ⅰ",U250="新加算Ⅱ",U250="新加算Ⅴ（１）",U250="新加算Ⅴ（２）",U250="新加算Ⅴ（３）",U250="新加算Ⅴ（４）",U250="新加算Ⅴ（５）",U250="新加算Ⅴ（６）",U250="新加算Ⅴ（７）",U250="新加算Ⅴ（９）",U250="新加算Ⅴ（10）",U250="新加算Ⅴ（12）")),"継続で適用",""))</f>
        <v/>
      </c>
      <c r="AS252" s="856" t="str">
        <f aca="false">IF(AND(U252&lt;&gt;"",AS250=""),"新規に適用",IF(AND(U252&lt;&gt;"",AS250&lt;&gt;""),"継続で適用",""))</f>
        <v/>
      </c>
      <c r="AT252" s="839"/>
      <c r="AU252" s="869"/>
      <c r="AV252" s="832" t="str">
        <f aca="false">IF(K250&lt;&gt;"","V列に色付け","")</f>
        <v/>
      </c>
      <c r="AW252" s="878"/>
      <c r="AX252" s="834"/>
      <c r="BL252" s="645" t="str">
        <f aca="false">G250</f>
        <v/>
      </c>
    </row>
    <row r="253" s="1" customFormat="true" ht="30" hidden="false" customHeight="true" outlineLevel="0" collapsed="false">
      <c r="A253" s="731"/>
      <c r="B253" s="618"/>
      <c r="C253" s="618"/>
      <c r="D253" s="618"/>
      <c r="E253" s="618"/>
      <c r="F253" s="618"/>
      <c r="G253" s="619"/>
      <c r="H253" s="619"/>
      <c r="I253" s="619"/>
      <c r="J253" s="809"/>
      <c r="K253" s="619"/>
      <c r="L253" s="621"/>
      <c r="M253" s="622"/>
      <c r="N253" s="860" t="str">
        <f aca="false">IF('別紙様式2-2（４・５月分）'!Q193="","",'別紙様式2-2（４・５月分）'!Q193)</f>
        <v/>
      </c>
      <c r="O253" s="864"/>
      <c r="P253" s="874"/>
      <c r="Q253" s="841"/>
      <c r="R253" s="875"/>
      <c r="S253" s="876"/>
      <c r="T253" s="844"/>
      <c r="U253" s="845"/>
      <c r="V253" s="871"/>
      <c r="W253" s="847"/>
      <c r="X253" s="882"/>
      <c r="Y253" s="668"/>
      <c r="Z253" s="882"/>
      <c r="AA253" s="668"/>
      <c r="AB253" s="882"/>
      <c r="AC253" s="668"/>
      <c r="AD253" s="882"/>
      <c r="AE253" s="668"/>
      <c r="AF253" s="668"/>
      <c r="AG253" s="849"/>
      <c r="AH253" s="850"/>
      <c r="AI253" s="872"/>
      <c r="AJ253" s="883"/>
      <c r="AK253" s="853"/>
      <c r="AL253" s="854"/>
      <c r="AM253" s="855"/>
      <c r="AN253" s="856"/>
      <c r="AO253" s="856"/>
      <c r="AP253" s="857"/>
      <c r="AQ253" s="856"/>
      <c r="AR253" s="858"/>
      <c r="AS253" s="856"/>
      <c r="AT253" s="682" t="str">
        <f aca="false">IF(AV250="","",IF(OR(U250="",AND(N253="ベア加算なし",OR(U250="新加算Ⅰ",U250="新加算Ⅱ",U250="新加算Ⅲ",U250="新加算Ⅳ"),AN250=""),AND(OR(U250="新加算Ⅰ",U250="新加算Ⅱ",U250="新加算Ⅲ",U250="新加算Ⅳ",U250="新加算Ⅴ（１）",U250="新加算Ⅴ（２）",U250="新加算Ⅴ（３）",U250="新加算Ⅴ（４）",U250="新加算Ⅴ（５）",U250="新加算Ⅴ（６）",U250="新加算Ⅴ（８）",U250="新加算Ⅴ（11）"),AO250=""),AND(OR(U250="新加算Ⅴ（７）",U250="新加算Ⅴ（９）",U250="新加算Ⅴ（10）",U250="新加算Ⅴ（12）",U250="新加算Ⅴ（13）",U250="新加算Ⅴ（14）"),AP250=""),AND(OR(U250="新加算Ⅰ",U250="新加算Ⅱ",U250="新加算Ⅲ",U250="新加算Ⅴ（１）",U250="新加算Ⅴ（３）",U250="新加算Ⅴ（８）"),AQ250=""),AND(AND(OR(U250="新加算Ⅰ",U250="新加算Ⅱ",U250="新加算Ⅴ（１）",U250="新加算Ⅴ（２）",U250="新加算Ⅴ（３）",U250="新加算Ⅴ（４）",U250="新加算Ⅴ（５）",U250="新加算Ⅴ（６）",U250="新加算Ⅴ（７）",U250="新加算Ⅴ（９）",U250="新加算Ⅴ（10）",U250="新加算Ⅴ（12）"),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250=""),AND(OR(U250="新加算Ⅰ",U250="新加算Ⅴ（１）",U250="新加算Ⅴ（２）",U250="新加算Ⅴ（５）",U250="新加算Ⅴ（７）",U250="新加算Ⅴ（10）"),AS250="")),"！記入が必要な欄（ピンク色のセル）に空欄があります。空欄を埋めてください。",""))</f>
        <v/>
      </c>
      <c r="AU253" s="869"/>
      <c r="AV253" s="832"/>
      <c r="AW253" s="878" t="str">
        <f aca="false">IF('別紙様式2-2（４・５月分）'!O193="","",'別紙様式2-2（４・５月分）'!O193)</f>
        <v/>
      </c>
      <c r="AX253" s="834"/>
      <c r="BL253" s="645" t="str">
        <f aca="false">G250</f>
        <v/>
      </c>
    </row>
    <row r="254" customFormat="false" ht="30" hidden="false" customHeight="true" outlineLevel="0" collapsed="false">
      <c r="A254" s="617" t="n">
        <v>61</v>
      </c>
      <c r="B254" s="732" t="str">
        <f aca="false">IF(基本情報入力シート!C114="","",基本情報入力シート!C114)</f>
        <v/>
      </c>
      <c r="C254" s="732"/>
      <c r="D254" s="732"/>
      <c r="E254" s="732"/>
      <c r="F254" s="732"/>
      <c r="G254" s="733" t="str">
        <f aca="false">IF(基本情報入力シート!M114="","",基本情報入力シート!M114)</f>
        <v/>
      </c>
      <c r="H254" s="733" t="str">
        <f aca="false">IF(基本情報入力シート!R114="","",基本情報入力シート!R114)</f>
        <v/>
      </c>
      <c r="I254" s="733" t="str">
        <f aca="false">IF(基本情報入力シート!W114="","",基本情報入力シート!W114)</f>
        <v/>
      </c>
      <c r="J254" s="861" t="str">
        <f aca="false">IF(基本情報入力シート!X114="","",基本情報入力シート!X114)</f>
        <v/>
      </c>
      <c r="K254" s="733" t="str">
        <f aca="false">IF(基本情報入力シート!Y114="","",基本情報入力シート!Y114)</f>
        <v/>
      </c>
      <c r="L254" s="880" t="str">
        <f aca="false">IF(基本情報入力シート!AB114="","",基本情報入力シート!AB114)</f>
        <v/>
      </c>
      <c r="M254" s="881" t="e">
        <f aca="false">IF(基本情報入力シート!AC114="","",基本情報入力シート!AC114)</f>
        <v>#N/A</v>
      </c>
      <c r="N254" s="812" t="str">
        <f aca="false">IF('別紙様式2-2（４・５月分）'!Q194="","",'別紙様式2-2（４・５月分）'!Q194)</f>
        <v/>
      </c>
      <c r="O254" s="864" t="e">
        <f aca="false">IF(SUM('別紙様式2-2（４・５月分）'!R194:R196)=0,"",SUM('別紙様式2-2（４・５月分）'!R194:R196))</f>
        <v>#N/A</v>
      </c>
      <c r="P254" s="814" t="e">
        <f aca="false">IFERROR(VLOOKUP('別紙様式2-2（４・５月分）'!AR194,【参考】数式用!$AT$5:$AU$22,2,FALSE),"")))</f>
        <v>#N/A</v>
      </c>
      <c r="Q254" s="814"/>
      <c r="R254" s="814"/>
      <c r="S254" s="865" t="e">
        <f aca="false">IFERROR(VLOOKUP(K254,【参考】数式用!$A$5:$AB$27,MATCH(P254,【参考】数式用!$B$4:$AB$4,0)+1,0),"")))</f>
        <v>#N/A</v>
      </c>
      <c r="T254" s="816" t="s">
        <v>447</v>
      </c>
      <c r="U254" s="817"/>
      <c r="V254" s="866" t="e">
        <f aca="false">IFERROR(VLOOKUP(K254,【参考】数式用!$A$5:$AB$27,MATCH(U254,【参考】数式用!$B$4:$AB$4,0)+1,0),"")))</f>
        <v>#N/A</v>
      </c>
      <c r="W254" s="819" t="s">
        <v>114</v>
      </c>
      <c r="X254" s="820" t="n">
        <v>6</v>
      </c>
      <c r="Y254" s="627" t="s">
        <v>115</v>
      </c>
      <c r="Z254" s="820" t="n">
        <v>6</v>
      </c>
      <c r="AA254" s="627" t="s">
        <v>406</v>
      </c>
      <c r="AB254" s="820" t="n">
        <v>7</v>
      </c>
      <c r="AC254" s="627" t="s">
        <v>115</v>
      </c>
      <c r="AD254" s="820" t="n">
        <v>3</v>
      </c>
      <c r="AE254" s="627" t="s">
        <v>116</v>
      </c>
      <c r="AF254" s="627" t="s">
        <v>127</v>
      </c>
      <c r="AG254" s="821" t="n">
        <f aca="false">IF(X254&gt;=1,(AB254*12+AD254)-(X254*12+Z254)+1,"")</f>
        <v>10</v>
      </c>
      <c r="AH254" s="822" t="s">
        <v>407</v>
      </c>
      <c r="AI254" s="867" t="str">
        <f aca="false">IFERROR(ROUNDDOWN(ROUND(L254*V254,0)*M254,0)*AG254,"")</f>
        <v/>
      </c>
      <c r="AJ254" s="868" t="str">
        <f aca="false">IFERROR(ROUNDDOWN(ROUND((L254*(V254-AX254)),0)*M254,0)*AG254,"")</f>
        <v/>
      </c>
      <c r="AK254" s="825" t="e">
        <f aca="false">IFERROR(IF(OR(N254="",N255="",N257=""),0,ROUNDDOWN(ROUNDDOWN(ROUND(L254*VLOOKUP(K254,【参考】数式用!$A$5:$AB$27,MATCH("新加算Ⅳ",【参考】数式用!$B$4:$AB$4,0)+1,0),0)*M254,0)*AG254*0.5,0)),"")),0),0),0)))</f>
        <v>#N/A</v>
      </c>
      <c r="AL254" s="826"/>
      <c r="AM254" s="827" t="e">
        <f aca="false">IFERROR(IF(OR(N257="ベア加算",N257=""),0, IF(OR(U254="新加算Ⅰ",U254="新加算Ⅱ",U254="新加算Ⅲ",U254="新加算Ⅳ"),ROUNDDOWN(ROUND(L254*VLOOKUP(K254,【参考】数式用!$A$5:$I$27,MATCH("ベア加算",【参考】数式用!$B$4:$I$4,0)+1,0),0)*M254,0)*AG254,0)),"")),0),0))))</f>
        <v>#N/A</v>
      </c>
      <c r="AN254" s="704"/>
      <c r="AO254" s="828"/>
      <c r="AP254" s="705"/>
      <c r="AQ254" s="705"/>
      <c r="AR254" s="829"/>
      <c r="AS254" s="830"/>
      <c r="AT254" s="640" t="str">
        <f aca="false">IF(AV254="","",IF(V254&lt;O254,"！加算の要件上は問題ありませんが、令和６年４・５月と比較して令和６年６月に加算率が下がる計画になっています。",""))</f>
        <v/>
      </c>
      <c r="AU254" s="869"/>
      <c r="AV254" s="832" t="str">
        <f aca="false">IF(K254&lt;&gt;"","V列に色付け","")</f>
        <v/>
      </c>
      <c r="AW254" s="878" t="str">
        <f aca="false">IF('別紙様式2-2（４・５月分）'!O194="","",'別紙様式2-2（４・５月分）'!O194)</f>
        <v/>
      </c>
      <c r="AX254" s="834" t="e">
        <f aca="false">IF(SUM('別紙様式2-2（４・５月分）'!P194:P196)=0,"",SUM('別紙様式2-2（４・５月分）'!P194:P196))</f>
        <v>#N/A</v>
      </c>
      <c r="AY254" s="835" t="e">
        <f aca="false">IFERROR(VLOOKUP(K254,【参考】数式用!$AJ$2:$AK$24,2,FALSE),"")))</f>
        <v>#N/A</v>
      </c>
      <c r="AZ254" s="836" t="s">
        <v>448</v>
      </c>
      <c r="BA254" s="836" t="s">
        <v>449</v>
      </c>
      <c r="BB254" s="836" t="s">
        <v>450</v>
      </c>
      <c r="BC254" s="836" t="s">
        <v>451</v>
      </c>
      <c r="BD254" s="836" t="e">
        <f aca="false">IF(AND(P254&lt;&gt;"新加算Ⅰ",P254&lt;&gt;"新加算Ⅱ",P254&lt;&gt;"新加算Ⅲ",P254&lt;&gt;"新加算Ⅳ"),P254,IF(Q256&lt;&gt;"",Q256,""))</f>
        <v>#N/A</v>
      </c>
      <c r="BE254" s="836"/>
      <c r="BF254" s="836" t="e">
        <f aca="false">IF(AM254&lt;&gt;0,IF(AN254="○","入力済","未入力"),"")</f>
        <v>#N/A</v>
      </c>
      <c r="BG254" s="836" t="str">
        <f aca="false">IF(OR(U254="新加算Ⅰ",U254="新加算Ⅱ",U254="新加算Ⅲ",U254="新加算Ⅳ",U254="新加算Ⅴ（１）",U254="新加算Ⅴ（２）",U254="新加算Ⅴ（３）",U254="新加算ⅠⅤ（４）",U254="新加算Ⅴ（５）",U254="新加算Ⅴ（６）",U254="新加算Ⅴ（８）",U254="新加算Ⅴ（11）"),IF(OR(AO254="○",AO254="令和６年度中に満たす"),"入力済","未入力"),"")</f>
        <v/>
      </c>
      <c r="BH254" s="836" t="str">
        <f aca="false">IF(OR(U254="新加算Ⅴ（７）",U254="新加算Ⅴ（９）",U254="新加算Ⅴ（10）",U254="新加算Ⅴ（12）",U254="新加算Ⅴ（13）",U254="新加算Ⅴ（14）"),IF(OR(AP254="○",AP254="令和６年度中に満たす"),"入力済","未入力"),"")</f>
        <v/>
      </c>
      <c r="BI254" s="836" t="str">
        <f aca="false">IF(OR(U254="新加算Ⅰ",U254="新加算Ⅱ",U254="新加算Ⅲ",U254="新加算Ⅴ（１）",U254="新加算Ⅴ（３）",U254="新加算Ⅴ（８）"),IF(OR(AQ254="○",AQ254="令和６年度中に満たす"),"入力済","未入力"),"")</f>
        <v/>
      </c>
      <c r="BJ254" s="837" t="str">
        <f aca="false">IF(OR(U254="新加算Ⅰ",U254="新加算Ⅱ",U254="新加算Ⅴ（１）",U254="新加算Ⅴ（２）",U254="新加算Ⅴ（３）",U254="新加算Ⅴ（４）",U254="新加算Ⅴ（５）",U254="新加算Ⅴ（６）",U254="新加算Ⅴ（７）",U254="新加算Ⅴ（９）",U254="新加算Ⅴ（10）",U254="新加算Ⅴ（12）"),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（病院等（老健以外）)",K254&lt;&gt;"（介護予防）短期入所療養介護（医療院）"),AR254&lt;&gt;""),1,""),"")</f>
        <v/>
      </c>
      <c r="BK254" s="832" t="str">
        <f aca="false">IF(OR(U254="新加算Ⅰ",U254="新加算Ⅴ（１）",U254="新加算Ⅴ（２）",U254="新加算Ⅴ（５）",U254="新加算Ⅴ（７）",U254="新加算Ⅴ（10）"),IF(AS254="","未入力","入力済"),"")</f>
        <v/>
      </c>
      <c r="BL254" s="645" t="str">
        <f aca="false">G254</f>
        <v/>
      </c>
    </row>
    <row r="255" customFormat="false" ht="15" hidden="false" customHeight="true" outlineLevel="0" collapsed="false">
      <c r="A255" s="617"/>
      <c r="B255" s="732"/>
      <c r="C255" s="732"/>
      <c r="D255" s="732"/>
      <c r="E255" s="732"/>
      <c r="F255" s="732"/>
      <c r="G255" s="733"/>
      <c r="H255" s="733"/>
      <c r="I255" s="733"/>
      <c r="J255" s="861"/>
      <c r="K255" s="733"/>
      <c r="L255" s="880"/>
      <c r="M255" s="881"/>
      <c r="N255" s="838" t="str">
        <f aca="false">IF('別紙様式2-2（４・５月分）'!Q195="","",'別紙様式2-2（４・５月分）'!Q195)</f>
        <v/>
      </c>
      <c r="O255" s="864"/>
      <c r="P255" s="814"/>
      <c r="Q255" s="814"/>
      <c r="R255" s="814"/>
      <c r="S255" s="865"/>
      <c r="T255" s="816"/>
      <c r="U255" s="817"/>
      <c r="V255" s="866"/>
      <c r="W255" s="819"/>
      <c r="X255" s="820"/>
      <c r="Y255" s="627"/>
      <c r="Z255" s="820"/>
      <c r="AA255" s="627"/>
      <c r="AB255" s="820"/>
      <c r="AC255" s="627"/>
      <c r="AD255" s="820"/>
      <c r="AE255" s="627"/>
      <c r="AF255" s="627"/>
      <c r="AG255" s="821"/>
      <c r="AH255" s="822"/>
      <c r="AI255" s="867"/>
      <c r="AJ255" s="868"/>
      <c r="AK255" s="825"/>
      <c r="AL255" s="826"/>
      <c r="AM255" s="827"/>
      <c r="AN255" s="704"/>
      <c r="AO255" s="828"/>
      <c r="AP255" s="705"/>
      <c r="AQ255" s="705"/>
      <c r="AR255" s="829"/>
      <c r="AS255" s="830"/>
      <c r="AT255" s="839" t="str">
        <f aca="false">IF(AV254="","",IF(AG254&gt;10,"！令和６年度の新加算の「算定対象月」が10か月を超えています。標準的な「算定対象月」は令和６年６月から令和７年３月です。",IF(OR(AB254&lt;&gt;7,AD254&lt;&gt;3),"！算定期間の終わりが令和７年３月になっていません。区分変更を行う場合は、別紙様式2-4に記入してください。","")))</f>
        <v/>
      </c>
      <c r="AU255" s="869"/>
      <c r="AV255" s="832"/>
      <c r="AW255" s="878" t="str">
        <f aca="false">IF('別紙様式2-2（４・５月分）'!O195="","",'別紙様式2-2（４・５月分）'!O195)</f>
        <v/>
      </c>
      <c r="AX255" s="834"/>
      <c r="AY255" s="835"/>
      <c r="AZ255" s="836"/>
      <c r="BA255" s="836"/>
      <c r="BB255" s="836"/>
      <c r="BC255" s="836"/>
      <c r="BD255" s="836"/>
      <c r="BE255" s="836"/>
      <c r="BF255" s="836"/>
      <c r="BG255" s="836"/>
      <c r="BH255" s="836"/>
      <c r="BI255" s="836"/>
      <c r="BJ255" s="837"/>
      <c r="BK255" s="832"/>
      <c r="BL255" s="645" t="str">
        <f aca="false">G254</f>
        <v/>
      </c>
    </row>
    <row r="256" s="1" customFormat="true" ht="15" hidden="false" customHeight="true" outlineLevel="0" collapsed="false">
      <c r="A256" s="617"/>
      <c r="B256" s="732"/>
      <c r="C256" s="732"/>
      <c r="D256" s="732"/>
      <c r="E256" s="732"/>
      <c r="F256" s="732"/>
      <c r="G256" s="733"/>
      <c r="H256" s="733"/>
      <c r="I256" s="733"/>
      <c r="J256" s="861"/>
      <c r="K256" s="733"/>
      <c r="L256" s="880"/>
      <c r="M256" s="881"/>
      <c r="N256" s="838"/>
      <c r="O256" s="864"/>
      <c r="P256" s="874" t="s">
        <v>118</v>
      </c>
      <c r="Q256" s="841" t="e">
        <f aca="false">IFERROR(VLOOKUP('別紙様式2-2（４・５月分）'!AR194,【参考】数式用!$AT$5:$AV$22,3,FALSE),"")))</f>
        <v>#N/A</v>
      </c>
      <c r="R256" s="875" t="s">
        <v>120</v>
      </c>
      <c r="S256" s="870" t="e">
        <f aca="false">IFERROR(VLOOKUP(K254,【参考】数式用!$A$5:$AB$27,MATCH(Q256,【参考】数式用!$B$4:$AB$4,0)+1,0),"")))</f>
        <v>#N/A</v>
      </c>
      <c r="T256" s="844" t="s">
        <v>452</v>
      </c>
      <c r="U256" s="845"/>
      <c r="V256" s="871" t="e">
        <f aca="false">IFERROR(VLOOKUP(K254,【参考】数式用!$A$5:$AB$27,MATCH(U256,【参考】数式用!$B$4:$AB$4,0)+1,0),"")))</f>
        <v>#N/A</v>
      </c>
      <c r="W256" s="847" t="s">
        <v>114</v>
      </c>
      <c r="X256" s="882" t="n">
        <v>7</v>
      </c>
      <c r="Y256" s="668" t="s">
        <v>115</v>
      </c>
      <c r="Z256" s="882" t="n">
        <v>4</v>
      </c>
      <c r="AA256" s="668" t="s">
        <v>406</v>
      </c>
      <c r="AB256" s="882" t="n">
        <v>8</v>
      </c>
      <c r="AC256" s="668" t="s">
        <v>115</v>
      </c>
      <c r="AD256" s="882" t="n">
        <v>3</v>
      </c>
      <c r="AE256" s="668" t="s">
        <v>116</v>
      </c>
      <c r="AF256" s="668" t="s">
        <v>127</v>
      </c>
      <c r="AG256" s="849" t="n">
        <f aca="false">IF(X256&gt;=1,(AB256*12+AD256)-(X256*12+Z256)+1,"")</f>
        <v>12</v>
      </c>
      <c r="AH256" s="850" t="s">
        <v>407</v>
      </c>
      <c r="AI256" s="872" t="str">
        <f aca="false">IFERROR(ROUNDDOWN(ROUND(L254*V256,0)*M254,0)*AG256,"")</f>
        <v/>
      </c>
      <c r="AJ256" s="883" t="str">
        <f aca="false">IFERROR(ROUNDDOWN(ROUND((L254*(V256-AX254)),0)*M254,0)*AG256,"")</f>
        <v/>
      </c>
      <c r="AK256" s="853" t="e">
        <f aca="false">IFERROR(IF(OR(N254="",N255="",N257=""),0,ROUNDDOWN(ROUNDDOWN(ROUND(L254*VLOOKUP(K254,【参考】数式用!$A$5:$AB$27,MATCH("新加算Ⅳ",【参考】数式用!$B$4:$AB$4,0)+1,0),0)*M254,0)*AG256*0.5,0)),"")),0),0),0)))</f>
        <v>#N/A</v>
      </c>
      <c r="AL256" s="854" t="str">
        <f aca="false">IF(U256&lt;&gt;"","新規に適用","")</f>
        <v/>
      </c>
      <c r="AM256" s="855" t="e">
        <f aca="false">IFERROR(IF(OR(N257="ベア加算",N257=""),0, IF(OR(U254="新加算Ⅰ",U254="新加算Ⅱ",U254="新加算Ⅲ",U254="新加算Ⅳ"),0,ROUNDDOWN(ROUND(L254*VLOOKUP(K254,【参考】数式用!$A$5:$I$27,MATCH("ベア加算",【参考】数式用!$B$4:$I$4,0)+1,0),0)*M254,0)*AG256)),"")),0),0))))</f>
        <v>#N/A</v>
      </c>
      <c r="AN256" s="856" t="e">
        <f aca="false">IF(AM256=0,"",IF(AND(U256&lt;&gt;"",AN254=""),"新規に適用",IF(AND(U256&lt;&gt;"",AN254&lt;&gt;""),"継続で適用","")))</f>
        <v>#N/A</v>
      </c>
      <c r="AO256" s="856" t="str">
        <f aca="false">IF(AND(U256&lt;&gt;"",AO254=""),"新規に適用",IF(AND(U256&lt;&gt;"",AO254&lt;&gt;""),"継続で適用",""))</f>
        <v/>
      </c>
      <c r="AP256" s="857"/>
      <c r="AQ256" s="856" t="str">
        <f aca="false">IF(AND(U256&lt;&gt;"",AQ254=""),"新規に適用",IF(AND(U256&lt;&gt;"",AQ254&lt;&gt;""),"継続で適用",""))</f>
        <v/>
      </c>
      <c r="AR256" s="858" t="str">
        <f aca="false">IF(AND(U256&lt;&gt;"",AO254=""),"新規に適用",IF(AND(U256&lt;&gt;"",OR(U254="新加算Ⅰ",U254="新加算Ⅱ",U254="新加算Ⅴ（１）",U254="新加算Ⅴ（２）",U254="新加算Ⅴ（３）",U254="新加算Ⅴ（４）",U254="新加算Ⅴ（５）",U254="新加算Ⅴ（６）",U254="新加算Ⅴ（７）",U254="新加算Ⅴ（９）",U254="新加算Ⅴ（10）",U254="新加算Ⅴ（12）")),"継続で適用",""))</f>
        <v/>
      </c>
      <c r="AS256" s="856" t="str">
        <f aca="false">IF(AND(U256&lt;&gt;"",AS254=""),"新規に適用",IF(AND(U256&lt;&gt;"",AS254&lt;&gt;""),"継続で適用",""))</f>
        <v/>
      </c>
      <c r="AT256" s="839"/>
      <c r="AU256" s="869"/>
      <c r="AV256" s="832" t="str">
        <f aca="false">IF(K254&lt;&gt;"","V列に色付け","")</f>
        <v/>
      </c>
      <c r="AW256" s="878"/>
      <c r="AX256" s="834"/>
      <c r="BL256" s="645" t="str">
        <f aca="false">G254</f>
        <v/>
      </c>
    </row>
    <row r="257" s="1" customFormat="true" ht="30" hidden="false" customHeight="true" outlineLevel="0" collapsed="false">
      <c r="A257" s="617"/>
      <c r="B257" s="732"/>
      <c r="C257" s="732"/>
      <c r="D257" s="732"/>
      <c r="E257" s="732"/>
      <c r="F257" s="732"/>
      <c r="G257" s="733"/>
      <c r="H257" s="733"/>
      <c r="I257" s="733"/>
      <c r="J257" s="861"/>
      <c r="K257" s="733"/>
      <c r="L257" s="880"/>
      <c r="M257" s="881"/>
      <c r="N257" s="860" t="str">
        <f aca="false">IF('別紙様式2-2（４・５月分）'!Q196="","",'別紙様式2-2（４・５月分）'!Q196)</f>
        <v/>
      </c>
      <c r="O257" s="864"/>
      <c r="P257" s="874"/>
      <c r="Q257" s="841"/>
      <c r="R257" s="875"/>
      <c r="S257" s="870"/>
      <c r="T257" s="844"/>
      <c r="U257" s="845"/>
      <c r="V257" s="871"/>
      <c r="W257" s="847"/>
      <c r="X257" s="882"/>
      <c r="Y257" s="668"/>
      <c r="Z257" s="882"/>
      <c r="AA257" s="668"/>
      <c r="AB257" s="882"/>
      <c r="AC257" s="668"/>
      <c r="AD257" s="882"/>
      <c r="AE257" s="668"/>
      <c r="AF257" s="668"/>
      <c r="AG257" s="849"/>
      <c r="AH257" s="850"/>
      <c r="AI257" s="872"/>
      <c r="AJ257" s="883"/>
      <c r="AK257" s="853"/>
      <c r="AL257" s="854"/>
      <c r="AM257" s="855"/>
      <c r="AN257" s="856"/>
      <c r="AO257" s="856"/>
      <c r="AP257" s="857"/>
      <c r="AQ257" s="856"/>
      <c r="AR257" s="858"/>
      <c r="AS257" s="856"/>
      <c r="AT257" s="682" t="str">
        <f aca="false">IF(AV254="","",IF(OR(U254="",AND(N257="ベア加算なし",OR(U254="新加算Ⅰ",U254="新加算Ⅱ",U254="新加算Ⅲ",U254="新加算Ⅳ"),AN254=""),AND(OR(U254="新加算Ⅰ",U254="新加算Ⅱ",U254="新加算Ⅲ",U254="新加算Ⅳ",U254="新加算Ⅴ（１）",U254="新加算Ⅴ（２）",U254="新加算Ⅴ（３）",U254="新加算Ⅴ（４）",U254="新加算Ⅴ（５）",U254="新加算Ⅴ（６）",U254="新加算Ⅴ（８）",U254="新加算Ⅴ（11）"),AO254=""),AND(OR(U254="新加算Ⅴ（７）",U254="新加算Ⅴ（９）",U254="新加算Ⅴ（10）",U254="新加算Ⅴ（12）",U254="新加算Ⅴ（13）",U254="新加算Ⅴ（14）"),AP254=""),AND(OR(U254="新加算Ⅰ",U254="新加算Ⅱ",U254="新加算Ⅲ",U254="新加算Ⅴ（１）",U254="新加算Ⅴ（３）",U254="新加算Ⅴ（８）"),AQ254=""),AND(AND(OR(U254="新加算Ⅰ",U254="新加算Ⅱ",U254="新加算Ⅴ（１）",U254="新加算Ⅴ（２）",U254="新加算Ⅴ（３）",U254="新加算Ⅴ（４）",U254="新加算Ⅴ（５）",U254="新加算Ⅴ（６）",U254="新加算Ⅴ（７）",U254="新加算Ⅴ（９）",U254="新加算Ⅴ（10）",U254="新加算Ⅴ（12）"),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254=""),AND(OR(U254="新加算Ⅰ",U254="新加算Ⅴ（１）",U254="新加算Ⅴ（２）",U254="新加算Ⅴ（５）",U254="新加算Ⅴ（７）",U254="新加算Ⅴ（10）"),AS254="")),"！記入が必要な欄（ピンク色のセル）に空欄があります。空欄を埋めてください。",""))</f>
        <v/>
      </c>
      <c r="AU257" s="869"/>
      <c r="AV257" s="832"/>
      <c r="AW257" s="878" t="str">
        <f aca="false">IF('別紙様式2-2（４・５月分）'!O196="","",'別紙様式2-2（４・５月分）'!O196)</f>
        <v/>
      </c>
      <c r="AX257" s="834"/>
      <c r="BL257" s="645" t="str">
        <f aca="false">G254</f>
        <v/>
      </c>
    </row>
    <row r="258" customFormat="false" ht="30" hidden="false" customHeight="true" outlineLevel="0" collapsed="false">
      <c r="A258" s="731" t="n">
        <v>62</v>
      </c>
      <c r="B258" s="618" t="str">
        <f aca="false">IF(基本情報入力シート!C115="","",基本情報入力シート!C115)</f>
        <v/>
      </c>
      <c r="C258" s="618"/>
      <c r="D258" s="618"/>
      <c r="E258" s="618"/>
      <c r="F258" s="618"/>
      <c r="G258" s="619" t="str">
        <f aca="false">IF(基本情報入力シート!M115="","",基本情報入力シート!M115)</f>
        <v/>
      </c>
      <c r="H258" s="619" t="str">
        <f aca="false">IF(基本情報入力シート!R115="","",基本情報入力シート!R115)</f>
        <v/>
      </c>
      <c r="I258" s="619" t="str">
        <f aca="false">IF(基本情報入力シート!W115="","",基本情報入力シート!W115)</f>
        <v/>
      </c>
      <c r="J258" s="809" t="str">
        <f aca="false">IF(基本情報入力シート!X115="","",基本情報入力シート!X115)</f>
        <v/>
      </c>
      <c r="K258" s="619" t="str">
        <f aca="false">IF(基本情報入力シート!Y115="","",基本情報入力シート!Y115)</f>
        <v/>
      </c>
      <c r="L258" s="621" t="str">
        <f aca="false">IF(基本情報入力シート!AB115="","",基本情報入力シート!AB115)</f>
        <v/>
      </c>
      <c r="M258" s="622" t="e">
        <f aca="false">IF(基本情報入力シート!AC115="","",基本情報入力シート!AC115)</f>
        <v>#N/A</v>
      </c>
      <c r="N258" s="812" t="str">
        <f aca="false">IF('別紙様式2-2（４・５月分）'!Q197="","",'別紙様式2-2（４・５月分）'!Q197)</f>
        <v/>
      </c>
      <c r="O258" s="864" t="e">
        <f aca="false">IF(SUM('別紙様式2-2（４・５月分）'!R197:R199)=0,"",SUM('別紙様式2-2（４・５月分）'!R197:R199))</f>
        <v>#N/A</v>
      </c>
      <c r="P258" s="814" t="e">
        <f aca="false">IFERROR(VLOOKUP('別紙様式2-2（４・５月分）'!AR197,【参考】数式用!$AT$5:$AU$22,2,FALSE),"")))</f>
        <v>#N/A</v>
      </c>
      <c r="Q258" s="814"/>
      <c r="R258" s="814"/>
      <c r="S258" s="865" t="e">
        <f aca="false">IFERROR(VLOOKUP(K258,【参考】数式用!$A$5:$AB$27,MATCH(P258,【参考】数式用!$B$4:$AB$4,0)+1,0),"")))</f>
        <v>#N/A</v>
      </c>
      <c r="T258" s="816" t="s">
        <v>447</v>
      </c>
      <c r="U258" s="817"/>
      <c r="V258" s="866" t="e">
        <f aca="false">IFERROR(VLOOKUP(K258,【参考】数式用!$A$5:$AB$27,MATCH(U258,【参考】数式用!$B$4:$AB$4,0)+1,0),"")))</f>
        <v>#N/A</v>
      </c>
      <c r="W258" s="819" t="s">
        <v>114</v>
      </c>
      <c r="X258" s="820" t="n">
        <v>6</v>
      </c>
      <c r="Y258" s="627" t="s">
        <v>115</v>
      </c>
      <c r="Z258" s="820" t="n">
        <v>6</v>
      </c>
      <c r="AA258" s="627" t="s">
        <v>406</v>
      </c>
      <c r="AB258" s="820" t="n">
        <v>7</v>
      </c>
      <c r="AC258" s="627" t="s">
        <v>115</v>
      </c>
      <c r="AD258" s="820" t="n">
        <v>3</v>
      </c>
      <c r="AE258" s="627" t="s">
        <v>116</v>
      </c>
      <c r="AF258" s="627" t="s">
        <v>127</v>
      </c>
      <c r="AG258" s="821" t="n">
        <f aca="false">IF(X258&gt;=1,(AB258*12+AD258)-(X258*12+Z258)+1,"")</f>
        <v>10</v>
      </c>
      <c r="AH258" s="822" t="s">
        <v>407</v>
      </c>
      <c r="AI258" s="867" t="str">
        <f aca="false">IFERROR(ROUNDDOWN(ROUND(L258*V258,0)*M258,0)*AG258,"")</f>
        <v/>
      </c>
      <c r="AJ258" s="868" t="str">
        <f aca="false">IFERROR(ROUNDDOWN(ROUND((L258*(V258-AX258)),0)*M258,0)*AG258,"")</f>
        <v/>
      </c>
      <c r="AK258" s="825" t="e">
        <f aca="false">IFERROR(IF(OR(N258="",N259="",N261=""),0,ROUNDDOWN(ROUNDDOWN(ROUND(L258*VLOOKUP(K258,【参考】数式用!$A$5:$AB$27,MATCH("新加算Ⅳ",【参考】数式用!$B$4:$AB$4,0)+1,0),0)*M258,0)*AG258*0.5,0)),"")),0),0),0)))</f>
        <v>#N/A</v>
      </c>
      <c r="AL258" s="826"/>
      <c r="AM258" s="827" t="e">
        <f aca="false">IFERROR(IF(OR(N261="ベア加算",N261=""),0, IF(OR(U258="新加算Ⅰ",U258="新加算Ⅱ",U258="新加算Ⅲ",U258="新加算Ⅳ"),ROUNDDOWN(ROUND(L258*VLOOKUP(K258,【参考】数式用!$A$5:$I$27,MATCH("ベア加算",【参考】数式用!$B$4:$I$4,0)+1,0),0)*M258,0)*AG258,0)),"")),0),0))))</f>
        <v>#N/A</v>
      </c>
      <c r="AN258" s="704"/>
      <c r="AO258" s="828"/>
      <c r="AP258" s="705"/>
      <c r="AQ258" s="705"/>
      <c r="AR258" s="829"/>
      <c r="AS258" s="830"/>
      <c r="AT258" s="640" t="str">
        <f aca="false">IF(AV258="","",IF(V258&lt;O258,"！加算の要件上は問題ありませんが、令和６年４・５月と比較して令和６年６月に加算率が下がる計画になっています。",""))</f>
        <v/>
      </c>
      <c r="AU258" s="869"/>
      <c r="AV258" s="832" t="str">
        <f aca="false">IF(K258&lt;&gt;"","V列に色付け","")</f>
        <v/>
      </c>
      <c r="AW258" s="878" t="str">
        <f aca="false">IF('別紙様式2-2（４・５月分）'!O197="","",'別紙様式2-2（４・５月分）'!O197)</f>
        <v/>
      </c>
      <c r="AX258" s="834" t="e">
        <f aca="false">IF(SUM('別紙様式2-2（４・５月分）'!P197:P199)=0,"",SUM('別紙様式2-2（４・５月分）'!P197:P199))</f>
        <v>#N/A</v>
      </c>
      <c r="AY258" s="835" t="e">
        <f aca="false">IFERROR(VLOOKUP(K258,【参考】数式用!$AJ$2:$AK$24,2,FALSE),"")))</f>
        <v>#N/A</v>
      </c>
      <c r="AZ258" s="836" t="s">
        <v>448</v>
      </c>
      <c r="BA258" s="836" t="s">
        <v>449</v>
      </c>
      <c r="BB258" s="836" t="s">
        <v>450</v>
      </c>
      <c r="BC258" s="836" t="s">
        <v>451</v>
      </c>
      <c r="BD258" s="836" t="e">
        <f aca="false">IF(AND(P258&lt;&gt;"新加算Ⅰ",P258&lt;&gt;"新加算Ⅱ",P258&lt;&gt;"新加算Ⅲ",P258&lt;&gt;"新加算Ⅳ"),P258,IF(Q260&lt;&gt;"",Q260,""))</f>
        <v>#N/A</v>
      </c>
      <c r="BE258" s="836"/>
      <c r="BF258" s="836" t="e">
        <f aca="false">IF(AM258&lt;&gt;0,IF(AN258="○","入力済","未入力"),"")</f>
        <v>#N/A</v>
      </c>
      <c r="BG258" s="836" t="str">
        <f aca="false">IF(OR(U258="新加算Ⅰ",U258="新加算Ⅱ",U258="新加算Ⅲ",U258="新加算Ⅳ",U258="新加算Ⅴ（１）",U258="新加算Ⅴ（２）",U258="新加算Ⅴ（３）",U258="新加算ⅠⅤ（４）",U258="新加算Ⅴ（５）",U258="新加算Ⅴ（６）",U258="新加算Ⅴ（８）",U258="新加算Ⅴ（11）"),IF(OR(AO258="○",AO258="令和６年度中に満たす"),"入力済","未入力"),"")</f>
        <v/>
      </c>
      <c r="BH258" s="836" t="str">
        <f aca="false">IF(OR(U258="新加算Ⅴ（７）",U258="新加算Ⅴ（９）",U258="新加算Ⅴ（10）",U258="新加算Ⅴ（12）",U258="新加算Ⅴ（13）",U258="新加算Ⅴ（14）"),IF(OR(AP258="○",AP258="令和６年度中に満たす"),"入力済","未入力"),"")</f>
        <v/>
      </c>
      <c r="BI258" s="836" t="str">
        <f aca="false">IF(OR(U258="新加算Ⅰ",U258="新加算Ⅱ",U258="新加算Ⅲ",U258="新加算Ⅴ（１）",U258="新加算Ⅴ（３）",U258="新加算Ⅴ（８）"),IF(OR(AQ258="○",AQ258="令和６年度中に満たす"),"入力済","未入力"),"")</f>
        <v/>
      </c>
      <c r="BJ258" s="837" t="str">
        <f aca="false">IF(OR(U258="新加算Ⅰ",U258="新加算Ⅱ",U258="新加算Ⅴ（１）",U258="新加算Ⅴ（２）",U258="新加算Ⅴ（３）",U258="新加算Ⅴ（４）",U258="新加算Ⅴ（５）",U258="新加算Ⅴ（６）",U258="新加算Ⅴ（７）",U258="新加算Ⅴ（９）",U258="新加算Ⅴ（10）",U258="新加算Ⅴ（12）"),IF(OR(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（病院等（老健以外）)",K258&lt;&gt;"（介護予防）短期入所療養介護（医療院）"),AR258&lt;&gt;""),1,""),"")</f>
        <v/>
      </c>
      <c r="BK258" s="832" t="str">
        <f aca="false">IF(OR(U258="新加算Ⅰ",U258="新加算Ⅴ（１）",U258="新加算Ⅴ（２）",U258="新加算Ⅴ（５）",U258="新加算Ⅴ（７）",U258="新加算Ⅴ（10）"),IF(AS258="","未入力","入力済"),"")</f>
        <v/>
      </c>
      <c r="BL258" s="645" t="str">
        <f aca="false">G258</f>
        <v/>
      </c>
    </row>
    <row r="259" customFormat="false" ht="15" hidden="false" customHeight="true" outlineLevel="0" collapsed="false">
      <c r="A259" s="731"/>
      <c r="B259" s="618"/>
      <c r="C259" s="618"/>
      <c r="D259" s="618"/>
      <c r="E259" s="618"/>
      <c r="F259" s="618"/>
      <c r="G259" s="619"/>
      <c r="H259" s="619"/>
      <c r="I259" s="619"/>
      <c r="J259" s="809"/>
      <c r="K259" s="619"/>
      <c r="L259" s="621"/>
      <c r="M259" s="622"/>
      <c r="N259" s="838" t="str">
        <f aca="false">IF('別紙様式2-2（４・５月分）'!Q198="","",'別紙様式2-2（４・５月分）'!Q198)</f>
        <v/>
      </c>
      <c r="O259" s="864"/>
      <c r="P259" s="814"/>
      <c r="Q259" s="814"/>
      <c r="R259" s="814"/>
      <c r="S259" s="865"/>
      <c r="T259" s="816"/>
      <c r="U259" s="817"/>
      <c r="V259" s="866"/>
      <c r="W259" s="819"/>
      <c r="X259" s="820"/>
      <c r="Y259" s="627"/>
      <c r="Z259" s="820"/>
      <c r="AA259" s="627"/>
      <c r="AB259" s="820"/>
      <c r="AC259" s="627"/>
      <c r="AD259" s="820"/>
      <c r="AE259" s="627"/>
      <c r="AF259" s="627"/>
      <c r="AG259" s="821"/>
      <c r="AH259" s="822"/>
      <c r="AI259" s="867"/>
      <c r="AJ259" s="868"/>
      <c r="AK259" s="825"/>
      <c r="AL259" s="826"/>
      <c r="AM259" s="827"/>
      <c r="AN259" s="704"/>
      <c r="AO259" s="828"/>
      <c r="AP259" s="705"/>
      <c r="AQ259" s="705"/>
      <c r="AR259" s="829"/>
      <c r="AS259" s="830"/>
      <c r="AT259" s="839" t="str">
        <f aca="false">IF(AV258="","",IF(AG258&gt;10,"！令和６年度の新加算の「算定対象月」が10か月を超えています。標準的な「算定対象月」は令和６年６月から令和７年３月です。",IF(OR(AB258&lt;&gt;7,AD258&lt;&gt;3),"！算定期間の終わりが令和７年３月になっていません。区分変更を行う場合は、別紙様式2-4に記入してください。","")))</f>
        <v/>
      </c>
      <c r="AU259" s="869"/>
      <c r="AV259" s="832"/>
      <c r="AW259" s="878" t="str">
        <f aca="false">IF('別紙様式2-2（４・５月分）'!O198="","",'別紙様式2-2（４・５月分）'!O198)</f>
        <v/>
      </c>
      <c r="AX259" s="834"/>
      <c r="AY259" s="835"/>
      <c r="AZ259" s="836"/>
      <c r="BA259" s="836"/>
      <c r="BB259" s="836"/>
      <c r="BC259" s="836"/>
      <c r="BD259" s="836"/>
      <c r="BE259" s="836"/>
      <c r="BF259" s="836"/>
      <c r="BG259" s="836"/>
      <c r="BH259" s="836"/>
      <c r="BI259" s="836"/>
      <c r="BJ259" s="837"/>
      <c r="BK259" s="832"/>
      <c r="BL259" s="645" t="str">
        <f aca="false">G258</f>
        <v/>
      </c>
    </row>
    <row r="260" s="1" customFormat="true" ht="15" hidden="false" customHeight="true" outlineLevel="0" collapsed="false">
      <c r="A260" s="731"/>
      <c r="B260" s="618"/>
      <c r="C260" s="618"/>
      <c r="D260" s="618"/>
      <c r="E260" s="618"/>
      <c r="F260" s="618"/>
      <c r="G260" s="619"/>
      <c r="H260" s="619"/>
      <c r="I260" s="619"/>
      <c r="J260" s="809"/>
      <c r="K260" s="619"/>
      <c r="L260" s="621"/>
      <c r="M260" s="622"/>
      <c r="N260" s="838"/>
      <c r="O260" s="864"/>
      <c r="P260" s="874" t="s">
        <v>118</v>
      </c>
      <c r="Q260" s="841" t="e">
        <f aca="false">IFERROR(VLOOKUP('別紙様式2-2（４・５月分）'!AR197,【参考】数式用!$AT$5:$AV$22,3,FALSE),"")))</f>
        <v>#N/A</v>
      </c>
      <c r="R260" s="875" t="s">
        <v>120</v>
      </c>
      <c r="S260" s="876" t="e">
        <f aca="false">IFERROR(VLOOKUP(K258,【参考】数式用!$A$5:$AB$27,MATCH(Q260,【参考】数式用!$B$4:$AB$4,0)+1,0),"")))</f>
        <v>#N/A</v>
      </c>
      <c r="T260" s="844" t="s">
        <v>452</v>
      </c>
      <c r="U260" s="845"/>
      <c r="V260" s="871" t="e">
        <f aca="false">IFERROR(VLOOKUP(K258,【参考】数式用!$A$5:$AB$27,MATCH(U260,【参考】数式用!$B$4:$AB$4,0)+1,0),"")))</f>
        <v>#N/A</v>
      </c>
      <c r="W260" s="847" t="s">
        <v>114</v>
      </c>
      <c r="X260" s="882" t="n">
        <v>7</v>
      </c>
      <c r="Y260" s="668" t="s">
        <v>115</v>
      </c>
      <c r="Z260" s="882" t="n">
        <v>4</v>
      </c>
      <c r="AA260" s="668" t="s">
        <v>406</v>
      </c>
      <c r="AB260" s="882" t="n">
        <v>8</v>
      </c>
      <c r="AC260" s="668" t="s">
        <v>115</v>
      </c>
      <c r="AD260" s="882" t="n">
        <v>3</v>
      </c>
      <c r="AE260" s="668" t="s">
        <v>116</v>
      </c>
      <c r="AF260" s="668" t="s">
        <v>127</v>
      </c>
      <c r="AG260" s="849" t="n">
        <f aca="false">IF(X260&gt;=1,(AB260*12+AD260)-(X260*12+Z260)+1,"")</f>
        <v>12</v>
      </c>
      <c r="AH260" s="850" t="s">
        <v>407</v>
      </c>
      <c r="AI260" s="872" t="str">
        <f aca="false">IFERROR(ROUNDDOWN(ROUND(L258*V260,0)*M258,0)*AG260,"")</f>
        <v/>
      </c>
      <c r="AJ260" s="883" t="str">
        <f aca="false">IFERROR(ROUNDDOWN(ROUND((L258*(V260-AX258)),0)*M258,0)*AG260,"")</f>
        <v/>
      </c>
      <c r="AK260" s="853" t="e">
        <f aca="false">IFERROR(IF(OR(N258="",N259="",N261=""),0,ROUNDDOWN(ROUNDDOWN(ROUND(L258*VLOOKUP(K258,【参考】数式用!$A$5:$AB$27,MATCH("新加算Ⅳ",【参考】数式用!$B$4:$AB$4,0)+1,0),0)*M258,0)*AG260*0.5,0)),"")),0),0),0)))</f>
        <v>#N/A</v>
      </c>
      <c r="AL260" s="854" t="str">
        <f aca="false">IF(U260&lt;&gt;"","新規に適用","")</f>
        <v/>
      </c>
      <c r="AM260" s="855" t="e">
        <f aca="false">IFERROR(IF(OR(N261="ベア加算",N261=""),0, IF(OR(U258="新加算Ⅰ",U258="新加算Ⅱ",U258="新加算Ⅲ",U258="新加算Ⅳ"),0,ROUNDDOWN(ROUND(L258*VLOOKUP(K258,【参考】数式用!$A$5:$I$27,MATCH("ベア加算",【参考】数式用!$B$4:$I$4,0)+1,0),0)*M258,0)*AG260)),"")),0),0))))</f>
        <v>#N/A</v>
      </c>
      <c r="AN260" s="856" t="e">
        <f aca="false">IF(AM260=0,"",IF(AND(U260&lt;&gt;"",AN258=""),"新規に適用",IF(AND(U260&lt;&gt;"",AN258&lt;&gt;""),"継続で適用","")))</f>
        <v>#N/A</v>
      </c>
      <c r="AO260" s="856" t="str">
        <f aca="false">IF(AND(U260&lt;&gt;"",AO258=""),"新規に適用",IF(AND(U260&lt;&gt;"",AO258&lt;&gt;""),"継続で適用",""))</f>
        <v/>
      </c>
      <c r="AP260" s="857"/>
      <c r="AQ260" s="856" t="str">
        <f aca="false">IF(AND(U260&lt;&gt;"",AQ258=""),"新規に適用",IF(AND(U260&lt;&gt;"",AQ258&lt;&gt;""),"継続で適用",""))</f>
        <v/>
      </c>
      <c r="AR260" s="858" t="str">
        <f aca="false">IF(AND(U260&lt;&gt;"",AO258=""),"新規に適用",IF(AND(U260&lt;&gt;"",OR(U258="新加算Ⅰ",U258="新加算Ⅱ",U258="新加算Ⅴ（１）",U258="新加算Ⅴ（２）",U258="新加算Ⅴ（３）",U258="新加算Ⅴ（４）",U258="新加算Ⅴ（５）",U258="新加算Ⅴ（６）",U258="新加算Ⅴ（７）",U258="新加算Ⅴ（９）",U258="新加算Ⅴ（10）",U258="新加算Ⅴ（12）")),"継続で適用",""))</f>
        <v/>
      </c>
      <c r="AS260" s="856" t="str">
        <f aca="false">IF(AND(U260&lt;&gt;"",AS258=""),"新規に適用",IF(AND(U260&lt;&gt;"",AS258&lt;&gt;""),"継続で適用",""))</f>
        <v/>
      </c>
      <c r="AT260" s="839"/>
      <c r="AU260" s="869"/>
      <c r="AV260" s="832" t="str">
        <f aca="false">IF(K258&lt;&gt;"","V列に色付け","")</f>
        <v/>
      </c>
      <c r="AW260" s="878"/>
      <c r="AX260" s="834"/>
      <c r="BL260" s="645" t="str">
        <f aca="false">G258</f>
        <v/>
      </c>
    </row>
    <row r="261" s="1" customFormat="true" ht="30" hidden="false" customHeight="true" outlineLevel="0" collapsed="false">
      <c r="A261" s="731"/>
      <c r="B261" s="618"/>
      <c r="C261" s="618"/>
      <c r="D261" s="618"/>
      <c r="E261" s="618"/>
      <c r="F261" s="618"/>
      <c r="G261" s="619"/>
      <c r="H261" s="619"/>
      <c r="I261" s="619"/>
      <c r="J261" s="809"/>
      <c r="K261" s="619"/>
      <c r="L261" s="621"/>
      <c r="M261" s="622"/>
      <c r="N261" s="860" t="str">
        <f aca="false">IF('別紙様式2-2（４・５月分）'!Q199="","",'別紙様式2-2（４・５月分）'!Q199)</f>
        <v/>
      </c>
      <c r="O261" s="864"/>
      <c r="P261" s="874"/>
      <c r="Q261" s="841"/>
      <c r="R261" s="875"/>
      <c r="S261" s="876"/>
      <c r="T261" s="844"/>
      <c r="U261" s="845"/>
      <c r="V261" s="871"/>
      <c r="W261" s="847"/>
      <c r="X261" s="882"/>
      <c r="Y261" s="668"/>
      <c r="Z261" s="882"/>
      <c r="AA261" s="668"/>
      <c r="AB261" s="882"/>
      <c r="AC261" s="668"/>
      <c r="AD261" s="882"/>
      <c r="AE261" s="668"/>
      <c r="AF261" s="668"/>
      <c r="AG261" s="849"/>
      <c r="AH261" s="850"/>
      <c r="AI261" s="872"/>
      <c r="AJ261" s="883"/>
      <c r="AK261" s="853"/>
      <c r="AL261" s="854"/>
      <c r="AM261" s="855"/>
      <c r="AN261" s="856"/>
      <c r="AO261" s="856"/>
      <c r="AP261" s="857"/>
      <c r="AQ261" s="856"/>
      <c r="AR261" s="858"/>
      <c r="AS261" s="856"/>
      <c r="AT261" s="682" t="str">
        <f aca="false">IF(AV258="","",IF(OR(U258="",AND(N261="ベア加算なし",OR(U258="新加算Ⅰ",U258="新加算Ⅱ",U258="新加算Ⅲ",U258="新加算Ⅳ"),AN258=""),AND(OR(U258="新加算Ⅰ",U258="新加算Ⅱ",U258="新加算Ⅲ",U258="新加算Ⅳ",U258="新加算Ⅴ（１）",U258="新加算Ⅴ（２）",U258="新加算Ⅴ（３）",U258="新加算Ⅴ（４）",U258="新加算Ⅴ（５）",U258="新加算Ⅴ（６）",U258="新加算Ⅴ（８）",U258="新加算Ⅴ（11）"),AO258=""),AND(OR(U258="新加算Ⅴ（７）",U258="新加算Ⅴ（９）",U258="新加算Ⅴ（10）",U258="新加算Ⅴ（12）",U258="新加算Ⅴ（13）",U258="新加算Ⅴ（14）"),AP258=""),AND(OR(U258="新加算Ⅰ",U258="新加算Ⅱ",U258="新加算Ⅲ",U258="新加算Ⅴ（１）",U258="新加算Ⅴ（３）",U258="新加算Ⅴ（８）"),AQ258=""),AND(AND(OR(U258="新加算Ⅰ",U258="新加算Ⅱ",U258="新加算Ⅴ（１）",U258="新加算Ⅴ（２）",U258="新加算Ⅴ（３）",U258="新加算Ⅴ（４）",U258="新加算Ⅴ（５）",U258="新加算Ⅴ（６）",U258="新加算Ⅴ（７）",U258="新加算Ⅴ（９）",U258="新加算Ⅴ（10）",U258="新加算Ⅴ（12）"),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258=""),AND(OR(U258="新加算Ⅰ",U258="新加算Ⅴ（１）",U258="新加算Ⅴ（２）",U258="新加算Ⅴ（５）",U258="新加算Ⅴ（７）",U258="新加算Ⅴ（10）"),AS258="")),"！記入が必要な欄（ピンク色のセル）に空欄があります。空欄を埋めてください。",""))</f>
        <v/>
      </c>
      <c r="AU261" s="869"/>
      <c r="AV261" s="832"/>
      <c r="AW261" s="878" t="str">
        <f aca="false">IF('別紙様式2-2（４・５月分）'!O199="","",'別紙様式2-2（４・５月分）'!O199)</f>
        <v/>
      </c>
      <c r="AX261" s="834"/>
      <c r="BL261" s="645" t="str">
        <f aca="false">G258</f>
        <v/>
      </c>
    </row>
    <row r="262" customFormat="false" ht="30" hidden="false" customHeight="true" outlineLevel="0" collapsed="false">
      <c r="A262" s="617" t="n">
        <v>63</v>
      </c>
      <c r="B262" s="732" t="str">
        <f aca="false">IF(基本情報入力シート!C116="","",基本情報入力シート!C116)</f>
        <v/>
      </c>
      <c r="C262" s="732"/>
      <c r="D262" s="732"/>
      <c r="E262" s="732"/>
      <c r="F262" s="732"/>
      <c r="G262" s="733" t="str">
        <f aca="false">IF(基本情報入力シート!M116="","",基本情報入力シート!M116)</f>
        <v/>
      </c>
      <c r="H262" s="733" t="str">
        <f aca="false">IF(基本情報入力シート!R116="","",基本情報入力シート!R116)</f>
        <v/>
      </c>
      <c r="I262" s="733" t="str">
        <f aca="false">IF(基本情報入力シート!W116="","",基本情報入力シート!W116)</f>
        <v/>
      </c>
      <c r="J262" s="861" t="str">
        <f aca="false">IF(基本情報入力シート!X116="","",基本情報入力シート!X116)</f>
        <v/>
      </c>
      <c r="K262" s="733" t="str">
        <f aca="false">IF(基本情報入力シート!Y116="","",基本情報入力シート!Y116)</f>
        <v/>
      </c>
      <c r="L262" s="880" t="str">
        <f aca="false">IF(基本情報入力シート!AB116="","",基本情報入力シート!AB116)</f>
        <v/>
      </c>
      <c r="M262" s="881" t="e">
        <f aca="false">IF(基本情報入力シート!AC116="","",基本情報入力シート!AC116)</f>
        <v>#N/A</v>
      </c>
      <c r="N262" s="812" t="str">
        <f aca="false">IF('別紙様式2-2（４・５月分）'!Q200="","",'別紙様式2-2（４・５月分）'!Q200)</f>
        <v/>
      </c>
      <c r="O262" s="864" t="e">
        <f aca="false">IF(SUM('別紙様式2-2（４・５月分）'!R200:R202)=0,"",SUM('別紙様式2-2（４・５月分）'!R200:R202))</f>
        <v>#N/A</v>
      </c>
      <c r="P262" s="814" t="e">
        <f aca="false">IFERROR(VLOOKUP('別紙様式2-2（４・５月分）'!AR200,【参考】数式用!$AT$5:$AU$22,2,FALSE),"")))</f>
        <v>#N/A</v>
      </c>
      <c r="Q262" s="814"/>
      <c r="R262" s="814"/>
      <c r="S262" s="865" t="e">
        <f aca="false">IFERROR(VLOOKUP(K262,【参考】数式用!$A$5:$AB$27,MATCH(P262,【参考】数式用!$B$4:$AB$4,0)+1,0),"")))</f>
        <v>#N/A</v>
      </c>
      <c r="T262" s="816" t="s">
        <v>447</v>
      </c>
      <c r="U262" s="817"/>
      <c r="V262" s="866" t="e">
        <f aca="false">IFERROR(VLOOKUP(K262,【参考】数式用!$A$5:$AB$27,MATCH(U262,【参考】数式用!$B$4:$AB$4,0)+1,0),"")))</f>
        <v>#N/A</v>
      </c>
      <c r="W262" s="819" t="s">
        <v>114</v>
      </c>
      <c r="X262" s="820" t="n">
        <v>6</v>
      </c>
      <c r="Y262" s="627" t="s">
        <v>115</v>
      </c>
      <c r="Z262" s="820" t="n">
        <v>6</v>
      </c>
      <c r="AA262" s="627" t="s">
        <v>406</v>
      </c>
      <c r="AB262" s="820" t="n">
        <v>7</v>
      </c>
      <c r="AC262" s="627" t="s">
        <v>115</v>
      </c>
      <c r="AD262" s="820" t="n">
        <v>3</v>
      </c>
      <c r="AE262" s="627" t="s">
        <v>116</v>
      </c>
      <c r="AF262" s="627" t="s">
        <v>127</v>
      </c>
      <c r="AG262" s="821" t="n">
        <f aca="false">IF(X262&gt;=1,(AB262*12+AD262)-(X262*12+Z262)+1,"")</f>
        <v>10</v>
      </c>
      <c r="AH262" s="822" t="s">
        <v>407</v>
      </c>
      <c r="AI262" s="867" t="str">
        <f aca="false">IFERROR(ROUNDDOWN(ROUND(L262*V262,0)*M262,0)*AG262,"")</f>
        <v/>
      </c>
      <c r="AJ262" s="868" t="str">
        <f aca="false">IFERROR(ROUNDDOWN(ROUND((L262*(V262-AX262)),0)*M262,0)*AG262,"")</f>
        <v/>
      </c>
      <c r="AK262" s="825" t="e">
        <f aca="false">IFERROR(IF(OR(N262="",N263="",N265=""),0,ROUNDDOWN(ROUNDDOWN(ROUND(L262*VLOOKUP(K262,【参考】数式用!$A$5:$AB$27,MATCH("新加算Ⅳ",【参考】数式用!$B$4:$AB$4,0)+1,0),0)*M262,0)*AG262*0.5,0)),"")),0),0),0)))</f>
        <v>#N/A</v>
      </c>
      <c r="AL262" s="826"/>
      <c r="AM262" s="827" t="e">
        <f aca="false">IFERROR(IF(OR(N265="ベア加算",N265=""),0, IF(OR(U262="新加算Ⅰ",U262="新加算Ⅱ",U262="新加算Ⅲ",U262="新加算Ⅳ"),ROUNDDOWN(ROUND(L262*VLOOKUP(K262,【参考】数式用!$A$5:$I$27,MATCH("ベア加算",【参考】数式用!$B$4:$I$4,0)+1,0),0)*M262,0)*AG262,0)),"")),0),0))))</f>
        <v>#N/A</v>
      </c>
      <c r="AN262" s="704"/>
      <c r="AO262" s="828"/>
      <c r="AP262" s="705"/>
      <c r="AQ262" s="705"/>
      <c r="AR262" s="829"/>
      <c r="AS262" s="830"/>
      <c r="AT262" s="640" t="str">
        <f aca="false">IF(AV262="","",IF(V262&lt;O262,"！加算の要件上は問題ありませんが、令和６年４・５月と比較して令和６年６月に加算率が下がる計画になっています。",""))</f>
        <v/>
      </c>
      <c r="AU262" s="869"/>
      <c r="AV262" s="832" t="str">
        <f aca="false">IF(K262&lt;&gt;"","V列に色付け","")</f>
        <v/>
      </c>
      <c r="AW262" s="878" t="str">
        <f aca="false">IF('別紙様式2-2（４・５月分）'!O200="","",'別紙様式2-2（４・５月分）'!O200)</f>
        <v/>
      </c>
      <c r="AX262" s="834" t="e">
        <f aca="false">IF(SUM('別紙様式2-2（４・５月分）'!P200:P202)=0,"",SUM('別紙様式2-2（４・５月分）'!P200:P202))</f>
        <v>#N/A</v>
      </c>
      <c r="AY262" s="835" t="e">
        <f aca="false">IFERROR(VLOOKUP(K262,【参考】数式用!$AJ$2:$AK$24,2,FALSE),"")))</f>
        <v>#N/A</v>
      </c>
      <c r="AZ262" s="836" t="s">
        <v>448</v>
      </c>
      <c r="BA262" s="836" t="s">
        <v>449</v>
      </c>
      <c r="BB262" s="836" t="s">
        <v>450</v>
      </c>
      <c r="BC262" s="836" t="s">
        <v>451</v>
      </c>
      <c r="BD262" s="836" t="e">
        <f aca="false">IF(AND(P262&lt;&gt;"新加算Ⅰ",P262&lt;&gt;"新加算Ⅱ",P262&lt;&gt;"新加算Ⅲ",P262&lt;&gt;"新加算Ⅳ"),P262,IF(Q264&lt;&gt;"",Q264,""))</f>
        <v>#N/A</v>
      </c>
      <c r="BE262" s="836"/>
      <c r="BF262" s="836" t="e">
        <f aca="false">IF(AM262&lt;&gt;0,IF(AN262="○","入力済","未入力"),"")</f>
        <v>#N/A</v>
      </c>
      <c r="BG262" s="836" t="str">
        <f aca="false">IF(OR(U262="新加算Ⅰ",U262="新加算Ⅱ",U262="新加算Ⅲ",U262="新加算Ⅳ",U262="新加算Ⅴ（１）",U262="新加算Ⅴ（２）",U262="新加算Ⅴ（３）",U262="新加算ⅠⅤ（４）",U262="新加算Ⅴ（５）",U262="新加算Ⅴ（６）",U262="新加算Ⅴ（８）",U262="新加算Ⅴ（11）"),IF(OR(AO262="○",AO262="令和６年度中に満たす"),"入力済","未入力"),"")</f>
        <v/>
      </c>
      <c r="BH262" s="836" t="str">
        <f aca="false">IF(OR(U262="新加算Ⅴ（７）",U262="新加算Ⅴ（９）",U262="新加算Ⅴ（10）",U262="新加算Ⅴ（12）",U262="新加算Ⅴ（13）",U262="新加算Ⅴ（14）"),IF(OR(AP262="○",AP262="令和６年度中に満たす"),"入力済","未入力"),"")</f>
        <v/>
      </c>
      <c r="BI262" s="836" t="str">
        <f aca="false">IF(OR(U262="新加算Ⅰ",U262="新加算Ⅱ",U262="新加算Ⅲ",U262="新加算Ⅴ（１）",U262="新加算Ⅴ（３）",U262="新加算Ⅴ（８）"),IF(OR(AQ262="○",AQ262="令和６年度中に満たす"),"入力済","未入力"),"")</f>
        <v/>
      </c>
      <c r="BJ262" s="837" t="str">
        <f aca="false">IF(OR(U262="新加算Ⅰ",U262="新加算Ⅱ",U262="新加算Ⅴ（１）",U262="新加算Ⅴ（２）",U262="新加算Ⅴ（３）",U262="新加算Ⅴ（４）",U262="新加算Ⅴ（５）",U262="新加算Ⅴ（６）",U262="新加算Ⅴ（７）",U262="新加算Ⅴ（９）",U262="新加算Ⅴ（10）",U262="新加算Ⅴ（12）"),IF(OR(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（病院等（老健以外）)",K262&lt;&gt;"（介護予防）短期入所療養介護（医療院）"),AR262&lt;&gt;""),1,""),"")</f>
        <v/>
      </c>
      <c r="BK262" s="832" t="str">
        <f aca="false">IF(OR(U262="新加算Ⅰ",U262="新加算Ⅴ（１）",U262="新加算Ⅴ（２）",U262="新加算Ⅴ（５）",U262="新加算Ⅴ（７）",U262="新加算Ⅴ（10）"),IF(AS262="","未入力","入力済"),"")</f>
        <v/>
      </c>
      <c r="BL262" s="645" t="str">
        <f aca="false">G262</f>
        <v/>
      </c>
    </row>
    <row r="263" customFormat="false" ht="15" hidden="false" customHeight="true" outlineLevel="0" collapsed="false">
      <c r="A263" s="617"/>
      <c r="B263" s="732"/>
      <c r="C263" s="732"/>
      <c r="D263" s="732"/>
      <c r="E263" s="732"/>
      <c r="F263" s="732"/>
      <c r="G263" s="733"/>
      <c r="H263" s="733"/>
      <c r="I263" s="733"/>
      <c r="J263" s="861"/>
      <c r="K263" s="733"/>
      <c r="L263" s="880"/>
      <c r="M263" s="881"/>
      <c r="N263" s="838" t="str">
        <f aca="false">IF('別紙様式2-2（４・５月分）'!Q201="","",'別紙様式2-2（４・５月分）'!Q201)</f>
        <v/>
      </c>
      <c r="O263" s="864"/>
      <c r="P263" s="814"/>
      <c r="Q263" s="814"/>
      <c r="R263" s="814"/>
      <c r="S263" s="865"/>
      <c r="T263" s="816"/>
      <c r="U263" s="817"/>
      <c r="V263" s="866"/>
      <c r="W263" s="819"/>
      <c r="X263" s="820"/>
      <c r="Y263" s="627"/>
      <c r="Z263" s="820"/>
      <c r="AA263" s="627"/>
      <c r="AB263" s="820"/>
      <c r="AC263" s="627"/>
      <c r="AD263" s="820"/>
      <c r="AE263" s="627"/>
      <c r="AF263" s="627"/>
      <c r="AG263" s="821"/>
      <c r="AH263" s="822"/>
      <c r="AI263" s="867"/>
      <c r="AJ263" s="868"/>
      <c r="AK263" s="825"/>
      <c r="AL263" s="826"/>
      <c r="AM263" s="827"/>
      <c r="AN263" s="704"/>
      <c r="AO263" s="828"/>
      <c r="AP263" s="705"/>
      <c r="AQ263" s="705"/>
      <c r="AR263" s="829"/>
      <c r="AS263" s="830"/>
      <c r="AT263" s="839" t="str">
        <f aca="false">IF(AV262="","",IF(AG262&gt;10,"！令和６年度の新加算の「算定対象月」が10か月を超えています。標準的な「算定対象月」は令和６年６月から令和７年３月です。",IF(OR(AB262&lt;&gt;7,AD262&lt;&gt;3),"！算定期間の終わりが令和７年３月になっていません。区分変更を行う場合は、別紙様式2-4に記入してください。","")))</f>
        <v/>
      </c>
      <c r="AU263" s="869"/>
      <c r="AV263" s="832"/>
      <c r="AW263" s="878" t="str">
        <f aca="false">IF('別紙様式2-2（４・５月分）'!O201="","",'別紙様式2-2（４・５月分）'!O201)</f>
        <v/>
      </c>
      <c r="AX263" s="834"/>
      <c r="AY263" s="835"/>
      <c r="AZ263" s="836"/>
      <c r="BA263" s="836"/>
      <c r="BB263" s="836"/>
      <c r="BC263" s="836"/>
      <c r="BD263" s="836"/>
      <c r="BE263" s="836"/>
      <c r="BF263" s="836"/>
      <c r="BG263" s="836"/>
      <c r="BH263" s="836"/>
      <c r="BI263" s="836"/>
      <c r="BJ263" s="837"/>
      <c r="BK263" s="832"/>
      <c r="BL263" s="645" t="str">
        <f aca="false">G262</f>
        <v/>
      </c>
    </row>
    <row r="264" s="1" customFormat="true" ht="15" hidden="false" customHeight="true" outlineLevel="0" collapsed="false">
      <c r="A264" s="617"/>
      <c r="B264" s="732"/>
      <c r="C264" s="732"/>
      <c r="D264" s="732"/>
      <c r="E264" s="732"/>
      <c r="F264" s="732"/>
      <c r="G264" s="733"/>
      <c r="H264" s="733"/>
      <c r="I264" s="733"/>
      <c r="J264" s="861"/>
      <c r="K264" s="733"/>
      <c r="L264" s="880"/>
      <c r="M264" s="881"/>
      <c r="N264" s="838"/>
      <c r="O264" s="864"/>
      <c r="P264" s="874" t="s">
        <v>118</v>
      </c>
      <c r="Q264" s="841" t="e">
        <f aca="false">IFERROR(VLOOKUP('別紙様式2-2（４・５月分）'!AR200,【参考】数式用!$AT$5:$AV$22,3,FALSE),"")))</f>
        <v>#N/A</v>
      </c>
      <c r="R264" s="875" t="s">
        <v>120</v>
      </c>
      <c r="S264" s="870" t="e">
        <f aca="false">IFERROR(VLOOKUP(K262,【参考】数式用!$A$5:$AB$27,MATCH(Q264,【参考】数式用!$B$4:$AB$4,0)+1,0),"")))</f>
        <v>#N/A</v>
      </c>
      <c r="T264" s="844" t="s">
        <v>452</v>
      </c>
      <c r="U264" s="845"/>
      <c r="V264" s="871" t="e">
        <f aca="false">IFERROR(VLOOKUP(K262,【参考】数式用!$A$5:$AB$27,MATCH(U264,【参考】数式用!$B$4:$AB$4,0)+1,0),"")))</f>
        <v>#N/A</v>
      </c>
      <c r="W264" s="847" t="s">
        <v>114</v>
      </c>
      <c r="X264" s="882" t="n">
        <v>7</v>
      </c>
      <c r="Y264" s="668" t="s">
        <v>115</v>
      </c>
      <c r="Z264" s="882" t="n">
        <v>4</v>
      </c>
      <c r="AA264" s="668" t="s">
        <v>406</v>
      </c>
      <c r="AB264" s="882" t="n">
        <v>8</v>
      </c>
      <c r="AC264" s="668" t="s">
        <v>115</v>
      </c>
      <c r="AD264" s="882" t="n">
        <v>3</v>
      </c>
      <c r="AE264" s="668" t="s">
        <v>116</v>
      </c>
      <c r="AF264" s="668" t="s">
        <v>127</v>
      </c>
      <c r="AG264" s="849" t="n">
        <f aca="false">IF(X264&gt;=1,(AB264*12+AD264)-(X264*12+Z264)+1,"")</f>
        <v>12</v>
      </c>
      <c r="AH264" s="850" t="s">
        <v>407</v>
      </c>
      <c r="AI264" s="872" t="str">
        <f aca="false">IFERROR(ROUNDDOWN(ROUND(L262*V264,0)*M262,0)*AG264,"")</f>
        <v/>
      </c>
      <c r="AJ264" s="883" t="str">
        <f aca="false">IFERROR(ROUNDDOWN(ROUND((L262*(V264-AX262)),0)*M262,0)*AG264,"")</f>
        <v/>
      </c>
      <c r="AK264" s="853" t="e">
        <f aca="false">IFERROR(IF(OR(N262="",N263="",N265=""),0,ROUNDDOWN(ROUNDDOWN(ROUND(L262*VLOOKUP(K262,【参考】数式用!$A$5:$AB$27,MATCH("新加算Ⅳ",【参考】数式用!$B$4:$AB$4,0)+1,0),0)*M262,0)*AG264*0.5,0)),"")),0),0),0)))</f>
        <v>#N/A</v>
      </c>
      <c r="AL264" s="854" t="str">
        <f aca="false">IF(U264&lt;&gt;"","新規に適用","")</f>
        <v/>
      </c>
      <c r="AM264" s="855" t="e">
        <f aca="false">IFERROR(IF(OR(N265="ベア加算",N265=""),0, IF(OR(U262="新加算Ⅰ",U262="新加算Ⅱ",U262="新加算Ⅲ",U262="新加算Ⅳ"),0,ROUNDDOWN(ROUND(L262*VLOOKUP(K262,【参考】数式用!$A$5:$I$27,MATCH("ベア加算",【参考】数式用!$B$4:$I$4,0)+1,0),0)*M262,0)*AG264)),"")),0),0))))</f>
        <v>#N/A</v>
      </c>
      <c r="AN264" s="856" t="e">
        <f aca="false">IF(AM264=0,"",IF(AND(U264&lt;&gt;"",AN262=""),"新規に適用",IF(AND(U264&lt;&gt;"",AN262&lt;&gt;""),"継続で適用","")))</f>
        <v>#N/A</v>
      </c>
      <c r="AO264" s="856" t="str">
        <f aca="false">IF(AND(U264&lt;&gt;"",AO262=""),"新規に適用",IF(AND(U264&lt;&gt;"",AO262&lt;&gt;""),"継続で適用",""))</f>
        <v/>
      </c>
      <c r="AP264" s="857"/>
      <c r="AQ264" s="856" t="str">
        <f aca="false">IF(AND(U264&lt;&gt;"",AQ262=""),"新規に適用",IF(AND(U264&lt;&gt;"",AQ262&lt;&gt;""),"継続で適用",""))</f>
        <v/>
      </c>
      <c r="AR264" s="858" t="str">
        <f aca="false">IF(AND(U264&lt;&gt;"",AO262=""),"新規に適用",IF(AND(U264&lt;&gt;"",OR(U262="新加算Ⅰ",U262="新加算Ⅱ",U262="新加算Ⅴ（１）",U262="新加算Ⅴ（２）",U262="新加算Ⅴ（３）",U262="新加算Ⅴ（４）",U262="新加算Ⅴ（５）",U262="新加算Ⅴ（６）",U262="新加算Ⅴ（７）",U262="新加算Ⅴ（９）",U262="新加算Ⅴ（10）",U262="新加算Ⅴ（12）")),"継続で適用",""))</f>
        <v/>
      </c>
      <c r="AS264" s="856" t="str">
        <f aca="false">IF(AND(U264&lt;&gt;"",AS262=""),"新規に適用",IF(AND(U264&lt;&gt;"",AS262&lt;&gt;""),"継続で適用",""))</f>
        <v/>
      </c>
      <c r="AT264" s="839"/>
      <c r="AU264" s="869"/>
      <c r="AV264" s="832" t="str">
        <f aca="false">IF(K262&lt;&gt;"","V列に色付け","")</f>
        <v/>
      </c>
      <c r="AW264" s="878"/>
      <c r="AX264" s="834"/>
      <c r="BL264" s="645" t="str">
        <f aca="false">G262</f>
        <v/>
      </c>
    </row>
    <row r="265" s="1" customFormat="true" ht="30" hidden="false" customHeight="true" outlineLevel="0" collapsed="false">
      <c r="A265" s="617"/>
      <c r="B265" s="732"/>
      <c r="C265" s="732"/>
      <c r="D265" s="732"/>
      <c r="E265" s="732"/>
      <c r="F265" s="732"/>
      <c r="G265" s="733"/>
      <c r="H265" s="733"/>
      <c r="I265" s="733"/>
      <c r="J265" s="861"/>
      <c r="K265" s="733"/>
      <c r="L265" s="880"/>
      <c r="M265" s="881"/>
      <c r="N265" s="860" t="str">
        <f aca="false">IF('別紙様式2-2（４・５月分）'!Q202="","",'別紙様式2-2（４・５月分）'!Q202)</f>
        <v/>
      </c>
      <c r="O265" s="864"/>
      <c r="P265" s="874"/>
      <c r="Q265" s="841"/>
      <c r="R265" s="875"/>
      <c r="S265" s="870"/>
      <c r="T265" s="844"/>
      <c r="U265" s="845"/>
      <c r="V265" s="871"/>
      <c r="W265" s="847"/>
      <c r="X265" s="882"/>
      <c r="Y265" s="668"/>
      <c r="Z265" s="882"/>
      <c r="AA265" s="668"/>
      <c r="AB265" s="882"/>
      <c r="AC265" s="668"/>
      <c r="AD265" s="882"/>
      <c r="AE265" s="668"/>
      <c r="AF265" s="668"/>
      <c r="AG265" s="849"/>
      <c r="AH265" s="850"/>
      <c r="AI265" s="872"/>
      <c r="AJ265" s="883"/>
      <c r="AK265" s="853"/>
      <c r="AL265" s="854"/>
      <c r="AM265" s="855"/>
      <c r="AN265" s="856"/>
      <c r="AO265" s="856"/>
      <c r="AP265" s="857"/>
      <c r="AQ265" s="856"/>
      <c r="AR265" s="858"/>
      <c r="AS265" s="856"/>
      <c r="AT265" s="682" t="str">
        <f aca="false">IF(AV262="","",IF(OR(U262="",AND(N265="ベア加算なし",OR(U262="新加算Ⅰ",U262="新加算Ⅱ",U262="新加算Ⅲ",U262="新加算Ⅳ"),AN262=""),AND(OR(U262="新加算Ⅰ",U262="新加算Ⅱ",U262="新加算Ⅲ",U262="新加算Ⅳ",U262="新加算Ⅴ（１）",U262="新加算Ⅴ（２）",U262="新加算Ⅴ（３）",U262="新加算Ⅴ（４）",U262="新加算Ⅴ（５）",U262="新加算Ⅴ（６）",U262="新加算Ⅴ（８）",U262="新加算Ⅴ（11）"),AO262=""),AND(OR(U262="新加算Ⅴ（７）",U262="新加算Ⅴ（９）",U262="新加算Ⅴ（10）",U262="新加算Ⅴ（12）",U262="新加算Ⅴ（13）",U262="新加算Ⅴ（14）"),AP262=""),AND(OR(U262="新加算Ⅰ",U262="新加算Ⅱ",U262="新加算Ⅲ",U262="新加算Ⅴ（１）",U262="新加算Ⅴ（３）",U262="新加算Ⅴ（８）"),AQ262=""),AND(AND(OR(U262="新加算Ⅰ",U262="新加算Ⅱ",U262="新加算Ⅴ（１）",U262="新加算Ⅴ（２）",U262="新加算Ⅴ（３）",U262="新加算Ⅴ（４）",U262="新加算Ⅴ（５）",U262="新加算Ⅴ（６）",U262="新加算Ⅴ（７）",U262="新加算Ⅴ（９）",U262="新加算Ⅴ（10）",U262="新加算Ⅴ（12）"),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262=""),AND(OR(U262="新加算Ⅰ",U262="新加算Ⅴ（１）",U262="新加算Ⅴ（２）",U262="新加算Ⅴ（５）",U262="新加算Ⅴ（７）",U262="新加算Ⅴ（10）"),AS262="")),"！記入が必要な欄（ピンク色のセル）に空欄があります。空欄を埋めてください。",""))</f>
        <v/>
      </c>
      <c r="AU265" s="869"/>
      <c r="AV265" s="832"/>
      <c r="AW265" s="878" t="str">
        <f aca="false">IF('別紙様式2-2（４・５月分）'!O202="","",'別紙様式2-2（４・５月分）'!O202)</f>
        <v/>
      </c>
      <c r="AX265" s="834"/>
      <c r="BL265" s="645" t="str">
        <f aca="false">G262</f>
        <v/>
      </c>
    </row>
    <row r="266" customFormat="false" ht="30" hidden="false" customHeight="true" outlineLevel="0" collapsed="false">
      <c r="A266" s="731" t="n">
        <v>64</v>
      </c>
      <c r="B266" s="618" t="str">
        <f aca="false">IF(基本情報入力シート!C117="","",基本情報入力シート!C117)</f>
        <v/>
      </c>
      <c r="C266" s="618"/>
      <c r="D266" s="618"/>
      <c r="E266" s="618"/>
      <c r="F266" s="618"/>
      <c r="G266" s="619" t="str">
        <f aca="false">IF(基本情報入力シート!M117="","",基本情報入力シート!M117)</f>
        <v/>
      </c>
      <c r="H266" s="619" t="str">
        <f aca="false">IF(基本情報入力シート!R117="","",基本情報入力シート!R117)</f>
        <v/>
      </c>
      <c r="I266" s="619" t="str">
        <f aca="false">IF(基本情報入力シート!W117="","",基本情報入力シート!W117)</f>
        <v/>
      </c>
      <c r="J266" s="809" t="str">
        <f aca="false">IF(基本情報入力シート!X117="","",基本情報入力シート!X117)</f>
        <v/>
      </c>
      <c r="K266" s="619" t="str">
        <f aca="false">IF(基本情報入力シート!Y117="","",基本情報入力シート!Y117)</f>
        <v/>
      </c>
      <c r="L266" s="621" t="str">
        <f aca="false">IF(基本情報入力シート!AB117="","",基本情報入力シート!AB117)</f>
        <v/>
      </c>
      <c r="M266" s="622" t="e">
        <f aca="false">IF(基本情報入力シート!AC117="","",基本情報入力シート!AC117)</f>
        <v>#N/A</v>
      </c>
      <c r="N266" s="812" t="str">
        <f aca="false">IF('別紙様式2-2（４・５月分）'!Q203="","",'別紙様式2-2（４・５月分）'!Q203)</f>
        <v/>
      </c>
      <c r="O266" s="864" t="e">
        <f aca="false">IF(SUM('別紙様式2-2（４・５月分）'!R203:R205)=0,"",SUM('別紙様式2-2（４・５月分）'!R203:R205))</f>
        <v>#N/A</v>
      </c>
      <c r="P266" s="814" t="e">
        <f aca="false">IFERROR(VLOOKUP('別紙様式2-2（４・５月分）'!AR203,【参考】数式用!$AT$5:$AU$22,2,FALSE),"")))</f>
        <v>#N/A</v>
      </c>
      <c r="Q266" s="814"/>
      <c r="R266" s="814"/>
      <c r="S266" s="865" t="e">
        <f aca="false">IFERROR(VLOOKUP(K266,【参考】数式用!$A$5:$AB$27,MATCH(P266,【参考】数式用!$B$4:$AB$4,0)+1,0),"")))</f>
        <v>#N/A</v>
      </c>
      <c r="T266" s="816" t="s">
        <v>447</v>
      </c>
      <c r="U266" s="817"/>
      <c r="V266" s="866" t="e">
        <f aca="false">IFERROR(VLOOKUP(K266,【参考】数式用!$A$5:$AB$27,MATCH(U266,【参考】数式用!$B$4:$AB$4,0)+1,0),"")))</f>
        <v>#N/A</v>
      </c>
      <c r="W266" s="819" t="s">
        <v>114</v>
      </c>
      <c r="X266" s="820" t="n">
        <v>6</v>
      </c>
      <c r="Y266" s="627" t="s">
        <v>115</v>
      </c>
      <c r="Z266" s="820" t="n">
        <v>6</v>
      </c>
      <c r="AA266" s="627" t="s">
        <v>406</v>
      </c>
      <c r="AB266" s="820" t="n">
        <v>7</v>
      </c>
      <c r="AC266" s="627" t="s">
        <v>115</v>
      </c>
      <c r="AD266" s="820" t="n">
        <v>3</v>
      </c>
      <c r="AE266" s="627" t="s">
        <v>116</v>
      </c>
      <c r="AF266" s="627" t="s">
        <v>127</v>
      </c>
      <c r="AG266" s="821" t="n">
        <f aca="false">IF(X266&gt;=1,(AB266*12+AD266)-(X266*12+Z266)+1,"")</f>
        <v>10</v>
      </c>
      <c r="AH266" s="822" t="s">
        <v>407</v>
      </c>
      <c r="AI266" s="867" t="str">
        <f aca="false">IFERROR(ROUNDDOWN(ROUND(L266*V266,0)*M266,0)*AG266,"")</f>
        <v/>
      </c>
      <c r="AJ266" s="868" t="str">
        <f aca="false">IFERROR(ROUNDDOWN(ROUND((L266*(V266-AX266)),0)*M266,0)*AG266,"")</f>
        <v/>
      </c>
      <c r="AK266" s="825" t="e">
        <f aca="false">IFERROR(IF(OR(N266="",N267="",N269=""),0,ROUNDDOWN(ROUNDDOWN(ROUND(L266*VLOOKUP(K266,【参考】数式用!$A$5:$AB$27,MATCH("新加算Ⅳ",【参考】数式用!$B$4:$AB$4,0)+1,0),0)*M266,0)*AG266*0.5,0)),"")),0),0),0)))</f>
        <v>#N/A</v>
      </c>
      <c r="AL266" s="826"/>
      <c r="AM266" s="827" t="e">
        <f aca="false">IFERROR(IF(OR(N269="ベア加算",N269=""),0, IF(OR(U266="新加算Ⅰ",U266="新加算Ⅱ",U266="新加算Ⅲ",U266="新加算Ⅳ"),ROUNDDOWN(ROUND(L266*VLOOKUP(K266,【参考】数式用!$A$5:$I$27,MATCH("ベア加算",【参考】数式用!$B$4:$I$4,0)+1,0),0)*M266,0)*AG266,0)),"")),0),0))))</f>
        <v>#N/A</v>
      </c>
      <c r="AN266" s="704"/>
      <c r="AO266" s="828"/>
      <c r="AP266" s="705"/>
      <c r="AQ266" s="705"/>
      <c r="AR266" s="829"/>
      <c r="AS266" s="830"/>
      <c r="AT266" s="640" t="str">
        <f aca="false">IF(AV266="","",IF(V266&lt;O266,"！加算の要件上は問題ありませんが、令和６年４・５月と比較して令和６年６月に加算率が下がる計画になっています。",""))</f>
        <v/>
      </c>
      <c r="AU266" s="869"/>
      <c r="AV266" s="832" t="str">
        <f aca="false">IF(K266&lt;&gt;"","V列に色付け","")</f>
        <v/>
      </c>
      <c r="AW266" s="878" t="str">
        <f aca="false">IF('別紙様式2-2（４・５月分）'!O203="","",'別紙様式2-2（４・５月分）'!O203)</f>
        <v/>
      </c>
      <c r="AX266" s="834" t="e">
        <f aca="false">IF(SUM('別紙様式2-2（４・５月分）'!P203:P205)=0,"",SUM('別紙様式2-2（４・５月分）'!P203:P205))</f>
        <v>#N/A</v>
      </c>
      <c r="AY266" s="835" t="e">
        <f aca="false">IFERROR(VLOOKUP(K266,【参考】数式用!$AJ$2:$AK$24,2,FALSE),"")))</f>
        <v>#N/A</v>
      </c>
      <c r="AZ266" s="836" t="s">
        <v>448</v>
      </c>
      <c r="BA266" s="836" t="s">
        <v>449</v>
      </c>
      <c r="BB266" s="836" t="s">
        <v>450</v>
      </c>
      <c r="BC266" s="836" t="s">
        <v>451</v>
      </c>
      <c r="BD266" s="836" t="e">
        <f aca="false">IF(AND(P266&lt;&gt;"新加算Ⅰ",P266&lt;&gt;"新加算Ⅱ",P266&lt;&gt;"新加算Ⅲ",P266&lt;&gt;"新加算Ⅳ"),P266,IF(Q268&lt;&gt;"",Q268,""))</f>
        <v>#N/A</v>
      </c>
      <c r="BE266" s="836"/>
      <c r="BF266" s="836" t="e">
        <f aca="false">IF(AM266&lt;&gt;0,IF(AN266="○","入力済","未入力"),"")</f>
        <v>#N/A</v>
      </c>
      <c r="BG266" s="836" t="str">
        <f aca="false">IF(OR(U266="新加算Ⅰ",U266="新加算Ⅱ",U266="新加算Ⅲ",U266="新加算Ⅳ",U266="新加算Ⅴ（１）",U266="新加算Ⅴ（２）",U266="新加算Ⅴ（３）",U266="新加算ⅠⅤ（４）",U266="新加算Ⅴ（５）",U266="新加算Ⅴ（６）",U266="新加算Ⅴ（８）",U266="新加算Ⅴ（11）"),IF(OR(AO266="○",AO266="令和６年度中に満たす"),"入力済","未入力"),"")</f>
        <v/>
      </c>
      <c r="BH266" s="836" t="str">
        <f aca="false">IF(OR(U266="新加算Ⅴ（７）",U266="新加算Ⅴ（９）",U266="新加算Ⅴ（10）",U266="新加算Ⅴ（12）",U266="新加算Ⅴ（13）",U266="新加算Ⅴ（14）"),IF(OR(AP266="○",AP266="令和６年度中に満たす"),"入力済","未入力"),"")</f>
        <v/>
      </c>
      <c r="BI266" s="836" t="str">
        <f aca="false">IF(OR(U266="新加算Ⅰ",U266="新加算Ⅱ",U266="新加算Ⅲ",U266="新加算Ⅴ（１）",U266="新加算Ⅴ（３）",U266="新加算Ⅴ（８）"),IF(OR(AQ266="○",AQ266="令和６年度中に満たす"),"入力済","未入力"),"")</f>
        <v/>
      </c>
      <c r="BJ266" s="837" t="str">
        <f aca="false">IF(OR(U266="新加算Ⅰ",U266="新加算Ⅱ",U266="新加算Ⅴ（１）",U266="新加算Ⅴ（２）",U266="新加算Ⅴ（３）",U266="新加算Ⅴ（４）",U266="新加算Ⅴ（５）",U266="新加算Ⅴ（６）",U266="新加算Ⅴ（７）",U266="新加算Ⅴ（９）",U266="新加算Ⅴ（10）",U266="新加算Ⅴ（12）"),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（病院等（老健以外）)",K266&lt;&gt;"（介護予防）短期入所療養介護（医療院）"),AR266&lt;&gt;""),1,""),"")</f>
        <v/>
      </c>
      <c r="BK266" s="832" t="str">
        <f aca="false">IF(OR(U266="新加算Ⅰ",U266="新加算Ⅴ（１）",U266="新加算Ⅴ（２）",U266="新加算Ⅴ（５）",U266="新加算Ⅴ（７）",U266="新加算Ⅴ（10）"),IF(AS266="","未入力","入力済"),"")</f>
        <v/>
      </c>
      <c r="BL266" s="645" t="str">
        <f aca="false">G266</f>
        <v/>
      </c>
    </row>
    <row r="267" customFormat="false" ht="15" hidden="false" customHeight="true" outlineLevel="0" collapsed="false">
      <c r="A267" s="731"/>
      <c r="B267" s="618"/>
      <c r="C267" s="618"/>
      <c r="D267" s="618"/>
      <c r="E267" s="618"/>
      <c r="F267" s="618"/>
      <c r="G267" s="619"/>
      <c r="H267" s="619"/>
      <c r="I267" s="619"/>
      <c r="J267" s="809"/>
      <c r="K267" s="619"/>
      <c r="L267" s="621"/>
      <c r="M267" s="622"/>
      <c r="N267" s="838" t="str">
        <f aca="false">IF('別紙様式2-2（４・５月分）'!Q204="","",'別紙様式2-2（４・５月分）'!Q204)</f>
        <v/>
      </c>
      <c r="O267" s="864"/>
      <c r="P267" s="814"/>
      <c r="Q267" s="814"/>
      <c r="R267" s="814"/>
      <c r="S267" s="865"/>
      <c r="T267" s="816"/>
      <c r="U267" s="817"/>
      <c r="V267" s="866"/>
      <c r="W267" s="819"/>
      <c r="X267" s="820"/>
      <c r="Y267" s="627"/>
      <c r="Z267" s="820"/>
      <c r="AA267" s="627"/>
      <c r="AB267" s="820"/>
      <c r="AC267" s="627"/>
      <c r="AD267" s="820"/>
      <c r="AE267" s="627"/>
      <c r="AF267" s="627"/>
      <c r="AG267" s="821"/>
      <c r="AH267" s="822"/>
      <c r="AI267" s="867"/>
      <c r="AJ267" s="868"/>
      <c r="AK267" s="825"/>
      <c r="AL267" s="826"/>
      <c r="AM267" s="827"/>
      <c r="AN267" s="704"/>
      <c r="AO267" s="828"/>
      <c r="AP267" s="705"/>
      <c r="AQ267" s="705"/>
      <c r="AR267" s="829"/>
      <c r="AS267" s="830"/>
      <c r="AT267" s="839" t="str">
        <f aca="false">IF(AV266="","",IF(AG266&gt;10,"！令和６年度の新加算の「算定対象月」が10か月を超えています。標準的な「算定対象月」は令和６年６月から令和７年３月です。",IF(OR(AB266&lt;&gt;7,AD266&lt;&gt;3),"！算定期間の終わりが令和７年３月になっていません。区分変更を行う場合は、別紙様式2-4に記入してください。","")))</f>
        <v/>
      </c>
      <c r="AU267" s="869"/>
      <c r="AV267" s="832"/>
      <c r="AW267" s="878" t="str">
        <f aca="false">IF('別紙様式2-2（４・５月分）'!O204="","",'別紙様式2-2（４・５月分）'!O204)</f>
        <v/>
      </c>
      <c r="AX267" s="834"/>
      <c r="AY267" s="835"/>
      <c r="AZ267" s="836"/>
      <c r="BA267" s="836"/>
      <c r="BB267" s="836"/>
      <c r="BC267" s="836"/>
      <c r="BD267" s="836"/>
      <c r="BE267" s="836"/>
      <c r="BF267" s="836"/>
      <c r="BG267" s="836"/>
      <c r="BH267" s="836"/>
      <c r="BI267" s="836"/>
      <c r="BJ267" s="837"/>
      <c r="BK267" s="832"/>
      <c r="BL267" s="645" t="str">
        <f aca="false">G266</f>
        <v/>
      </c>
    </row>
    <row r="268" s="1" customFormat="true" ht="15" hidden="false" customHeight="true" outlineLevel="0" collapsed="false">
      <c r="A268" s="731"/>
      <c r="B268" s="618"/>
      <c r="C268" s="618"/>
      <c r="D268" s="618"/>
      <c r="E268" s="618"/>
      <c r="F268" s="618"/>
      <c r="G268" s="619"/>
      <c r="H268" s="619"/>
      <c r="I268" s="619"/>
      <c r="J268" s="809"/>
      <c r="K268" s="619"/>
      <c r="L268" s="621"/>
      <c r="M268" s="622"/>
      <c r="N268" s="838"/>
      <c r="O268" s="864"/>
      <c r="P268" s="874" t="s">
        <v>118</v>
      </c>
      <c r="Q268" s="841" t="e">
        <f aca="false">IFERROR(VLOOKUP('別紙様式2-2（４・５月分）'!AR203,【参考】数式用!$AT$5:$AV$22,3,FALSE),"")))</f>
        <v>#N/A</v>
      </c>
      <c r="R268" s="875" t="s">
        <v>120</v>
      </c>
      <c r="S268" s="876" t="e">
        <f aca="false">IFERROR(VLOOKUP(K266,【参考】数式用!$A$5:$AB$27,MATCH(Q268,【参考】数式用!$B$4:$AB$4,0)+1,0),"")))</f>
        <v>#N/A</v>
      </c>
      <c r="T268" s="844" t="s">
        <v>452</v>
      </c>
      <c r="U268" s="845"/>
      <c r="V268" s="871" t="e">
        <f aca="false">IFERROR(VLOOKUP(K266,【参考】数式用!$A$5:$AB$27,MATCH(U268,【参考】数式用!$B$4:$AB$4,0)+1,0),"")))</f>
        <v>#N/A</v>
      </c>
      <c r="W268" s="847" t="s">
        <v>114</v>
      </c>
      <c r="X268" s="882" t="n">
        <v>7</v>
      </c>
      <c r="Y268" s="668" t="s">
        <v>115</v>
      </c>
      <c r="Z268" s="882" t="n">
        <v>4</v>
      </c>
      <c r="AA268" s="668" t="s">
        <v>406</v>
      </c>
      <c r="AB268" s="882" t="n">
        <v>8</v>
      </c>
      <c r="AC268" s="668" t="s">
        <v>115</v>
      </c>
      <c r="AD268" s="882" t="n">
        <v>3</v>
      </c>
      <c r="AE268" s="668" t="s">
        <v>116</v>
      </c>
      <c r="AF268" s="668" t="s">
        <v>127</v>
      </c>
      <c r="AG268" s="849" t="n">
        <f aca="false">IF(X268&gt;=1,(AB268*12+AD268)-(X268*12+Z268)+1,"")</f>
        <v>12</v>
      </c>
      <c r="AH268" s="850" t="s">
        <v>407</v>
      </c>
      <c r="AI268" s="872" t="str">
        <f aca="false">IFERROR(ROUNDDOWN(ROUND(L266*V268,0)*M266,0)*AG268,"")</f>
        <v/>
      </c>
      <c r="AJ268" s="883" t="str">
        <f aca="false">IFERROR(ROUNDDOWN(ROUND((L266*(V268-AX266)),0)*M266,0)*AG268,"")</f>
        <v/>
      </c>
      <c r="AK268" s="853" t="e">
        <f aca="false">IFERROR(IF(OR(N266="",N267="",N269=""),0,ROUNDDOWN(ROUNDDOWN(ROUND(L266*VLOOKUP(K266,【参考】数式用!$A$5:$AB$27,MATCH("新加算Ⅳ",【参考】数式用!$B$4:$AB$4,0)+1,0),0)*M266,0)*AG268*0.5,0)),"")),0),0),0)))</f>
        <v>#N/A</v>
      </c>
      <c r="AL268" s="854" t="str">
        <f aca="false">IF(U268&lt;&gt;"","新規に適用","")</f>
        <v/>
      </c>
      <c r="AM268" s="855" t="e">
        <f aca="false">IFERROR(IF(OR(N269="ベア加算",N269=""),0, IF(OR(U266="新加算Ⅰ",U266="新加算Ⅱ",U266="新加算Ⅲ",U266="新加算Ⅳ"),0,ROUNDDOWN(ROUND(L266*VLOOKUP(K266,【参考】数式用!$A$5:$I$27,MATCH("ベア加算",【参考】数式用!$B$4:$I$4,0)+1,0),0)*M266,0)*AG268)),"")),0),0))))</f>
        <v>#N/A</v>
      </c>
      <c r="AN268" s="856" t="e">
        <f aca="false">IF(AM268=0,"",IF(AND(U268&lt;&gt;"",AN266=""),"新規に適用",IF(AND(U268&lt;&gt;"",AN266&lt;&gt;""),"継続で適用","")))</f>
        <v>#N/A</v>
      </c>
      <c r="AO268" s="856" t="str">
        <f aca="false">IF(AND(U268&lt;&gt;"",AO266=""),"新規に適用",IF(AND(U268&lt;&gt;"",AO266&lt;&gt;""),"継続で適用",""))</f>
        <v/>
      </c>
      <c r="AP268" s="857"/>
      <c r="AQ268" s="856" t="str">
        <f aca="false">IF(AND(U268&lt;&gt;"",AQ266=""),"新規に適用",IF(AND(U268&lt;&gt;"",AQ266&lt;&gt;""),"継続で適用",""))</f>
        <v/>
      </c>
      <c r="AR268" s="858" t="str">
        <f aca="false">IF(AND(U268&lt;&gt;"",AO266=""),"新規に適用",IF(AND(U268&lt;&gt;"",OR(U266="新加算Ⅰ",U266="新加算Ⅱ",U266="新加算Ⅴ（１）",U266="新加算Ⅴ（２）",U266="新加算Ⅴ（３）",U266="新加算Ⅴ（４）",U266="新加算Ⅴ（５）",U266="新加算Ⅴ（６）",U266="新加算Ⅴ（７）",U266="新加算Ⅴ（９）",U266="新加算Ⅴ（10）",U266="新加算Ⅴ（12）")),"継続で適用",""))</f>
        <v/>
      </c>
      <c r="AS268" s="856" t="str">
        <f aca="false">IF(AND(U268&lt;&gt;"",AS266=""),"新規に適用",IF(AND(U268&lt;&gt;"",AS266&lt;&gt;""),"継続で適用",""))</f>
        <v/>
      </c>
      <c r="AT268" s="839"/>
      <c r="AU268" s="869"/>
      <c r="AV268" s="832" t="str">
        <f aca="false">IF(K266&lt;&gt;"","V列に色付け","")</f>
        <v/>
      </c>
      <c r="AW268" s="878"/>
      <c r="AX268" s="834"/>
      <c r="BL268" s="645" t="str">
        <f aca="false">G266</f>
        <v/>
      </c>
    </row>
    <row r="269" s="1" customFormat="true" ht="30" hidden="false" customHeight="true" outlineLevel="0" collapsed="false">
      <c r="A269" s="731"/>
      <c r="B269" s="618"/>
      <c r="C269" s="618"/>
      <c r="D269" s="618"/>
      <c r="E269" s="618"/>
      <c r="F269" s="618"/>
      <c r="G269" s="619"/>
      <c r="H269" s="619"/>
      <c r="I269" s="619"/>
      <c r="J269" s="809"/>
      <c r="K269" s="619"/>
      <c r="L269" s="621"/>
      <c r="M269" s="622"/>
      <c r="N269" s="860" t="str">
        <f aca="false">IF('別紙様式2-2（４・５月分）'!Q205="","",'別紙様式2-2（４・５月分）'!Q205)</f>
        <v/>
      </c>
      <c r="O269" s="864"/>
      <c r="P269" s="874"/>
      <c r="Q269" s="841"/>
      <c r="R269" s="875"/>
      <c r="S269" s="876"/>
      <c r="T269" s="844"/>
      <c r="U269" s="845"/>
      <c r="V269" s="871"/>
      <c r="W269" s="847"/>
      <c r="X269" s="882"/>
      <c r="Y269" s="668"/>
      <c r="Z269" s="882"/>
      <c r="AA269" s="668"/>
      <c r="AB269" s="882"/>
      <c r="AC269" s="668"/>
      <c r="AD269" s="882"/>
      <c r="AE269" s="668"/>
      <c r="AF269" s="668"/>
      <c r="AG269" s="849"/>
      <c r="AH269" s="850"/>
      <c r="AI269" s="872"/>
      <c r="AJ269" s="883"/>
      <c r="AK269" s="853"/>
      <c r="AL269" s="854"/>
      <c r="AM269" s="855"/>
      <c r="AN269" s="856"/>
      <c r="AO269" s="856"/>
      <c r="AP269" s="857"/>
      <c r="AQ269" s="856"/>
      <c r="AR269" s="858"/>
      <c r="AS269" s="856"/>
      <c r="AT269" s="682" t="str">
        <f aca="false">IF(AV266="","",IF(OR(U266="",AND(N269="ベア加算なし",OR(U266="新加算Ⅰ",U266="新加算Ⅱ",U266="新加算Ⅲ",U266="新加算Ⅳ"),AN266=""),AND(OR(U266="新加算Ⅰ",U266="新加算Ⅱ",U266="新加算Ⅲ",U266="新加算Ⅳ",U266="新加算Ⅴ（１）",U266="新加算Ⅴ（２）",U266="新加算Ⅴ（３）",U266="新加算Ⅴ（４）",U266="新加算Ⅴ（５）",U266="新加算Ⅴ（６）",U266="新加算Ⅴ（８）",U266="新加算Ⅴ（11）"),AO266=""),AND(OR(U266="新加算Ⅴ（７）",U266="新加算Ⅴ（９）",U266="新加算Ⅴ（10）",U266="新加算Ⅴ（12）",U266="新加算Ⅴ（13）",U266="新加算Ⅴ（14）"),AP266=""),AND(OR(U266="新加算Ⅰ",U266="新加算Ⅱ",U266="新加算Ⅲ",U266="新加算Ⅴ（１）",U266="新加算Ⅴ（３）",U266="新加算Ⅴ（８）"),AQ266=""),AND(AND(OR(U266="新加算Ⅰ",U266="新加算Ⅱ",U266="新加算Ⅴ（１）",U266="新加算Ⅴ（２）",U266="新加算Ⅴ（３）",U266="新加算Ⅴ（４）",U266="新加算Ⅴ（５）",U266="新加算Ⅴ（６）",U266="新加算Ⅴ（７）",U266="新加算Ⅴ（９）",U266="新加算Ⅴ（10）",U266="新加算Ⅴ（12）"),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266=""),AND(OR(U266="新加算Ⅰ",U266="新加算Ⅴ（１）",U266="新加算Ⅴ（２）",U266="新加算Ⅴ（５）",U266="新加算Ⅴ（７）",U266="新加算Ⅴ（10）"),AS266="")),"！記入が必要な欄（ピンク色のセル）に空欄があります。空欄を埋めてください。",""))</f>
        <v/>
      </c>
      <c r="AU269" s="869"/>
      <c r="AV269" s="832"/>
      <c r="AW269" s="878" t="str">
        <f aca="false">IF('別紙様式2-2（４・５月分）'!O205="","",'別紙様式2-2（４・５月分）'!O205)</f>
        <v/>
      </c>
      <c r="AX269" s="834"/>
      <c r="BL269" s="645" t="str">
        <f aca="false">G266</f>
        <v/>
      </c>
    </row>
    <row r="270" customFormat="false" ht="30" hidden="false" customHeight="true" outlineLevel="0" collapsed="false">
      <c r="A270" s="617" t="n">
        <v>65</v>
      </c>
      <c r="B270" s="732" t="str">
        <f aca="false">IF(基本情報入力シート!C118="","",基本情報入力シート!C118)</f>
        <v/>
      </c>
      <c r="C270" s="732"/>
      <c r="D270" s="732"/>
      <c r="E270" s="732"/>
      <c r="F270" s="732"/>
      <c r="G270" s="733" t="str">
        <f aca="false">IF(基本情報入力シート!M118="","",基本情報入力シート!M118)</f>
        <v/>
      </c>
      <c r="H270" s="733" t="str">
        <f aca="false">IF(基本情報入力シート!R118="","",基本情報入力シート!R118)</f>
        <v/>
      </c>
      <c r="I270" s="733" t="str">
        <f aca="false">IF(基本情報入力シート!W118="","",基本情報入力シート!W118)</f>
        <v/>
      </c>
      <c r="J270" s="861" t="str">
        <f aca="false">IF(基本情報入力シート!X118="","",基本情報入力シート!X118)</f>
        <v/>
      </c>
      <c r="K270" s="733" t="str">
        <f aca="false">IF(基本情報入力シート!Y118="","",基本情報入力シート!Y118)</f>
        <v/>
      </c>
      <c r="L270" s="880" t="str">
        <f aca="false">IF(基本情報入力シート!AB118="","",基本情報入力シート!AB118)</f>
        <v/>
      </c>
      <c r="M270" s="881" t="e">
        <f aca="false">IF(基本情報入力シート!AC118="","",基本情報入力シート!AC118)</f>
        <v>#N/A</v>
      </c>
      <c r="N270" s="812" t="str">
        <f aca="false">IF('別紙様式2-2（４・５月分）'!Q206="","",'別紙様式2-2（４・５月分）'!Q206)</f>
        <v/>
      </c>
      <c r="O270" s="864" t="e">
        <f aca="false">IF(SUM('別紙様式2-2（４・５月分）'!R206:R208)=0,"",SUM('別紙様式2-2（４・５月分）'!R206:R208))</f>
        <v>#N/A</v>
      </c>
      <c r="P270" s="814" t="e">
        <f aca="false">IFERROR(VLOOKUP('別紙様式2-2（４・５月分）'!AR206,【参考】数式用!$AT$5:$AU$22,2,FALSE),"")))</f>
        <v>#N/A</v>
      </c>
      <c r="Q270" s="814"/>
      <c r="R270" s="814"/>
      <c r="S270" s="865" t="e">
        <f aca="false">IFERROR(VLOOKUP(K270,【参考】数式用!$A$5:$AB$27,MATCH(P270,【参考】数式用!$B$4:$AB$4,0)+1,0),"")))</f>
        <v>#N/A</v>
      </c>
      <c r="T270" s="816" t="s">
        <v>447</v>
      </c>
      <c r="U270" s="817"/>
      <c r="V270" s="866" t="e">
        <f aca="false">IFERROR(VLOOKUP(K270,【参考】数式用!$A$5:$AB$27,MATCH(U270,【参考】数式用!$B$4:$AB$4,0)+1,0),"")))</f>
        <v>#N/A</v>
      </c>
      <c r="W270" s="819" t="s">
        <v>114</v>
      </c>
      <c r="X270" s="820" t="n">
        <v>6</v>
      </c>
      <c r="Y270" s="627" t="s">
        <v>115</v>
      </c>
      <c r="Z270" s="820" t="n">
        <v>6</v>
      </c>
      <c r="AA270" s="627" t="s">
        <v>406</v>
      </c>
      <c r="AB270" s="820" t="n">
        <v>7</v>
      </c>
      <c r="AC270" s="627" t="s">
        <v>115</v>
      </c>
      <c r="AD270" s="820" t="n">
        <v>3</v>
      </c>
      <c r="AE270" s="627" t="s">
        <v>116</v>
      </c>
      <c r="AF270" s="627" t="s">
        <v>127</v>
      </c>
      <c r="AG270" s="821" t="n">
        <f aca="false">IF(X270&gt;=1,(AB270*12+AD270)-(X270*12+Z270)+1,"")</f>
        <v>10</v>
      </c>
      <c r="AH270" s="822" t="s">
        <v>407</v>
      </c>
      <c r="AI270" s="867" t="str">
        <f aca="false">IFERROR(ROUNDDOWN(ROUND(L270*V270,0)*M270,0)*AG270,"")</f>
        <v/>
      </c>
      <c r="AJ270" s="868" t="str">
        <f aca="false">IFERROR(ROUNDDOWN(ROUND((L270*(V270-AX270)),0)*M270,0)*AG270,"")</f>
        <v/>
      </c>
      <c r="AK270" s="825" t="e">
        <f aca="false">IFERROR(IF(OR(N270="",N271="",N273=""),0,ROUNDDOWN(ROUNDDOWN(ROUND(L270*VLOOKUP(K270,【参考】数式用!$A$5:$AB$27,MATCH("新加算Ⅳ",【参考】数式用!$B$4:$AB$4,0)+1,0),0)*M270,0)*AG270*0.5,0)),"")),0),0),0)))</f>
        <v>#N/A</v>
      </c>
      <c r="AL270" s="826"/>
      <c r="AM270" s="827" t="e">
        <f aca="false">IFERROR(IF(OR(N273="ベア加算",N273=""),0, IF(OR(U270="新加算Ⅰ",U270="新加算Ⅱ",U270="新加算Ⅲ",U270="新加算Ⅳ"),ROUNDDOWN(ROUND(L270*VLOOKUP(K270,【参考】数式用!$A$5:$I$27,MATCH("ベア加算",【参考】数式用!$B$4:$I$4,0)+1,0),0)*M270,0)*AG270,0)),"")),0),0))))</f>
        <v>#N/A</v>
      </c>
      <c r="AN270" s="704"/>
      <c r="AO270" s="828"/>
      <c r="AP270" s="705"/>
      <c r="AQ270" s="705"/>
      <c r="AR270" s="829"/>
      <c r="AS270" s="830"/>
      <c r="AT270" s="640" t="str">
        <f aca="false">IF(AV270="","",IF(V270&lt;O270,"！加算の要件上は問題ありませんが、令和６年４・５月と比較して令和６年６月に加算率が下がる計画になっています。",""))</f>
        <v/>
      </c>
      <c r="AU270" s="869"/>
      <c r="AV270" s="832" t="str">
        <f aca="false">IF(K270&lt;&gt;"","V列に色付け","")</f>
        <v/>
      </c>
      <c r="AW270" s="878" t="str">
        <f aca="false">IF('別紙様式2-2（４・５月分）'!O206="","",'別紙様式2-2（４・５月分）'!O206)</f>
        <v/>
      </c>
      <c r="AX270" s="834" t="e">
        <f aca="false">IF(SUM('別紙様式2-2（４・５月分）'!P206:P208)=0,"",SUM('別紙様式2-2（４・５月分）'!P206:P208))</f>
        <v>#N/A</v>
      </c>
      <c r="AY270" s="835" t="e">
        <f aca="false">IFERROR(VLOOKUP(K270,【参考】数式用!$AJ$2:$AK$24,2,FALSE),"")))</f>
        <v>#N/A</v>
      </c>
      <c r="AZ270" s="836" t="s">
        <v>448</v>
      </c>
      <c r="BA270" s="836" t="s">
        <v>449</v>
      </c>
      <c r="BB270" s="836" t="s">
        <v>450</v>
      </c>
      <c r="BC270" s="836" t="s">
        <v>451</v>
      </c>
      <c r="BD270" s="836" t="e">
        <f aca="false">IF(AND(P270&lt;&gt;"新加算Ⅰ",P270&lt;&gt;"新加算Ⅱ",P270&lt;&gt;"新加算Ⅲ",P270&lt;&gt;"新加算Ⅳ"),P270,IF(Q272&lt;&gt;"",Q272,""))</f>
        <v>#N/A</v>
      </c>
      <c r="BE270" s="836"/>
      <c r="BF270" s="836" t="e">
        <f aca="false">IF(AM270&lt;&gt;0,IF(AN270="○","入力済","未入力"),"")</f>
        <v>#N/A</v>
      </c>
      <c r="BG270" s="836" t="str">
        <f aca="false">IF(OR(U270="新加算Ⅰ",U270="新加算Ⅱ",U270="新加算Ⅲ",U270="新加算Ⅳ",U270="新加算Ⅴ（１）",U270="新加算Ⅴ（２）",U270="新加算Ⅴ（３）",U270="新加算ⅠⅤ（４）",U270="新加算Ⅴ（５）",U270="新加算Ⅴ（６）",U270="新加算Ⅴ（８）",U270="新加算Ⅴ（11）"),IF(OR(AO270="○",AO270="令和６年度中に満たす"),"入力済","未入力"),"")</f>
        <v/>
      </c>
      <c r="BH270" s="836" t="str">
        <f aca="false">IF(OR(U270="新加算Ⅴ（７）",U270="新加算Ⅴ（９）",U270="新加算Ⅴ（10）",U270="新加算Ⅴ（12）",U270="新加算Ⅴ（13）",U270="新加算Ⅴ（14）"),IF(OR(AP270="○",AP270="令和６年度中に満たす"),"入力済","未入力"),"")</f>
        <v/>
      </c>
      <c r="BI270" s="836" t="str">
        <f aca="false">IF(OR(U270="新加算Ⅰ",U270="新加算Ⅱ",U270="新加算Ⅲ",U270="新加算Ⅴ（１）",U270="新加算Ⅴ（３）",U270="新加算Ⅴ（８）"),IF(OR(AQ270="○",AQ270="令和６年度中に満たす"),"入力済","未入力"),"")</f>
        <v/>
      </c>
      <c r="BJ270" s="837" t="str">
        <f aca="false">IF(OR(U270="新加算Ⅰ",U270="新加算Ⅱ",U270="新加算Ⅴ（１）",U270="新加算Ⅴ（２）",U270="新加算Ⅴ（３）",U270="新加算Ⅴ（４）",U270="新加算Ⅴ（５）",U270="新加算Ⅴ（６）",U270="新加算Ⅴ（７）",U270="新加算Ⅴ（９）",U270="新加算Ⅴ（10）",U270="新加算Ⅴ（12）"),IF(OR(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（病院等（老健以外）)",K270&lt;&gt;"（介護予防）短期入所療養介護（医療院）"),AR270&lt;&gt;""),1,""),"")</f>
        <v/>
      </c>
      <c r="BK270" s="832" t="str">
        <f aca="false">IF(OR(U270="新加算Ⅰ",U270="新加算Ⅴ（１）",U270="新加算Ⅴ（２）",U270="新加算Ⅴ（５）",U270="新加算Ⅴ（７）",U270="新加算Ⅴ（10）"),IF(AS270="","未入力","入力済"),"")</f>
        <v/>
      </c>
      <c r="BL270" s="645" t="str">
        <f aca="false">G270</f>
        <v/>
      </c>
    </row>
    <row r="271" customFormat="false" ht="15" hidden="false" customHeight="true" outlineLevel="0" collapsed="false">
      <c r="A271" s="617"/>
      <c r="B271" s="732"/>
      <c r="C271" s="732"/>
      <c r="D271" s="732"/>
      <c r="E271" s="732"/>
      <c r="F271" s="732"/>
      <c r="G271" s="733"/>
      <c r="H271" s="733"/>
      <c r="I271" s="733"/>
      <c r="J271" s="861"/>
      <c r="K271" s="733"/>
      <c r="L271" s="880"/>
      <c r="M271" s="881"/>
      <c r="N271" s="838" t="str">
        <f aca="false">IF('別紙様式2-2（４・５月分）'!Q207="","",'別紙様式2-2（４・５月分）'!Q207)</f>
        <v/>
      </c>
      <c r="O271" s="864"/>
      <c r="P271" s="814"/>
      <c r="Q271" s="814"/>
      <c r="R271" s="814"/>
      <c r="S271" s="865"/>
      <c r="T271" s="816"/>
      <c r="U271" s="817"/>
      <c r="V271" s="866"/>
      <c r="W271" s="819"/>
      <c r="X271" s="820"/>
      <c r="Y271" s="627"/>
      <c r="Z271" s="820"/>
      <c r="AA271" s="627"/>
      <c r="AB271" s="820"/>
      <c r="AC271" s="627"/>
      <c r="AD271" s="820"/>
      <c r="AE271" s="627"/>
      <c r="AF271" s="627"/>
      <c r="AG271" s="821"/>
      <c r="AH271" s="822"/>
      <c r="AI271" s="867"/>
      <c r="AJ271" s="868"/>
      <c r="AK271" s="825"/>
      <c r="AL271" s="826"/>
      <c r="AM271" s="827"/>
      <c r="AN271" s="704"/>
      <c r="AO271" s="828"/>
      <c r="AP271" s="705"/>
      <c r="AQ271" s="705"/>
      <c r="AR271" s="829"/>
      <c r="AS271" s="830"/>
      <c r="AT271" s="839" t="str">
        <f aca="false">IF(AV270="","",IF(AG270&gt;10,"！令和６年度の新加算の「算定対象月」が10か月を超えています。標準的な「算定対象月」は令和６年６月から令和７年３月です。",IF(OR(AB270&lt;&gt;7,AD270&lt;&gt;3),"！算定期間の終わりが令和７年３月になっていません。区分変更を行う場合は、別紙様式2-4に記入してください。","")))</f>
        <v/>
      </c>
      <c r="AU271" s="869"/>
      <c r="AV271" s="832"/>
      <c r="AW271" s="878" t="str">
        <f aca="false">IF('別紙様式2-2（４・５月分）'!O207="","",'別紙様式2-2（４・５月分）'!O207)</f>
        <v/>
      </c>
      <c r="AX271" s="834"/>
      <c r="AY271" s="835"/>
      <c r="AZ271" s="836"/>
      <c r="BA271" s="836"/>
      <c r="BB271" s="836"/>
      <c r="BC271" s="836"/>
      <c r="BD271" s="836"/>
      <c r="BE271" s="836"/>
      <c r="BF271" s="836"/>
      <c r="BG271" s="836"/>
      <c r="BH271" s="836"/>
      <c r="BI271" s="836"/>
      <c r="BJ271" s="837"/>
      <c r="BK271" s="832"/>
      <c r="BL271" s="645" t="str">
        <f aca="false">G270</f>
        <v/>
      </c>
    </row>
    <row r="272" s="1" customFormat="true" ht="15" hidden="false" customHeight="true" outlineLevel="0" collapsed="false">
      <c r="A272" s="617"/>
      <c r="B272" s="732"/>
      <c r="C272" s="732"/>
      <c r="D272" s="732"/>
      <c r="E272" s="732"/>
      <c r="F272" s="732"/>
      <c r="G272" s="733"/>
      <c r="H272" s="733"/>
      <c r="I272" s="733"/>
      <c r="J272" s="861"/>
      <c r="K272" s="733"/>
      <c r="L272" s="880"/>
      <c r="M272" s="881"/>
      <c r="N272" s="838"/>
      <c r="O272" s="864"/>
      <c r="P272" s="874" t="s">
        <v>118</v>
      </c>
      <c r="Q272" s="841" t="e">
        <f aca="false">IFERROR(VLOOKUP('別紙様式2-2（４・５月分）'!AR206,【参考】数式用!$AT$5:$AV$22,3,FALSE),"")))</f>
        <v>#N/A</v>
      </c>
      <c r="R272" s="875" t="s">
        <v>120</v>
      </c>
      <c r="S272" s="870" t="e">
        <f aca="false">IFERROR(VLOOKUP(K270,【参考】数式用!$A$5:$AB$27,MATCH(Q272,【参考】数式用!$B$4:$AB$4,0)+1,0),"")))</f>
        <v>#N/A</v>
      </c>
      <c r="T272" s="844" t="s">
        <v>452</v>
      </c>
      <c r="U272" s="845"/>
      <c r="V272" s="871" t="e">
        <f aca="false">IFERROR(VLOOKUP(K270,【参考】数式用!$A$5:$AB$27,MATCH(U272,【参考】数式用!$B$4:$AB$4,0)+1,0),"")))</f>
        <v>#N/A</v>
      </c>
      <c r="W272" s="847" t="s">
        <v>114</v>
      </c>
      <c r="X272" s="882" t="n">
        <v>7</v>
      </c>
      <c r="Y272" s="668" t="s">
        <v>115</v>
      </c>
      <c r="Z272" s="882" t="n">
        <v>4</v>
      </c>
      <c r="AA272" s="668" t="s">
        <v>406</v>
      </c>
      <c r="AB272" s="882" t="n">
        <v>8</v>
      </c>
      <c r="AC272" s="668" t="s">
        <v>115</v>
      </c>
      <c r="AD272" s="882" t="n">
        <v>3</v>
      </c>
      <c r="AE272" s="668" t="s">
        <v>116</v>
      </c>
      <c r="AF272" s="668" t="s">
        <v>127</v>
      </c>
      <c r="AG272" s="849" t="n">
        <f aca="false">IF(X272&gt;=1,(AB272*12+AD272)-(X272*12+Z272)+1,"")</f>
        <v>12</v>
      </c>
      <c r="AH272" s="850" t="s">
        <v>407</v>
      </c>
      <c r="AI272" s="872" t="str">
        <f aca="false">IFERROR(ROUNDDOWN(ROUND(L270*V272,0)*M270,0)*AG272,"")</f>
        <v/>
      </c>
      <c r="AJ272" s="883" t="str">
        <f aca="false">IFERROR(ROUNDDOWN(ROUND((L270*(V272-AX270)),0)*M270,0)*AG272,"")</f>
        <v/>
      </c>
      <c r="AK272" s="853" t="e">
        <f aca="false">IFERROR(IF(OR(N270="",N271="",N273=""),0,ROUNDDOWN(ROUNDDOWN(ROUND(L270*VLOOKUP(K270,【参考】数式用!$A$5:$AB$27,MATCH("新加算Ⅳ",【参考】数式用!$B$4:$AB$4,0)+1,0),0)*M270,0)*AG272*0.5,0)),"")),0),0),0)))</f>
        <v>#N/A</v>
      </c>
      <c r="AL272" s="854" t="str">
        <f aca="false">IF(U272&lt;&gt;"","新規に適用","")</f>
        <v/>
      </c>
      <c r="AM272" s="855" t="e">
        <f aca="false">IFERROR(IF(OR(N273="ベア加算",N273=""),0, IF(OR(U270="新加算Ⅰ",U270="新加算Ⅱ",U270="新加算Ⅲ",U270="新加算Ⅳ"),0,ROUNDDOWN(ROUND(L270*VLOOKUP(K270,【参考】数式用!$A$5:$I$27,MATCH("ベア加算",【参考】数式用!$B$4:$I$4,0)+1,0),0)*M270,0)*AG272)),"")),0),0))))</f>
        <v>#N/A</v>
      </c>
      <c r="AN272" s="856" t="e">
        <f aca="false">IF(AM272=0,"",IF(AND(U272&lt;&gt;"",AN270=""),"新規に適用",IF(AND(U272&lt;&gt;"",AN270&lt;&gt;""),"継続で適用","")))</f>
        <v>#N/A</v>
      </c>
      <c r="AO272" s="856" t="str">
        <f aca="false">IF(AND(U272&lt;&gt;"",AO270=""),"新規に適用",IF(AND(U272&lt;&gt;"",AO270&lt;&gt;""),"継続で適用",""))</f>
        <v/>
      </c>
      <c r="AP272" s="857"/>
      <c r="AQ272" s="856" t="str">
        <f aca="false">IF(AND(U272&lt;&gt;"",AQ270=""),"新規に適用",IF(AND(U272&lt;&gt;"",AQ270&lt;&gt;""),"継続で適用",""))</f>
        <v/>
      </c>
      <c r="AR272" s="858" t="str">
        <f aca="false">IF(AND(U272&lt;&gt;"",AO270=""),"新規に適用",IF(AND(U272&lt;&gt;"",OR(U270="新加算Ⅰ",U270="新加算Ⅱ",U270="新加算Ⅴ（１）",U270="新加算Ⅴ（２）",U270="新加算Ⅴ（３）",U270="新加算Ⅴ（４）",U270="新加算Ⅴ（５）",U270="新加算Ⅴ（６）",U270="新加算Ⅴ（７）",U270="新加算Ⅴ（９）",U270="新加算Ⅴ（10）",U270="新加算Ⅴ（12）")),"継続で適用",""))</f>
        <v/>
      </c>
      <c r="AS272" s="856" t="str">
        <f aca="false">IF(AND(U272&lt;&gt;"",AS270=""),"新規に適用",IF(AND(U272&lt;&gt;"",AS270&lt;&gt;""),"継続で適用",""))</f>
        <v/>
      </c>
      <c r="AT272" s="839"/>
      <c r="AU272" s="869"/>
      <c r="AV272" s="832" t="str">
        <f aca="false">IF(K270&lt;&gt;"","V列に色付け","")</f>
        <v/>
      </c>
      <c r="AW272" s="878"/>
      <c r="AX272" s="834"/>
      <c r="BL272" s="645" t="str">
        <f aca="false">G270</f>
        <v/>
      </c>
    </row>
    <row r="273" s="1" customFormat="true" ht="30" hidden="false" customHeight="true" outlineLevel="0" collapsed="false">
      <c r="A273" s="617"/>
      <c r="B273" s="732"/>
      <c r="C273" s="732"/>
      <c r="D273" s="732"/>
      <c r="E273" s="732"/>
      <c r="F273" s="732"/>
      <c r="G273" s="733"/>
      <c r="H273" s="733"/>
      <c r="I273" s="733"/>
      <c r="J273" s="861"/>
      <c r="K273" s="733"/>
      <c r="L273" s="880"/>
      <c r="M273" s="881"/>
      <c r="N273" s="860" t="str">
        <f aca="false">IF('別紙様式2-2（４・５月分）'!Q208="","",'別紙様式2-2（４・５月分）'!Q208)</f>
        <v/>
      </c>
      <c r="O273" s="864"/>
      <c r="P273" s="874"/>
      <c r="Q273" s="841"/>
      <c r="R273" s="875"/>
      <c r="S273" s="870"/>
      <c r="T273" s="844"/>
      <c r="U273" s="845"/>
      <c r="V273" s="871"/>
      <c r="W273" s="847"/>
      <c r="X273" s="882"/>
      <c r="Y273" s="668"/>
      <c r="Z273" s="882"/>
      <c r="AA273" s="668"/>
      <c r="AB273" s="882"/>
      <c r="AC273" s="668"/>
      <c r="AD273" s="882"/>
      <c r="AE273" s="668"/>
      <c r="AF273" s="668"/>
      <c r="AG273" s="849"/>
      <c r="AH273" s="850"/>
      <c r="AI273" s="872"/>
      <c r="AJ273" s="883"/>
      <c r="AK273" s="853"/>
      <c r="AL273" s="854"/>
      <c r="AM273" s="855"/>
      <c r="AN273" s="856"/>
      <c r="AO273" s="856"/>
      <c r="AP273" s="857"/>
      <c r="AQ273" s="856"/>
      <c r="AR273" s="858"/>
      <c r="AS273" s="856"/>
      <c r="AT273" s="682" t="str">
        <f aca="false">IF(AV270="","",IF(OR(U270="",AND(N273="ベア加算なし",OR(U270="新加算Ⅰ",U270="新加算Ⅱ",U270="新加算Ⅲ",U270="新加算Ⅳ"),AN270=""),AND(OR(U270="新加算Ⅰ",U270="新加算Ⅱ",U270="新加算Ⅲ",U270="新加算Ⅳ",U270="新加算Ⅴ（１）",U270="新加算Ⅴ（２）",U270="新加算Ⅴ（３）",U270="新加算Ⅴ（４）",U270="新加算Ⅴ（５）",U270="新加算Ⅴ（６）",U270="新加算Ⅴ（８）",U270="新加算Ⅴ（11）"),AO270=""),AND(OR(U270="新加算Ⅴ（７）",U270="新加算Ⅴ（９）",U270="新加算Ⅴ（10）",U270="新加算Ⅴ（12）",U270="新加算Ⅴ（13）",U270="新加算Ⅴ（14）"),AP270=""),AND(OR(U270="新加算Ⅰ",U270="新加算Ⅱ",U270="新加算Ⅲ",U270="新加算Ⅴ（１）",U270="新加算Ⅴ（３）",U270="新加算Ⅴ（８）"),AQ270=""),AND(AND(OR(U270="新加算Ⅰ",U270="新加算Ⅱ",U270="新加算Ⅴ（１）",U270="新加算Ⅴ（２）",U270="新加算Ⅴ（３）",U270="新加算Ⅴ（４）",U270="新加算Ⅴ（５）",U270="新加算Ⅴ（６）",U270="新加算Ⅴ（７）",U270="新加算Ⅴ（９）",U270="新加算Ⅴ（10）",U270="新加算Ⅴ（12）"),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270=""),AND(OR(U270="新加算Ⅰ",U270="新加算Ⅴ（１）",U270="新加算Ⅴ（２）",U270="新加算Ⅴ（５）",U270="新加算Ⅴ（７）",U270="新加算Ⅴ（10）"),AS270="")),"！記入が必要な欄（ピンク色のセル）に空欄があります。空欄を埋めてください。",""))</f>
        <v/>
      </c>
      <c r="AU273" s="869"/>
      <c r="AV273" s="832"/>
      <c r="AW273" s="878" t="str">
        <f aca="false">IF('別紙様式2-2（４・５月分）'!O208="","",'別紙様式2-2（４・５月分）'!O208)</f>
        <v/>
      </c>
      <c r="AX273" s="834"/>
      <c r="BL273" s="645" t="str">
        <f aca="false">G270</f>
        <v/>
      </c>
    </row>
    <row r="274" customFormat="false" ht="30" hidden="false" customHeight="true" outlineLevel="0" collapsed="false">
      <c r="A274" s="731" t="n">
        <v>66</v>
      </c>
      <c r="B274" s="618" t="str">
        <f aca="false">IF(基本情報入力シート!C119="","",基本情報入力シート!C119)</f>
        <v/>
      </c>
      <c r="C274" s="618"/>
      <c r="D274" s="618"/>
      <c r="E274" s="618"/>
      <c r="F274" s="618"/>
      <c r="G274" s="619" t="str">
        <f aca="false">IF(基本情報入力シート!M119="","",基本情報入力シート!M119)</f>
        <v/>
      </c>
      <c r="H274" s="619" t="str">
        <f aca="false">IF(基本情報入力シート!R119="","",基本情報入力シート!R119)</f>
        <v/>
      </c>
      <c r="I274" s="619" t="str">
        <f aca="false">IF(基本情報入力シート!W119="","",基本情報入力シート!W119)</f>
        <v/>
      </c>
      <c r="J274" s="809" t="str">
        <f aca="false">IF(基本情報入力シート!X119="","",基本情報入力シート!X119)</f>
        <v/>
      </c>
      <c r="K274" s="619" t="str">
        <f aca="false">IF(基本情報入力シート!Y119="","",基本情報入力シート!Y119)</f>
        <v/>
      </c>
      <c r="L274" s="621" t="str">
        <f aca="false">IF(基本情報入力シート!AB119="","",基本情報入力シート!AB119)</f>
        <v/>
      </c>
      <c r="M274" s="622" t="e">
        <f aca="false">IF(基本情報入力シート!AC119="","",基本情報入力シート!AC119)</f>
        <v>#N/A</v>
      </c>
      <c r="N274" s="812" t="str">
        <f aca="false">IF('別紙様式2-2（４・５月分）'!Q209="","",'別紙様式2-2（４・５月分）'!Q209)</f>
        <v/>
      </c>
      <c r="O274" s="864" t="e">
        <f aca="false">IF(SUM('別紙様式2-2（４・５月分）'!R209:R211)=0,"",SUM('別紙様式2-2（４・５月分）'!R209:R211))</f>
        <v>#N/A</v>
      </c>
      <c r="P274" s="814" t="e">
        <f aca="false">IFERROR(VLOOKUP('別紙様式2-2（４・５月分）'!AR209,【参考】数式用!$AT$5:$AU$22,2,FALSE),"")))</f>
        <v>#N/A</v>
      </c>
      <c r="Q274" s="814"/>
      <c r="R274" s="814"/>
      <c r="S274" s="865" t="e">
        <f aca="false">IFERROR(VLOOKUP(K274,【参考】数式用!$A$5:$AB$27,MATCH(P274,【参考】数式用!$B$4:$AB$4,0)+1,0),"")))</f>
        <v>#N/A</v>
      </c>
      <c r="T274" s="816" t="s">
        <v>447</v>
      </c>
      <c r="U274" s="817"/>
      <c r="V274" s="866" t="e">
        <f aca="false">IFERROR(VLOOKUP(K274,【参考】数式用!$A$5:$AB$27,MATCH(U274,【参考】数式用!$B$4:$AB$4,0)+1,0),"")))</f>
        <v>#N/A</v>
      </c>
      <c r="W274" s="819" t="s">
        <v>114</v>
      </c>
      <c r="X274" s="820" t="n">
        <v>6</v>
      </c>
      <c r="Y274" s="627" t="s">
        <v>115</v>
      </c>
      <c r="Z274" s="820" t="n">
        <v>6</v>
      </c>
      <c r="AA274" s="627" t="s">
        <v>406</v>
      </c>
      <c r="AB274" s="820" t="n">
        <v>7</v>
      </c>
      <c r="AC274" s="627" t="s">
        <v>115</v>
      </c>
      <c r="AD274" s="820" t="n">
        <v>3</v>
      </c>
      <c r="AE274" s="627" t="s">
        <v>116</v>
      </c>
      <c r="AF274" s="627" t="s">
        <v>127</v>
      </c>
      <c r="AG274" s="821" t="n">
        <f aca="false">IF(X274&gt;=1,(AB274*12+AD274)-(X274*12+Z274)+1,"")</f>
        <v>10</v>
      </c>
      <c r="AH274" s="822" t="s">
        <v>407</v>
      </c>
      <c r="AI274" s="867" t="str">
        <f aca="false">IFERROR(ROUNDDOWN(ROUND(L274*V274,0)*M274,0)*AG274,"")</f>
        <v/>
      </c>
      <c r="AJ274" s="868" t="str">
        <f aca="false">IFERROR(ROUNDDOWN(ROUND((L274*(V274-AX274)),0)*M274,0)*AG274,"")</f>
        <v/>
      </c>
      <c r="AK274" s="825" t="e">
        <f aca="false">IFERROR(IF(OR(N274="",N275="",N277=""),0,ROUNDDOWN(ROUNDDOWN(ROUND(L274*VLOOKUP(K274,【参考】数式用!$A$5:$AB$27,MATCH("新加算Ⅳ",【参考】数式用!$B$4:$AB$4,0)+1,0),0)*M274,0)*AG274*0.5,0)),"")),0),0),0)))</f>
        <v>#N/A</v>
      </c>
      <c r="AL274" s="826"/>
      <c r="AM274" s="827" t="e">
        <f aca="false">IFERROR(IF(OR(N277="ベア加算",N277=""),0, IF(OR(U274="新加算Ⅰ",U274="新加算Ⅱ",U274="新加算Ⅲ",U274="新加算Ⅳ"),ROUNDDOWN(ROUND(L274*VLOOKUP(K274,【参考】数式用!$A$5:$I$27,MATCH("ベア加算",【参考】数式用!$B$4:$I$4,0)+1,0),0)*M274,0)*AG274,0)),"")),0),0))))</f>
        <v>#N/A</v>
      </c>
      <c r="AN274" s="704"/>
      <c r="AO274" s="828"/>
      <c r="AP274" s="705"/>
      <c r="AQ274" s="705"/>
      <c r="AR274" s="829"/>
      <c r="AS274" s="830"/>
      <c r="AT274" s="640" t="str">
        <f aca="false">IF(AV274="","",IF(V274&lt;O274,"！加算の要件上は問題ありませんが、令和６年４・５月と比較して令和６年６月に加算率が下がる計画になっています。",""))</f>
        <v/>
      </c>
      <c r="AU274" s="869"/>
      <c r="AV274" s="832" t="str">
        <f aca="false">IF(K274&lt;&gt;"","V列に色付け","")</f>
        <v/>
      </c>
      <c r="AW274" s="878" t="str">
        <f aca="false">IF('別紙様式2-2（４・５月分）'!O209="","",'別紙様式2-2（４・５月分）'!O209)</f>
        <v/>
      </c>
      <c r="AX274" s="834" t="e">
        <f aca="false">IF(SUM('別紙様式2-2（４・５月分）'!P209:P211)=0,"",SUM('別紙様式2-2（４・５月分）'!P209:P211))</f>
        <v>#N/A</v>
      </c>
      <c r="AY274" s="835" t="e">
        <f aca="false">IFERROR(VLOOKUP(K274,【参考】数式用!$AJ$2:$AK$24,2,FALSE),"")))</f>
        <v>#N/A</v>
      </c>
      <c r="AZ274" s="836" t="s">
        <v>448</v>
      </c>
      <c r="BA274" s="836" t="s">
        <v>449</v>
      </c>
      <c r="BB274" s="836" t="s">
        <v>450</v>
      </c>
      <c r="BC274" s="836" t="s">
        <v>451</v>
      </c>
      <c r="BD274" s="836" t="e">
        <f aca="false">IF(AND(P274&lt;&gt;"新加算Ⅰ",P274&lt;&gt;"新加算Ⅱ",P274&lt;&gt;"新加算Ⅲ",P274&lt;&gt;"新加算Ⅳ"),P274,IF(Q276&lt;&gt;"",Q276,""))</f>
        <v>#N/A</v>
      </c>
      <c r="BE274" s="836"/>
      <c r="BF274" s="836" t="e">
        <f aca="false">IF(AM274&lt;&gt;0,IF(AN274="○","入力済","未入力"),"")</f>
        <v>#N/A</v>
      </c>
      <c r="BG274" s="836" t="str">
        <f aca="false">IF(OR(U274="新加算Ⅰ",U274="新加算Ⅱ",U274="新加算Ⅲ",U274="新加算Ⅳ",U274="新加算Ⅴ（１）",U274="新加算Ⅴ（２）",U274="新加算Ⅴ（３）",U274="新加算ⅠⅤ（４）",U274="新加算Ⅴ（５）",U274="新加算Ⅴ（６）",U274="新加算Ⅴ（８）",U274="新加算Ⅴ（11）"),IF(OR(AO274="○",AO274="令和６年度中に満たす"),"入力済","未入力"),"")</f>
        <v/>
      </c>
      <c r="BH274" s="836" t="str">
        <f aca="false">IF(OR(U274="新加算Ⅴ（７）",U274="新加算Ⅴ（９）",U274="新加算Ⅴ（10）",U274="新加算Ⅴ（12）",U274="新加算Ⅴ（13）",U274="新加算Ⅴ（14）"),IF(OR(AP274="○",AP274="令和６年度中に満たす"),"入力済","未入力"),"")</f>
        <v/>
      </c>
      <c r="BI274" s="836" t="str">
        <f aca="false">IF(OR(U274="新加算Ⅰ",U274="新加算Ⅱ",U274="新加算Ⅲ",U274="新加算Ⅴ（１）",U274="新加算Ⅴ（３）",U274="新加算Ⅴ（８）"),IF(OR(AQ274="○",AQ274="令和６年度中に満たす"),"入力済","未入力"),"")</f>
        <v/>
      </c>
      <c r="BJ274" s="837" t="str">
        <f aca="false">IF(OR(U274="新加算Ⅰ",U274="新加算Ⅱ",U274="新加算Ⅴ（１）",U274="新加算Ⅴ（２）",U274="新加算Ⅴ（３）",U274="新加算Ⅴ（４）",U274="新加算Ⅴ（５）",U274="新加算Ⅴ（６）",U274="新加算Ⅴ（７）",U274="新加算Ⅴ（９）",U274="新加算Ⅴ（10）",U274="新加算Ⅴ（12）"),IF(OR(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（病院等（老健以外）)",K274&lt;&gt;"（介護予防）短期入所療養介護（医療院）"),AR274&lt;&gt;""),1,""),"")</f>
        <v/>
      </c>
      <c r="BK274" s="832" t="str">
        <f aca="false">IF(OR(U274="新加算Ⅰ",U274="新加算Ⅴ（１）",U274="新加算Ⅴ（２）",U274="新加算Ⅴ（５）",U274="新加算Ⅴ（７）",U274="新加算Ⅴ（10）"),IF(AS274="","未入力","入力済"),"")</f>
        <v/>
      </c>
      <c r="BL274" s="645" t="str">
        <f aca="false">G274</f>
        <v/>
      </c>
    </row>
    <row r="275" customFormat="false" ht="15" hidden="false" customHeight="true" outlineLevel="0" collapsed="false">
      <c r="A275" s="731"/>
      <c r="B275" s="618"/>
      <c r="C275" s="618"/>
      <c r="D275" s="618"/>
      <c r="E275" s="618"/>
      <c r="F275" s="618"/>
      <c r="G275" s="619"/>
      <c r="H275" s="619"/>
      <c r="I275" s="619"/>
      <c r="J275" s="809"/>
      <c r="K275" s="619"/>
      <c r="L275" s="621"/>
      <c r="M275" s="622"/>
      <c r="N275" s="838" t="str">
        <f aca="false">IF('別紙様式2-2（４・５月分）'!Q210="","",'別紙様式2-2（４・５月分）'!Q210)</f>
        <v/>
      </c>
      <c r="O275" s="864"/>
      <c r="P275" s="814"/>
      <c r="Q275" s="814"/>
      <c r="R275" s="814"/>
      <c r="S275" s="865"/>
      <c r="T275" s="816"/>
      <c r="U275" s="817"/>
      <c r="V275" s="866"/>
      <c r="W275" s="819"/>
      <c r="X275" s="820"/>
      <c r="Y275" s="627"/>
      <c r="Z275" s="820"/>
      <c r="AA275" s="627"/>
      <c r="AB275" s="820"/>
      <c r="AC275" s="627"/>
      <c r="AD275" s="820"/>
      <c r="AE275" s="627"/>
      <c r="AF275" s="627"/>
      <c r="AG275" s="821"/>
      <c r="AH275" s="822"/>
      <c r="AI275" s="867"/>
      <c r="AJ275" s="868"/>
      <c r="AK275" s="825"/>
      <c r="AL275" s="826"/>
      <c r="AM275" s="827"/>
      <c r="AN275" s="704"/>
      <c r="AO275" s="828"/>
      <c r="AP275" s="705"/>
      <c r="AQ275" s="705"/>
      <c r="AR275" s="829"/>
      <c r="AS275" s="830"/>
      <c r="AT275" s="839" t="str">
        <f aca="false">IF(AV274="","",IF(AG274&gt;10,"！令和６年度の新加算の「算定対象月」が10か月を超えています。標準的な「算定対象月」は令和６年６月から令和７年３月です。",IF(OR(AB274&lt;&gt;7,AD274&lt;&gt;3),"！算定期間の終わりが令和７年３月になっていません。区分変更を行う場合は、別紙様式2-4に記入してください。","")))</f>
        <v/>
      </c>
      <c r="AU275" s="869"/>
      <c r="AV275" s="832"/>
      <c r="AW275" s="878" t="str">
        <f aca="false">IF('別紙様式2-2（４・５月分）'!O210="","",'別紙様式2-2（４・５月分）'!O210)</f>
        <v/>
      </c>
      <c r="AX275" s="834"/>
      <c r="AY275" s="835"/>
      <c r="AZ275" s="836"/>
      <c r="BA275" s="836"/>
      <c r="BB275" s="836"/>
      <c r="BC275" s="836"/>
      <c r="BD275" s="836"/>
      <c r="BE275" s="836"/>
      <c r="BF275" s="836"/>
      <c r="BG275" s="836"/>
      <c r="BH275" s="836"/>
      <c r="BI275" s="836"/>
      <c r="BJ275" s="837"/>
      <c r="BK275" s="832"/>
      <c r="BL275" s="645" t="str">
        <f aca="false">G274</f>
        <v/>
      </c>
    </row>
    <row r="276" s="1" customFormat="true" ht="15" hidden="false" customHeight="true" outlineLevel="0" collapsed="false">
      <c r="A276" s="731"/>
      <c r="B276" s="618"/>
      <c r="C276" s="618"/>
      <c r="D276" s="618"/>
      <c r="E276" s="618"/>
      <c r="F276" s="618"/>
      <c r="G276" s="619"/>
      <c r="H276" s="619"/>
      <c r="I276" s="619"/>
      <c r="J276" s="809"/>
      <c r="K276" s="619"/>
      <c r="L276" s="621"/>
      <c r="M276" s="622"/>
      <c r="N276" s="838"/>
      <c r="O276" s="864"/>
      <c r="P276" s="874" t="s">
        <v>118</v>
      </c>
      <c r="Q276" s="841" t="e">
        <f aca="false">IFERROR(VLOOKUP('別紙様式2-2（４・５月分）'!AR209,【参考】数式用!$AT$5:$AV$22,3,FALSE),"")))</f>
        <v>#N/A</v>
      </c>
      <c r="R276" s="875" t="s">
        <v>120</v>
      </c>
      <c r="S276" s="876" t="e">
        <f aca="false">IFERROR(VLOOKUP(K274,【参考】数式用!$A$5:$AB$27,MATCH(Q276,【参考】数式用!$B$4:$AB$4,0)+1,0),"")))</f>
        <v>#N/A</v>
      </c>
      <c r="T276" s="844" t="s">
        <v>452</v>
      </c>
      <c r="U276" s="845"/>
      <c r="V276" s="871" t="e">
        <f aca="false">IFERROR(VLOOKUP(K274,【参考】数式用!$A$5:$AB$27,MATCH(U276,【参考】数式用!$B$4:$AB$4,0)+1,0),"")))</f>
        <v>#N/A</v>
      </c>
      <c r="W276" s="847" t="s">
        <v>114</v>
      </c>
      <c r="X276" s="882" t="n">
        <v>7</v>
      </c>
      <c r="Y276" s="668" t="s">
        <v>115</v>
      </c>
      <c r="Z276" s="882" t="n">
        <v>4</v>
      </c>
      <c r="AA276" s="668" t="s">
        <v>406</v>
      </c>
      <c r="AB276" s="882" t="n">
        <v>8</v>
      </c>
      <c r="AC276" s="668" t="s">
        <v>115</v>
      </c>
      <c r="AD276" s="882" t="n">
        <v>3</v>
      </c>
      <c r="AE276" s="668" t="s">
        <v>116</v>
      </c>
      <c r="AF276" s="668" t="s">
        <v>127</v>
      </c>
      <c r="AG276" s="849" t="n">
        <f aca="false">IF(X276&gt;=1,(AB276*12+AD276)-(X276*12+Z276)+1,"")</f>
        <v>12</v>
      </c>
      <c r="AH276" s="850" t="s">
        <v>407</v>
      </c>
      <c r="AI276" s="872" t="str">
        <f aca="false">IFERROR(ROUNDDOWN(ROUND(L274*V276,0)*M274,0)*AG276,"")</f>
        <v/>
      </c>
      <c r="AJ276" s="883" t="str">
        <f aca="false">IFERROR(ROUNDDOWN(ROUND((L274*(V276-AX274)),0)*M274,0)*AG276,"")</f>
        <v/>
      </c>
      <c r="AK276" s="853" t="e">
        <f aca="false">IFERROR(IF(OR(N274="",N275="",N277=""),0,ROUNDDOWN(ROUNDDOWN(ROUND(L274*VLOOKUP(K274,【参考】数式用!$A$5:$AB$27,MATCH("新加算Ⅳ",【参考】数式用!$B$4:$AB$4,0)+1,0),0)*M274,0)*AG276*0.5,0)),"")),0),0),0)))</f>
        <v>#N/A</v>
      </c>
      <c r="AL276" s="854" t="str">
        <f aca="false">IF(U276&lt;&gt;"","新規に適用","")</f>
        <v/>
      </c>
      <c r="AM276" s="855" t="e">
        <f aca="false">IFERROR(IF(OR(N277="ベア加算",N277=""),0, IF(OR(U274="新加算Ⅰ",U274="新加算Ⅱ",U274="新加算Ⅲ",U274="新加算Ⅳ"),0,ROUNDDOWN(ROUND(L274*VLOOKUP(K274,【参考】数式用!$A$5:$I$27,MATCH("ベア加算",【参考】数式用!$B$4:$I$4,0)+1,0),0)*M274,0)*AG276)),"")),0),0))))</f>
        <v>#N/A</v>
      </c>
      <c r="AN276" s="856" t="e">
        <f aca="false">IF(AM276=0,"",IF(AND(U276&lt;&gt;"",AN274=""),"新規に適用",IF(AND(U276&lt;&gt;"",AN274&lt;&gt;""),"継続で適用","")))</f>
        <v>#N/A</v>
      </c>
      <c r="AO276" s="856" t="str">
        <f aca="false">IF(AND(U276&lt;&gt;"",AO274=""),"新規に適用",IF(AND(U276&lt;&gt;"",AO274&lt;&gt;""),"継続で適用",""))</f>
        <v/>
      </c>
      <c r="AP276" s="857"/>
      <c r="AQ276" s="856" t="str">
        <f aca="false">IF(AND(U276&lt;&gt;"",AQ274=""),"新規に適用",IF(AND(U276&lt;&gt;"",AQ274&lt;&gt;""),"継続で適用",""))</f>
        <v/>
      </c>
      <c r="AR276" s="858" t="str">
        <f aca="false">IF(AND(U276&lt;&gt;"",AO274=""),"新規に適用",IF(AND(U276&lt;&gt;"",OR(U274="新加算Ⅰ",U274="新加算Ⅱ",U274="新加算Ⅴ（１）",U274="新加算Ⅴ（２）",U274="新加算Ⅴ（３）",U274="新加算Ⅴ（４）",U274="新加算Ⅴ（５）",U274="新加算Ⅴ（６）",U274="新加算Ⅴ（７）",U274="新加算Ⅴ（９）",U274="新加算Ⅴ（10）",U274="新加算Ⅴ（12）")),"継続で適用",""))</f>
        <v/>
      </c>
      <c r="AS276" s="856" t="str">
        <f aca="false">IF(AND(U276&lt;&gt;"",AS274=""),"新規に適用",IF(AND(U276&lt;&gt;"",AS274&lt;&gt;""),"継続で適用",""))</f>
        <v/>
      </c>
      <c r="AT276" s="839"/>
      <c r="AU276" s="869"/>
      <c r="AV276" s="832" t="str">
        <f aca="false">IF(K274&lt;&gt;"","V列に色付け","")</f>
        <v/>
      </c>
      <c r="AW276" s="878"/>
      <c r="AX276" s="834"/>
      <c r="BL276" s="645" t="str">
        <f aca="false">G274</f>
        <v/>
      </c>
    </row>
    <row r="277" s="1" customFormat="true" ht="30" hidden="false" customHeight="true" outlineLevel="0" collapsed="false">
      <c r="A277" s="731"/>
      <c r="B277" s="618"/>
      <c r="C277" s="618"/>
      <c r="D277" s="618"/>
      <c r="E277" s="618"/>
      <c r="F277" s="618"/>
      <c r="G277" s="619"/>
      <c r="H277" s="619"/>
      <c r="I277" s="619"/>
      <c r="J277" s="809"/>
      <c r="K277" s="619"/>
      <c r="L277" s="621"/>
      <c r="M277" s="622"/>
      <c r="N277" s="860" t="str">
        <f aca="false">IF('別紙様式2-2（４・５月分）'!Q211="","",'別紙様式2-2（４・５月分）'!Q211)</f>
        <v/>
      </c>
      <c r="O277" s="864"/>
      <c r="P277" s="874"/>
      <c r="Q277" s="841"/>
      <c r="R277" s="875"/>
      <c r="S277" s="876"/>
      <c r="T277" s="844"/>
      <c r="U277" s="845"/>
      <c r="V277" s="871"/>
      <c r="W277" s="847"/>
      <c r="X277" s="882"/>
      <c r="Y277" s="668"/>
      <c r="Z277" s="882"/>
      <c r="AA277" s="668"/>
      <c r="AB277" s="882"/>
      <c r="AC277" s="668"/>
      <c r="AD277" s="882"/>
      <c r="AE277" s="668"/>
      <c r="AF277" s="668"/>
      <c r="AG277" s="849"/>
      <c r="AH277" s="850"/>
      <c r="AI277" s="872"/>
      <c r="AJ277" s="883"/>
      <c r="AK277" s="853"/>
      <c r="AL277" s="854"/>
      <c r="AM277" s="855"/>
      <c r="AN277" s="856"/>
      <c r="AO277" s="856"/>
      <c r="AP277" s="857"/>
      <c r="AQ277" s="856"/>
      <c r="AR277" s="858"/>
      <c r="AS277" s="856"/>
      <c r="AT277" s="682" t="str">
        <f aca="false">IF(AV274="","",IF(OR(U274="",AND(N277="ベア加算なし",OR(U274="新加算Ⅰ",U274="新加算Ⅱ",U274="新加算Ⅲ",U274="新加算Ⅳ"),AN274=""),AND(OR(U274="新加算Ⅰ",U274="新加算Ⅱ",U274="新加算Ⅲ",U274="新加算Ⅳ",U274="新加算Ⅴ（１）",U274="新加算Ⅴ（２）",U274="新加算Ⅴ（３）",U274="新加算Ⅴ（４）",U274="新加算Ⅴ（５）",U274="新加算Ⅴ（６）",U274="新加算Ⅴ（８）",U274="新加算Ⅴ（11）"),AO274=""),AND(OR(U274="新加算Ⅴ（７）",U274="新加算Ⅴ（９）",U274="新加算Ⅴ（10）",U274="新加算Ⅴ（12）",U274="新加算Ⅴ（13）",U274="新加算Ⅴ（14）"),AP274=""),AND(OR(U274="新加算Ⅰ",U274="新加算Ⅱ",U274="新加算Ⅲ",U274="新加算Ⅴ（１）",U274="新加算Ⅴ（３）",U274="新加算Ⅴ（８）"),AQ274=""),AND(AND(OR(U274="新加算Ⅰ",U274="新加算Ⅱ",U274="新加算Ⅴ（１）",U274="新加算Ⅴ（２）",U274="新加算Ⅴ（３）",U274="新加算Ⅴ（４）",U274="新加算Ⅴ（５）",U274="新加算Ⅴ（６）",U274="新加算Ⅴ（７）",U274="新加算Ⅴ（９）",U274="新加算Ⅴ（10）",U274="新加算Ⅴ（12）"),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274=""),AND(OR(U274="新加算Ⅰ",U274="新加算Ⅴ（１）",U274="新加算Ⅴ（２）",U274="新加算Ⅴ（５）",U274="新加算Ⅴ（７）",U274="新加算Ⅴ（10）"),AS274="")),"！記入が必要な欄（ピンク色のセル）に空欄があります。空欄を埋めてください。",""))</f>
        <v/>
      </c>
      <c r="AU277" s="869"/>
      <c r="AV277" s="832"/>
      <c r="AW277" s="878" t="str">
        <f aca="false">IF('別紙様式2-2（４・５月分）'!O211="","",'別紙様式2-2（４・５月分）'!O211)</f>
        <v/>
      </c>
      <c r="AX277" s="834"/>
      <c r="BL277" s="645" t="str">
        <f aca="false">G274</f>
        <v/>
      </c>
    </row>
    <row r="278" customFormat="false" ht="30" hidden="false" customHeight="true" outlineLevel="0" collapsed="false">
      <c r="A278" s="617" t="n">
        <v>67</v>
      </c>
      <c r="B278" s="732" t="str">
        <f aca="false">IF(基本情報入力シート!C120="","",基本情報入力シート!C120)</f>
        <v/>
      </c>
      <c r="C278" s="732"/>
      <c r="D278" s="732"/>
      <c r="E278" s="732"/>
      <c r="F278" s="732"/>
      <c r="G278" s="733" t="str">
        <f aca="false">IF(基本情報入力シート!M120="","",基本情報入力シート!M120)</f>
        <v/>
      </c>
      <c r="H278" s="733" t="str">
        <f aca="false">IF(基本情報入力シート!R120="","",基本情報入力シート!R120)</f>
        <v/>
      </c>
      <c r="I278" s="733" t="str">
        <f aca="false">IF(基本情報入力シート!W120="","",基本情報入力シート!W120)</f>
        <v/>
      </c>
      <c r="J278" s="861" t="str">
        <f aca="false">IF(基本情報入力シート!X120="","",基本情報入力シート!X120)</f>
        <v/>
      </c>
      <c r="K278" s="733" t="str">
        <f aca="false">IF(基本情報入力シート!Y120="","",基本情報入力シート!Y120)</f>
        <v/>
      </c>
      <c r="L278" s="880" t="str">
        <f aca="false">IF(基本情報入力シート!AB120="","",基本情報入力シート!AB120)</f>
        <v/>
      </c>
      <c r="M278" s="881" t="e">
        <f aca="false">IF(基本情報入力シート!AC120="","",基本情報入力シート!AC120)</f>
        <v>#N/A</v>
      </c>
      <c r="N278" s="812" t="str">
        <f aca="false">IF('別紙様式2-2（４・５月分）'!Q212="","",'別紙様式2-2（４・５月分）'!Q212)</f>
        <v/>
      </c>
      <c r="O278" s="864" t="e">
        <f aca="false">IF(SUM('別紙様式2-2（４・５月分）'!R212:R214)=0,"",SUM('別紙様式2-2（４・５月分）'!R212:R214))</f>
        <v>#N/A</v>
      </c>
      <c r="P278" s="814" t="e">
        <f aca="false">IFERROR(VLOOKUP('別紙様式2-2（４・５月分）'!AR212,【参考】数式用!$AT$5:$AU$22,2,FALSE),"")))</f>
        <v>#N/A</v>
      </c>
      <c r="Q278" s="814"/>
      <c r="R278" s="814"/>
      <c r="S278" s="865" t="e">
        <f aca="false">IFERROR(VLOOKUP(K278,【参考】数式用!$A$5:$AB$27,MATCH(P278,【参考】数式用!$B$4:$AB$4,0)+1,0),"")))</f>
        <v>#N/A</v>
      </c>
      <c r="T278" s="816" t="s">
        <v>447</v>
      </c>
      <c r="U278" s="817"/>
      <c r="V278" s="866" t="e">
        <f aca="false">IFERROR(VLOOKUP(K278,【参考】数式用!$A$5:$AB$27,MATCH(U278,【参考】数式用!$B$4:$AB$4,0)+1,0),"")))</f>
        <v>#N/A</v>
      </c>
      <c r="W278" s="819" t="s">
        <v>114</v>
      </c>
      <c r="X278" s="820" t="n">
        <v>6</v>
      </c>
      <c r="Y278" s="627" t="s">
        <v>115</v>
      </c>
      <c r="Z278" s="820" t="n">
        <v>6</v>
      </c>
      <c r="AA278" s="627" t="s">
        <v>406</v>
      </c>
      <c r="AB278" s="820" t="n">
        <v>7</v>
      </c>
      <c r="AC278" s="627" t="s">
        <v>115</v>
      </c>
      <c r="AD278" s="820" t="n">
        <v>3</v>
      </c>
      <c r="AE278" s="627" t="s">
        <v>116</v>
      </c>
      <c r="AF278" s="627" t="s">
        <v>127</v>
      </c>
      <c r="AG278" s="821" t="n">
        <f aca="false">IF(X278&gt;=1,(AB278*12+AD278)-(X278*12+Z278)+1,"")</f>
        <v>10</v>
      </c>
      <c r="AH278" s="822" t="s">
        <v>407</v>
      </c>
      <c r="AI278" s="867" t="str">
        <f aca="false">IFERROR(ROUNDDOWN(ROUND(L278*V278,0)*M278,0)*AG278,"")</f>
        <v/>
      </c>
      <c r="AJ278" s="868" t="str">
        <f aca="false">IFERROR(ROUNDDOWN(ROUND((L278*(V278-AX278)),0)*M278,0)*AG278,"")</f>
        <v/>
      </c>
      <c r="AK278" s="825" t="e">
        <f aca="false">IFERROR(IF(OR(N278="",N279="",N281=""),0,ROUNDDOWN(ROUNDDOWN(ROUND(L278*VLOOKUP(K278,【参考】数式用!$A$5:$AB$27,MATCH("新加算Ⅳ",【参考】数式用!$B$4:$AB$4,0)+1,0),0)*M278,0)*AG278*0.5,0)),"")),0),0),0)))</f>
        <v>#N/A</v>
      </c>
      <c r="AL278" s="826"/>
      <c r="AM278" s="827" t="e">
        <f aca="false">IFERROR(IF(OR(N281="ベア加算",N281=""),0, IF(OR(U278="新加算Ⅰ",U278="新加算Ⅱ",U278="新加算Ⅲ",U278="新加算Ⅳ"),ROUNDDOWN(ROUND(L278*VLOOKUP(K278,【参考】数式用!$A$5:$I$27,MATCH("ベア加算",【参考】数式用!$B$4:$I$4,0)+1,0),0)*M278,0)*AG278,0)),"")),0),0))))</f>
        <v>#N/A</v>
      </c>
      <c r="AN278" s="704"/>
      <c r="AO278" s="828"/>
      <c r="AP278" s="705"/>
      <c r="AQ278" s="705"/>
      <c r="AR278" s="829"/>
      <c r="AS278" s="830"/>
      <c r="AT278" s="640" t="str">
        <f aca="false">IF(AV278="","",IF(V278&lt;O278,"！加算の要件上は問題ありませんが、令和６年４・５月と比較して令和６年６月に加算率が下がる計画になっています。",""))</f>
        <v/>
      </c>
      <c r="AU278" s="869"/>
      <c r="AV278" s="832" t="str">
        <f aca="false">IF(K278&lt;&gt;"","V列に色付け","")</f>
        <v/>
      </c>
      <c r="AW278" s="878" t="str">
        <f aca="false">IF('別紙様式2-2（４・５月分）'!O212="","",'別紙様式2-2（４・５月分）'!O212)</f>
        <v/>
      </c>
      <c r="AX278" s="834" t="e">
        <f aca="false">IF(SUM('別紙様式2-2（４・５月分）'!P212:P214)=0,"",SUM('別紙様式2-2（４・５月分）'!P212:P214))</f>
        <v>#N/A</v>
      </c>
      <c r="AY278" s="835" t="e">
        <f aca="false">IFERROR(VLOOKUP(K278,【参考】数式用!$AJ$2:$AK$24,2,FALSE),"")))</f>
        <v>#N/A</v>
      </c>
      <c r="AZ278" s="836" t="s">
        <v>448</v>
      </c>
      <c r="BA278" s="836" t="s">
        <v>449</v>
      </c>
      <c r="BB278" s="836" t="s">
        <v>450</v>
      </c>
      <c r="BC278" s="836" t="s">
        <v>451</v>
      </c>
      <c r="BD278" s="836" t="e">
        <f aca="false">IF(AND(P278&lt;&gt;"新加算Ⅰ",P278&lt;&gt;"新加算Ⅱ",P278&lt;&gt;"新加算Ⅲ",P278&lt;&gt;"新加算Ⅳ"),P278,IF(Q280&lt;&gt;"",Q280,""))</f>
        <v>#N/A</v>
      </c>
      <c r="BE278" s="836"/>
      <c r="BF278" s="836" t="e">
        <f aca="false">IF(AM278&lt;&gt;0,IF(AN278="○","入力済","未入力"),"")</f>
        <v>#N/A</v>
      </c>
      <c r="BG278" s="836" t="str">
        <f aca="false">IF(OR(U278="新加算Ⅰ",U278="新加算Ⅱ",U278="新加算Ⅲ",U278="新加算Ⅳ",U278="新加算Ⅴ（１）",U278="新加算Ⅴ（２）",U278="新加算Ⅴ（３）",U278="新加算ⅠⅤ（４）",U278="新加算Ⅴ（５）",U278="新加算Ⅴ（６）",U278="新加算Ⅴ（８）",U278="新加算Ⅴ（11）"),IF(OR(AO278="○",AO278="令和６年度中に満たす"),"入力済","未入力"),"")</f>
        <v/>
      </c>
      <c r="BH278" s="836" t="str">
        <f aca="false">IF(OR(U278="新加算Ⅴ（７）",U278="新加算Ⅴ（９）",U278="新加算Ⅴ（10）",U278="新加算Ⅴ（12）",U278="新加算Ⅴ（13）",U278="新加算Ⅴ（14）"),IF(OR(AP278="○",AP278="令和６年度中に満たす"),"入力済","未入力"),"")</f>
        <v/>
      </c>
      <c r="BI278" s="836" t="str">
        <f aca="false">IF(OR(U278="新加算Ⅰ",U278="新加算Ⅱ",U278="新加算Ⅲ",U278="新加算Ⅴ（１）",U278="新加算Ⅴ（３）",U278="新加算Ⅴ（８）"),IF(OR(AQ278="○",AQ278="令和６年度中に満たす"),"入力済","未入力"),"")</f>
        <v/>
      </c>
      <c r="BJ278" s="837" t="str">
        <f aca="false">IF(OR(U278="新加算Ⅰ",U278="新加算Ⅱ",U278="新加算Ⅴ（１）",U278="新加算Ⅴ（２）",U278="新加算Ⅴ（３）",U278="新加算Ⅴ（４）",U278="新加算Ⅴ（５）",U278="新加算Ⅴ（６）",U278="新加算Ⅴ（７）",U278="新加算Ⅴ（９）",U278="新加算Ⅴ（10）",U278="新加算Ⅴ（12）"),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（病院等（老健以外）)",K278&lt;&gt;"（介護予防）短期入所療養介護（医療院）"),AR278&lt;&gt;""),1,""),"")</f>
        <v/>
      </c>
      <c r="BK278" s="832" t="str">
        <f aca="false">IF(OR(U278="新加算Ⅰ",U278="新加算Ⅴ（１）",U278="新加算Ⅴ（２）",U278="新加算Ⅴ（５）",U278="新加算Ⅴ（７）",U278="新加算Ⅴ（10）"),IF(AS278="","未入力","入力済"),"")</f>
        <v/>
      </c>
      <c r="BL278" s="645" t="str">
        <f aca="false">G278</f>
        <v/>
      </c>
    </row>
    <row r="279" customFormat="false" ht="15" hidden="false" customHeight="true" outlineLevel="0" collapsed="false">
      <c r="A279" s="617"/>
      <c r="B279" s="732"/>
      <c r="C279" s="732"/>
      <c r="D279" s="732"/>
      <c r="E279" s="732"/>
      <c r="F279" s="732"/>
      <c r="G279" s="733"/>
      <c r="H279" s="733"/>
      <c r="I279" s="733"/>
      <c r="J279" s="861"/>
      <c r="K279" s="733"/>
      <c r="L279" s="880"/>
      <c r="M279" s="881"/>
      <c r="N279" s="838" t="str">
        <f aca="false">IF('別紙様式2-2（４・５月分）'!Q213="","",'別紙様式2-2（４・５月分）'!Q213)</f>
        <v/>
      </c>
      <c r="O279" s="864"/>
      <c r="P279" s="814"/>
      <c r="Q279" s="814"/>
      <c r="R279" s="814"/>
      <c r="S279" s="865"/>
      <c r="T279" s="816"/>
      <c r="U279" s="817"/>
      <c r="V279" s="866"/>
      <c r="W279" s="819"/>
      <c r="X279" s="820"/>
      <c r="Y279" s="627"/>
      <c r="Z279" s="820"/>
      <c r="AA279" s="627"/>
      <c r="AB279" s="820"/>
      <c r="AC279" s="627"/>
      <c r="AD279" s="820"/>
      <c r="AE279" s="627"/>
      <c r="AF279" s="627"/>
      <c r="AG279" s="821"/>
      <c r="AH279" s="822"/>
      <c r="AI279" s="867"/>
      <c r="AJ279" s="868"/>
      <c r="AK279" s="825"/>
      <c r="AL279" s="826"/>
      <c r="AM279" s="827"/>
      <c r="AN279" s="704"/>
      <c r="AO279" s="828"/>
      <c r="AP279" s="705"/>
      <c r="AQ279" s="705"/>
      <c r="AR279" s="829"/>
      <c r="AS279" s="830"/>
      <c r="AT279" s="839" t="str">
        <f aca="false">IF(AV278="","",IF(AG278&gt;10,"！令和６年度の新加算の「算定対象月」が10か月を超えています。標準的な「算定対象月」は令和６年６月から令和７年３月です。",IF(OR(AB278&lt;&gt;7,AD278&lt;&gt;3),"！算定期間の終わりが令和７年３月になっていません。区分変更を行う場合は、別紙様式2-4に記入してください。","")))</f>
        <v/>
      </c>
      <c r="AU279" s="869"/>
      <c r="AV279" s="832"/>
      <c r="AW279" s="878" t="str">
        <f aca="false">IF('別紙様式2-2（４・５月分）'!O213="","",'別紙様式2-2（４・５月分）'!O213)</f>
        <v/>
      </c>
      <c r="AX279" s="834"/>
      <c r="AY279" s="835"/>
      <c r="AZ279" s="836"/>
      <c r="BA279" s="836"/>
      <c r="BB279" s="836"/>
      <c r="BC279" s="836"/>
      <c r="BD279" s="836"/>
      <c r="BE279" s="836"/>
      <c r="BF279" s="836"/>
      <c r="BG279" s="836"/>
      <c r="BH279" s="836"/>
      <c r="BI279" s="836"/>
      <c r="BJ279" s="837"/>
      <c r="BK279" s="832"/>
      <c r="BL279" s="645" t="str">
        <f aca="false">G278</f>
        <v/>
      </c>
    </row>
    <row r="280" s="1" customFormat="true" ht="15" hidden="false" customHeight="true" outlineLevel="0" collapsed="false">
      <c r="A280" s="617"/>
      <c r="B280" s="732"/>
      <c r="C280" s="732"/>
      <c r="D280" s="732"/>
      <c r="E280" s="732"/>
      <c r="F280" s="732"/>
      <c r="G280" s="733"/>
      <c r="H280" s="733"/>
      <c r="I280" s="733"/>
      <c r="J280" s="861"/>
      <c r="K280" s="733"/>
      <c r="L280" s="880"/>
      <c r="M280" s="881"/>
      <c r="N280" s="838"/>
      <c r="O280" s="864"/>
      <c r="P280" s="874" t="s">
        <v>118</v>
      </c>
      <c r="Q280" s="841" t="e">
        <f aca="false">IFERROR(VLOOKUP('別紙様式2-2（４・５月分）'!AR212,【参考】数式用!$AT$5:$AV$22,3,FALSE),"")))</f>
        <v>#N/A</v>
      </c>
      <c r="R280" s="875" t="s">
        <v>120</v>
      </c>
      <c r="S280" s="870" t="e">
        <f aca="false">IFERROR(VLOOKUP(K278,【参考】数式用!$A$5:$AB$27,MATCH(Q280,【参考】数式用!$B$4:$AB$4,0)+1,0),"")))</f>
        <v>#N/A</v>
      </c>
      <c r="T280" s="844" t="s">
        <v>452</v>
      </c>
      <c r="U280" s="845"/>
      <c r="V280" s="871" t="e">
        <f aca="false">IFERROR(VLOOKUP(K278,【参考】数式用!$A$5:$AB$27,MATCH(U280,【参考】数式用!$B$4:$AB$4,0)+1,0),"")))</f>
        <v>#N/A</v>
      </c>
      <c r="W280" s="847" t="s">
        <v>114</v>
      </c>
      <c r="X280" s="882" t="n">
        <v>7</v>
      </c>
      <c r="Y280" s="668" t="s">
        <v>115</v>
      </c>
      <c r="Z280" s="882" t="n">
        <v>4</v>
      </c>
      <c r="AA280" s="668" t="s">
        <v>406</v>
      </c>
      <c r="AB280" s="882" t="n">
        <v>8</v>
      </c>
      <c r="AC280" s="668" t="s">
        <v>115</v>
      </c>
      <c r="AD280" s="882" t="n">
        <v>3</v>
      </c>
      <c r="AE280" s="668" t="s">
        <v>116</v>
      </c>
      <c r="AF280" s="668" t="s">
        <v>127</v>
      </c>
      <c r="AG280" s="849" t="n">
        <f aca="false">IF(X280&gt;=1,(AB280*12+AD280)-(X280*12+Z280)+1,"")</f>
        <v>12</v>
      </c>
      <c r="AH280" s="850" t="s">
        <v>407</v>
      </c>
      <c r="AI280" s="872" t="str">
        <f aca="false">IFERROR(ROUNDDOWN(ROUND(L278*V280,0)*M278,0)*AG280,"")</f>
        <v/>
      </c>
      <c r="AJ280" s="883" t="str">
        <f aca="false">IFERROR(ROUNDDOWN(ROUND((L278*(V280-AX278)),0)*M278,0)*AG280,"")</f>
        <v/>
      </c>
      <c r="AK280" s="853" t="e">
        <f aca="false">IFERROR(IF(OR(N278="",N279="",N281=""),0,ROUNDDOWN(ROUNDDOWN(ROUND(L278*VLOOKUP(K278,【参考】数式用!$A$5:$AB$27,MATCH("新加算Ⅳ",【参考】数式用!$B$4:$AB$4,0)+1,0),0)*M278,0)*AG280*0.5,0)),"")),0),0),0)))</f>
        <v>#N/A</v>
      </c>
      <c r="AL280" s="854" t="str">
        <f aca="false">IF(U280&lt;&gt;"","新規に適用","")</f>
        <v/>
      </c>
      <c r="AM280" s="855" t="e">
        <f aca="false">IFERROR(IF(OR(N281="ベア加算",N281=""),0, IF(OR(U278="新加算Ⅰ",U278="新加算Ⅱ",U278="新加算Ⅲ",U278="新加算Ⅳ"),0,ROUNDDOWN(ROUND(L278*VLOOKUP(K278,【参考】数式用!$A$5:$I$27,MATCH("ベア加算",【参考】数式用!$B$4:$I$4,0)+1,0),0)*M278,0)*AG280)),"")),0),0))))</f>
        <v>#N/A</v>
      </c>
      <c r="AN280" s="856" t="e">
        <f aca="false">IF(AM280=0,"",IF(AND(U280&lt;&gt;"",AN278=""),"新規に適用",IF(AND(U280&lt;&gt;"",AN278&lt;&gt;""),"継続で適用","")))</f>
        <v>#N/A</v>
      </c>
      <c r="AO280" s="856" t="str">
        <f aca="false">IF(AND(U280&lt;&gt;"",AO278=""),"新規に適用",IF(AND(U280&lt;&gt;"",AO278&lt;&gt;""),"継続で適用",""))</f>
        <v/>
      </c>
      <c r="AP280" s="857"/>
      <c r="AQ280" s="856" t="str">
        <f aca="false">IF(AND(U280&lt;&gt;"",AQ278=""),"新規に適用",IF(AND(U280&lt;&gt;"",AQ278&lt;&gt;""),"継続で適用",""))</f>
        <v/>
      </c>
      <c r="AR280" s="858" t="str">
        <f aca="false">IF(AND(U280&lt;&gt;"",AO278=""),"新規に適用",IF(AND(U280&lt;&gt;"",OR(U278="新加算Ⅰ",U278="新加算Ⅱ",U278="新加算Ⅴ（１）",U278="新加算Ⅴ（２）",U278="新加算Ⅴ（３）",U278="新加算Ⅴ（４）",U278="新加算Ⅴ（５）",U278="新加算Ⅴ（６）",U278="新加算Ⅴ（７）",U278="新加算Ⅴ（９）",U278="新加算Ⅴ（10）",U278="新加算Ⅴ（12）")),"継続で適用",""))</f>
        <v/>
      </c>
      <c r="AS280" s="856" t="str">
        <f aca="false">IF(AND(U280&lt;&gt;"",AS278=""),"新規に適用",IF(AND(U280&lt;&gt;"",AS278&lt;&gt;""),"継続で適用",""))</f>
        <v/>
      </c>
      <c r="AT280" s="839"/>
      <c r="AU280" s="869"/>
      <c r="AV280" s="832" t="str">
        <f aca="false">IF(K278&lt;&gt;"","V列に色付け","")</f>
        <v/>
      </c>
      <c r="AW280" s="878"/>
      <c r="AX280" s="834"/>
      <c r="BL280" s="645" t="str">
        <f aca="false">G278</f>
        <v/>
      </c>
    </row>
    <row r="281" s="1" customFormat="true" ht="30" hidden="false" customHeight="true" outlineLevel="0" collapsed="false">
      <c r="A281" s="617"/>
      <c r="B281" s="732"/>
      <c r="C281" s="732"/>
      <c r="D281" s="732"/>
      <c r="E281" s="732"/>
      <c r="F281" s="732"/>
      <c r="G281" s="733"/>
      <c r="H281" s="733"/>
      <c r="I281" s="733"/>
      <c r="J281" s="861"/>
      <c r="K281" s="733"/>
      <c r="L281" s="880"/>
      <c r="M281" s="881"/>
      <c r="N281" s="860" t="str">
        <f aca="false">IF('別紙様式2-2（４・５月分）'!Q214="","",'別紙様式2-2（４・５月分）'!Q214)</f>
        <v/>
      </c>
      <c r="O281" s="864"/>
      <c r="P281" s="874"/>
      <c r="Q281" s="841"/>
      <c r="R281" s="875"/>
      <c r="S281" s="870"/>
      <c r="T281" s="844"/>
      <c r="U281" s="845"/>
      <c r="V281" s="871"/>
      <c r="W281" s="847"/>
      <c r="X281" s="882"/>
      <c r="Y281" s="668"/>
      <c r="Z281" s="882"/>
      <c r="AA281" s="668"/>
      <c r="AB281" s="882"/>
      <c r="AC281" s="668"/>
      <c r="AD281" s="882"/>
      <c r="AE281" s="668"/>
      <c r="AF281" s="668"/>
      <c r="AG281" s="849"/>
      <c r="AH281" s="850"/>
      <c r="AI281" s="872"/>
      <c r="AJ281" s="883"/>
      <c r="AK281" s="853"/>
      <c r="AL281" s="854"/>
      <c r="AM281" s="855"/>
      <c r="AN281" s="856"/>
      <c r="AO281" s="856"/>
      <c r="AP281" s="857"/>
      <c r="AQ281" s="856"/>
      <c r="AR281" s="858"/>
      <c r="AS281" s="856"/>
      <c r="AT281" s="682" t="str">
        <f aca="false">IF(AV278="","",IF(OR(U278="",AND(N281="ベア加算なし",OR(U278="新加算Ⅰ",U278="新加算Ⅱ",U278="新加算Ⅲ",U278="新加算Ⅳ"),AN278=""),AND(OR(U278="新加算Ⅰ",U278="新加算Ⅱ",U278="新加算Ⅲ",U278="新加算Ⅳ",U278="新加算Ⅴ（１）",U278="新加算Ⅴ（２）",U278="新加算Ⅴ（３）",U278="新加算Ⅴ（４）",U278="新加算Ⅴ（５）",U278="新加算Ⅴ（６）",U278="新加算Ⅴ（８）",U278="新加算Ⅴ（11）"),AO278=""),AND(OR(U278="新加算Ⅴ（７）",U278="新加算Ⅴ（９）",U278="新加算Ⅴ（10）",U278="新加算Ⅴ（12）",U278="新加算Ⅴ（13）",U278="新加算Ⅴ（14）"),AP278=""),AND(OR(U278="新加算Ⅰ",U278="新加算Ⅱ",U278="新加算Ⅲ",U278="新加算Ⅴ（１）",U278="新加算Ⅴ（３）",U278="新加算Ⅴ（８）"),AQ278=""),AND(AND(OR(U278="新加算Ⅰ",U278="新加算Ⅱ",U278="新加算Ⅴ（１）",U278="新加算Ⅴ（２）",U278="新加算Ⅴ（３）",U278="新加算Ⅴ（４）",U278="新加算Ⅴ（５）",U278="新加算Ⅴ（６）",U278="新加算Ⅴ（７）",U278="新加算Ⅴ（９）",U278="新加算Ⅴ（10）",U278="新加算Ⅴ（12）"),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278=""),AND(OR(U278="新加算Ⅰ",U278="新加算Ⅴ（１）",U278="新加算Ⅴ（２）",U278="新加算Ⅴ（５）",U278="新加算Ⅴ（７）",U278="新加算Ⅴ（10）"),AS278="")),"！記入が必要な欄（ピンク色のセル）に空欄があります。空欄を埋めてください。",""))</f>
        <v/>
      </c>
      <c r="AU281" s="869"/>
      <c r="AV281" s="832"/>
      <c r="AW281" s="878" t="str">
        <f aca="false">IF('別紙様式2-2（４・５月分）'!O214="","",'別紙様式2-2（４・５月分）'!O214)</f>
        <v/>
      </c>
      <c r="AX281" s="834"/>
      <c r="BL281" s="645" t="str">
        <f aca="false">G278</f>
        <v/>
      </c>
    </row>
    <row r="282" customFormat="false" ht="30" hidden="false" customHeight="true" outlineLevel="0" collapsed="false">
      <c r="A282" s="731" t="n">
        <v>68</v>
      </c>
      <c r="B282" s="618" t="str">
        <f aca="false">IF(基本情報入力シート!C121="","",基本情報入力シート!C121)</f>
        <v/>
      </c>
      <c r="C282" s="618"/>
      <c r="D282" s="618"/>
      <c r="E282" s="618"/>
      <c r="F282" s="618"/>
      <c r="G282" s="619" t="str">
        <f aca="false">IF(基本情報入力シート!M121="","",基本情報入力シート!M121)</f>
        <v/>
      </c>
      <c r="H282" s="619" t="str">
        <f aca="false">IF(基本情報入力シート!R121="","",基本情報入力シート!R121)</f>
        <v/>
      </c>
      <c r="I282" s="619" t="str">
        <f aca="false">IF(基本情報入力シート!W121="","",基本情報入力シート!W121)</f>
        <v/>
      </c>
      <c r="J282" s="809" t="str">
        <f aca="false">IF(基本情報入力シート!X121="","",基本情報入力シート!X121)</f>
        <v/>
      </c>
      <c r="K282" s="619" t="str">
        <f aca="false">IF(基本情報入力シート!Y121="","",基本情報入力シート!Y121)</f>
        <v/>
      </c>
      <c r="L282" s="621" t="str">
        <f aca="false">IF(基本情報入力シート!AB121="","",基本情報入力シート!AB121)</f>
        <v/>
      </c>
      <c r="M282" s="622" t="e">
        <f aca="false">IF(基本情報入力シート!AC121="","",基本情報入力シート!AC121)</f>
        <v>#N/A</v>
      </c>
      <c r="N282" s="812" t="str">
        <f aca="false">IF('別紙様式2-2（４・５月分）'!Q215="","",'別紙様式2-2（４・５月分）'!Q215)</f>
        <v/>
      </c>
      <c r="O282" s="864" t="e">
        <f aca="false">IF(SUM('別紙様式2-2（４・５月分）'!R215:R217)=0,"",SUM('別紙様式2-2（４・５月分）'!R215:R217))</f>
        <v>#N/A</v>
      </c>
      <c r="P282" s="814" t="e">
        <f aca="false">IFERROR(VLOOKUP('別紙様式2-2（４・５月分）'!AR215,【参考】数式用!$AT$5:$AU$22,2,FALSE),"")))</f>
        <v>#N/A</v>
      </c>
      <c r="Q282" s="814"/>
      <c r="R282" s="814"/>
      <c r="S282" s="865" t="e">
        <f aca="false">IFERROR(VLOOKUP(K282,【参考】数式用!$A$5:$AB$27,MATCH(P282,【参考】数式用!$B$4:$AB$4,0)+1,0),"")))</f>
        <v>#N/A</v>
      </c>
      <c r="T282" s="816" t="s">
        <v>447</v>
      </c>
      <c r="U282" s="817"/>
      <c r="V282" s="866" t="e">
        <f aca="false">IFERROR(VLOOKUP(K282,【参考】数式用!$A$5:$AB$27,MATCH(U282,【参考】数式用!$B$4:$AB$4,0)+1,0),"")))</f>
        <v>#N/A</v>
      </c>
      <c r="W282" s="819" t="s">
        <v>114</v>
      </c>
      <c r="X282" s="820" t="n">
        <v>6</v>
      </c>
      <c r="Y282" s="627" t="s">
        <v>115</v>
      </c>
      <c r="Z282" s="820" t="n">
        <v>6</v>
      </c>
      <c r="AA282" s="627" t="s">
        <v>406</v>
      </c>
      <c r="AB282" s="820" t="n">
        <v>7</v>
      </c>
      <c r="AC282" s="627" t="s">
        <v>115</v>
      </c>
      <c r="AD282" s="820" t="n">
        <v>3</v>
      </c>
      <c r="AE282" s="627" t="s">
        <v>116</v>
      </c>
      <c r="AF282" s="627" t="s">
        <v>127</v>
      </c>
      <c r="AG282" s="821" t="n">
        <f aca="false">IF(X282&gt;=1,(AB282*12+AD282)-(X282*12+Z282)+1,"")</f>
        <v>10</v>
      </c>
      <c r="AH282" s="822" t="s">
        <v>407</v>
      </c>
      <c r="AI282" s="867" t="str">
        <f aca="false">IFERROR(ROUNDDOWN(ROUND(L282*V282,0)*M282,0)*AG282,"")</f>
        <v/>
      </c>
      <c r="AJ282" s="868" t="str">
        <f aca="false">IFERROR(ROUNDDOWN(ROUND((L282*(V282-AX282)),0)*M282,0)*AG282,"")</f>
        <v/>
      </c>
      <c r="AK282" s="825" t="e">
        <f aca="false">IFERROR(IF(OR(N282="",N283="",N285=""),0,ROUNDDOWN(ROUNDDOWN(ROUND(L282*VLOOKUP(K282,【参考】数式用!$A$5:$AB$27,MATCH("新加算Ⅳ",【参考】数式用!$B$4:$AB$4,0)+1,0),0)*M282,0)*AG282*0.5,0)),"")),0),0),0)))</f>
        <v>#N/A</v>
      </c>
      <c r="AL282" s="826"/>
      <c r="AM282" s="827" t="e">
        <f aca="false">IFERROR(IF(OR(N285="ベア加算",N285=""),0, IF(OR(U282="新加算Ⅰ",U282="新加算Ⅱ",U282="新加算Ⅲ",U282="新加算Ⅳ"),ROUNDDOWN(ROUND(L282*VLOOKUP(K282,【参考】数式用!$A$5:$I$27,MATCH("ベア加算",【参考】数式用!$B$4:$I$4,0)+1,0),0)*M282,0)*AG282,0)),"")),0),0))))</f>
        <v>#N/A</v>
      </c>
      <c r="AN282" s="704"/>
      <c r="AO282" s="828"/>
      <c r="AP282" s="705"/>
      <c r="AQ282" s="705"/>
      <c r="AR282" s="829"/>
      <c r="AS282" s="830"/>
      <c r="AT282" s="640" t="str">
        <f aca="false">IF(AV282="","",IF(V282&lt;O282,"！加算の要件上は問題ありませんが、令和６年４・５月と比較して令和６年６月に加算率が下がる計画になっています。",""))</f>
        <v/>
      </c>
      <c r="AU282" s="869"/>
      <c r="AV282" s="832" t="str">
        <f aca="false">IF(K282&lt;&gt;"","V列に色付け","")</f>
        <v/>
      </c>
      <c r="AW282" s="878" t="str">
        <f aca="false">IF('別紙様式2-2（４・５月分）'!O215="","",'別紙様式2-2（４・５月分）'!O215)</f>
        <v/>
      </c>
      <c r="AX282" s="834" t="e">
        <f aca="false">IF(SUM('別紙様式2-2（４・５月分）'!P215:P217)=0,"",SUM('別紙様式2-2（４・５月分）'!P215:P217))</f>
        <v>#N/A</v>
      </c>
      <c r="AY282" s="835" t="e">
        <f aca="false">IFERROR(VLOOKUP(K282,【参考】数式用!$AJ$2:$AK$24,2,FALSE),"")))</f>
        <v>#N/A</v>
      </c>
      <c r="AZ282" s="836" t="s">
        <v>448</v>
      </c>
      <c r="BA282" s="836" t="s">
        <v>449</v>
      </c>
      <c r="BB282" s="836" t="s">
        <v>450</v>
      </c>
      <c r="BC282" s="836" t="s">
        <v>451</v>
      </c>
      <c r="BD282" s="836" t="e">
        <f aca="false">IF(AND(P282&lt;&gt;"新加算Ⅰ",P282&lt;&gt;"新加算Ⅱ",P282&lt;&gt;"新加算Ⅲ",P282&lt;&gt;"新加算Ⅳ"),P282,IF(Q284&lt;&gt;"",Q284,""))</f>
        <v>#N/A</v>
      </c>
      <c r="BE282" s="836"/>
      <c r="BF282" s="836" t="e">
        <f aca="false">IF(AM282&lt;&gt;0,IF(AN282="○","入力済","未入力"),"")</f>
        <v>#N/A</v>
      </c>
      <c r="BG282" s="836" t="str">
        <f aca="false">IF(OR(U282="新加算Ⅰ",U282="新加算Ⅱ",U282="新加算Ⅲ",U282="新加算Ⅳ",U282="新加算Ⅴ（１）",U282="新加算Ⅴ（２）",U282="新加算Ⅴ（３）",U282="新加算ⅠⅤ（４）",U282="新加算Ⅴ（５）",U282="新加算Ⅴ（６）",U282="新加算Ⅴ（８）",U282="新加算Ⅴ（11）"),IF(OR(AO282="○",AO282="令和６年度中に満たす"),"入力済","未入力"),"")</f>
        <v/>
      </c>
      <c r="BH282" s="836" t="str">
        <f aca="false">IF(OR(U282="新加算Ⅴ（７）",U282="新加算Ⅴ（９）",U282="新加算Ⅴ（10）",U282="新加算Ⅴ（12）",U282="新加算Ⅴ（13）",U282="新加算Ⅴ（14）"),IF(OR(AP282="○",AP282="令和６年度中に満たす"),"入力済","未入力"),"")</f>
        <v/>
      </c>
      <c r="BI282" s="836" t="str">
        <f aca="false">IF(OR(U282="新加算Ⅰ",U282="新加算Ⅱ",U282="新加算Ⅲ",U282="新加算Ⅴ（１）",U282="新加算Ⅴ（３）",U282="新加算Ⅴ（８）"),IF(OR(AQ282="○",AQ282="令和６年度中に満たす"),"入力済","未入力"),"")</f>
        <v/>
      </c>
      <c r="BJ282" s="837" t="str">
        <f aca="false">IF(OR(U282="新加算Ⅰ",U282="新加算Ⅱ",U282="新加算Ⅴ（１）",U282="新加算Ⅴ（２）",U282="新加算Ⅴ（３）",U282="新加算Ⅴ（４）",U282="新加算Ⅴ（５）",U282="新加算Ⅴ（６）",U282="新加算Ⅴ（７）",U282="新加算Ⅴ（９）",U282="新加算Ⅴ（10）",U282="新加算Ⅴ（12）"),IF(OR(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（病院等（老健以外）)",K282&lt;&gt;"（介護予防）短期入所療養介護（医療院）"),AR282&lt;&gt;""),1,""),"")</f>
        <v/>
      </c>
      <c r="BK282" s="832" t="str">
        <f aca="false">IF(OR(U282="新加算Ⅰ",U282="新加算Ⅴ（１）",U282="新加算Ⅴ（２）",U282="新加算Ⅴ（５）",U282="新加算Ⅴ（７）",U282="新加算Ⅴ（10）"),IF(AS282="","未入力","入力済"),"")</f>
        <v/>
      </c>
      <c r="BL282" s="645" t="str">
        <f aca="false">G282</f>
        <v/>
      </c>
    </row>
    <row r="283" customFormat="false" ht="15" hidden="false" customHeight="true" outlineLevel="0" collapsed="false">
      <c r="A283" s="731"/>
      <c r="B283" s="618"/>
      <c r="C283" s="618"/>
      <c r="D283" s="618"/>
      <c r="E283" s="618"/>
      <c r="F283" s="618"/>
      <c r="G283" s="619"/>
      <c r="H283" s="619"/>
      <c r="I283" s="619"/>
      <c r="J283" s="809"/>
      <c r="K283" s="619"/>
      <c r="L283" s="621"/>
      <c r="M283" s="622"/>
      <c r="N283" s="838" t="str">
        <f aca="false">IF('別紙様式2-2（４・５月分）'!Q216="","",'別紙様式2-2（４・５月分）'!Q216)</f>
        <v/>
      </c>
      <c r="O283" s="864"/>
      <c r="P283" s="814"/>
      <c r="Q283" s="814"/>
      <c r="R283" s="814"/>
      <c r="S283" s="865"/>
      <c r="T283" s="816"/>
      <c r="U283" s="817"/>
      <c r="V283" s="866"/>
      <c r="W283" s="819"/>
      <c r="X283" s="820"/>
      <c r="Y283" s="627"/>
      <c r="Z283" s="820"/>
      <c r="AA283" s="627"/>
      <c r="AB283" s="820"/>
      <c r="AC283" s="627"/>
      <c r="AD283" s="820"/>
      <c r="AE283" s="627"/>
      <c r="AF283" s="627"/>
      <c r="AG283" s="821"/>
      <c r="AH283" s="822"/>
      <c r="AI283" s="867"/>
      <c r="AJ283" s="868"/>
      <c r="AK283" s="825"/>
      <c r="AL283" s="826"/>
      <c r="AM283" s="827"/>
      <c r="AN283" s="704"/>
      <c r="AO283" s="828"/>
      <c r="AP283" s="705"/>
      <c r="AQ283" s="705"/>
      <c r="AR283" s="829"/>
      <c r="AS283" s="830"/>
      <c r="AT283" s="839" t="str">
        <f aca="false">IF(AV282="","",IF(AG282&gt;10,"！令和６年度の新加算の「算定対象月」が10か月を超えています。標準的な「算定対象月」は令和６年６月から令和７年３月です。",IF(OR(AB282&lt;&gt;7,AD282&lt;&gt;3),"！算定期間の終わりが令和７年３月になっていません。区分変更を行う場合は、別紙様式2-4に記入してください。","")))</f>
        <v/>
      </c>
      <c r="AU283" s="869"/>
      <c r="AV283" s="832"/>
      <c r="AW283" s="878" t="str">
        <f aca="false">IF('別紙様式2-2（４・５月分）'!O216="","",'別紙様式2-2（４・５月分）'!O216)</f>
        <v/>
      </c>
      <c r="AX283" s="834"/>
      <c r="AY283" s="835"/>
      <c r="AZ283" s="836"/>
      <c r="BA283" s="836"/>
      <c r="BB283" s="836"/>
      <c r="BC283" s="836"/>
      <c r="BD283" s="836"/>
      <c r="BE283" s="836"/>
      <c r="BF283" s="836"/>
      <c r="BG283" s="836"/>
      <c r="BH283" s="836"/>
      <c r="BI283" s="836"/>
      <c r="BJ283" s="837"/>
      <c r="BK283" s="832"/>
      <c r="BL283" s="645" t="str">
        <f aca="false">G282</f>
        <v/>
      </c>
    </row>
    <row r="284" s="1" customFormat="true" ht="15" hidden="false" customHeight="true" outlineLevel="0" collapsed="false">
      <c r="A284" s="731"/>
      <c r="B284" s="618"/>
      <c r="C284" s="618"/>
      <c r="D284" s="618"/>
      <c r="E284" s="618"/>
      <c r="F284" s="618"/>
      <c r="G284" s="619"/>
      <c r="H284" s="619"/>
      <c r="I284" s="619"/>
      <c r="J284" s="809"/>
      <c r="K284" s="619"/>
      <c r="L284" s="621"/>
      <c r="M284" s="622"/>
      <c r="N284" s="838"/>
      <c r="O284" s="864"/>
      <c r="P284" s="874" t="s">
        <v>118</v>
      </c>
      <c r="Q284" s="841" t="e">
        <f aca="false">IFERROR(VLOOKUP('別紙様式2-2（４・５月分）'!AR215,【参考】数式用!$AT$5:$AV$22,3,FALSE),"")))</f>
        <v>#N/A</v>
      </c>
      <c r="R284" s="875" t="s">
        <v>120</v>
      </c>
      <c r="S284" s="876" t="e">
        <f aca="false">IFERROR(VLOOKUP(K282,【参考】数式用!$A$5:$AB$27,MATCH(Q284,【参考】数式用!$B$4:$AB$4,0)+1,0),"")))</f>
        <v>#N/A</v>
      </c>
      <c r="T284" s="844" t="s">
        <v>452</v>
      </c>
      <c r="U284" s="845"/>
      <c r="V284" s="871" t="e">
        <f aca="false">IFERROR(VLOOKUP(K282,【参考】数式用!$A$5:$AB$27,MATCH(U284,【参考】数式用!$B$4:$AB$4,0)+1,0),"")))</f>
        <v>#N/A</v>
      </c>
      <c r="W284" s="847" t="s">
        <v>114</v>
      </c>
      <c r="X284" s="882" t="n">
        <v>7</v>
      </c>
      <c r="Y284" s="668" t="s">
        <v>115</v>
      </c>
      <c r="Z284" s="882" t="n">
        <v>4</v>
      </c>
      <c r="AA284" s="668" t="s">
        <v>406</v>
      </c>
      <c r="AB284" s="882" t="n">
        <v>8</v>
      </c>
      <c r="AC284" s="668" t="s">
        <v>115</v>
      </c>
      <c r="AD284" s="882" t="n">
        <v>3</v>
      </c>
      <c r="AE284" s="668" t="s">
        <v>116</v>
      </c>
      <c r="AF284" s="668" t="s">
        <v>127</v>
      </c>
      <c r="AG284" s="849" t="n">
        <f aca="false">IF(X284&gt;=1,(AB284*12+AD284)-(X284*12+Z284)+1,"")</f>
        <v>12</v>
      </c>
      <c r="AH284" s="850" t="s">
        <v>407</v>
      </c>
      <c r="AI284" s="872" t="str">
        <f aca="false">IFERROR(ROUNDDOWN(ROUND(L282*V284,0)*M282,0)*AG284,"")</f>
        <v/>
      </c>
      <c r="AJ284" s="883" t="str">
        <f aca="false">IFERROR(ROUNDDOWN(ROUND((L282*(V284-AX282)),0)*M282,0)*AG284,"")</f>
        <v/>
      </c>
      <c r="AK284" s="853" t="e">
        <f aca="false">IFERROR(IF(OR(N282="",N283="",N285=""),0,ROUNDDOWN(ROUNDDOWN(ROUND(L282*VLOOKUP(K282,【参考】数式用!$A$5:$AB$27,MATCH("新加算Ⅳ",【参考】数式用!$B$4:$AB$4,0)+1,0),0)*M282,0)*AG284*0.5,0)),"")),0),0),0)))</f>
        <v>#N/A</v>
      </c>
      <c r="AL284" s="854" t="str">
        <f aca="false">IF(U284&lt;&gt;"","新規に適用","")</f>
        <v/>
      </c>
      <c r="AM284" s="855" t="e">
        <f aca="false">IFERROR(IF(OR(N285="ベア加算",N285=""),0, IF(OR(U282="新加算Ⅰ",U282="新加算Ⅱ",U282="新加算Ⅲ",U282="新加算Ⅳ"),0,ROUNDDOWN(ROUND(L282*VLOOKUP(K282,【参考】数式用!$A$5:$I$27,MATCH("ベア加算",【参考】数式用!$B$4:$I$4,0)+1,0),0)*M282,0)*AG284)),"")),0),0))))</f>
        <v>#N/A</v>
      </c>
      <c r="AN284" s="856" t="e">
        <f aca="false">IF(AM284=0,"",IF(AND(U284&lt;&gt;"",AN282=""),"新規に適用",IF(AND(U284&lt;&gt;"",AN282&lt;&gt;""),"継続で適用","")))</f>
        <v>#N/A</v>
      </c>
      <c r="AO284" s="856" t="str">
        <f aca="false">IF(AND(U284&lt;&gt;"",AO282=""),"新規に適用",IF(AND(U284&lt;&gt;"",AO282&lt;&gt;""),"継続で適用",""))</f>
        <v/>
      </c>
      <c r="AP284" s="857"/>
      <c r="AQ284" s="856" t="str">
        <f aca="false">IF(AND(U284&lt;&gt;"",AQ282=""),"新規に適用",IF(AND(U284&lt;&gt;"",AQ282&lt;&gt;""),"継続で適用",""))</f>
        <v/>
      </c>
      <c r="AR284" s="858" t="str">
        <f aca="false">IF(AND(U284&lt;&gt;"",AO282=""),"新規に適用",IF(AND(U284&lt;&gt;"",OR(U282="新加算Ⅰ",U282="新加算Ⅱ",U282="新加算Ⅴ（１）",U282="新加算Ⅴ（２）",U282="新加算Ⅴ（３）",U282="新加算Ⅴ（４）",U282="新加算Ⅴ（５）",U282="新加算Ⅴ（６）",U282="新加算Ⅴ（７）",U282="新加算Ⅴ（９）",U282="新加算Ⅴ（10）",U282="新加算Ⅴ（12）")),"継続で適用",""))</f>
        <v/>
      </c>
      <c r="AS284" s="856" t="str">
        <f aca="false">IF(AND(U284&lt;&gt;"",AS282=""),"新規に適用",IF(AND(U284&lt;&gt;"",AS282&lt;&gt;""),"継続で適用",""))</f>
        <v/>
      </c>
      <c r="AT284" s="839"/>
      <c r="AU284" s="869"/>
      <c r="AV284" s="832" t="str">
        <f aca="false">IF(K282&lt;&gt;"","V列に色付け","")</f>
        <v/>
      </c>
      <c r="AW284" s="878"/>
      <c r="AX284" s="834"/>
      <c r="BL284" s="645" t="str">
        <f aca="false">G282</f>
        <v/>
      </c>
    </row>
    <row r="285" s="1" customFormat="true" ht="30" hidden="false" customHeight="true" outlineLevel="0" collapsed="false">
      <c r="A285" s="731"/>
      <c r="B285" s="618"/>
      <c r="C285" s="618"/>
      <c r="D285" s="618"/>
      <c r="E285" s="618"/>
      <c r="F285" s="618"/>
      <c r="G285" s="619"/>
      <c r="H285" s="619"/>
      <c r="I285" s="619"/>
      <c r="J285" s="809"/>
      <c r="K285" s="619"/>
      <c r="L285" s="621"/>
      <c r="M285" s="622"/>
      <c r="N285" s="860" t="str">
        <f aca="false">IF('別紙様式2-2（４・５月分）'!Q217="","",'別紙様式2-2（４・５月分）'!Q217)</f>
        <v/>
      </c>
      <c r="O285" s="864"/>
      <c r="P285" s="874"/>
      <c r="Q285" s="841"/>
      <c r="R285" s="875"/>
      <c r="S285" s="876"/>
      <c r="T285" s="844"/>
      <c r="U285" s="845"/>
      <c r="V285" s="871"/>
      <c r="W285" s="847"/>
      <c r="X285" s="882"/>
      <c r="Y285" s="668"/>
      <c r="Z285" s="882"/>
      <c r="AA285" s="668"/>
      <c r="AB285" s="882"/>
      <c r="AC285" s="668"/>
      <c r="AD285" s="882"/>
      <c r="AE285" s="668"/>
      <c r="AF285" s="668"/>
      <c r="AG285" s="849"/>
      <c r="AH285" s="850"/>
      <c r="AI285" s="872"/>
      <c r="AJ285" s="883"/>
      <c r="AK285" s="853"/>
      <c r="AL285" s="854"/>
      <c r="AM285" s="855"/>
      <c r="AN285" s="856"/>
      <c r="AO285" s="856"/>
      <c r="AP285" s="857"/>
      <c r="AQ285" s="856"/>
      <c r="AR285" s="858"/>
      <c r="AS285" s="856"/>
      <c r="AT285" s="682" t="str">
        <f aca="false">IF(AV282="","",IF(OR(U282="",AND(N285="ベア加算なし",OR(U282="新加算Ⅰ",U282="新加算Ⅱ",U282="新加算Ⅲ",U282="新加算Ⅳ"),AN282=""),AND(OR(U282="新加算Ⅰ",U282="新加算Ⅱ",U282="新加算Ⅲ",U282="新加算Ⅳ",U282="新加算Ⅴ（１）",U282="新加算Ⅴ（２）",U282="新加算Ⅴ（３）",U282="新加算Ⅴ（４）",U282="新加算Ⅴ（５）",U282="新加算Ⅴ（６）",U282="新加算Ⅴ（８）",U282="新加算Ⅴ（11）"),AO282=""),AND(OR(U282="新加算Ⅴ（７）",U282="新加算Ⅴ（９）",U282="新加算Ⅴ（10）",U282="新加算Ⅴ（12）",U282="新加算Ⅴ（13）",U282="新加算Ⅴ（14）"),AP282=""),AND(OR(U282="新加算Ⅰ",U282="新加算Ⅱ",U282="新加算Ⅲ",U282="新加算Ⅴ（１）",U282="新加算Ⅴ（３）",U282="新加算Ⅴ（８）"),AQ282=""),AND(AND(OR(U282="新加算Ⅰ",U282="新加算Ⅱ",U282="新加算Ⅴ（１）",U282="新加算Ⅴ（２）",U282="新加算Ⅴ（３）",U282="新加算Ⅴ（４）",U282="新加算Ⅴ（５）",U282="新加算Ⅴ（６）",U282="新加算Ⅴ（７）",U282="新加算Ⅴ（９）",U282="新加算Ⅴ（10）",U282="新加算Ⅴ（12）"),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282=""),AND(OR(U282="新加算Ⅰ",U282="新加算Ⅴ（１）",U282="新加算Ⅴ（２）",U282="新加算Ⅴ（５）",U282="新加算Ⅴ（７）",U282="新加算Ⅴ（10）"),AS282="")),"！記入が必要な欄（ピンク色のセル）に空欄があります。空欄を埋めてください。",""))</f>
        <v/>
      </c>
      <c r="AU285" s="869"/>
      <c r="AV285" s="832"/>
      <c r="AW285" s="878" t="str">
        <f aca="false">IF('別紙様式2-2（４・５月分）'!O217="","",'別紙様式2-2（４・５月分）'!O217)</f>
        <v/>
      </c>
      <c r="AX285" s="834"/>
      <c r="BL285" s="645" t="str">
        <f aca="false">G282</f>
        <v/>
      </c>
    </row>
    <row r="286" customFormat="false" ht="30" hidden="false" customHeight="true" outlineLevel="0" collapsed="false">
      <c r="A286" s="617" t="n">
        <v>69</v>
      </c>
      <c r="B286" s="732" t="str">
        <f aca="false">IF(基本情報入力シート!C122="","",基本情報入力シート!C122)</f>
        <v/>
      </c>
      <c r="C286" s="732"/>
      <c r="D286" s="732"/>
      <c r="E286" s="732"/>
      <c r="F286" s="732"/>
      <c r="G286" s="733" t="str">
        <f aca="false">IF(基本情報入力シート!M122="","",基本情報入力シート!M122)</f>
        <v/>
      </c>
      <c r="H286" s="733" t="str">
        <f aca="false">IF(基本情報入力シート!R122="","",基本情報入力シート!R122)</f>
        <v/>
      </c>
      <c r="I286" s="733" t="str">
        <f aca="false">IF(基本情報入力シート!W122="","",基本情報入力シート!W122)</f>
        <v/>
      </c>
      <c r="J286" s="861" t="str">
        <f aca="false">IF(基本情報入力シート!X122="","",基本情報入力シート!X122)</f>
        <v/>
      </c>
      <c r="K286" s="733" t="str">
        <f aca="false">IF(基本情報入力シート!Y122="","",基本情報入力シート!Y122)</f>
        <v/>
      </c>
      <c r="L286" s="880" t="str">
        <f aca="false">IF(基本情報入力シート!AB122="","",基本情報入力シート!AB122)</f>
        <v/>
      </c>
      <c r="M286" s="881" t="e">
        <f aca="false">IF(基本情報入力シート!AC122="","",基本情報入力シート!AC122)</f>
        <v>#N/A</v>
      </c>
      <c r="N286" s="812" t="str">
        <f aca="false">IF('別紙様式2-2（４・５月分）'!Q218="","",'別紙様式2-2（４・５月分）'!Q218)</f>
        <v/>
      </c>
      <c r="O286" s="864" t="e">
        <f aca="false">IF(SUM('別紙様式2-2（４・５月分）'!R218:R220)=0,"",SUM('別紙様式2-2（４・５月分）'!R218:R220))</f>
        <v>#N/A</v>
      </c>
      <c r="P286" s="814" t="e">
        <f aca="false">IFERROR(VLOOKUP('別紙様式2-2（４・５月分）'!AR218,【参考】数式用!$AT$5:$AU$22,2,FALSE),"")))</f>
        <v>#N/A</v>
      </c>
      <c r="Q286" s="814"/>
      <c r="R286" s="814"/>
      <c r="S286" s="865" t="e">
        <f aca="false">IFERROR(VLOOKUP(K286,【参考】数式用!$A$5:$AB$27,MATCH(P286,【参考】数式用!$B$4:$AB$4,0)+1,0),"")))</f>
        <v>#N/A</v>
      </c>
      <c r="T286" s="816" t="s">
        <v>447</v>
      </c>
      <c r="U286" s="817"/>
      <c r="V286" s="866" t="e">
        <f aca="false">IFERROR(VLOOKUP(K286,【参考】数式用!$A$5:$AB$27,MATCH(U286,【参考】数式用!$B$4:$AB$4,0)+1,0),"")))</f>
        <v>#N/A</v>
      </c>
      <c r="W286" s="819" t="s">
        <v>114</v>
      </c>
      <c r="X286" s="820" t="n">
        <v>6</v>
      </c>
      <c r="Y286" s="627" t="s">
        <v>115</v>
      </c>
      <c r="Z286" s="820" t="n">
        <v>6</v>
      </c>
      <c r="AA286" s="627" t="s">
        <v>406</v>
      </c>
      <c r="AB286" s="820" t="n">
        <v>7</v>
      </c>
      <c r="AC286" s="627" t="s">
        <v>115</v>
      </c>
      <c r="AD286" s="820" t="n">
        <v>3</v>
      </c>
      <c r="AE286" s="627" t="s">
        <v>116</v>
      </c>
      <c r="AF286" s="627" t="s">
        <v>127</v>
      </c>
      <c r="AG286" s="821" t="n">
        <f aca="false">IF(X286&gt;=1,(AB286*12+AD286)-(X286*12+Z286)+1,"")</f>
        <v>10</v>
      </c>
      <c r="AH286" s="822" t="s">
        <v>407</v>
      </c>
      <c r="AI286" s="867" t="str">
        <f aca="false">IFERROR(ROUNDDOWN(ROUND(L286*V286,0)*M286,0)*AG286,"")</f>
        <v/>
      </c>
      <c r="AJ286" s="868" t="str">
        <f aca="false">IFERROR(ROUNDDOWN(ROUND((L286*(V286-AX286)),0)*M286,0)*AG286,"")</f>
        <v/>
      </c>
      <c r="AK286" s="825" t="e">
        <f aca="false">IFERROR(IF(OR(N286="",N287="",N289=""),0,ROUNDDOWN(ROUNDDOWN(ROUND(L286*VLOOKUP(K286,【参考】数式用!$A$5:$AB$27,MATCH("新加算Ⅳ",【参考】数式用!$B$4:$AB$4,0)+1,0),0)*M286,0)*AG286*0.5,0)),"")),0),0),0)))</f>
        <v>#N/A</v>
      </c>
      <c r="AL286" s="826"/>
      <c r="AM286" s="827" t="e">
        <f aca="false">IFERROR(IF(OR(N289="ベア加算",N289=""),0, IF(OR(U286="新加算Ⅰ",U286="新加算Ⅱ",U286="新加算Ⅲ",U286="新加算Ⅳ"),ROUNDDOWN(ROUND(L286*VLOOKUP(K286,【参考】数式用!$A$5:$I$27,MATCH("ベア加算",【参考】数式用!$B$4:$I$4,0)+1,0),0)*M286,0)*AG286,0)),"")),0),0))))</f>
        <v>#N/A</v>
      </c>
      <c r="AN286" s="704"/>
      <c r="AO286" s="828"/>
      <c r="AP286" s="705"/>
      <c r="AQ286" s="705"/>
      <c r="AR286" s="829"/>
      <c r="AS286" s="830"/>
      <c r="AT286" s="640" t="str">
        <f aca="false">IF(AV286="","",IF(V286&lt;O286,"！加算の要件上は問題ありませんが、令和６年４・５月と比較して令和６年６月に加算率が下がる計画になっています。",""))</f>
        <v/>
      </c>
      <c r="AU286" s="869"/>
      <c r="AV286" s="832" t="str">
        <f aca="false">IF(K286&lt;&gt;"","V列に色付け","")</f>
        <v/>
      </c>
      <c r="AW286" s="878" t="str">
        <f aca="false">IF('別紙様式2-2（４・５月分）'!O218="","",'別紙様式2-2（４・５月分）'!O218)</f>
        <v/>
      </c>
      <c r="AX286" s="834" t="e">
        <f aca="false">IF(SUM('別紙様式2-2（４・５月分）'!P218:P220)=0,"",SUM('別紙様式2-2（４・５月分）'!P218:P220))</f>
        <v>#N/A</v>
      </c>
      <c r="AY286" s="835" t="e">
        <f aca="false">IFERROR(VLOOKUP(K286,【参考】数式用!$AJ$2:$AK$24,2,FALSE),"")))</f>
        <v>#N/A</v>
      </c>
      <c r="AZ286" s="836" t="s">
        <v>448</v>
      </c>
      <c r="BA286" s="836" t="s">
        <v>449</v>
      </c>
      <c r="BB286" s="836" t="s">
        <v>450</v>
      </c>
      <c r="BC286" s="836" t="s">
        <v>451</v>
      </c>
      <c r="BD286" s="836" t="e">
        <f aca="false">IF(AND(P286&lt;&gt;"新加算Ⅰ",P286&lt;&gt;"新加算Ⅱ",P286&lt;&gt;"新加算Ⅲ",P286&lt;&gt;"新加算Ⅳ"),P286,IF(Q288&lt;&gt;"",Q288,""))</f>
        <v>#N/A</v>
      </c>
      <c r="BE286" s="836"/>
      <c r="BF286" s="836" t="e">
        <f aca="false">IF(AM286&lt;&gt;0,IF(AN286="○","入力済","未入力"),"")</f>
        <v>#N/A</v>
      </c>
      <c r="BG286" s="836" t="str">
        <f aca="false">IF(OR(U286="新加算Ⅰ",U286="新加算Ⅱ",U286="新加算Ⅲ",U286="新加算Ⅳ",U286="新加算Ⅴ（１）",U286="新加算Ⅴ（２）",U286="新加算Ⅴ（３）",U286="新加算ⅠⅤ（４）",U286="新加算Ⅴ（５）",U286="新加算Ⅴ（６）",U286="新加算Ⅴ（８）",U286="新加算Ⅴ（11）"),IF(OR(AO286="○",AO286="令和６年度中に満たす"),"入力済","未入力"),"")</f>
        <v/>
      </c>
      <c r="BH286" s="836" t="str">
        <f aca="false">IF(OR(U286="新加算Ⅴ（７）",U286="新加算Ⅴ（９）",U286="新加算Ⅴ（10）",U286="新加算Ⅴ（12）",U286="新加算Ⅴ（13）",U286="新加算Ⅴ（14）"),IF(OR(AP286="○",AP286="令和６年度中に満たす"),"入力済","未入力"),"")</f>
        <v/>
      </c>
      <c r="BI286" s="836" t="str">
        <f aca="false">IF(OR(U286="新加算Ⅰ",U286="新加算Ⅱ",U286="新加算Ⅲ",U286="新加算Ⅴ（１）",U286="新加算Ⅴ（３）",U286="新加算Ⅴ（８）"),IF(OR(AQ286="○",AQ286="令和６年度中に満たす"),"入力済","未入力"),"")</f>
        <v/>
      </c>
      <c r="BJ286" s="837" t="str">
        <f aca="false">IF(OR(U286="新加算Ⅰ",U286="新加算Ⅱ",U286="新加算Ⅴ（１）",U286="新加算Ⅴ（２）",U286="新加算Ⅴ（３）",U286="新加算Ⅴ（４）",U286="新加算Ⅴ（５）",U286="新加算Ⅴ（６）",U286="新加算Ⅴ（７）",U286="新加算Ⅴ（９）",U286="新加算Ⅴ（10）",U286="新加算Ⅴ（12）"),IF(OR(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（病院等（老健以外）)",K286&lt;&gt;"（介護予防）短期入所療養介護（医療院）"),AR286&lt;&gt;""),1,""),"")</f>
        <v/>
      </c>
      <c r="BK286" s="832" t="str">
        <f aca="false">IF(OR(U286="新加算Ⅰ",U286="新加算Ⅴ（１）",U286="新加算Ⅴ（２）",U286="新加算Ⅴ（５）",U286="新加算Ⅴ（７）",U286="新加算Ⅴ（10）"),IF(AS286="","未入力","入力済"),"")</f>
        <v/>
      </c>
      <c r="BL286" s="645" t="str">
        <f aca="false">G286</f>
        <v/>
      </c>
    </row>
    <row r="287" customFormat="false" ht="15" hidden="false" customHeight="true" outlineLevel="0" collapsed="false">
      <c r="A287" s="617"/>
      <c r="B287" s="732"/>
      <c r="C287" s="732"/>
      <c r="D287" s="732"/>
      <c r="E287" s="732"/>
      <c r="F287" s="732"/>
      <c r="G287" s="733"/>
      <c r="H287" s="733"/>
      <c r="I287" s="733"/>
      <c r="J287" s="861"/>
      <c r="K287" s="733"/>
      <c r="L287" s="880"/>
      <c r="M287" s="881"/>
      <c r="N287" s="838" t="str">
        <f aca="false">IF('別紙様式2-2（４・５月分）'!Q219="","",'別紙様式2-2（４・５月分）'!Q219)</f>
        <v/>
      </c>
      <c r="O287" s="864"/>
      <c r="P287" s="814"/>
      <c r="Q287" s="814"/>
      <c r="R287" s="814"/>
      <c r="S287" s="865"/>
      <c r="T287" s="816"/>
      <c r="U287" s="817"/>
      <c r="V287" s="866"/>
      <c r="W287" s="819"/>
      <c r="X287" s="820"/>
      <c r="Y287" s="627"/>
      <c r="Z287" s="820"/>
      <c r="AA287" s="627"/>
      <c r="AB287" s="820"/>
      <c r="AC287" s="627"/>
      <c r="AD287" s="820"/>
      <c r="AE287" s="627"/>
      <c r="AF287" s="627"/>
      <c r="AG287" s="821"/>
      <c r="AH287" s="822"/>
      <c r="AI287" s="867"/>
      <c r="AJ287" s="868"/>
      <c r="AK287" s="825"/>
      <c r="AL287" s="826"/>
      <c r="AM287" s="827"/>
      <c r="AN287" s="704"/>
      <c r="AO287" s="828"/>
      <c r="AP287" s="705"/>
      <c r="AQ287" s="705"/>
      <c r="AR287" s="829"/>
      <c r="AS287" s="830"/>
      <c r="AT287" s="839" t="str">
        <f aca="false">IF(AV286="","",IF(AG286&gt;10,"！令和６年度の新加算の「算定対象月」が10か月を超えています。標準的な「算定対象月」は令和６年６月から令和７年３月です。",IF(OR(AB286&lt;&gt;7,AD286&lt;&gt;3),"！算定期間の終わりが令和７年３月になっていません。区分変更を行う場合は、別紙様式2-4に記入してください。","")))</f>
        <v/>
      </c>
      <c r="AU287" s="869"/>
      <c r="AV287" s="832"/>
      <c r="AW287" s="878" t="str">
        <f aca="false">IF('別紙様式2-2（４・５月分）'!O219="","",'別紙様式2-2（４・５月分）'!O219)</f>
        <v/>
      </c>
      <c r="AX287" s="834"/>
      <c r="AY287" s="835"/>
      <c r="AZ287" s="836"/>
      <c r="BA287" s="836"/>
      <c r="BB287" s="836"/>
      <c r="BC287" s="836"/>
      <c r="BD287" s="836"/>
      <c r="BE287" s="836"/>
      <c r="BF287" s="836"/>
      <c r="BG287" s="836"/>
      <c r="BH287" s="836"/>
      <c r="BI287" s="836"/>
      <c r="BJ287" s="837"/>
      <c r="BK287" s="832"/>
      <c r="BL287" s="645" t="str">
        <f aca="false">G286</f>
        <v/>
      </c>
    </row>
    <row r="288" s="1" customFormat="true" ht="15" hidden="false" customHeight="true" outlineLevel="0" collapsed="false">
      <c r="A288" s="617"/>
      <c r="B288" s="732"/>
      <c r="C288" s="732"/>
      <c r="D288" s="732"/>
      <c r="E288" s="732"/>
      <c r="F288" s="732"/>
      <c r="G288" s="733"/>
      <c r="H288" s="733"/>
      <c r="I288" s="733"/>
      <c r="J288" s="861"/>
      <c r="K288" s="733"/>
      <c r="L288" s="880"/>
      <c r="M288" s="881"/>
      <c r="N288" s="838"/>
      <c r="O288" s="864"/>
      <c r="P288" s="874" t="s">
        <v>118</v>
      </c>
      <c r="Q288" s="841" t="e">
        <f aca="false">IFERROR(VLOOKUP('別紙様式2-2（４・５月分）'!AR218,【参考】数式用!$AT$5:$AV$22,3,FALSE),"")))</f>
        <v>#N/A</v>
      </c>
      <c r="R288" s="875" t="s">
        <v>120</v>
      </c>
      <c r="S288" s="870" t="e">
        <f aca="false">IFERROR(VLOOKUP(K286,【参考】数式用!$A$5:$AB$27,MATCH(Q288,【参考】数式用!$B$4:$AB$4,0)+1,0),"")))</f>
        <v>#N/A</v>
      </c>
      <c r="T288" s="844" t="s">
        <v>452</v>
      </c>
      <c r="U288" s="845"/>
      <c r="V288" s="871" t="e">
        <f aca="false">IFERROR(VLOOKUP(K286,【参考】数式用!$A$5:$AB$27,MATCH(U288,【参考】数式用!$B$4:$AB$4,0)+1,0),"")))</f>
        <v>#N/A</v>
      </c>
      <c r="W288" s="847" t="s">
        <v>114</v>
      </c>
      <c r="X288" s="882" t="n">
        <v>7</v>
      </c>
      <c r="Y288" s="668" t="s">
        <v>115</v>
      </c>
      <c r="Z288" s="882" t="n">
        <v>4</v>
      </c>
      <c r="AA288" s="668" t="s">
        <v>406</v>
      </c>
      <c r="AB288" s="882" t="n">
        <v>8</v>
      </c>
      <c r="AC288" s="668" t="s">
        <v>115</v>
      </c>
      <c r="AD288" s="882" t="n">
        <v>3</v>
      </c>
      <c r="AE288" s="668" t="s">
        <v>116</v>
      </c>
      <c r="AF288" s="668" t="s">
        <v>127</v>
      </c>
      <c r="AG288" s="849" t="n">
        <f aca="false">IF(X288&gt;=1,(AB288*12+AD288)-(X288*12+Z288)+1,"")</f>
        <v>12</v>
      </c>
      <c r="AH288" s="850" t="s">
        <v>407</v>
      </c>
      <c r="AI288" s="872" t="str">
        <f aca="false">IFERROR(ROUNDDOWN(ROUND(L286*V288,0)*M286,0)*AG288,"")</f>
        <v/>
      </c>
      <c r="AJ288" s="883" t="str">
        <f aca="false">IFERROR(ROUNDDOWN(ROUND((L286*(V288-AX286)),0)*M286,0)*AG288,"")</f>
        <v/>
      </c>
      <c r="AK288" s="853" t="e">
        <f aca="false">IFERROR(IF(OR(N286="",N287="",N289=""),0,ROUNDDOWN(ROUNDDOWN(ROUND(L286*VLOOKUP(K286,【参考】数式用!$A$5:$AB$27,MATCH("新加算Ⅳ",【参考】数式用!$B$4:$AB$4,0)+1,0),0)*M286,0)*AG288*0.5,0)),"")),0),0),0)))</f>
        <v>#N/A</v>
      </c>
      <c r="AL288" s="854" t="str">
        <f aca="false">IF(U288&lt;&gt;"","新規に適用","")</f>
        <v/>
      </c>
      <c r="AM288" s="855" t="e">
        <f aca="false">IFERROR(IF(OR(N289="ベア加算",N289=""),0, IF(OR(U286="新加算Ⅰ",U286="新加算Ⅱ",U286="新加算Ⅲ",U286="新加算Ⅳ"),0,ROUNDDOWN(ROUND(L286*VLOOKUP(K286,【参考】数式用!$A$5:$I$27,MATCH("ベア加算",【参考】数式用!$B$4:$I$4,0)+1,0),0)*M286,0)*AG288)),"")),0),0))))</f>
        <v>#N/A</v>
      </c>
      <c r="AN288" s="856" t="e">
        <f aca="false">IF(AM288=0,"",IF(AND(U288&lt;&gt;"",AN286=""),"新規に適用",IF(AND(U288&lt;&gt;"",AN286&lt;&gt;""),"継続で適用","")))</f>
        <v>#N/A</v>
      </c>
      <c r="AO288" s="856" t="str">
        <f aca="false">IF(AND(U288&lt;&gt;"",AO286=""),"新規に適用",IF(AND(U288&lt;&gt;"",AO286&lt;&gt;""),"継続で適用",""))</f>
        <v/>
      </c>
      <c r="AP288" s="857"/>
      <c r="AQ288" s="856" t="str">
        <f aca="false">IF(AND(U288&lt;&gt;"",AQ286=""),"新規に適用",IF(AND(U288&lt;&gt;"",AQ286&lt;&gt;""),"継続で適用",""))</f>
        <v/>
      </c>
      <c r="AR288" s="858" t="str">
        <f aca="false">IF(AND(U288&lt;&gt;"",AO286=""),"新規に適用",IF(AND(U288&lt;&gt;"",OR(U286="新加算Ⅰ",U286="新加算Ⅱ",U286="新加算Ⅴ（１）",U286="新加算Ⅴ（２）",U286="新加算Ⅴ（３）",U286="新加算Ⅴ（４）",U286="新加算Ⅴ（５）",U286="新加算Ⅴ（６）",U286="新加算Ⅴ（７）",U286="新加算Ⅴ（９）",U286="新加算Ⅴ（10）",U286="新加算Ⅴ（12）")),"継続で適用",""))</f>
        <v/>
      </c>
      <c r="AS288" s="856" t="str">
        <f aca="false">IF(AND(U288&lt;&gt;"",AS286=""),"新規に適用",IF(AND(U288&lt;&gt;"",AS286&lt;&gt;""),"継続で適用",""))</f>
        <v/>
      </c>
      <c r="AT288" s="839"/>
      <c r="AU288" s="869"/>
      <c r="AV288" s="832" t="str">
        <f aca="false">IF(K286&lt;&gt;"","V列に色付け","")</f>
        <v/>
      </c>
      <c r="AW288" s="878"/>
      <c r="AX288" s="834"/>
      <c r="BL288" s="645" t="str">
        <f aca="false">G286</f>
        <v/>
      </c>
    </row>
    <row r="289" s="1" customFormat="true" ht="30" hidden="false" customHeight="true" outlineLevel="0" collapsed="false">
      <c r="A289" s="617"/>
      <c r="B289" s="732"/>
      <c r="C289" s="732"/>
      <c r="D289" s="732"/>
      <c r="E289" s="732"/>
      <c r="F289" s="732"/>
      <c r="G289" s="733"/>
      <c r="H289" s="733"/>
      <c r="I289" s="733"/>
      <c r="J289" s="861"/>
      <c r="K289" s="733"/>
      <c r="L289" s="880"/>
      <c r="M289" s="881"/>
      <c r="N289" s="860" t="str">
        <f aca="false">IF('別紙様式2-2（４・５月分）'!Q220="","",'別紙様式2-2（４・５月分）'!Q220)</f>
        <v/>
      </c>
      <c r="O289" s="864"/>
      <c r="P289" s="874"/>
      <c r="Q289" s="841"/>
      <c r="R289" s="875"/>
      <c r="S289" s="870"/>
      <c r="T289" s="844"/>
      <c r="U289" s="845"/>
      <c r="V289" s="871"/>
      <c r="W289" s="847"/>
      <c r="X289" s="882"/>
      <c r="Y289" s="668"/>
      <c r="Z289" s="882"/>
      <c r="AA289" s="668"/>
      <c r="AB289" s="882"/>
      <c r="AC289" s="668"/>
      <c r="AD289" s="882"/>
      <c r="AE289" s="668"/>
      <c r="AF289" s="668"/>
      <c r="AG289" s="849"/>
      <c r="AH289" s="850"/>
      <c r="AI289" s="872"/>
      <c r="AJ289" s="883"/>
      <c r="AK289" s="853"/>
      <c r="AL289" s="854"/>
      <c r="AM289" s="855"/>
      <c r="AN289" s="856"/>
      <c r="AO289" s="856"/>
      <c r="AP289" s="857"/>
      <c r="AQ289" s="856"/>
      <c r="AR289" s="858"/>
      <c r="AS289" s="856"/>
      <c r="AT289" s="682" t="str">
        <f aca="false">IF(AV286="","",IF(OR(U286="",AND(N289="ベア加算なし",OR(U286="新加算Ⅰ",U286="新加算Ⅱ",U286="新加算Ⅲ",U286="新加算Ⅳ"),AN286=""),AND(OR(U286="新加算Ⅰ",U286="新加算Ⅱ",U286="新加算Ⅲ",U286="新加算Ⅳ",U286="新加算Ⅴ（１）",U286="新加算Ⅴ（２）",U286="新加算Ⅴ（３）",U286="新加算Ⅴ（４）",U286="新加算Ⅴ（５）",U286="新加算Ⅴ（６）",U286="新加算Ⅴ（８）",U286="新加算Ⅴ（11）"),AO286=""),AND(OR(U286="新加算Ⅴ（７）",U286="新加算Ⅴ（９）",U286="新加算Ⅴ（10）",U286="新加算Ⅴ（12）",U286="新加算Ⅴ（13）",U286="新加算Ⅴ（14）"),AP286=""),AND(OR(U286="新加算Ⅰ",U286="新加算Ⅱ",U286="新加算Ⅲ",U286="新加算Ⅴ（１）",U286="新加算Ⅴ（３）",U286="新加算Ⅴ（８）"),AQ286=""),AND(AND(OR(U286="新加算Ⅰ",U286="新加算Ⅱ",U286="新加算Ⅴ（１）",U286="新加算Ⅴ（２）",U286="新加算Ⅴ（３）",U286="新加算Ⅴ（４）",U286="新加算Ⅴ（５）",U286="新加算Ⅴ（６）",U286="新加算Ⅴ（７）",U286="新加算Ⅴ（９）",U286="新加算Ⅴ（10）",U286="新加算Ⅴ（12）"),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286=""),AND(OR(U286="新加算Ⅰ",U286="新加算Ⅴ（１）",U286="新加算Ⅴ（２）",U286="新加算Ⅴ（５）",U286="新加算Ⅴ（７）",U286="新加算Ⅴ（10）"),AS286="")),"！記入が必要な欄（ピンク色のセル）に空欄があります。空欄を埋めてください。",""))</f>
        <v/>
      </c>
      <c r="AU289" s="869"/>
      <c r="AV289" s="832"/>
      <c r="AW289" s="878" t="str">
        <f aca="false">IF('別紙様式2-2（４・５月分）'!O220="","",'別紙様式2-2（４・５月分）'!O220)</f>
        <v/>
      </c>
      <c r="AX289" s="834"/>
      <c r="BL289" s="645" t="str">
        <f aca="false">G286</f>
        <v/>
      </c>
    </row>
    <row r="290" customFormat="false" ht="30" hidden="false" customHeight="true" outlineLevel="0" collapsed="false">
      <c r="A290" s="731" t="n">
        <v>70</v>
      </c>
      <c r="B290" s="618" t="str">
        <f aca="false">IF(基本情報入力シート!C123="","",基本情報入力シート!C123)</f>
        <v/>
      </c>
      <c r="C290" s="618"/>
      <c r="D290" s="618"/>
      <c r="E290" s="618"/>
      <c r="F290" s="618"/>
      <c r="G290" s="619" t="str">
        <f aca="false">IF(基本情報入力シート!M123="","",基本情報入力シート!M123)</f>
        <v/>
      </c>
      <c r="H290" s="619" t="str">
        <f aca="false">IF(基本情報入力シート!R123="","",基本情報入力シート!R123)</f>
        <v/>
      </c>
      <c r="I290" s="619" t="str">
        <f aca="false">IF(基本情報入力シート!W123="","",基本情報入力シート!W123)</f>
        <v/>
      </c>
      <c r="J290" s="809" t="str">
        <f aca="false">IF(基本情報入力シート!X123="","",基本情報入力シート!X123)</f>
        <v/>
      </c>
      <c r="K290" s="619" t="str">
        <f aca="false">IF(基本情報入力シート!Y123="","",基本情報入力シート!Y123)</f>
        <v/>
      </c>
      <c r="L290" s="621" t="str">
        <f aca="false">IF(基本情報入力シート!AB123="","",基本情報入力シート!AB123)</f>
        <v/>
      </c>
      <c r="M290" s="622" t="e">
        <f aca="false">IF(基本情報入力シート!AC123="","",基本情報入力シート!AC123)</f>
        <v>#N/A</v>
      </c>
      <c r="N290" s="812" t="str">
        <f aca="false">IF('別紙様式2-2（４・５月分）'!Q221="","",'別紙様式2-2（４・５月分）'!Q221)</f>
        <v/>
      </c>
      <c r="O290" s="864" t="e">
        <f aca="false">IF(SUM('別紙様式2-2（４・５月分）'!R221:R223)=0,"",SUM('別紙様式2-2（４・５月分）'!R221:R223))</f>
        <v>#N/A</v>
      </c>
      <c r="P290" s="814" t="e">
        <f aca="false">IFERROR(VLOOKUP('別紙様式2-2（４・５月分）'!AR221,【参考】数式用!$AT$5:$AU$22,2,FALSE),"")))</f>
        <v>#N/A</v>
      </c>
      <c r="Q290" s="814"/>
      <c r="R290" s="814"/>
      <c r="S290" s="865" t="e">
        <f aca="false">IFERROR(VLOOKUP(K290,【参考】数式用!$A$5:$AB$27,MATCH(P290,【参考】数式用!$B$4:$AB$4,0)+1,0),"")))</f>
        <v>#N/A</v>
      </c>
      <c r="T290" s="816" t="s">
        <v>447</v>
      </c>
      <c r="U290" s="817"/>
      <c r="V290" s="866" t="e">
        <f aca="false">IFERROR(VLOOKUP(K290,【参考】数式用!$A$5:$AB$27,MATCH(U290,【参考】数式用!$B$4:$AB$4,0)+1,0),"")))</f>
        <v>#N/A</v>
      </c>
      <c r="W290" s="819" t="s">
        <v>114</v>
      </c>
      <c r="X290" s="820" t="n">
        <v>6</v>
      </c>
      <c r="Y290" s="627" t="s">
        <v>115</v>
      </c>
      <c r="Z290" s="820" t="n">
        <v>6</v>
      </c>
      <c r="AA290" s="627" t="s">
        <v>406</v>
      </c>
      <c r="AB290" s="820" t="n">
        <v>7</v>
      </c>
      <c r="AC290" s="627" t="s">
        <v>115</v>
      </c>
      <c r="AD290" s="820" t="n">
        <v>3</v>
      </c>
      <c r="AE290" s="627" t="s">
        <v>116</v>
      </c>
      <c r="AF290" s="627" t="s">
        <v>127</v>
      </c>
      <c r="AG290" s="821" t="n">
        <f aca="false">IF(X290&gt;=1,(AB290*12+AD290)-(X290*12+Z290)+1,"")</f>
        <v>10</v>
      </c>
      <c r="AH290" s="822" t="s">
        <v>407</v>
      </c>
      <c r="AI290" s="867" t="str">
        <f aca="false">IFERROR(ROUNDDOWN(ROUND(L290*V290,0)*M290,0)*AG290,"")</f>
        <v/>
      </c>
      <c r="AJ290" s="868" t="str">
        <f aca="false">IFERROR(ROUNDDOWN(ROUND((L290*(V290-AX290)),0)*M290,0)*AG290,"")</f>
        <v/>
      </c>
      <c r="AK290" s="825" t="e">
        <f aca="false">IFERROR(IF(OR(N290="",N291="",N293=""),0,ROUNDDOWN(ROUNDDOWN(ROUND(L290*VLOOKUP(K290,【参考】数式用!$A$5:$AB$27,MATCH("新加算Ⅳ",【参考】数式用!$B$4:$AB$4,0)+1,0),0)*M290,0)*AG290*0.5,0)),"")),0),0),0)))</f>
        <v>#N/A</v>
      </c>
      <c r="AL290" s="826"/>
      <c r="AM290" s="827" t="e">
        <f aca="false">IFERROR(IF(OR(N293="ベア加算",N293=""),0, IF(OR(U290="新加算Ⅰ",U290="新加算Ⅱ",U290="新加算Ⅲ",U290="新加算Ⅳ"),ROUNDDOWN(ROUND(L290*VLOOKUP(K290,【参考】数式用!$A$5:$I$27,MATCH("ベア加算",【参考】数式用!$B$4:$I$4,0)+1,0),0)*M290,0)*AG290,0)),"")),0),0))))</f>
        <v>#N/A</v>
      </c>
      <c r="AN290" s="704"/>
      <c r="AO290" s="828"/>
      <c r="AP290" s="705"/>
      <c r="AQ290" s="705"/>
      <c r="AR290" s="829"/>
      <c r="AS290" s="830"/>
      <c r="AT290" s="640" t="str">
        <f aca="false">IF(AV290="","",IF(V290&lt;O290,"！加算の要件上は問題ありませんが、令和６年４・５月と比較して令和６年６月に加算率が下がる計画になっています。",""))</f>
        <v/>
      </c>
      <c r="AU290" s="869"/>
      <c r="AV290" s="832" t="str">
        <f aca="false">IF(K290&lt;&gt;"","V列に色付け","")</f>
        <v/>
      </c>
      <c r="AW290" s="878" t="str">
        <f aca="false">IF('別紙様式2-2（４・５月分）'!O221="","",'別紙様式2-2（４・５月分）'!O221)</f>
        <v/>
      </c>
      <c r="AX290" s="834" t="e">
        <f aca="false">IF(SUM('別紙様式2-2（４・５月分）'!P221:P223)=0,"",SUM('別紙様式2-2（４・５月分）'!P221:P223))</f>
        <v>#N/A</v>
      </c>
      <c r="AY290" s="835" t="e">
        <f aca="false">IFERROR(VLOOKUP(K290,【参考】数式用!$AJ$2:$AK$24,2,FALSE),"")))</f>
        <v>#N/A</v>
      </c>
      <c r="AZ290" s="836" t="s">
        <v>448</v>
      </c>
      <c r="BA290" s="836" t="s">
        <v>449</v>
      </c>
      <c r="BB290" s="836" t="s">
        <v>450</v>
      </c>
      <c r="BC290" s="836" t="s">
        <v>451</v>
      </c>
      <c r="BD290" s="836" t="e">
        <f aca="false">IF(AND(P290&lt;&gt;"新加算Ⅰ",P290&lt;&gt;"新加算Ⅱ",P290&lt;&gt;"新加算Ⅲ",P290&lt;&gt;"新加算Ⅳ"),P290,IF(Q292&lt;&gt;"",Q292,""))</f>
        <v>#N/A</v>
      </c>
      <c r="BE290" s="836"/>
      <c r="BF290" s="836" t="e">
        <f aca="false">IF(AM290&lt;&gt;0,IF(AN290="○","入力済","未入力"),"")</f>
        <v>#N/A</v>
      </c>
      <c r="BG290" s="836" t="str">
        <f aca="false">IF(OR(U290="新加算Ⅰ",U290="新加算Ⅱ",U290="新加算Ⅲ",U290="新加算Ⅳ",U290="新加算Ⅴ（１）",U290="新加算Ⅴ（２）",U290="新加算Ⅴ（３）",U290="新加算ⅠⅤ（４）",U290="新加算Ⅴ（５）",U290="新加算Ⅴ（６）",U290="新加算Ⅴ（８）",U290="新加算Ⅴ（11）"),IF(OR(AO290="○",AO290="令和６年度中に満たす"),"入力済","未入力"),"")</f>
        <v/>
      </c>
      <c r="BH290" s="836" t="str">
        <f aca="false">IF(OR(U290="新加算Ⅴ（７）",U290="新加算Ⅴ（９）",U290="新加算Ⅴ（10）",U290="新加算Ⅴ（12）",U290="新加算Ⅴ（13）",U290="新加算Ⅴ（14）"),IF(OR(AP290="○",AP290="令和６年度中に満たす"),"入力済","未入力"),"")</f>
        <v/>
      </c>
      <c r="BI290" s="836" t="str">
        <f aca="false">IF(OR(U290="新加算Ⅰ",U290="新加算Ⅱ",U290="新加算Ⅲ",U290="新加算Ⅴ（１）",U290="新加算Ⅴ（３）",U290="新加算Ⅴ（８）"),IF(OR(AQ290="○",AQ290="令和６年度中に満たす"),"入力済","未入力"),"")</f>
        <v/>
      </c>
      <c r="BJ290" s="837" t="str">
        <f aca="false">IF(OR(U290="新加算Ⅰ",U290="新加算Ⅱ",U290="新加算Ⅴ（１）",U290="新加算Ⅴ（２）",U290="新加算Ⅴ（３）",U290="新加算Ⅴ（４）",U290="新加算Ⅴ（５）",U290="新加算Ⅴ（６）",U290="新加算Ⅴ（７）",U290="新加算Ⅴ（９）",U290="新加算Ⅴ（10）",U290="新加算Ⅴ（12）"),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（病院等（老健以外）)",K290&lt;&gt;"（介護予防）短期入所療養介護（医療院）"),AR290&lt;&gt;""),1,""),"")</f>
        <v/>
      </c>
      <c r="BK290" s="832" t="str">
        <f aca="false">IF(OR(U290="新加算Ⅰ",U290="新加算Ⅴ（１）",U290="新加算Ⅴ（２）",U290="新加算Ⅴ（５）",U290="新加算Ⅴ（７）",U290="新加算Ⅴ（10）"),IF(AS290="","未入力","入力済"),"")</f>
        <v/>
      </c>
      <c r="BL290" s="645" t="str">
        <f aca="false">G290</f>
        <v/>
      </c>
    </row>
    <row r="291" customFormat="false" ht="15" hidden="false" customHeight="true" outlineLevel="0" collapsed="false">
      <c r="A291" s="731"/>
      <c r="B291" s="618"/>
      <c r="C291" s="618"/>
      <c r="D291" s="618"/>
      <c r="E291" s="618"/>
      <c r="F291" s="618"/>
      <c r="G291" s="619"/>
      <c r="H291" s="619"/>
      <c r="I291" s="619"/>
      <c r="J291" s="809"/>
      <c r="K291" s="619"/>
      <c r="L291" s="621"/>
      <c r="M291" s="622"/>
      <c r="N291" s="838" t="str">
        <f aca="false">IF('別紙様式2-2（４・５月分）'!Q222="","",'別紙様式2-2（４・５月分）'!Q222)</f>
        <v/>
      </c>
      <c r="O291" s="864"/>
      <c r="P291" s="814"/>
      <c r="Q291" s="814"/>
      <c r="R291" s="814"/>
      <c r="S291" s="865"/>
      <c r="T291" s="816"/>
      <c r="U291" s="817"/>
      <c r="V291" s="866"/>
      <c r="W291" s="819"/>
      <c r="X291" s="820"/>
      <c r="Y291" s="627"/>
      <c r="Z291" s="820"/>
      <c r="AA291" s="627"/>
      <c r="AB291" s="820"/>
      <c r="AC291" s="627"/>
      <c r="AD291" s="820"/>
      <c r="AE291" s="627"/>
      <c r="AF291" s="627"/>
      <c r="AG291" s="821"/>
      <c r="AH291" s="822"/>
      <c r="AI291" s="867"/>
      <c r="AJ291" s="868"/>
      <c r="AK291" s="825"/>
      <c r="AL291" s="826"/>
      <c r="AM291" s="827"/>
      <c r="AN291" s="704"/>
      <c r="AO291" s="828"/>
      <c r="AP291" s="705"/>
      <c r="AQ291" s="705"/>
      <c r="AR291" s="829"/>
      <c r="AS291" s="830"/>
      <c r="AT291" s="839" t="str">
        <f aca="false">IF(AV290="","",IF(AG290&gt;10,"！令和６年度の新加算の「算定対象月」が10か月を超えています。標準的な「算定対象月」は令和６年６月から令和７年３月です。",IF(OR(AB290&lt;&gt;7,AD290&lt;&gt;3),"！算定期間の終わりが令和７年３月になっていません。区分変更を行う場合は、別紙様式2-4に記入してください。","")))</f>
        <v/>
      </c>
      <c r="AU291" s="869"/>
      <c r="AV291" s="832"/>
      <c r="AW291" s="878" t="str">
        <f aca="false">IF('別紙様式2-2（４・５月分）'!O222="","",'別紙様式2-2（４・５月分）'!O222)</f>
        <v/>
      </c>
      <c r="AX291" s="834"/>
      <c r="AY291" s="835"/>
      <c r="AZ291" s="836"/>
      <c r="BA291" s="836"/>
      <c r="BB291" s="836"/>
      <c r="BC291" s="836"/>
      <c r="BD291" s="836"/>
      <c r="BE291" s="836"/>
      <c r="BF291" s="836"/>
      <c r="BG291" s="836"/>
      <c r="BH291" s="836"/>
      <c r="BI291" s="836"/>
      <c r="BJ291" s="837"/>
      <c r="BK291" s="832"/>
      <c r="BL291" s="645" t="str">
        <f aca="false">G290</f>
        <v/>
      </c>
    </row>
    <row r="292" s="1" customFormat="true" ht="15" hidden="false" customHeight="true" outlineLevel="0" collapsed="false">
      <c r="A292" s="731"/>
      <c r="B292" s="618"/>
      <c r="C292" s="618"/>
      <c r="D292" s="618"/>
      <c r="E292" s="618"/>
      <c r="F292" s="618"/>
      <c r="G292" s="619"/>
      <c r="H292" s="619"/>
      <c r="I292" s="619"/>
      <c r="J292" s="809"/>
      <c r="K292" s="619"/>
      <c r="L292" s="621"/>
      <c r="M292" s="622"/>
      <c r="N292" s="838"/>
      <c r="O292" s="864"/>
      <c r="P292" s="874" t="s">
        <v>118</v>
      </c>
      <c r="Q292" s="841" t="e">
        <f aca="false">IFERROR(VLOOKUP('別紙様式2-2（４・５月分）'!AR221,【参考】数式用!$AT$5:$AV$22,3,FALSE),"")))</f>
        <v>#N/A</v>
      </c>
      <c r="R292" s="875" t="s">
        <v>120</v>
      </c>
      <c r="S292" s="876" t="e">
        <f aca="false">IFERROR(VLOOKUP(K290,【参考】数式用!$A$5:$AB$27,MATCH(Q292,【参考】数式用!$B$4:$AB$4,0)+1,0),"")))</f>
        <v>#N/A</v>
      </c>
      <c r="T292" s="844" t="s">
        <v>452</v>
      </c>
      <c r="U292" s="845"/>
      <c r="V292" s="871" t="e">
        <f aca="false">IFERROR(VLOOKUP(K290,【参考】数式用!$A$5:$AB$27,MATCH(U292,【参考】数式用!$B$4:$AB$4,0)+1,0),"")))</f>
        <v>#N/A</v>
      </c>
      <c r="W292" s="847" t="s">
        <v>114</v>
      </c>
      <c r="X292" s="882" t="n">
        <v>7</v>
      </c>
      <c r="Y292" s="668" t="s">
        <v>115</v>
      </c>
      <c r="Z292" s="882" t="n">
        <v>4</v>
      </c>
      <c r="AA292" s="668" t="s">
        <v>406</v>
      </c>
      <c r="AB292" s="882" t="n">
        <v>8</v>
      </c>
      <c r="AC292" s="668" t="s">
        <v>115</v>
      </c>
      <c r="AD292" s="882" t="n">
        <v>3</v>
      </c>
      <c r="AE292" s="668" t="s">
        <v>116</v>
      </c>
      <c r="AF292" s="668" t="s">
        <v>127</v>
      </c>
      <c r="AG292" s="849" t="n">
        <f aca="false">IF(X292&gt;=1,(AB292*12+AD292)-(X292*12+Z292)+1,"")</f>
        <v>12</v>
      </c>
      <c r="AH292" s="850" t="s">
        <v>407</v>
      </c>
      <c r="AI292" s="872" t="str">
        <f aca="false">IFERROR(ROUNDDOWN(ROUND(L290*V292,0)*M290,0)*AG292,"")</f>
        <v/>
      </c>
      <c r="AJ292" s="883" t="str">
        <f aca="false">IFERROR(ROUNDDOWN(ROUND((L290*(V292-AX290)),0)*M290,0)*AG292,"")</f>
        <v/>
      </c>
      <c r="AK292" s="853" t="e">
        <f aca="false">IFERROR(IF(OR(N290="",N291="",N293=""),0,ROUNDDOWN(ROUNDDOWN(ROUND(L290*VLOOKUP(K290,【参考】数式用!$A$5:$AB$27,MATCH("新加算Ⅳ",【参考】数式用!$B$4:$AB$4,0)+1,0),0)*M290,0)*AG292*0.5,0)),"")),0),0),0)))</f>
        <v>#N/A</v>
      </c>
      <c r="AL292" s="854" t="str">
        <f aca="false">IF(U292&lt;&gt;"","新規に適用","")</f>
        <v/>
      </c>
      <c r="AM292" s="855" t="e">
        <f aca="false">IFERROR(IF(OR(N293="ベア加算",N293=""),0, IF(OR(U290="新加算Ⅰ",U290="新加算Ⅱ",U290="新加算Ⅲ",U290="新加算Ⅳ"),0,ROUNDDOWN(ROUND(L290*VLOOKUP(K290,【参考】数式用!$A$5:$I$27,MATCH("ベア加算",【参考】数式用!$B$4:$I$4,0)+1,0),0)*M290,0)*AG292)),"")),0),0))))</f>
        <v>#N/A</v>
      </c>
      <c r="AN292" s="856" t="e">
        <f aca="false">IF(AM292=0,"",IF(AND(U292&lt;&gt;"",AN290=""),"新規に適用",IF(AND(U292&lt;&gt;"",AN290&lt;&gt;""),"継続で適用","")))</f>
        <v>#N/A</v>
      </c>
      <c r="AO292" s="856" t="str">
        <f aca="false">IF(AND(U292&lt;&gt;"",AO290=""),"新規に適用",IF(AND(U292&lt;&gt;"",AO290&lt;&gt;""),"継続で適用",""))</f>
        <v/>
      </c>
      <c r="AP292" s="857"/>
      <c r="AQ292" s="856" t="str">
        <f aca="false">IF(AND(U292&lt;&gt;"",AQ290=""),"新規に適用",IF(AND(U292&lt;&gt;"",AQ290&lt;&gt;""),"継続で適用",""))</f>
        <v/>
      </c>
      <c r="AR292" s="858" t="str">
        <f aca="false">IF(AND(U292&lt;&gt;"",AO290=""),"新規に適用",IF(AND(U292&lt;&gt;"",OR(U290="新加算Ⅰ",U290="新加算Ⅱ",U290="新加算Ⅴ（１）",U290="新加算Ⅴ（２）",U290="新加算Ⅴ（３）",U290="新加算Ⅴ（４）",U290="新加算Ⅴ（５）",U290="新加算Ⅴ（６）",U290="新加算Ⅴ（７）",U290="新加算Ⅴ（９）",U290="新加算Ⅴ（10）",U290="新加算Ⅴ（12）")),"継続で適用",""))</f>
        <v/>
      </c>
      <c r="AS292" s="856" t="str">
        <f aca="false">IF(AND(U292&lt;&gt;"",AS290=""),"新規に適用",IF(AND(U292&lt;&gt;"",AS290&lt;&gt;""),"継続で適用",""))</f>
        <v/>
      </c>
      <c r="AT292" s="839"/>
      <c r="AU292" s="869"/>
      <c r="AV292" s="832" t="str">
        <f aca="false">IF(K290&lt;&gt;"","V列に色付け","")</f>
        <v/>
      </c>
      <c r="AW292" s="878"/>
      <c r="AX292" s="834"/>
      <c r="BL292" s="645" t="str">
        <f aca="false">G290</f>
        <v/>
      </c>
    </row>
    <row r="293" s="1" customFormat="true" ht="30" hidden="false" customHeight="true" outlineLevel="0" collapsed="false">
      <c r="A293" s="731"/>
      <c r="B293" s="618"/>
      <c r="C293" s="618"/>
      <c r="D293" s="618"/>
      <c r="E293" s="618"/>
      <c r="F293" s="618"/>
      <c r="G293" s="619"/>
      <c r="H293" s="619"/>
      <c r="I293" s="619"/>
      <c r="J293" s="809"/>
      <c r="K293" s="619"/>
      <c r="L293" s="621"/>
      <c r="M293" s="622"/>
      <c r="N293" s="860" t="str">
        <f aca="false">IF('別紙様式2-2（４・５月分）'!Q223="","",'別紙様式2-2（４・５月分）'!Q223)</f>
        <v/>
      </c>
      <c r="O293" s="864"/>
      <c r="P293" s="874"/>
      <c r="Q293" s="841"/>
      <c r="R293" s="875"/>
      <c r="S293" s="876"/>
      <c r="T293" s="844"/>
      <c r="U293" s="845"/>
      <c r="V293" s="871"/>
      <c r="W293" s="847"/>
      <c r="X293" s="882"/>
      <c r="Y293" s="668"/>
      <c r="Z293" s="882"/>
      <c r="AA293" s="668"/>
      <c r="AB293" s="882"/>
      <c r="AC293" s="668"/>
      <c r="AD293" s="882"/>
      <c r="AE293" s="668"/>
      <c r="AF293" s="668"/>
      <c r="AG293" s="849"/>
      <c r="AH293" s="850"/>
      <c r="AI293" s="872"/>
      <c r="AJ293" s="883"/>
      <c r="AK293" s="853"/>
      <c r="AL293" s="854"/>
      <c r="AM293" s="855"/>
      <c r="AN293" s="856"/>
      <c r="AO293" s="856"/>
      <c r="AP293" s="857"/>
      <c r="AQ293" s="856"/>
      <c r="AR293" s="858"/>
      <c r="AS293" s="856"/>
      <c r="AT293" s="682" t="str">
        <f aca="false">IF(AV290="","",IF(OR(U290="",AND(N293="ベア加算なし",OR(U290="新加算Ⅰ",U290="新加算Ⅱ",U290="新加算Ⅲ",U290="新加算Ⅳ"),AN290=""),AND(OR(U290="新加算Ⅰ",U290="新加算Ⅱ",U290="新加算Ⅲ",U290="新加算Ⅳ",U290="新加算Ⅴ（１）",U290="新加算Ⅴ（２）",U290="新加算Ⅴ（３）",U290="新加算Ⅴ（４）",U290="新加算Ⅴ（５）",U290="新加算Ⅴ（６）",U290="新加算Ⅴ（８）",U290="新加算Ⅴ（11）"),AO290=""),AND(OR(U290="新加算Ⅴ（７）",U290="新加算Ⅴ（９）",U290="新加算Ⅴ（10）",U290="新加算Ⅴ（12）",U290="新加算Ⅴ（13）",U290="新加算Ⅴ（14）"),AP290=""),AND(OR(U290="新加算Ⅰ",U290="新加算Ⅱ",U290="新加算Ⅲ",U290="新加算Ⅴ（１）",U290="新加算Ⅴ（３）",U290="新加算Ⅴ（８）"),AQ290=""),AND(AND(OR(U290="新加算Ⅰ",U290="新加算Ⅱ",U290="新加算Ⅴ（１）",U290="新加算Ⅴ（２）",U290="新加算Ⅴ（３）",U290="新加算Ⅴ（４）",U290="新加算Ⅴ（５）",U290="新加算Ⅴ（６）",U290="新加算Ⅴ（７）",U290="新加算Ⅴ（９）",U290="新加算Ⅴ（10）",U290="新加算Ⅴ（12）"),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290=""),AND(OR(U290="新加算Ⅰ",U290="新加算Ⅴ（１）",U290="新加算Ⅴ（２）",U290="新加算Ⅴ（５）",U290="新加算Ⅴ（７）",U290="新加算Ⅴ（10）"),AS290="")),"！記入が必要な欄（ピンク色のセル）に空欄があります。空欄を埋めてください。",""))</f>
        <v/>
      </c>
      <c r="AU293" s="869"/>
      <c r="AV293" s="832"/>
      <c r="AW293" s="878" t="str">
        <f aca="false">IF('別紙様式2-2（４・５月分）'!O223="","",'別紙様式2-2（４・５月分）'!O223)</f>
        <v/>
      </c>
      <c r="AX293" s="834"/>
      <c r="BL293" s="645" t="str">
        <f aca="false">G290</f>
        <v/>
      </c>
    </row>
    <row r="294" customFormat="false" ht="30" hidden="false" customHeight="true" outlineLevel="0" collapsed="false">
      <c r="A294" s="617" t="n">
        <v>71</v>
      </c>
      <c r="B294" s="732" t="str">
        <f aca="false">IF(基本情報入力シート!C124="","",基本情報入力シート!C124)</f>
        <v/>
      </c>
      <c r="C294" s="732"/>
      <c r="D294" s="732"/>
      <c r="E294" s="732"/>
      <c r="F294" s="732"/>
      <c r="G294" s="733" t="str">
        <f aca="false">IF(基本情報入力シート!M124="","",基本情報入力シート!M124)</f>
        <v/>
      </c>
      <c r="H294" s="733" t="str">
        <f aca="false">IF(基本情報入力シート!R124="","",基本情報入力シート!R124)</f>
        <v/>
      </c>
      <c r="I294" s="733" t="str">
        <f aca="false">IF(基本情報入力シート!W124="","",基本情報入力シート!W124)</f>
        <v/>
      </c>
      <c r="J294" s="861" t="str">
        <f aca="false">IF(基本情報入力シート!X124="","",基本情報入力シート!X124)</f>
        <v/>
      </c>
      <c r="K294" s="733" t="str">
        <f aca="false">IF(基本情報入力シート!Y124="","",基本情報入力シート!Y124)</f>
        <v/>
      </c>
      <c r="L294" s="880" t="str">
        <f aca="false">IF(基本情報入力シート!AB124="","",基本情報入力シート!AB124)</f>
        <v/>
      </c>
      <c r="M294" s="881" t="e">
        <f aca="false">IF(基本情報入力シート!AC124="","",基本情報入力シート!AC124)</f>
        <v>#N/A</v>
      </c>
      <c r="N294" s="812" t="str">
        <f aca="false">IF('別紙様式2-2（４・５月分）'!Q224="","",'別紙様式2-2（４・５月分）'!Q224)</f>
        <v/>
      </c>
      <c r="O294" s="864" t="e">
        <f aca="false">IF(SUM('別紙様式2-2（４・５月分）'!R224:R226)=0,"",SUM('別紙様式2-2（４・５月分）'!R224:R226))</f>
        <v>#N/A</v>
      </c>
      <c r="P294" s="814" t="e">
        <f aca="false">IFERROR(VLOOKUP('別紙様式2-2（４・５月分）'!AR224,【参考】数式用!$AT$5:$AU$22,2,FALSE),"")))</f>
        <v>#N/A</v>
      </c>
      <c r="Q294" s="814"/>
      <c r="R294" s="814"/>
      <c r="S294" s="865" t="e">
        <f aca="false">IFERROR(VLOOKUP(K294,【参考】数式用!$A$5:$AB$27,MATCH(P294,【参考】数式用!$B$4:$AB$4,0)+1,0),"")))</f>
        <v>#N/A</v>
      </c>
      <c r="T294" s="816" t="s">
        <v>447</v>
      </c>
      <c r="U294" s="817"/>
      <c r="V294" s="866" t="e">
        <f aca="false">IFERROR(VLOOKUP(K294,【参考】数式用!$A$5:$AB$27,MATCH(U294,【参考】数式用!$B$4:$AB$4,0)+1,0),"")))</f>
        <v>#N/A</v>
      </c>
      <c r="W294" s="819" t="s">
        <v>114</v>
      </c>
      <c r="X294" s="820" t="n">
        <v>6</v>
      </c>
      <c r="Y294" s="627" t="s">
        <v>115</v>
      </c>
      <c r="Z294" s="820" t="n">
        <v>6</v>
      </c>
      <c r="AA294" s="627" t="s">
        <v>406</v>
      </c>
      <c r="AB294" s="820" t="n">
        <v>7</v>
      </c>
      <c r="AC294" s="627" t="s">
        <v>115</v>
      </c>
      <c r="AD294" s="820" t="n">
        <v>3</v>
      </c>
      <c r="AE294" s="627" t="s">
        <v>116</v>
      </c>
      <c r="AF294" s="627" t="s">
        <v>127</v>
      </c>
      <c r="AG294" s="821" t="n">
        <f aca="false">IF(X294&gt;=1,(AB294*12+AD294)-(X294*12+Z294)+1,"")</f>
        <v>10</v>
      </c>
      <c r="AH294" s="822" t="s">
        <v>407</v>
      </c>
      <c r="AI294" s="867" t="str">
        <f aca="false">IFERROR(ROUNDDOWN(ROUND(L294*V294,0)*M294,0)*AG294,"")</f>
        <v/>
      </c>
      <c r="AJ294" s="868" t="str">
        <f aca="false">IFERROR(ROUNDDOWN(ROUND((L294*(V294-AX294)),0)*M294,0)*AG294,"")</f>
        <v/>
      </c>
      <c r="AK294" s="825" t="e">
        <f aca="false">IFERROR(IF(OR(N294="",N295="",N297=""),0,ROUNDDOWN(ROUNDDOWN(ROUND(L294*VLOOKUP(K294,【参考】数式用!$A$5:$AB$27,MATCH("新加算Ⅳ",【参考】数式用!$B$4:$AB$4,0)+1,0),0)*M294,0)*AG294*0.5,0)),"")),0),0),0)))</f>
        <v>#N/A</v>
      </c>
      <c r="AL294" s="826"/>
      <c r="AM294" s="827" t="e">
        <f aca="false">IFERROR(IF(OR(N297="ベア加算",N297=""),0, IF(OR(U294="新加算Ⅰ",U294="新加算Ⅱ",U294="新加算Ⅲ",U294="新加算Ⅳ"),ROUNDDOWN(ROUND(L294*VLOOKUP(K294,【参考】数式用!$A$5:$I$27,MATCH("ベア加算",【参考】数式用!$B$4:$I$4,0)+1,0),0)*M294,0)*AG294,0)),"")),0),0))))</f>
        <v>#N/A</v>
      </c>
      <c r="AN294" s="704"/>
      <c r="AO294" s="828"/>
      <c r="AP294" s="705"/>
      <c r="AQ294" s="705"/>
      <c r="AR294" s="829"/>
      <c r="AS294" s="830"/>
      <c r="AT294" s="640" t="str">
        <f aca="false">IF(AV294="","",IF(V294&lt;O294,"！加算の要件上は問題ありませんが、令和６年４・５月と比較して令和６年６月に加算率が下がる計画になっています。",""))</f>
        <v/>
      </c>
      <c r="AU294" s="869"/>
      <c r="AV294" s="832" t="str">
        <f aca="false">IF(K294&lt;&gt;"","V列に色付け","")</f>
        <v/>
      </c>
      <c r="AW294" s="878" t="str">
        <f aca="false">IF('別紙様式2-2（４・５月分）'!O224="","",'別紙様式2-2（４・５月分）'!O224)</f>
        <v/>
      </c>
      <c r="AX294" s="834" t="e">
        <f aca="false">IF(SUM('別紙様式2-2（４・５月分）'!P224:P226)=0,"",SUM('別紙様式2-2（４・５月分）'!P224:P226))</f>
        <v>#N/A</v>
      </c>
      <c r="AY294" s="835" t="e">
        <f aca="false">IFERROR(VLOOKUP(K294,【参考】数式用!$AJ$2:$AK$24,2,FALSE),"")))</f>
        <v>#N/A</v>
      </c>
      <c r="AZ294" s="836" t="s">
        <v>448</v>
      </c>
      <c r="BA294" s="836" t="s">
        <v>449</v>
      </c>
      <c r="BB294" s="836" t="s">
        <v>450</v>
      </c>
      <c r="BC294" s="836" t="s">
        <v>451</v>
      </c>
      <c r="BD294" s="836" t="e">
        <f aca="false">IF(AND(P294&lt;&gt;"新加算Ⅰ",P294&lt;&gt;"新加算Ⅱ",P294&lt;&gt;"新加算Ⅲ",P294&lt;&gt;"新加算Ⅳ"),P294,IF(Q296&lt;&gt;"",Q296,""))</f>
        <v>#N/A</v>
      </c>
      <c r="BE294" s="836"/>
      <c r="BF294" s="836" t="e">
        <f aca="false">IF(AM294&lt;&gt;0,IF(AN294="○","入力済","未入力"),"")</f>
        <v>#N/A</v>
      </c>
      <c r="BG294" s="836" t="str">
        <f aca="false">IF(OR(U294="新加算Ⅰ",U294="新加算Ⅱ",U294="新加算Ⅲ",U294="新加算Ⅳ",U294="新加算Ⅴ（１）",U294="新加算Ⅴ（２）",U294="新加算Ⅴ（３）",U294="新加算ⅠⅤ（４）",U294="新加算Ⅴ（５）",U294="新加算Ⅴ（６）",U294="新加算Ⅴ（８）",U294="新加算Ⅴ（11）"),IF(OR(AO294="○",AO294="令和６年度中に満たす"),"入力済","未入力"),"")</f>
        <v/>
      </c>
      <c r="BH294" s="836" t="str">
        <f aca="false">IF(OR(U294="新加算Ⅴ（７）",U294="新加算Ⅴ（９）",U294="新加算Ⅴ（10）",U294="新加算Ⅴ（12）",U294="新加算Ⅴ（13）",U294="新加算Ⅴ（14）"),IF(OR(AP294="○",AP294="令和６年度中に満たす"),"入力済","未入力"),"")</f>
        <v/>
      </c>
      <c r="BI294" s="836" t="str">
        <f aca="false">IF(OR(U294="新加算Ⅰ",U294="新加算Ⅱ",U294="新加算Ⅲ",U294="新加算Ⅴ（１）",U294="新加算Ⅴ（３）",U294="新加算Ⅴ（８）"),IF(OR(AQ294="○",AQ294="令和６年度中に満たす"),"入力済","未入力"),"")</f>
        <v/>
      </c>
      <c r="BJ294" s="837" t="str">
        <f aca="false">IF(OR(U294="新加算Ⅰ",U294="新加算Ⅱ",U294="新加算Ⅴ（１）",U294="新加算Ⅴ（２）",U294="新加算Ⅴ（３）",U294="新加算Ⅴ（４）",U294="新加算Ⅴ（５）",U294="新加算Ⅴ（６）",U294="新加算Ⅴ（７）",U294="新加算Ⅴ（９）",U294="新加算Ⅴ（10）",U294="新加算Ⅴ（12）"),IF(OR(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（病院等（老健以外）)",K294&lt;&gt;"（介護予防）短期入所療養介護（医療院）"),AR294&lt;&gt;""),1,""),"")</f>
        <v/>
      </c>
      <c r="BK294" s="832" t="str">
        <f aca="false">IF(OR(U294="新加算Ⅰ",U294="新加算Ⅴ（１）",U294="新加算Ⅴ（２）",U294="新加算Ⅴ（５）",U294="新加算Ⅴ（７）",U294="新加算Ⅴ（10）"),IF(AS294="","未入力","入力済"),"")</f>
        <v/>
      </c>
      <c r="BL294" s="645" t="str">
        <f aca="false">G294</f>
        <v/>
      </c>
    </row>
    <row r="295" customFormat="false" ht="15" hidden="false" customHeight="true" outlineLevel="0" collapsed="false">
      <c r="A295" s="617"/>
      <c r="B295" s="732"/>
      <c r="C295" s="732"/>
      <c r="D295" s="732"/>
      <c r="E295" s="732"/>
      <c r="F295" s="732"/>
      <c r="G295" s="733"/>
      <c r="H295" s="733"/>
      <c r="I295" s="733"/>
      <c r="J295" s="861"/>
      <c r="K295" s="733"/>
      <c r="L295" s="880"/>
      <c r="M295" s="881"/>
      <c r="N295" s="838" t="str">
        <f aca="false">IF('別紙様式2-2（４・５月分）'!Q225="","",'別紙様式2-2（４・５月分）'!Q225)</f>
        <v/>
      </c>
      <c r="O295" s="864"/>
      <c r="P295" s="814"/>
      <c r="Q295" s="814"/>
      <c r="R295" s="814"/>
      <c r="S295" s="865"/>
      <c r="T295" s="816"/>
      <c r="U295" s="817"/>
      <c r="V295" s="866"/>
      <c r="W295" s="819"/>
      <c r="X295" s="820"/>
      <c r="Y295" s="627"/>
      <c r="Z295" s="820"/>
      <c r="AA295" s="627"/>
      <c r="AB295" s="820"/>
      <c r="AC295" s="627"/>
      <c r="AD295" s="820"/>
      <c r="AE295" s="627"/>
      <c r="AF295" s="627"/>
      <c r="AG295" s="821"/>
      <c r="AH295" s="822"/>
      <c r="AI295" s="867"/>
      <c r="AJ295" s="868"/>
      <c r="AK295" s="825"/>
      <c r="AL295" s="826"/>
      <c r="AM295" s="827"/>
      <c r="AN295" s="704"/>
      <c r="AO295" s="828"/>
      <c r="AP295" s="705"/>
      <c r="AQ295" s="705"/>
      <c r="AR295" s="829"/>
      <c r="AS295" s="830"/>
      <c r="AT295" s="839" t="str">
        <f aca="false">IF(AV294="","",IF(AG294&gt;10,"！令和６年度の新加算の「算定対象月」が10か月を超えています。標準的な「算定対象月」は令和６年６月から令和７年３月です。",IF(OR(AB294&lt;&gt;7,AD294&lt;&gt;3),"！算定期間の終わりが令和７年３月になっていません。区分変更を行う場合は、別紙様式2-4に記入してください。","")))</f>
        <v/>
      </c>
      <c r="AU295" s="869"/>
      <c r="AV295" s="832"/>
      <c r="AW295" s="878" t="str">
        <f aca="false">IF('別紙様式2-2（４・５月分）'!O225="","",'別紙様式2-2（４・５月分）'!O225)</f>
        <v/>
      </c>
      <c r="AX295" s="834"/>
      <c r="AY295" s="835"/>
      <c r="AZ295" s="836"/>
      <c r="BA295" s="836"/>
      <c r="BB295" s="836"/>
      <c r="BC295" s="836"/>
      <c r="BD295" s="836"/>
      <c r="BE295" s="836"/>
      <c r="BF295" s="836"/>
      <c r="BG295" s="836"/>
      <c r="BH295" s="836"/>
      <c r="BI295" s="836"/>
      <c r="BJ295" s="837"/>
      <c r="BK295" s="832"/>
      <c r="BL295" s="645" t="str">
        <f aca="false">G294</f>
        <v/>
      </c>
    </row>
    <row r="296" s="1" customFormat="true" ht="15" hidden="false" customHeight="true" outlineLevel="0" collapsed="false">
      <c r="A296" s="617"/>
      <c r="B296" s="732"/>
      <c r="C296" s="732"/>
      <c r="D296" s="732"/>
      <c r="E296" s="732"/>
      <c r="F296" s="732"/>
      <c r="G296" s="733"/>
      <c r="H296" s="733"/>
      <c r="I296" s="733"/>
      <c r="J296" s="861"/>
      <c r="K296" s="733"/>
      <c r="L296" s="880"/>
      <c r="M296" s="881"/>
      <c r="N296" s="838"/>
      <c r="O296" s="864"/>
      <c r="P296" s="874" t="s">
        <v>118</v>
      </c>
      <c r="Q296" s="841" t="e">
        <f aca="false">IFERROR(VLOOKUP('別紙様式2-2（４・５月分）'!AR224,【参考】数式用!$AT$5:$AV$22,3,FALSE),"")))</f>
        <v>#N/A</v>
      </c>
      <c r="R296" s="875" t="s">
        <v>120</v>
      </c>
      <c r="S296" s="870" t="e">
        <f aca="false">IFERROR(VLOOKUP(K294,【参考】数式用!$A$5:$AB$27,MATCH(Q296,【参考】数式用!$B$4:$AB$4,0)+1,0),"")))</f>
        <v>#N/A</v>
      </c>
      <c r="T296" s="844" t="s">
        <v>452</v>
      </c>
      <c r="U296" s="845"/>
      <c r="V296" s="871" t="e">
        <f aca="false">IFERROR(VLOOKUP(K294,【参考】数式用!$A$5:$AB$27,MATCH(U296,【参考】数式用!$B$4:$AB$4,0)+1,0),"")))</f>
        <v>#N/A</v>
      </c>
      <c r="W296" s="847" t="s">
        <v>114</v>
      </c>
      <c r="X296" s="882" t="n">
        <v>7</v>
      </c>
      <c r="Y296" s="668" t="s">
        <v>115</v>
      </c>
      <c r="Z296" s="882" t="n">
        <v>4</v>
      </c>
      <c r="AA296" s="668" t="s">
        <v>406</v>
      </c>
      <c r="AB296" s="882" t="n">
        <v>8</v>
      </c>
      <c r="AC296" s="668" t="s">
        <v>115</v>
      </c>
      <c r="AD296" s="882" t="n">
        <v>3</v>
      </c>
      <c r="AE296" s="668" t="s">
        <v>116</v>
      </c>
      <c r="AF296" s="668" t="s">
        <v>127</v>
      </c>
      <c r="AG296" s="849" t="n">
        <f aca="false">IF(X296&gt;=1,(AB296*12+AD296)-(X296*12+Z296)+1,"")</f>
        <v>12</v>
      </c>
      <c r="AH296" s="850" t="s">
        <v>407</v>
      </c>
      <c r="AI296" s="872" t="str">
        <f aca="false">IFERROR(ROUNDDOWN(ROUND(L294*V296,0)*M294,0)*AG296,"")</f>
        <v/>
      </c>
      <c r="AJ296" s="883" t="str">
        <f aca="false">IFERROR(ROUNDDOWN(ROUND((L294*(V296-AX294)),0)*M294,0)*AG296,"")</f>
        <v/>
      </c>
      <c r="AK296" s="853" t="e">
        <f aca="false">IFERROR(IF(OR(N294="",N295="",N297=""),0,ROUNDDOWN(ROUNDDOWN(ROUND(L294*VLOOKUP(K294,【参考】数式用!$A$5:$AB$27,MATCH("新加算Ⅳ",【参考】数式用!$B$4:$AB$4,0)+1,0),0)*M294,0)*AG296*0.5,0)),"")),0),0),0)))</f>
        <v>#N/A</v>
      </c>
      <c r="AL296" s="854" t="str">
        <f aca="false">IF(U296&lt;&gt;"","新規に適用","")</f>
        <v/>
      </c>
      <c r="AM296" s="855" t="e">
        <f aca="false">IFERROR(IF(OR(N297="ベア加算",N297=""),0, IF(OR(U294="新加算Ⅰ",U294="新加算Ⅱ",U294="新加算Ⅲ",U294="新加算Ⅳ"),0,ROUNDDOWN(ROUND(L294*VLOOKUP(K294,【参考】数式用!$A$5:$I$27,MATCH("ベア加算",【参考】数式用!$B$4:$I$4,0)+1,0),0)*M294,0)*AG296)),"")),0),0))))</f>
        <v>#N/A</v>
      </c>
      <c r="AN296" s="856" t="e">
        <f aca="false">IF(AM296=0,"",IF(AND(U296&lt;&gt;"",AN294=""),"新規に適用",IF(AND(U296&lt;&gt;"",AN294&lt;&gt;""),"継続で適用","")))</f>
        <v>#N/A</v>
      </c>
      <c r="AO296" s="856" t="str">
        <f aca="false">IF(AND(U296&lt;&gt;"",AO294=""),"新規に適用",IF(AND(U296&lt;&gt;"",AO294&lt;&gt;""),"継続で適用",""))</f>
        <v/>
      </c>
      <c r="AP296" s="857"/>
      <c r="AQ296" s="856" t="str">
        <f aca="false">IF(AND(U296&lt;&gt;"",AQ294=""),"新規に適用",IF(AND(U296&lt;&gt;"",AQ294&lt;&gt;""),"継続で適用",""))</f>
        <v/>
      </c>
      <c r="AR296" s="858" t="str">
        <f aca="false">IF(AND(U296&lt;&gt;"",AO294=""),"新規に適用",IF(AND(U296&lt;&gt;"",OR(U294="新加算Ⅰ",U294="新加算Ⅱ",U294="新加算Ⅴ（１）",U294="新加算Ⅴ（２）",U294="新加算Ⅴ（３）",U294="新加算Ⅴ（４）",U294="新加算Ⅴ（５）",U294="新加算Ⅴ（６）",U294="新加算Ⅴ（７）",U294="新加算Ⅴ（９）",U294="新加算Ⅴ（10）",U294="新加算Ⅴ（12）")),"継続で適用",""))</f>
        <v/>
      </c>
      <c r="AS296" s="856" t="str">
        <f aca="false">IF(AND(U296&lt;&gt;"",AS294=""),"新規に適用",IF(AND(U296&lt;&gt;"",AS294&lt;&gt;""),"継続で適用",""))</f>
        <v/>
      </c>
      <c r="AT296" s="839"/>
      <c r="AU296" s="869"/>
      <c r="AV296" s="832" t="str">
        <f aca="false">IF(K294&lt;&gt;"","V列に色付け","")</f>
        <v/>
      </c>
      <c r="AW296" s="878"/>
      <c r="AX296" s="834"/>
      <c r="BL296" s="645" t="str">
        <f aca="false">G294</f>
        <v/>
      </c>
    </row>
    <row r="297" s="1" customFormat="true" ht="30" hidden="false" customHeight="true" outlineLevel="0" collapsed="false">
      <c r="A297" s="617"/>
      <c r="B297" s="732"/>
      <c r="C297" s="732"/>
      <c r="D297" s="732"/>
      <c r="E297" s="732"/>
      <c r="F297" s="732"/>
      <c r="G297" s="733"/>
      <c r="H297" s="733"/>
      <c r="I297" s="733"/>
      <c r="J297" s="861"/>
      <c r="K297" s="733"/>
      <c r="L297" s="880"/>
      <c r="M297" s="881"/>
      <c r="N297" s="860" t="str">
        <f aca="false">IF('別紙様式2-2（４・５月分）'!Q226="","",'別紙様式2-2（４・５月分）'!Q226)</f>
        <v/>
      </c>
      <c r="O297" s="864"/>
      <c r="P297" s="874"/>
      <c r="Q297" s="841"/>
      <c r="R297" s="875"/>
      <c r="S297" s="870"/>
      <c r="T297" s="844"/>
      <c r="U297" s="845"/>
      <c r="V297" s="871"/>
      <c r="W297" s="847"/>
      <c r="X297" s="882"/>
      <c r="Y297" s="668"/>
      <c r="Z297" s="882"/>
      <c r="AA297" s="668"/>
      <c r="AB297" s="882"/>
      <c r="AC297" s="668"/>
      <c r="AD297" s="882"/>
      <c r="AE297" s="668"/>
      <c r="AF297" s="668"/>
      <c r="AG297" s="849"/>
      <c r="AH297" s="850"/>
      <c r="AI297" s="872"/>
      <c r="AJ297" s="883"/>
      <c r="AK297" s="853"/>
      <c r="AL297" s="854"/>
      <c r="AM297" s="855"/>
      <c r="AN297" s="856"/>
      <c r="AO297" s="856"/>
      <c r="AP297" s="857"/>
      <c r="AQ297" s="856"/>
      <c r="AR297" s="858"/>
      <c r="AS297" s="856"/>
      <c r="AT297" s="682" t="str">
        <f aca="false">IF(AV294="","",IF(OR(U294="",AND(N297="ベア加算なし",OR(U294="新加算Ⅰ",U294="新加算Ⅱ",U294="新加算Ⅲ",U294="新加算Ⅳ"),AN294=""),AND(OR(U294="新加算Ⅰ",U294="新加算Ⅱ",U294="新加算Ⅲ",U294="新加算Ⅳ",U294="新加算Ⅴ（１）",U294="新加算Ⅴ（２）",U294="新加算Ⅴ（３）",U294="新加算Ⅴ（４）",U294="新加算Ⅴ（５）",U294="新加算Ⅴ（６）",U294="新加算Ⅴ（８）",U294="新加算Ⅴ（11）"),AO294=""),AND(OR(U294="新加算Ⅴ（７）",U294="新加算Ⅴ（９）",U294="新加算Ⅴ（10）",U294="新加算Ⅴ（12）",U294="新加算Ⅴ（13）",U294="新加算Ⅴ（14）"),AP294=""),AND(OR(U294="新加算Ⅰ",U294="新加算Ⅱ",U294="新加算Ⅲ",U294="新加算Ⅴ（１）",U294="新加算Ⅴ（３）",U294="新加算Ⅴ（８）"),AQ294=""),AND(AND(OR(U294="新加算Ⅰ",U294="新加算Ⅱ",U294="新加算Ⅴ（１）",U294="新加算Ⅴ（２）",U294="新加算Ⅴ（３）",U294="新加算Ⅴ（４）",U294="新加算Ⅴ（５）",U294="新加算Ⅴ（６）",U294="新加算Ⅴ（７）",U294="新加算Ⅴ（９）",U294="新加算Ⅴ（10）",U294="新加算Ⅴ（12）"),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294=""),AND(OR(U294="新加算Ⅰ",U294="新加算Ⅴ（１）",U294="新加算Ⅴ（２）",U294="新加算Ⅴ（５）",U294="新加算Ⅴ（７）",U294="新加算Ⅴ（10）"),AS294="")),"！記入が必要な欄（ピンク色のセル）に空欄があります。空欄を埋めてください。",""))</f>
        <v/>
      </c>
      <c r="AU297" s="869"/>
      <c r="AV297" s="832"/>
      <c r="AW297" s="878" t="str">
        <f aca="false">IF('別紙様式2-2（４・５月分）'!O226="","",'別紙様式2-2（４・５月分）'!O226)</f>
        <v/>
      </c>
      <c r="AX297" s="834"/>
      <c r="BL297" s="645" t="str">
        <f aca="false">G294</f>
        <v/>
      </c>
    </row>
    <row r="298" customFormat="false" ht="30" hidden="false" customHeight="true" outlineLevel="0" collapsed="false">
      <c r="A298" s="731" t="n">
        <v>72</v>
      </c>
      <c r="B298" s="618" t="str">
        <f aca="false">IF(基本情報入力シート!C125="","",基本情報入力シート!C125)</f>
        <v/>
      </c>
      <c r="C298" s="618"/>
      <c r="D298" s="618"/>
      <c r="E298" s="618"/>
      <c r="F298" s="618"/>
      <c r="G298" s="619" t="str">
        <f aca="false">IF(基本情報入力シート!M125="","",基本情報入力シート!M125)</f>
        <v/>
      </c>
      <c r="H298" s="619" t="str">
        <f aca="false">IF(基本情報入力シート!R125="","",基本情報入力シート!R125)</f>
        <v/>
      </c>
      <c r="I298" s="619" t="str">
        <f aca="false">IF(基本情報入力シート!W125="","",基本情報入力シート!W125)</f>
        <v/>
      </c>
      <c r="J298" s="809" t="str">
        <f aca="false">IF(基本情報入力シート!X125="","",基本情報入力シート!X125)</f>
        <v/>
      </c>
      <c r="K298" s="619" t="str">
        <f aca="false">IF(基本情報入力シート!Y125="","",基本情報入力シート!Y125)</f>
        <v/>
      </c>
      <c r="L298" s="621" t="str">
        <f aca="false">IF(基本情報入力シート!AB125="","",基本情報入力シート!AB125)</f>
        <v/>
      </c>
      <c r="M298" s="622" t="e">
        <f aca="false">IF(基本情報入力シート!AC125="","",基本情報入力シート!AC125)</f>
        <v>#N/A</v>
      </c>
      <c r="N298" s="812" t="str">
        <f aca="false">IF('別紙様式2-2（４・５月分）'!Q227="","",'別紙様式2-2（４・５月分）'!Q227)</f>
        <v/>
      </c>
      <c r="O298" s="864" t="e">
        <f aca="false">IF(SUM('別紙様式2-2（４・５月分）'!R227:R229)=0,"",SUM('別紙様式2-2（４・５月分）'!R227:R229))</f>
        <v>#N/A</v>
      </c>
      <c r="P298" s="814" t="e">
        <f aca="false">IFERROR(VLOOKUP('別紙様式2-2（４・５月分）'!AR227,【参考】数式用!$AT$5:$AU$22,2,FALSE),"")))</f>
        <v>#N/A</v>
      </c>
      <c r="Q298" s="814"/>
      <c r="R298" s="814"/>
      <c r="S298" s="865" t="e">
        <f aca="false">IFERROR(VLOOKUP(K298,【参考】数式用!$A$5:$AB$27,MATCH(P298,【参考】数式用!$B$4:$AB$4,0)+1,0),"")))</f>
        <v>#N/A</v>
      </c>
      <c r="T298" s="816" t="s">
        <v>447</v>
      </c>
      <c r="U298" s="817"/>
      <c r="V298" s="866" t="e">
        <f aca="false">IFERROR(VLOOKUP(K298,【参考】数式用!$A$5:$AB$27,MATCH(U298,【参考】数式用!$B$4:$AB$4,0)+1,0),"")))</f>
        <v>#N/A</v>
      </c>
      <c r="W298" s="819" t="s">
        <v>114</v>
      </c>
      <c r="X298" s="820" t="n">
        <v>6</v>
      </c>
      <c r="Y298" s="627" t="s">
        <v>115</v>
      </c>
      <c r="Z298" s="820" t="n">
        <v>6</v>
      </c>
      <c r="AA298" s="627" t="s">
        <v>406</v>
      </c>
      <c r="AB298" s="820" t="n">
        <v>7</v>
      </c>
      <c r="AC298" s="627" t="s">
        <v>115</v>
      </c>
      <c r="AD298" s="820" t="n">
        <v>3</v>
      </c>
      <c r="AE298" s="627" t="s">
        <v>116</v>
      </c>
      <c r="AF298" s="627" t="s">
        <v>127</v>
      </c>
      <c r="AG298" s="821" t="n">
        <f aca="false">IF(X298&gt;=1,(AB298*12+AD298)-(X298*12+Z298)+1,"")</f>
        <v>10</v>
      </c>
      <c r="AH298" s="822" t="s">
        <v>407</v>
      </c>
      <c r="AI298" s="867" t="str">
        <f aca="false">IFERROR(ROUNDDOWN(ROUND(L298*V298,0)*M298,0)*AG298,"")</f>
        <v/>
      </c>
      <c r="AJ298" s="868" t="str">
        <f aca="false">IFERROR(ROUNDDOWN(ROUND((L298*(V298-AX298)),0)*M298,0)*AG298,"")</f>
        <v/>
      </c>
      <c r="AK298" s="825" t="e">
        <f aca="false">IFERROR(IF(OR(N298="",N299="",N301=""),0,ROUNDDOWN(ROUNDDOWN(ROUND(L298*VLOOKUP(K298,【参考】数式用!$A$5:$AB$27,MATCH("新加算Ⅳ",【参考】数式用!$B$4:$AB$4,0)+1,0),0)*M298,0)*AG298*0.5,0)),"")),0),0),0)))</f>
        <v>#N/A</v>
      </c>
      <c r="AL298" s="826"/>
      <c r="AM298" s="827" t="e">
        <f aca="false">IFERROR(IF(OR(N301="ベア加算",N301=""),0, IF(OR(U298="新加算Ⅰ",U298="新加算Ⅱ",U298="新加算Ⅲ",U298="新加算Ⅳ"),ROUNDDOWN(ROUND(L298*VLOOKUP(K298,【参考】数式用!$A$5:$I$27,MATCH("ベア加算",【参考】数式用!$B$4:$I$4,0)+1,0),0)*M298,0)*AG298,0)),"")),0),0))))</f>
        <v>#N/A</v>
      </c>
      <c r="AN298" s="704"/>
      <c r="AO298" s="828"/>
      <c r="AP298" s="705"/>
      <c r="AQ298" s="705"/>
      <c r="AR298" s="829"/>
      <c r="AS298" s="830"/>
      <c r="AT298" s="640" t="str">
        <f aca="false">IF(AV298="","",IF(V298&lt;O298,"！加算の要件上は問題ありませんが、令和６年４・５月と比較して令和６年６月に加算率が下がる計画になっています。",""))</f>
        <v/>
      </c>
      <c r="AU298" s="869"/>
      <c r="AV298" s="832" t="str">
        <f aca="false">IF(K298&lt;&gt;"","V列に色付け","")</f>
        <v/>
      </c>
      <c r="AW298" s="878" t="str">
        <f aca="false">IF('別紙様式2-2（４・５月分）'!O227="","",'別紙様式2-2（４・５月分）'!O227)</f>
        <v/>
      </c>
      <c r="AX298" s="834" t="e">
        <f aca="false">IF(SUM('別紙様式2-2（４・５月分）'!P227:P229)=0,"",SUM('別紙様式2-2（４・５月分）'!P227:P229))</f>
        <v>#N/A</v>
      </c>
      <c r="AY298" s="835" t="e">
        <f aca="false">IFERROR(VLOOKUP(K298,【参考】数式用!$AJ$2:$AK$24,2,FALSE),"")))</f>
        <v>#N/A</v>
      </c>
      <c r="AZ298" s="836" t="s">
        <v>448</v>
      </c>
      <c r="BA298" s="836" t="s">
        <v>449</v>
      </c>
      <c r="BB298" s="836" t="s">
        <v>450</v>
      </c>
      <c r="BC298" s="836" t="s">
        <v>451</v>
      </c>
      <c r="BD298" s="836" t="e">
        <f aca="false">IF(AND(P298&lt;&gt;"新加算Ⅰ",P298&lt;&gt;"新加算Ⅱ",P298&lt;&gt;"新加算Ⅲ",P298&lt;&gt;"新加算Ⅳ"),P298,IF(Q300&lt;&gt;"",Q300,""))</f>
        <v>#N/A</v>
      </c>
      <c r="BE298" s="836"/>
      <c r="BF298" s="836" t="e">
        <f aca="false">IF(AM298&lt;&gt;0,IF(AN298="○","入力済","未入力"),"")</f>
        <v>#N/A</v>
      </c>
      <c r="BG298" s="836" t="str">
        <f aca="false">IF(OR(U298="新加算Ⅰ",U298="新加算Ⅱ",U298="新加算Ⅲ",U298="新加算Ⅳ",U298="新加算Ⅴ（１）",U298="新加算Ⅴ（２）",U298="新加算Ⅴ（３）",U298="新加算ⅠⅤ（４）",U298="新加算Ⅴ（５）",U298="新加算Ⅴ（６）",U298="新加算Ⅴ（８）",U298="新加算Ⅴ（11）"),IF(OR(AO298="○",AO298="令和６年度中に満たす"),"入力済","未入力"),"")</f>
        <v/>
      </c>
      <c r="BH298" s="836" t="str">
        <f aca="false">IF(OR(U298="新加算Ⅴ（７）",U298="新加算Ⅴ（９）",U298="新加算Ⅴ（10）",U298="新加算Ⅴ（12）",U298="新加算Ⅴ（13）",U298="新加算Ⅴ（14）"),IF(OR(AP298="○",AP298="令和６年度中に満たす"),"入力済","未入力"),"")</f>
        <v/>
      </c>
      <c r="BI298" s="836" t="str">
        <f aca="false">IF(OR(U298="新加算Ⅰ",U298="新加算Ⅱ",U298="新加算Ⅲ",U298="新加算Ⅴ（１）",U298="新加算Ⅴ（３）",U298="新加算Ⅴ（８）"),IF(OR(AQ298="○",AQ298="令和６年度中に満たす"),"入力済","未入力"),"")</f>
        <v/>
      </c>
      <c r="BJ298" s="837" t="str">
        <f aca="false">IF(OR(U298="新加算Ⅰ",U298="新加算Ⅱ",U298="新加算Ⅴ（１）",U298="新加算Ⅴ（２）",U298="新加算Ⅴ（３）",U298="新加算Ⅴ（４）",U298="新加算Ⅴ（５）",U298="新加算Ⅴ（６）",U298="新加算Ⅴ（７）",U298="新加算Ⅴ（９）",U298="新加算Ⅴ（10）",U298="新加算Ⅴ（12）"),IF(OR(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（病院等（老健以外）)",K298&lt;&gt;"（介護予防）短期入所療養介護（医療院）"),AR298&lt;&gt;""),1,""),"")</f>
        <v/>
      </c>
      <c r="BK298" s="832" t="str">
        <f aca="false">IF(OR(U298="新加算Ⅰ",U298="新加算Ⅴ（１）",U298="新加算Ⅴ（２）",U298="新加算Ⅴ（５）",U298="新加算Ⅴ（７）",U298="新加算Ⅴ（10）"),IF(AS298="","未入力","入力済"),"")</f>
        <v/>
      </c>
      <c r="BL298" s="645" t="str">
        <f aca="false">G298</f>
        <v/>
      </c>
    </row>
    <row r="299" customFormat="false" ht="15" hidden="false" customHeight="true" outlineLevel="0" collapsed="false">
      <c r="A299" s="731"/>
      <c r="B299" s="618"/>
      <c r="C299" s="618"/>
      <c r="D299" s="618"/>
      <c r="E299" s="618"/>
      <c r="F299" s="618"/>
      <c r="G299" s="619"/>
      <c r="H299" s="619"/>
      <c r="I299" s="619"/>
      <c r="J299" s="809"/>
      <c r="K299" s="619"/>
      <c r="L299" s="621"/>
      <c r="M299" s="622"/>
      <c r="N299" s="838" t="str">
        <f aca="false">IF('別紙様式2-2（４・５月分）'!Q228="","",'別紙様式2-2（４・５月分）'!Q228)</f>
        <v/>
      </c>
      <c r="O299" s="864"/>
      <c r="P299" s="814"/>
      <c r="Q299" s="814"/>
      <c r="R299" s="814"/>
      <c r="S299" s="865"/>
      <c r="T299" s="816"/>
      <c r="U299" s="817"/>
      <c r="V299" s="866"/>
      <c r="W299" s="819"/>
      <c r="X299" s="820"/>
      <c r="Y299" s="627"/>
      <c r="Z299" s="820"/>
      <c r="AA299" s="627"/>
      <c r="AB299" s="820"/>
      <c r="AC299" s="627"/>
      <c r="AD299" s="820"/>
      <c r="AE299" s="627"/>
      <c r="AF299" s="627"/>
      <c r="AG299" s="821"/>
      <c r="AH299" s="822"/>
      <c r="AI299" s="867"/>
      <c r="AJ299" s="868"/>
      <c r="AK299" s="825"/>
      <c r="AL299" s="826"/>
      <c r="AM299" s="827"/>
      <c r="AN299" s="704"/>
      <c r="AO299" s="828"/>
      <c r="AP299" s="705"/>
      <c r="AQ299" s="705"/>
      <c r="AR299" s="829"/>
      <c r="AS299" s="830"/>
      <c r="AT299" s="839" t="str">
        <f aca="false">IF(AV298="","",IF(AG298&gt;10,"！令和６年度の新加算の「算定対象月」が10か月を超えています。標準的な「算定対象月」は令和６年６月から令和７年３月です。",IF(OR(AB298&lt;&gt;7,AD298&lt;&gt;3),"！算定期間の終わりが令和７年３月になっていません。区分変更を行う場合は、別紙様式2-4に記入してください。","")))</f>
        <v/>
      </c>
      <c r="AU299" s="869"/>
      <c r="AV299" s="832"/>
      <c r="AW299" s="878" t="str">
        <f aca="false">IF('別紙様式2-2（４・５月分）'!O228="","",'別紙様式2-2（４・５月分）'!O228)</f>
        <v/>
      </c>
      <c r="AX299" s="834"/>
      <c r="AY299" s="835"/>
      <c r="AZ299" s="836"/>
      <c r="BA299" s="836"/>
      <c r="BB299" s="836"/>
      <c r="BC299" s="836"/>
      <c r="BD299" s="836"/>
      <c r="BE299" s="836"/>
      <c r="BF299" s="836"/>
      <c r="BG299" s="836"/>
      <c r="BH299" s="836"/>
      <c r="BI299" s="836"/>
      <c r="BJ299" s="837"/>
      <c r="BK299" s="832"/>
      <c r="BL299" s="645" t="str">
        <f aca="false">G298</f>
        <v/>
      </c>
    </row>
    <row r="300" s="1" customFormat="true" ht="15" hidden="false" customHeight="true" outlineLevel="0" collapsed="false">
      <c r="A300" s="731"/>
      <c r="B300" s="618"/>
      <c r="C300" s="618"/>
      <c r="D300" s="618"/>
      <c r="E300" s="618"/>
      <c r="F300" s="618"/>
      <c r="G300" s="619"/>
      <c r="H300" s="619"/>
      <c r="I300" s="619"/>
      <c r="J300" s="809"/>
      <c r="K300" s="619"/>
      <c r="L300" s="621"/>
      <c r="M300" s="622"/>
      <c r="N300" s="838"/>
      <c r="O300" s="864"/>
      <c r="P300" s="874" t="s">
        <v>118</v>
      </c>
      <c r="Q300" s="841" t="e">
        <f aca="false">IFERROR(VLOOKUP('別紙様式2-2（４・５月分）'!AR227,【参考】数式用!$AT$5:$AV$22,3,FALSE),"")))</f>
        <v>#N/A</v>
      </c>
      <c r="R300" s="875" t="s">
        <v>120</v>
      </c>
      <c r="S300" s="876" t="e">
        <f aca="false">IFERROR(VLOOKUP(K298,【参考】数式用!$A$5:$AB$27,MATCH(Q300,【参考】数式用!$B$4:$AB$4,0)+1,0),"")))</f>
        <v>#N/A</v>
      </c>
      <c r="T300" s="844" t="s">
        <v>452</v>
      </c>
      <c r="U300" s="845"/>
      <c r="V300" s="871" t="e">
        <f aca="false">IFERROR(VLOOKUP(K298,【参考】数式用!$A$5:$AB$27,MATCH(U300,【参考】数式用!$B$4:$AB$4,0)+1,0),"")))</f>
        <v>#N/A</v>
      </c>
      <c r="W300" s="847" t="s">
        <v>114</v>
      </c>
      <c r="X300" s="882" t="n">
        <v>7</v>
      </c>
      <c r="Y300" s="668" t="s">
        <v>115</v>
      </c>
      <c r="Z300" s="882" t="n">
        <v>4</v>
      </c>
      <c r="AA300" s="668" t="s">
        <v>406</v>
      </c>
      <c r="AB300" s="882" t="n">
        <v>8</v>
      </c>
      <c r="AC300" s="668" t="s">
        <v>115</v>
      </c>
      <c r="AD300" s="882" t="n">
        <v>3</v>
      </c>
      <c r="AE300" s="668" t="s">
        <v>116</v>
      </c>
      <c r="AF300" s="668" t="s">
        <v>127</v>
      </c>
      <c r="AG300" s="849" t="n">
        <f aca="false">IF(X300&gt;=1,(AB300*12+AD300)-(X300*12+Z300)+1,"")</f>
        <v>12</v>
      </c>
      <c r="AH300" s="850" t="s">
        <v>407</v>
      </c>
      <c r="AI300" s="872" t="str">
        <f aca="false">IFERROR(ROUNDDOWN(ROUND(L298*V300,0)*M298,0)*AG300,"")</f>
        <v/>
      </c>
      <c r="AJ300" s="883" t="str">
        <f aca="false">IFERROR(ROUNDDOWN(ROUND((L298*(V300-AX298)),0)*M298,0)*AG300,"")</f>
        <v/>
      </c>
      <c r="AK300" s="853" t="e">
        <f aca="false">IFERROR(IF(OR(N298="",N299="",N301=""),0,ROUNDDOWN(ROUNDDOWN(ROUND(L298*VLOOKUP(K298,【参考】数式用!$A$5:$AB$27,MATCH("新加算Ⅳ",【参考】数式用!$B$4:$AB$4,0)+1,0),0)*M298,0)*AG300*0.5,0)),"")),0),0),0)))</f>
        <v>#N/A</v>
      </c>
      <c r="AL300" s="854" t="str">
        <f aca="false">IF(U300&lt;&gt;"","新規に適用","")</f>
        <v/>
      </c>
      <c r="AM300" s="855" t="e">
        <f aca="false">IFERROR(IF(OR(N301="ベア加算",N301=""),0, IF(OR(U298="新加算Ⅰ",U298="新加算Ⅱ",U298="新加算Ⅲ",U298="新加算Ⅳ"),0,ROUNDDOWN(ROUND(L298*VLOOKUP(K298,【参考】数式用!$A$5:$I$27,MATCH("ベア加算",【参考】数式用!$B$4:$I$4,0)+1,0),0)*M298,0)*AG300)),"")),0),0))))</f>
        <v>#N/A</v>
      </c>
      <c r="AN300" s="856" t="e">
        <f aca="false">IF(AM300=0,"",IF(AND(U300&lt;&gt;"",AN298=""),"新規に適用",IF(AND(U300&lt;&gt;"",AN298&lt;&gt;""),"継続で適用","")))</f>
        <v>#N/A</v>
      </c>
      <c r="AO300" s="856" t="str">
        <f aca="false">IF(AND(U300&lt;&gt;"",AO298=""),"新規に適用",IF(AND(U300&lt;&gt;"",AO298&lt;&gt;""),"継続で適用",""))</f>
        <v/>
      </c>
      <c r="AP300" s="857"/>
      <c r="AQ300" s="856" t="str">
        <f aca="false">IF(AND(U300&lt;&gt;"",AQ298=""),"新規に適用",IF(AND(U300&lt;&gt;"",AQ298&lt;&gt;""),"継続で適用",""))</f>
        <v/>
      </c>
      <c r="AR300" s="858" t="str">
        <f aca="false">IF(AND(U300&lt;&gt;"",AO298=""),"新規に適用",IF(AND(U300&lt;&gt;"",OR(U298="新加算Ⅰ",U298="新加算Ⅱ",U298="新加算Ⅴ（１）",U298="新加算Ⅴ（２）",U298="新加算Ⅴ（３）",U298="新加算Ⅴ（４）",U298="新加算Ⅴ（５）",U298="新加算Ⅴ（６）",U298="新加算Ⅴ（７）",U298="新加算Ⅴ（９）",U298="新加算Ⅴ（10）",U298="新加算Ⅴ（12）")),"継続で適用",""))</f>
        <v/>
      </c>
      <c r="AS300" s="856" t="str">
        <f aca="false">IF(AND(U300&lt;&gt;"",AS298=""),"新規に適用",IF(AND(U300&lt;&gt;"",AS298&lt;&gt;""),"継続で適用",""))</f>
        <v/>
      </c>
      <c r="AT300" s="839"/>
      <c r="AU300" s="869"/>
      <c r="AV300" s="832" t="str">
        <f aca="false">IF(K298&lt;&gt;"","V列に色付け","")</f>
        <v/>
      </c>
      <c r="AW300" s="878"/>
      <c r="AX300" s="834"/>
      <c r="BL300" s="645" t="str">
        <f aca="false">G298</f>
        <v/>
      </c>
    </row>
    <row r="301" s="1" customFormat="true" ht="30" hidden="false" customHeight="true" outlineLevel="0" collapsed="false">
      <c r="A301" s="731"/>
      <c r="B301" s="618"/>
      <c r="C301" s="618"/>
      <c r="D301" s="618"/>
      <c r="E301" s="618"/>
      <c r="F301" s="618"/>
      <c r="G301" s="619"/>
      <c r="H301" s="619"/>
      <c r="I301" s="619"/>
      <c r="J301" s="809"/>
      <c r="K301" s="619"/>
      <c r="L301" s="621"/>
      <c r="M301" s="622"/>
      <c r="N301" s="860" t="str">
        <f aca="false">IF('別紙様式2-2（４・５月分）'!Q229="","",'別紙様式2-2（４・５月分）'!Q229)</f>
        <v/>
      </c>
      <c r="O301" s="864"/>
      <c r="P301" s="874"/>
      <c r="Q301" s="841"/>
      <c r="R301" s="875"/>
      <c r="S301" s="876"/>
      <c r="T301" s="844"/>
      <c r="U301" s="845"/>
      <c r="V301" s="871"/>
      <c r="W301" s="847"/>
      <c r="X301" s="882"/>
      <c r="Y301" s="668"/>
      <c r="Z301" s="882"/>
      <c r="AA301" s="668"/>
      <c r="AB301" s="882"/>
      <c r="AC301" s="668"/>
      <c r="AD301" s="882"/>
      <c r="AE301" s="668"/>
      <c r="AF301" s="668"/>
      <c r="AG301" s="849"/>
      <c r="AH301" s="850"/>
      <c r="AI301" s="872"/>
      <c r="AJ301" s="883"/>
      <c r="AK301" s="853"/>
      <c r="AL301" s="854"/>
      <c r="AM301" s="855"/>
      <c r="AN301" s="856"/>
      <c r="AO301" s="856"/>
      <c r="AP301" s="857"/>
      <c r="AQ301" s="856"/>
      <c r="AR301" s="858"/>
      <c r="AS301" s="856"/>
      <c r="AT301" s="682" t="str">
        <f aca="false">IF(AV298="","",IF(OR(U298="",AND(N301="ベア加算なし",OR(U298="新加算Ⅰ",U298="新加算Ⅱ",U298="新加算Ⅲ",U298="新加算Ⅳ"),AN298=""),AND(OR(U298="新加算Ⅰ",U298="新加算Ⅱ",U298="新加算Ⅲ",U298="新加算Ⅳ",U298="新加算Ⅴ（１）",U298="新加算Ⅴ（２）",U298="新加算Ⅴ（３）",U298="新加算Ⅴ（４）",U298="新加算Ⅴ（５）",U298="新加算Ⅴ（６）",U298="新加算Ⅴ（８）",U298="新加算Ⅴ（11）"),AO298=""),AND(OR(U298="新加算Ⅴ（７）",U298="新加算Ⅴ（９）",U298="新加算Ⅴ（10）",U298="新加算Ⅴ（12）",U298="新加算Ⅴ（13）",U298="新加算Ⅴ（14）"),AP298=""),AND(OR(U298="新加算Ⅰ",U298="新加算Ⅱ",U298="新加算Ⅲ",U298="新加算Ⅴ（１）",U298="新加算Ⅴ（３）",U298="新加算Ⅴ（８）"),AQ298=""),AND(AND(OR(U298="新加算Ⅰ",U298="新加算Ⅱ",U298="新加算Ⅴ（１）",U298="新加算Ⅴ（２）",U298="新加算Ⅴ（３）",U298="新加算Ⅴ（４）",U298="新加算Ⅴ（５）",U298="新加算Ⅴ（６）",U298="新加算Ⅴ（７）",U298="新加算Ⅴ（９）",U298="新加算Ⅴ（10）",U298="新加算Ⅴ（12）"),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298=""),AND(OR(U298="新加算Ⅰ",U298="新加算Ⅴ（１）",U298="新加算Ⅴ（２）",U298="新加算Ⅴ（５）",U298="新加算Ⅴ（７）",U298="新加算Ⅴ（10）"),AS298="")),"！記入が必要な欄（ピンク色のセル）に空欄があります。空欄を埋めてください。",""))</f>
        <v/>
      </c>
      <c r="AU301" s="869"/>
      <c r="AV301" s="832"/>
      <c r="AW301" s="878" t="str">
        <f aca="false">IF('別紙様式2-2（４・５月分）'!O229="","",'別紙様式2-2（４・５月分）'!O229)</f>
        <v/>
      </c>
      <c r="AX301" s="834"/>
      <c r="BL301" s="645" t="str">
        <f aca="false">G298</f>
        <v/>
      </c>
    </row>
    <row r="302" customFormat="false" ht="30" hidden="false" customHeight="true" outlineLevel="0" collapsed="false">
      <c r="A302" s="617" t="n">
        <v>73</v>
      </c>
      <c r="B302" s="732" t="str">
        <f aca="false">IF(基本情報入力シート!C126="","",基本情報入力シート!C126)</f>
        <v/>
      </c>
      <c r="C302" s="732"/>
      <c r="D302" s="732"/>
      <c r="E302" s="732"/>
      <c r="F302" s="732"/>
      <c r="G302" s="733" t="str">
        <f aca="false">IF(基本情報入力シート!M126="","",基本情報入力シート!M126)</f>
        <v/>
      </c>
      <c r="H302" s="733" t="str">
        <f aca="false">IF(基本情報入力シート!R126="","",基本情報入力シート!R126)</f>
        <v/>
      </c>
      <c r="I302" s="733" t="str">
        <f aca="false">IF(基本情報入力シート!W126="","",基本情報入力シート!W126)</f>
        <v/>
      </c>
      <c r="J302" s="861" t="str">
        <f aca="false">IF(基本情報入力シート!X126="","",基本情報入力シート!X126)</f>
        <v/>
      </c>
      <c r="K302" s="733" t="str">
        <f aca="false">IF(基本情報入力シート!Y126="","",基本情報入力シート!Y126)</f>
        <v/>
      </c>
      <c r="L302" s="880" t="str">
        <f aca="false">IF(基本情報入力シート!AB126="","",基本情報入力シート!AB126)</f>
        <v/>
      </c>
      <c r="M302" s="881" t="e">
        <f aca="false">IF(基本情報入力シート!AC126="","",基本情報入力シート!AC126)</f>
        <v>#N/A</v>
      </c>
      <c r="N302" s="812" t="str">
        <f aca="false">IF('別紙様式2-2（４・５月分）'!Q230="","",'別紙様式2-2（４・５月分）'!Q230)</f>
        <v/>
      </c>
      <c r="O302" s="864" t="e">
        <f aca="false">IF(SUM('別紙様式2-2（４・５月分）'!R230:R232)=0,"",SUM('別紙様式2-2（４・５月分）'!R230:R232))</f>
        <v>#N/A</v>
      </c>
      <c r="P302" s="814" t="e">
        <f aca="false">IFERROR(VLOOKUP('別紙様式2-2（４・５月分）'!AR230,【参考】数式用!$AT$5:$AU$22,2,FALSE),"")))</f>
        <v>#N/A</v>
      </c>
      <c r="Q302" s="814"/>
      <c r="R302" s="814"/>
      <c r="S302" s="865" t="e">
        <f aca="false">IFERROR(VLOOKUP(K302,【参考】数式用!$A$5:$AB$27,MATCH(P302,【参考】数式用!$B$4:$AB$4,0)+1,0),"")))</f>
        <v>#N/A</v>
      </c>
      <c r="T302" s="816" t="s">
        <v>447</v>
      </c>
      <c r="U302" s="817"/>
      <c r="V302" s="866" t="e">
        <f aca="false">IFERROR(VLOOKUP(K302,【参考】数式用!$A$5:$AB$27,MATCH(U302,【参考】数式用!$B$4:$AB$4,0)+1,0),"")))</f>
        <v>#N/A</v>
      </c>
      <c r="W302" s="819" t="s">
        <v>114</v>
      </c>
      <c r="X302" s="820" t="n">
        <v>6</v>
      </c>
      <c r="Y302" s="627" t="s">
        <v>115</v>
      </c>
      <c r="Z302" s="820" t="n">
        <v>6</v>
      </c>
      <c r="AA302" s="627" t="s">
        <v>406</v>
      </c>
      <c r="AB302" s="820" t="n">
        <v>7</v>
      </c>
      <c r="AC302" s="627" t="s">
        <v>115</v>
      </c>
      <c r="AD302" s="820" t="n">
        <v>3</v>
      </c>
      <c r="AE302" s="627" t="s">
        <v>116</v>
      </c>
      <c r="AF302" s="627" t="s">
        <v>127</v>
      </c>
      <c r="AG302" s="821" t="n">
        <f aca="false">IF(X302&gt;=1,(AB302*12+AD302)-(X302*12+Z302)+1,"")</f>
        <v>10</v>
      </c>
      <c r="AH302" s="822" t="s">
        <v>407</v>
      </c>
      <c r="AI302" s="867" t="str">
        <f aca="false">IFERROR(ROUNDDOWN(ROUND(L302*V302,0)*M302,0)*AG302,"")</f>
        <v/>
      </c>
      <c r="AJ302" s="868" t="str">
        <f aca="false">IFERROR(ROUNDDOWN(ROUND((L302*(V302-AX302)),0)*M302,0)*AG302,"")</f>
        <v/>
      </c>
      <c r="AK302" s="825" t="e">
        <f aca="false">IFERROR(IF(OR(N302="",N303="",N305=""),0,ROUNDDOWN(ROUNDDOWN(ROUND(L302*VLOOKUP(K302,【参考】数式用!$A$5:$AB$27,MATCH("新加算Ⅳ",【参考】数式用!$B$4:$AB$4,0)+1,0),0)*M302,0)*AG302*0.5,0)),"")),0),0),0)))</f>
        <v>#N/A</v>
      </c>
      <c r="AL302" s="826"/>
      <c r="AM302" s="827" t="e">
        <f aca="false">IFERROR(IF(OR(N305="ベア加算",N305=""),0, IF(OR(U302="新加算Ⅰ",U302="新加算Ⅱ",U302="新加算Ⅲ",U302="新加算Ⅳ"),ROUNDDOWN(ROUND(L302*VLOOKUP(K302,【参考】数式用!$A$5:$I$27,MATCH("ベア加算",【参考】数式用!$B$4:$I$4,0)+1,0),0)*M302,0)*AG302,0)),"")),0),0))))</f>
        <v>#N/A</v>
      </c>
      <c r="AN302" s="704"/>
      <c r="AO302" s="828"/>
      <c r="AP302" s="705"/>
      <c r="AQ302" s="705"/>
      <c r="AR302" s="829"/>
      <c r="AS302" s="830"/>
      <c r="AT302" s="640" t="str">
        <f aca="false">IF(AV302="","",IF(V302&lt;O302,"！加算の要件上は問題ありませんが、令和６年４・５月と比較して令和６年６月に加算率が下がる計画になっています。",""))</f>
        <v/>
      </c>
      <c r="AU302" s="869"/>
      <c r="AV302" s="832" t="str">
        <f aca="false">IF(K302&lt;&gt;"","V列に色付け","")</f>
        <v/>
      </c>
      <c r="AW302" s="878" t="str">
        <f aca="false">IF('別紙様式2-2（４・５月分）'!O230="","",'別紙様式2-2（４・５月分）'!O230)</f>
        <v/>
      </c>
      <c r="AX302" s="834" t="e">
        <f aca="false">IF(SUM('別紙様式2-2（４・５月分）'!P230:P232)=0,"",SUM('別紙様式2-2（４・５月分）'!P230:P232))</f>
        <v>#N/A</v>
      </c>
      <c r="AY302" s="835" t="e">
        <f aca="false">IFERROR(VLOOKUP(K302,【参考】数式用!$AJ$2:$AK$24,2,FALSE),"")))</f>
        <v>#N/A</v>
      </c>
      <c r="AZ302" s="836" t="s">
        <v>448</v>
      </c>
      <c r="BA302" s="836" t="s">
        <v>449</v>
      </c>
      <c r="BB302" s="836" t="s">
        <v>450</v>
      </c>
      <c r="BC302" s="836" t="s">
        <v>451</v>
      </c>
      <c r="BD302" s="836" t="e">
        <f aca="false">IF(AND(P302&lt;&gt;"新加算Ⅰ",P302&lt;&gt;"新加算Ⅱ",P302&lt;&gt;"新加算Ⅲ",P302&lt;&gt;"新加算Ⅳ"),P302,IF(Q304&lt;&gt;"",Q304,""))</f>
        <v>#N/A</v>
      </c>
      <c r="BE302" s="836"/>
      <c r="BF302" s="836" t="e">
        <f aca="false">IF(AM302&lt;&gt;0,IF(AN302="○","入力済","未入力"),"")</f>
        <v>#N/A</v>
      </c>
      <c r="BG302" s="836" t="str">
        <f aca="false">IF(OR(U302="新加算Ⅰ",U302="新加算Ⅱ",U302="新加算Ⅲ",U302="新加算Ⅳ",U302="新加算Ⅴ（１）",U302="新加算Ⅴ（２）",U302="新加算Ⅴ（３）",U302="新加算ⅠⅤ（４）",U302="新加算Ⅴ（５）",U302="新加算Ⅴ（６）",U302="新加算Ⅴ（８）",U302="新加算Ⅴ（11）"),IF(OR(AO302="○",AO302="令和６年度中に満たす"),"入力済","未入力"),"")</f>
        <v/>
      </c>
      <c r="BH302" s="836" t="str">
        <f aca="false">IF(OR(U302="新加算Ⅴ（７）",U302="新加算Ⅴ（９）",U302="新加算Ⅴ（10）",U302="新加算Ⅴ（12）",U302="新加算Ⅴ（13）",U302="新加算Ⅴ（14）"),IF(OR(AP302="○",AP302="令和６年度中に満たす"),"入力済","未入力"),"")</f>
        <v/>
      </c>
      <c r="BI302" s="836" t="str">
        <f aca="false">IF(OR(U302="新加算Ⅰ",U302="新加算Ⅱ",U302="新加算Ⅲ",U302="新加算Ⅴ（１）",U302="新加算Ⅴ（３）",U302="新加算Ⅴ（８）"),IF(OR(AQ302="○",AQ302="令和６年度中に満たす"),"入力済","未入力"),"")</f>
        <v/>
      </c>
      <c r="BJ302" s="837" t="str">
        <f aca="false">IF(OR(U302="新加算Ⅰ",U302="新加算Ⅱ",U302="新加算Ⅴ（１）",U302="新加算Ⅴ（２）",U302="新加算Ⅴ（３）",U302="新加算Ⅴ（４）",U302="新加算Ⅴ（５）",U302="新加算Ⅴ（６）",U302="新加算Ⅴ（７）",U302="新加算Ⅴ（９）",U302="新加算Ⅴ（10）",U302="新加算Ⅴ（12）"),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（病院等（老健以外）)",K302&lt;&gt;"（介護予防）短期入所療養介護（医療院）"),AR302&lt;&gt;""),1,""),"")</f>
        <v/>
      </c>
      <c r="BK302" s="832" t="str">
        <f aca="false">IF(OR(U302="新加算Ⅰ",U302="新加算Ⅴ（１）",U302="新加算Ⅴ（２）",U302="新加算Ⅴ（５）",U302="新加算Ⅴ（７）",U302="新加算Ⅴ（10）"),IF(AS302="","未入力","入力済"),"")</f>
        <v/>
      </c>
      <c r="BL302" s="645" t="str">
        <f aca="false">G302</f>
        <v/>
      </c>
    </row>
    <row r="303" customFormat="false" ht="15" hidden="false" customHeight="true" outlineLevel="0" collapsed="false">
      <c r="A303" s="617"/>
      <c r="B303" s="732"/>
      <c r="C303" s="732"/>
      <c r="D303" s="732"/>
      <c r="E303" s="732"/>
      <c r="F303" s="732"/>
      <c r="G303" s="733"/>
      <c r="H303" s="733"/>
      <c r="I303" s="733"/>
      <c r="J303" s="861"/>
      <c r="K303" s="733"/>
      <c r="L303" s="880"/>
      <c r="M303" s="881"/>
      <c r="N303" s="838" t="str">
        <f aca="false">IF('別紙様式2-2（４・５月分）'!Q231="","",'別紙様式2-2（４・５月分）'!Q231)</f>
        <v/>
      </c>
      <c r="O303" s="864"/>
      <c r="P303" s="814"/>
      <c r="Q303" s="814"/>
      <c r="R303" s="814"/>
      <c r="S303" s="865"/>
      <c r="T303" s="816"/>
      <c r="U303" s="817"/>
      <c r="V303" s="866"/>
      <c r="W303" s="819"/>
      <c r="X303" s="820"/>
      <c r="Y303" s="627"/>
      <c r="Z303" s="820"/>
      <c r="AA303" s="627"/>
      <c r="AB303" s="820"/>
      <c r="AC303" s="627"/>
      <c r="AD303" s="820"/>
      <c r="AE303" s="627"/>
      <c r="AF303" s="627"/>
      <c r="AG303" s="821"/>
      <c r="AH303" s="822"/>
      <c r="AI303" s="867"/>
      <c r="AJ303" s="868"/>
      <c r="AK303" s="825"/>
      <c r="AL303" s="826"/>
      <c r="AM303" s="827"/>
      <c r="AN303" s="704"/>
      <c r="AO303" s="828"/>
      <c r="AP303" s="705"/>
      <c r="AQ303" s="705"/>
      <c r="AR303" s="829"/>
      <c r="AS303" s="830"/>
      <c r="AT303" s="839" t="str">
        <f aca="false">IF(AV302="","",IF(AG302&gt;10,"！令和６年度の新加算の「算定対象月」が10か月を超えています。標準的な「算定対象月」は令和６年６月から令和７年３月です。",IF(OR(AB302&lt;&gt;7,AD302&lt;&gt;3),"！算定期間の終わりが令和７年３月になっていません。区分変更を行う場合は、別紙様式2-4に記入してください。","")))</f>
        <v/>
      </c>
      <c r="AU303" s="869"/>
      <c r="AV303" s="832"/>
      <c r="AW303" s="878" t="str">
        <f aca="false">IF('別紙様式2-2（４・５月分）'!O231="","",'別紙様式2-2（４・５月分）'!O231)</f>
        <v/>
      </c>
      <c r="AX303" s="834"/>
      <c r="AY303" s="835"/>
      <c r="AZ303" s="836"/>
      <c r="BA303" s="836"/>
      <c r="BB303" s="836"/>
      <c r="BC303" s="836"/>
      <c r="BD303" s="836"/>
      <c r="BE303" s="836"/>
      <c r="BF303" s="836"/>
      <c r="BG303" s="836"/>
      <c r="BH303" s="836"/>
      <c r="BI303" s="836"/>
      <c r="BJ303" s="837"/>
      <c r="BK303" s="832"/>
      <c r="BL303" s="645" t="str">
        <f aca="false">G302</f>
        <v/>
      </c>
    </row>
    <row r="304" s="1" customFormat="true" ht="15" hidden="false" customHeight="true" outlineLevel="0" collapsed="false">
      <c r="A304" s="617"/>
      <c r="B304" s="732"/>
      <c r="C304" s="732"/>
      <c r="D304" s="732"/>
      <c r="E304" s="732"/>
      <c r="F304" s="732"/>
      <c r="G304" s="733"/>
      <c r="H304" s="733"/>
      <c r="I304" s="733"/>
      <c r="J304" s="861"/>
      <c r="K304" s="733"/>
      <c r="L304" s="880"/>
      <c r="M304" s="881"/>
      <c r="N304" s="838"/>
      <c r="O304" s="864"/>
      <c r="P304" s="874" t="s">
        <v>118</v>
      </c>
      <c r="Q304" s="841" t="e">
        <f aca="false">IFERROR(VLOOKUP('別紙様式2-2（４・５月分）'!AR230,【参考】数式用!$AT$5:$AV$22,3,FALSE),"")))</f>
        <v>#N/A</v>
      </c>
      <c r="R304" s="875" t="s">
        <v>120</v>
      </c>
      <c r="S304" s="870" t="e">
        <f aca="false">IFERROR(VLOOKUP(K302,【参考】数式用!$A$5:$AB$27,MATCH(Q304,【参考】数式用!$B$4:$AB$4,0)+1,0),"")))</f>
        <v>#N/A</v>
      </c>
      <c r="T304" s="844" t="s">
        <v>452</v>
      </c>
      <c r="U304" s="845"/>
      <c r="V304" s="871" t="e">
        <f aca="false">IFERROR(VLOOKUP(K302,【参考】数式用!$A$5:$AB$27,MATCH(U304,【参考】数式用!$B$4:$AB$4,0)+1,0),"")))</f>
        <v>#N/A</v>
      </c>
      <c r="W304" s="847" t="s">
        <v>114</v>
      </c>
      <c r="X304" s="882" t="n">
        <v>7</v>
      </c>
      <c r="Y304" s="668" t="s">
        <v>115</v>
      </c>
      <c r="Z304" s="882" t="n">
        <v>4</v>
      </c>
      <c r="AA304" s="668" t="s">
        <v>406</v>
      </c>
      <c r="AB304" s="882" t="n">
        <v>8</v>
      </c>
      <c r="AC304" s="668" t="s">
        <v>115</v>
      </c>
      <c r="AD304" s="882" t="n">
        <v>3</v>
      </c>
      <c r="AE304" s="668" t="s">
        <v>116</v>
      </c>
      <c r="AF304" s="668" t="s">
        <v>127</v>
      </c>
      <c r="AG304" s="849" t="n">
        <f aca="false">IF(X304&gt;=1,(AB304*12+AD304)-(X304*12+Z304)+1,"")</f>
        <v>12</v>
      </c>
      <c r="AH304" s="850" t="s">
        <v>407</v>
      </c>
      <c r="AI304" s="872" t="str">
        <f aca="false">IFERROR(ROUNDDOWN(ROUND(L302*V304,0)*M302,0)*AG304,"")</f>
        <v/>
      </c>
      <c r="AJ304" s="883" t="str">
        <f aca="false">IFERROR(ROUNDDOWN(ROUND((L302*(V304-AX302)),0)*M302,0)*AG304,"")</f>
        <v/>
      </c>
      <c r="AK304" s="853" t="e">
        <f aca="false">IFERROR(IF(OR(N302="",N303="",N305=""),0,ROUNDDOWN(ROUNDDOWN(ROUND(L302*VLOOKUP(K302,【参考】数式用!$A$5:$AB$27,MATCH("新加算Ⅳ",【参考】数式用!$B$4:$AB$4,0)+1,0),0)*M302,0)*AG304*0.5,0)),"")),0),0),0)))</f>
        <v>#N/A</v>
      </c>
      <c r="AL304" s="854" t="str">
        <f aca="false">IF(U304&lt;&gt;"","新規に適用","")</f>
        <v/>
      </c>
      <c r="AM304" s="855" t="e">
        <f aca="false">IFERROR(IF(OR(N305="ベア加算",N305=""),0, IF(OR(U302="新加算Ⅰ",U302="新加算Ⅱ",U302="新加算Ⅲ",U302="新加算Ⅳ"),0,ROUNDDOWN(ROUND(L302*VLOOKUP(K302,【参考】数式用!$A$5:$I$27,MATCH("ベア加算",【参考】数式用!$B$4:$I$4,0)+1,0),0)*M302,0)*AG304)),"")),0),0))))</f>
        <v>#N/A</v>
      </c>
      <c r="AN304" s="856" t="e">
        <f aca="false">IF(AM304=0,"",IF(AND(U304&lt;&gt;"",AN302=""),"新規に適用",IF(AND(U304&lt;&gt;"",AN302&lt;&gt;""),"継続で適用","")))</f>
        <v>#N/A</v>
      </c>
      <c r="AO304" s="856" t="str">
        <f aca="false">IF(AND(U304&lt;&gt;"",AO302=""),"新規に適用",IF(AND(U304&lt;&gt;"",AO302&lt;&gt;""),"継続で適用",""))</f>
        <v/>
      </c>
      <c r="AP304" s="857"/>
      <c r="AQ304" s="856" t="str">
        <f aca="false">IF(AND(U304&lt;&gt;"",AQ302=""),"新規に適用",IF(AND(U304&lt;&gt;"",AQ302&lt;&gt;""),"継続で適用",""))</f>
        <v/>
      </c>
      <c r="AR304" s="858" t="str">
        <f aca="false">IF(AND(U304&lt;&gt;"",AO302=""),"新規に適用",IF(AND(U304&lt;&gt;"",OR(U302="新加算Ⅰ",U302="新加算Ⅱ",U302="新加算Ⅴ（１）",U302="新加算Ⅴ（２）",U302="新加算Ⅴ（３）",U302="新加算Ⅴ（４）",U302="新加算Ⅴ（５）",U302="新加算Ⅴ（６）",U302="新加算Ⅴ（７）",U302="新加算Ⅴ（９）",U302="新加算Ⅴ（10）",U302="新加算Ⅴ（12）")),"継続で適用",""))</f>
        <v/>
      </c>
      <c r="AS304" s="856" t="str">
        <f aca="false">IF(AND(U304&lt;&gt;"",AS302=""),"新規に適用",IF(AND(U304&lt;&gt;"",AS302&lt;&gt;""),"継続で適用",""))</f>
        <v/>
      </c>
      <c r="AT304" s="839"/>
      <c r="AU304" s="869"/>
      <c r="AV304" s="832" t="str">
        <f aca="false">IF(K302&lt;&gt;"","V列に色付け","")</f>
        <v/>
      </c>
      <c r="AW304" s="878"/>
      <c r="AX304" s="834"/>
      <c r="BL304" s="645" t="str">
        <f aca="false">G302</f>
        <v/>
      </c>
    </row>
    <row r="305" s="1" customFormat="true" ht="30" hidden="false" customHeight="true" outlineLevel="0" collapsed="false">
      <c r="A305" s="617"/>
      <c r="B305" s="732"/>
      <c r="C305" s="732"/>
      <c r="D305" s="732"/>
      <c r="E305" s="732"/>
      <c r="F305" s="732"/>
      <c r="G305" s="733"/>
      <c r="H305" s="733"/>
      <c r="I305" s="733"/>
      <c r="J305" s="861"/>
      <c r="K305" s="733"/>
      <c r="L305" s="880"/>
      <c r="M305" s="881"/>
      <c r="N305" s="860" t="str">
        <f aca="false">IF('別紙様式2-2（４・５月分）'!Q232="","",'別紙様式2-2（４・５月分）'!Q232)</f>
        <v/>
      </c>
      <c r="O305" s="864"/>
      <c r="P305" s="874"/>
      <c r="Q305" s="841"/>
      <c r="R305" s="875"/>
      <c r="S305" s="870"/>
      <c r="T305" s="844"/>
      <c r="U305" s="845"/>
      <c r="V305" s="871"/>
      <c r="W305" s="847"/>
      <c r="X305" s="882"/>
      <c r="Y305" s="668"/>
      <c r="Z305" s="882"/>
      <c r="AA305" s="668"/>
      <c r="AB305" s="882"/>
      <c r="AC305" s="668"/>
      <c r="AD305" s="882"/>
      <c r="AE305" s="668"/>
      <c r="AF305" s="668"/>
      <c r="AG305" s="849"/>
      <c r="AH305" s="850"/>
      <c r="AI305" s="872"/>
      <c r="AJ305" s="883"/>
      <c r="AK305" s="853"/>
      <c r="AL305" s="854"/>
      <c r="AM305" s="855"/>
      <c r="AN305" s="856"/>
      <c r="AO305" s="856"/>
      <c r="AP305" s="857"/>
      <c r="AQ305" s="856"/>
      <c r="AR305" s="858"/>
      <c r="AS305" s="856"/>
      <c r="AT305" s="682" t="str">
        <f aca="false">IF(AV302="","",IF(OR(U302="",AND(N305="ベア加算なし",OR(U302="新加算Ⅰ",U302="新加算Ⅱ",U302="新加算Ⅲ",U302="新加算Ⅳ"),AN302=""),AND(OR(U302="新加算Ⅰ",U302="新加算Ⅱ",U302="新加算Ⅲ",U302="新加算Ⅳ",U302="新加算Ⅴ（１）",U302="新加算Ⅴ（２）",U302="新加算Ⅴ（３）",U302="新加算Ⅴ（４）",U302="新加算Ⅴ（５）",U302="新加算Ⅴ（６）",U302="新加算Ⅴ（８）",U302="新加算Ⅴ（11）"),AO302=""),AND(OR(U302="新加算Ⅴ（７）",U302="新加算Ⅴ（９）",U302="新加算Ⅴ（10）",U302="新加算Ⅴ（12）",U302="新加算Ⅴ（13）",U302="新加算Ⅴ（14）"),AP302=""),AND(OR(U302="新加算Ⅰ",U302="新加算Ⅱ",U302="新加算Ⅲ",U302="新加算Ⅴ（１）",U302="新加算Ⅴ（３）",U302="新加算Ⅴ（８）"),AQ302=""),AND(AND(OR(U302="新加算Ⅰ",U302="新加算Ⅱ",U302="新加算Ⅴ（１）",U302="新加算Ⅴ（２）",U302="新加算Ⅴ（３）",U302="新加算Ⅴ（４）",U302="新加算Ⅴ（５）",U302="新加算Ⅴ（６）",U302="新加算Ⅴ（７）",U302="新加算Ⅴ（９）",U302="新加算Ⅴ（10）",U302="新加算Ⅴ（12）"),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302=""),AND(OR(U302="新加算Ⅰ",U302="新加算Ⅴ（１）",U302="新加算Ⅴ（２）",U302="新加算Ⅴ（５）",U302="新加算Ⅴ（７）",U302="新加算Ⅴ（10）"),AS302="")),"！記入が必要な欄（ピンク色のセル）に空欄があります。空欄を埋めてください。",""))</f>
        <v/>
      </c>
      <c r="AU305" s="869"/>
      <c r="AV305" s="832"/>
      <c r="AW305" s="878" t="str">
        <f aca="false">IF('別紙様式2-2（４・５月分）'!O232="","",'別紙様式2-2（４・５月分）'!O232)</f>
        <v/>
      </c>
      <c r="AX305" s="834"/>
      <c r="BL305" s="645" t="str">
        <f aca="false">G302</f>
        <v/>
      </c>
    </row>
    <row r="306" customFormat="false" ht="30" hidden="false" customHeight="true" outlineLevel="0" collapsed="false">
      <c r="A306" s="731" t="n">
        <v>74</v>
      </c>
      <c r="B306" s="732" t="str">
        <f aca="false">IF(基本情報入力シート!C127="","",基本情報入力シート!C127)</f>
        <v/>
      </c>
      <c r="C306" s="732"/>
      <c r="D306" s="732"/>
      <c r="E306" s="732"/>
      <c r="F306" s="732"/>
      <c r="G306" s="733" t="str">
        <f aca="false">IF(基本情報入力シート!M127="","",基本情報入力シート!M127)</f>
        <v/>
      </c>
      <c r="H306" s="733" t="str">
        <f aca="false">IF(基本情報入力シート!R127="","",基本情報入力シート!R127)</f>
        <v/>
      </c>
      <c r="I306" s="733" t="str">
        <f aca="false">IF(基本情報入力シート!W127="","",基本情報入力シート!W127)</f>
        <v/>
      </c>
      <c r="J306" s="861" t="str">
        <f aca="false">IF(基本情報入力シート!X127="","",基本情報入力シート!X127)</f>
        <v/>
      </c>
      <c r="K306" s="733" t="str">
        <f aca="false">IF(基本情報入力シート!Y127="","",基本情報入力シート!Y127)</f>
        <v/>
      </c>
      <c r="L306" s="880" t="str">
        <f aca="false">IF(基本情報入力シート!AB127="","",基本情報入力シート!AB127)</f>
        <v/>
      </c>
      <c r="M306" s="881" t="e">
        <f aca="false">IF(基本情報入力シート!AC127="","",基本情報入力シート!AC127)</f>
        <v>#N/A</v>
      </c>
      <c r="N306" s="812" t="str">
        <f aca="false">IF('別紙様式2-2（４・５月分）'!Q233="","",'別紙様式2-2（４・５月分）'!Q233)</f>
        <v/>
      </c>
      <c r="O306" s="864" t="e">
        <f aca="false">IF(SUM('別紙様式2-2（４・５月分）'!R233:R235)=0,"",SUM('別紙様式2-2（４・５月分）'!R233:R235))</f>
        <v>#N/A</v>
      </c>
      <c r="P306" s="814" t="e">
        <f aca="false">IFERROR(VLOOKUP('別紙様式2-2（４・５月分）'!AR233,【参考】数式用!$AT$5:$AU$22,2,FALSE),"")))</f>
        <v>#N/A</v>
      </c>
      <c r="Q306" s="814"/>
      <c r="R306" s="814"/>
      <c r="S306" s="865" t="e">
        <f aca="false">IFERROR(VLOOKUP(K306,【参考】数式用!$A$5:$AB$27,MATCH(P306,【参考】数式用!$B$4:$AB$4,0)+1,0),"")))</f>
        <v>#N/A</v>
      </c>
      <c r="T306" s="816" t="s">
        <v>447</v>
      </c>
      <c r="U306" s="817"/>
      <c r="V306" s="866" t="e">
        <f aca="false">IFERROR(VLOOKUP(K306,【参考】数式用!$A$5:$AB$27,MATCH(U306,【参考】数式用!$B$4:$AB$4,0)+1,0),"")))</f>
        <v>#N/A</v>
      </c>
      <c r="W306" s="819" t="s">
        <v>114</v>
      </c>
      <c r="X306" s="820" t="n">
        <v>6</v>
      </c>
      <c r="Y306" s="627" t="s">
        <v>115</v>
      </c>
      <c r="Z306" s="820" t="n">
        <v>6</v>
      </c>
      <c r="AA306" s="627" t="s">
        <v>406</v>
      </c>
      <c r="AB306" s="820" t="n">
        <v>7</v>
      </c>
      <c r="AC306" s="627" t="s">
        <v>115</v>
      </c>
      <c r="AD306" s="820" t="n">
        <v>3</v>
      </c>
      <c r="AE306" s="627" t="s">
        <v>116</v>
      </c>
      <c r="AF306" s="627" t="s">
        <v>127</v>
      </c>
      <c r="AG306" s="821" t="n">
        <f aca="false">IF(X306&gt;=1,(AB306*12+AD306)-(X306*12+Z306)+1,"")</f>
        <v>10</v>
      </c>
      <c r="AH306" s="822" t="s">
        <v>407</v>
      </c>
      <c r="AI306" s="867" t="str">
        <f aca="false">IFERROR(ROUNDDOWN(ROUND(L306*V306,0)*M306,0)*AG306,"")</f>
        <v/>
      </c>
      <c r="AJ306" s="868" t="str">
        <f aca="false">IFERROR(ROUNDDOWN(ROUND((L306*(V306-AX306)),0)*M306,0)*AG306,"")</f>
        <v/>
      </c>
      <c r="AK306" s="825" t="e">
        <f aca="false">IFERROR(IF(OR(N306="",N307="",N309=""),0,ROUNDDOWN(ROUNDDOWN(ROUND(L306*VLOOKUP(K306,【参考】数式用!$A$5:$AB$27,MATCH("新加算Ⅳ",【参考】数式用!$B$4:$AB$4,0)+1,0),0)*M306,0)*AG306*0.5,0)),"")),0),0),0)))</f>
        <v>#N/A</v>
      </c>
      <c r="AL306" s="826"/>
      <c r="AM306" s="827" t="e">
        <f aca="false">IFERROR(IF(OR(N309="ベア加算",N309=""),0, IF(OR(U306="新加算Ⅰ",U306="新加算Ⅱ",U306="新加算Ⅲ",U306="新加算Ⅳ"),ROUNDDOWN(ROUND(L306*VLOOKUP(K306,【参考】数式用!$A$5:$I$27,MATCH("ベア加算",【参考】数式用!$B$4:$I$4,0)+1,0),0)*M306,0)*AG306,0)),"")),0),0))))</f>
        <v>#N/A</v>
      </c>
      <c r="AN306" s="704"/>
      <c r="AO306" s="828"/>
      <c r="AP306" s="705"/>
      <c r="AQ306" s="705"/>
      <c r="AR306" s="829"/>
      <c r="AS306" s="830"/>
      <c r="AT306" s="640" t="str">
        <f aca="false">IF(AV306="","",IF(V306&lt;O306,"！加算の要件上は問題ありませんが、令和６年４・５月と比較して令和６年６月に加算率が下がる計画になっています。",""))</f>
        <v/>
      </c>
      <c r="AU306" s="869"/>
      <c r="AV306" s="832" t="str">
        <f aca="false">IF(K306&lt;&gt;"","V列に色付け","")</f>
        <v/>
      </c>
      <c r="AW306" s="878" t="str">
        <f aca="false">IF('別紙様式2-2（４・５月分）'!O233="","",'別紙様式2-2（４・５月分）'!O233)</f>
        <v/>
      </c>
      <c r="AX306" s="834" t="e">
        <f aca="false">IF(SUM('別紙様式2-2（４・５月分）'!P233:P235)=0,"",SUM('別紙様式2-2（４・５月分）'!P233:P235))</f>
        <v>#N/A</v>
      </c>
      <c r="AY306" s="835" t="e">
        <f aca="false">IFERROR(VLOOKUP(K306,【参考】数式用!$AJ$2:$AK$24,2,FALSE),"")))</f>
        <v>#N/A</v>
      </c>
      <c r="AZ306" s="836" t="s">
        <v>448</v>
      </c>
      <c r="BA306" s="836" t="s">
        <v>449</v>
      </c>
      <c r="BB306" s="836" t="s">
        <v>450</v>
      </c>
      <c r="BC306" s="836" t="s">
        <v>451</v>
      </c>
      <c r="BD306" s="836" t="e">
        <f aca="false">IF(AND(P306&lt;&gt;"新加算Ⅰ",P306&lt;&gt;"新加算Ⅱ",P306&lt;&gt;"新加算Ⅲ",P306&lt;&gt;"新加算Ⅳ"),P306,IF(Q308&lt;&gt;"",Q308,""))</f>
        <v>#N/A</v>
      </c>
      <c r="BE306" s="836"/>
      <c r="BF306" s="836" t="e">
        <f aca="false">IF(AM306&lt;&gt;0,IF(AN306="○","入力済","未入力"),"")</f>
        <v>#N/A</v>
      </c>
      <c r="BG306" s="836" t="str">
        <f aca="false">IF(OR(U306="新加算Ⅰ",U306="新加算Ⅱ",U306="新加算Ⅲ",U306="新加算Ⅳ",U306="新加算Ⅴ（１）",U306="新加算Ⅴ（２）",U306="新加算Ⅴ（３）",U306="新加算ⅠⅤ（４）",U306="新加算Ⅴ（５）",U306="新加算Ⅴ（６）",U306="新加算Ⅴ（８）",U306="新加算Ⅴ（11）"),IF(OR(AO306="○",AO306="令和６年度中に満たす"),"入力済","未入力"),"")</f>
        <v/>
      </c>
      <c r="BH306" s="836" t="str">
        <f aca="false">IF(OR(U306="新加算Ⅴ（７）",U306="新加算Ⅴ（９）",U306="新加算Ⅴ（10）",U306="新加算Ⅴ（12）",U306="新加算Ⅴ（13）",U306="新加算Ⅴ（14）"),IF(OR(AP306="○",AP306="令和６年度中に満たす"),"入力済","未入力"),"")</f>
        <v/>
      </c>
      <c r="BI306" s="836" t="str">
        <f aca="false">IF(OR(U306="新加算Ⅰ",U306="新加算Ⅱ",U306="新加算Ⅲ",U306="新加算Ⅴ（１）",U306="新加算Ⅴ（３）",U306="新加算Ⅴ（８）"),IF(OR(AQ306="○",AQ306="令和６年度中に満たす"),"入力済","未入力"),"")</f>
        <v/>
      </c>
      <c r="BJ306" s="837" t="str">
        <f aca="false">IF(OR(U306="新加算Ⅰ",U306="新加算Ⅱ",U306="新加算Ⅴ（１）",U306="新加算Ⅴ（２）",U306="新加算Ⅴ（３）",U306="新加算Ⅴ（４）",U306="新加算Ⅴ（５）",U306="新加算Ⅴ（６）",U306="新加算Ⅴ（７）",U306="新加算Ⅴ（９）",U306="新加算Ⅴ（10）",U306="新加算Ⅴ（12）"),IF(OR(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（病院等（老健以外）)",K306&lt;&gt;"（介護予防）短期入所療養介護（医療院）"),AR306&lt;&gt;""),1,""),"")</f>
        <v/>
      </c>
      <c r="BK306" s="832" t="str">
        <f aca="false">IF(OR(U306="新加算Ⅰ",U306="新加算Ⅴ（１）",U306="新加算Ⅴ（２）",U306="新加算Ⅴ（５）",U306="新加算Ⅴ（７）",U306="新加算Ⅴ（10）"),IF(AS306="","未入力","入力済"),"")</f>
        <v/>
      </c>
      <c r="BL306" s="645" t="str">
        <f aca="false">G306</f>
        <v/>
      </c>
    </row>
    <row r="307" customFormat="false" ht="15" hidden="false" customHeight="true" outlineLevel="0" collapsed="false">
      <c r="A307" s="731"/>
      <c r="B307" s="732"/>
      <c r="C307" s="732"/>
      <c r="D307" s="732"/>
      <c r="E307" s="732"/>
      <c r="F307" s="732"/>
      <c r="G307" s="733"/>
      <c r="H307" s="733"/>
      <c r="I307" s="733"/>
      <c r="J307" s="861"/>
      <c r="K307" s="733"/>
      <c r="L307" s="880"/>
      <c r="M307" s="881"/>
      <c r="N307" s="838" t="str">
        <f aca="false">IF('別紙様式2-2（４・５月分）'!Q234="","",'別紙様式2-2（４・５月分）'!Q234)</f>
        <v/>
      </c>
      <c r="O307" s="864"/>
      <c r="P307" s="814"/>
      <c r="Q307" s="814"/>
      <c r="R307" s="814"/>
      <c r="S307" s="865"/>
      <c r="T307" s="816"/>
      <c r="U307" s="817"/>
      <c r="V307" s="866"/>
      <c r="W307" s="819"/>
      <c r="X307" s="820"/>
      <c r="Y307" s="627"/>
      <c r="Z307" s="820"/>
      <c r="AA307" s="627"/>
      <c r="AB307" s="820"/>
      <c r="AC307" s="627"/>
      <c r="AD307" s="820"/>
      <c r="AE307" s="627"/>
      <c r="AF307" s="627"/>
      <c r="AG307" s="821"/>
      <c r="AH307" s="822"/>
      <c r="AI307" s="867"/>
      <c r="AJ307" s="868"/>
      <c r="AK307" s="825"/>
      <c r="AL307" s="826"/>
      <c r="AM307" s="827"/>
      <c r="AN307" s="704"/>
      <c r="AO307" s="828"/>
      <c r="AP307" s="705"/>
      <c r="AQ307" s="705"/>
      <c r="AR307" s="829"/>
      <c r="AS307" s="830"/>
      <c r="AT307" s="839" t="str">
        <f aca="false">IF(AV306="","",IF(AG306&gt;10,"！令和６年度の新加算の「算定対象月」が10か月を超えています。標準的な「算定対象月」は令和６年６月から令和７年３月です。",IF(OR(AB306&lt;&gt;7,AD306&lt;&gt;3),"！算定期間の終わりが令和７年３月になっていません。区分変更を行う場合は、別紙様式2-4に記入してください。","")))</f>
        <v/>
      </c>
      <c r="AU307" s="869"/>
      <c r="AV307" s="832"/>
      <c r="AW307" s="878" t="str">
        <f aca="false">IF('別紙様式2-2（４・５月分）'!O234="","",'別紙様式2-2（４・５月分）'!O234)</f>
        <v/>
      </c>
      <c r="AX307" s="834"/>
      <c r="AY307" s="835"/>
      <c r="AZ307" s="836"/>
      <c r="BA307" s="836"/>
      <c r="BB307" s="836"/>
      <c r="BC307" s="836"/>
      <c r="BD307" s="836"/>
      <c r="BE307" s="836"/>
      <c r="BF307" s="836"/>
      <c r="BG307" s="836"/>
      <c r="BH307" s="836"/>
      <c r="BI307" s="836"/>
      <c r="BJ307" s="837"/>
      <c r="BK307" s="832"/>
      <c r="BL307" s="645" t="str">
        <f aca="false">G306</f>
        <v/>
      </c>
    </row>
    <row r="308" s="1" customFormat="true" ht="15" hidden="false" customHeight="true" outlineLevel="0" collapsed="false">
      <c r="A308" s="731"/>
      <c r="B308" s="732"/>
      <c r="C308" s="732"/>
      <c r="D308" s="732"/>
      <c r="E308" s="732"/>
      <c r="F308" s="732"/>
      <c r="G308" s="733"/>
      <c r="H308" s="733"/>
      <c r="I308" s="733"/>
      <c r="J308" s="861"/>
      <c r="K308" s="733"/>
      <c r="L308" s="880"/>
      <c r="M308" s="881"/>
      <c r="N308" s="838"/>
      <c r="O308" s="864"/>
      <c r="P308" s="874" t="s">
        <v>118</v>
      </c>
      <c r="Q308" s="841" t="e">
        <f aca="false">IFERROR(VLOOKUP('別紙様式2-2（４・５月分）'!AR233,【参考】数式用!$AT$5:$AV$22,3,FALSE),"")))</f>
        <v>#N/A</v>
      </c>
      <c r="R308" s="875" t="s">
        <v>120</v>
      </c>
      <c r="S308" s="870" t="e">
        <f aca="false">IFERROR(VLOOKUP(K306,【参考】数式用!$A$5:$AB$27,MATCH(Q308,【参考】数式用!$B$4:$AB$4,0)+1,0),"")))</f>
        <v>#N/A</v>
      </c>
      <c r="T308" s="844" t="s">
        <v>452</v>
      </c>
      <c r="U308" s="845"/>
      <c r="V308" s="871" t="e">
        <f aca="false">IFERROR(VLOOKUP(K306,【参考】数式用!$A$5:$AB$27,MATCH(U308,【参考】数式用!$B$4:$AB$4,0)+1,0),"")))</f>
        <v>#N/A</v>
      </c>
      <c r="W308" s="847" t="s">
        <v>114</v>
      </c>
      <c r="X308" s="882" t="n">
        <v>7</v>
      </c>
      <c r="Y308" s="668" t="s">
        <v>115</v>
      </c>
      <c r="Z308" s="882" t="n">
        <v>4</v>
      </c>
      <c r="AA308" s="668" t="s">
        <v>406</v>
      </c>
      <c r="AB308" s="882" t="n">
        <v>8</v>
      </c>
      <c r="AC308" s="668" t="s">
        <v>115</v>
      </c>
      <c r="AD308" s="882" t="n">
        <v>3</v>
      </c>
      <c r="AE308" s="668" t="s">
        <v>116</v>
      </c>
      <c r="AF308" s="668" t="s">
        <v>127</v>
      </c>
      <c r="AG308" s="849" t="n">
        <f aca="false">IF(X308&gt;=1,(AB308*12+AD308)-(X308*12+Z308)+1,"")</f>
        <v>12</v>
      </c>
      <c r="AH308" s="850" t="s">
        <v>407</v>
      </c>
      <c r="AI308" s="872" t="str">
        <f aca="false">IFERROR(ROUNDDOWN(ROUND(L306*V308,0)*M306,0)*AG308,"")</f>
        <v/>
      </c>
      <c r="AJ308" s="883" t="str">
        <f aca="false">IFERROR(ROUNDDOWN(ROUND((L306*(V308-AX306)),0)*M306,0)*AG308,"")</f>
        <v/>
      </c>
      <c r="AK308" s="853" t="e">
        <f aca="false">IFERROR(IF(OR(N306="",N307="",N309=""),0,ROUNDDOWN(ROUNDDOWN(ROUND(L306*VLOOKUP(K306,【参考】数式用!$A$5:$AB$27,MATCH("新加算Ⅳ",【参考】数式用!$B$4:$AB$4,0)+1,0),0)*M306,0)*AG308*0.5,0)),"")),0),0),0)))</f>
        <v>#N/A</v>
      </c>
      <c r="AL308" s="854" t="str">
        <f aca="false">IF(U308&lt;&gt;"","新規に適用","")</f>
        <v/>
      </c>
      <c r="AM308" s="855" t="e">
        <f aca="false">IFERROR(IF(OR(N309="ベア加算",N309=""),0, IF(OR(U306="新加算Ⅰ",U306="新加算Ⅱ",U306="新加算Ⅲ",U306="新加算Ⅳ"),0,ROUNDDOWN(ROUND(L306*VLOOKUP(K306,【参考】数式用!$A$5:$I$27,MATCH("ベア加算",【参考】数式用!$B$4:$I$4,0)+1,0),0)*M306,0)*AG308)),"")),0),0))))</f>
        <v>#N/A</v>
      </c>
      <c r="AN308" s="856" t="e">
        <f aca="false">IF(AM308=0,"",IF(AND(U308&lt;&gt;"",AN306=""),"新規に適用",IF(AND(U308&lt;&gt;"",AN306&lt;&gt;""),"継続で適用","")))</f>
        <v>#N/A</v>
      </c>
      <c r="AO308" s="856" t="str">
        <f aca="false">IF(AND(U308&lt;&gt;"",AO306=""),"新規に適用",IF(AND(U308&lt;&gt;"",AO306&lt;&gt;""),"継続で適用",""))</f>
        <v/>
      </c>
      <c r="AP308" s="857"/>
      <c r="AQ308" s="856" t="str">
        <f aca="false">IF(AND(U308&lt;&gt;"",AQ306=""),"新規に適用",IF(AND(U308&lt;&gt;"",AQ306&lt;&gt;""),"継続で適用",""))</f>
        <v/>
      </c>
      <c r="AR308" s="858" t="str">
        <f aca="false">IF(AND(U308&lt;&gt;"",AO306=""),"新規に適用",IF(AND(U308&lt;&gt;"",OR(U306="新加算Ⅰ",U306="新加算Ⅱ",U306="新加算Ⅴ（１）",U306="新加算Ⅴ（２）",U306="新加算Ⅴ（３）",U306="新加算Ⅴ（４）",U306="新加算Ⅴ（５）",U306="新加算Ⅴ（６）",U306="新加算Ⅴ（７）",U306="新加算Ⅴ（９）",U306="新加算Ⅴ（10）",U306="新加算Ⅴ（12）")),"継続で適用",""))</f>
        <v/>
      </c>
      <c r="AS308" s="856" t="str">
        <f aca="false">IF(AND(U308&lt;&gt;"",AS306=""),"新規に適用",IF(AND(U308&lt;&gt;"",AS306&lt;&gt;""),"継続で適用",""))</f>
        <v/>
      </c>
      <c r="AT308" s="839"/>
      <c r="AU308" s="869"/>
      <c r="AV308" s="832" t="str">
        <f aca="false">IF(K306&lt;&gt;"","V列に色付け","")</f>
        <v/>
      </c>
      <c r="AW308" s="878"/>
      <c r="AX308" s="834"/>
      <c r="BL308" s="645" t="str">
        <f aca="false">G306</f>
        <v/>
      </c>
    </row>
    <row r="309" s="1" customFormat="true" ht="30" hidden="false" customHeight="true" outlineLevel="0" collapsed="false">
      <c r="A309" s="731"/>
      <c r="B309" s="732"/>
      <c r="C309" s="732"/>
      <c r="D309" s="732"/>
      <c r="E309" s="732"/>
      <c r="F309" s="732"/>
      <c r="G309" s="733"/>
      <c r="H309" s="733"/>
      <c r="I309" s="733"/>
      <c r="J309" s="861"/>
      <c r="K309" s="733"/>
      <c r="L309" s="880"/>
      <c r="M309" s="881"/>
      <c r="N309" s="860" t="str">
        <f aca="false">IF('別紙様式2-2（４・５月分）'!Q235="","",'別紙様式2-2（４・５月分）'!Q235)</f>
        <v/>
      </c>
      <c r="O309" s="864"/>
      <c r="P309" s="874"/>
      <c r="Q309" s="841"/>
      <c r="R309" s="875"/>
      <c r="S309" s="870"/>
      <c r="T309" s="844"/>
      <c r="U309" s="845"/>
      <c r="V309" s="871"/>
      <c r="W309" s="847"/>
      <c r="X309" s="882"/>
      <c r="Y309" s="668"/>
      <c r="Z309" s="882"/>
      <c r="AA309" s="668"/>
      <c r="AB309" s="882"/>
      <c r="AC309" s="668"/>
      <c r="AD309" s="882"/>
      <c r="AE309" s="668"/>
      <c r="AF309" s="668"/>
      <c r="AG309" s="849"/>
      <c r="AH309" s="850"/>
      <c r="AI309" s="872"/>
      <c r="AJ309" s="883"/>
      <c r="AK309" s="853"/>
      <c r="AL309" s="854"/>
      <c r="AM309" s="855"/>
      <c r="AN309" s="856"/>
      <c r="AO309" s="856"/>
      <c r="AP309" s="857"/>
      <c r="AQ309" s="856"/>
      <c r="AR309" s="858"/>
      <c r="AS309" s="856"/>
      <c r="AT309" s="682" t="str">
        <f aca="false">IF(AV306="","",IF(OR(U306="",AND(N309="ベア加算なし",OR(U306="新加算Ⅰ",U306="新加算Ⅱ",U306="新加算Ⅲ",U306="新加算Ⅳ"),AN306=""),AND(OR(U306="新加算Ⅰ",U306="新加算Ⅱ",U306="新加算Ⅲ",U306="新加算Ⅳ",U306="新加算Ⅴ（１）",U306="新加算Ⅴ（２）",U306="新加算Ⅴ（３）",U306="新加算Ⅴ（４）",U306="新加算Ⅴ（５）",U306="新加算Ⅴ（６）",U306="新加算Ⅴ（８）",U306="新加算Ⅴ（11）"),AO306=""),AND(OR(U306="新加算Ⅴ（７）",U306="新加算Ⅴ（９）",U306="新加算Ⅴ（10）",U306="新加算Ⅴ（12）",U306="新加算Ⅴ（13）",U306="新加算Ⅴ（14）"),AP306=""),AND(OR(U306="新加算Ⅰ",U306="新加算Ⅱ",U306="新加算Ⅲ",U306="新加算Ⅴ（１）",U306="新加算Ⅴ（３）",U306="新加算Ⅴ（８）"),AQ306=""),AND(AND(OR(U306="新加算Ⅰ",U306="新加算Ⅱ",U306="新加算Ⅴ（１）",U306="新加算Ⅴ（２）",U306="新加算Ⅴ（３）",U306="新加算Ⅴ（４）",U306="新加算Ⅴ（５）",U306="新加算Ⅴ（６）",U306="新加算Ⅴ（７）",U306="新加算Ⅴ（９）",U306="新加算Ⅴ（10）",U306="新加算Ⅴ（12）"),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306=""),AND(OR(U306="新加算Ⅰ",U306="新加算Ⅴ（１）",U306="新加算Ⅴ（２）",U306="新加算Ⅴ（５）",U306="新加算Ⅴ（７）",U306="新加算Ⅴ（10）"),AS306="")),"！記入が必要な欄（ピンク色のセル）に空欄があります。空欄を埋めてください。",""))</f>
        <v/>
      </c>
      <c r="AU309" s="869"/>
      <c r="AV309" s="832"/>
      <c r="AW309" s="878" t="str">
        <f aca="false">IF('別紙様式2-2（４・５月分）'!O235="","",'別紙様式2-2（４・５月分）'!O235)</f>
        <v/>
      </c>
      <c r="AX309" s="834"/>
      <c r="BL309" s="645" t="str">
        <f aca="false">G306</f>
        <v/>
      </c>
    </row>
    <row r="310" customFormat="false" ht="30" hidden="false" customHeight="true" outlineLevel="0" collapsed="false">
      <c r="A310" s="617" t="n">
        <v>75</v>
      </c>
      <c r="B310" s="618" t="str">
        <f aca="false">IF(基本情報入力シート!C128="","",基本情報入力シート!C128)</f>
        <v/>
      </c>
      <c r="C310" s="618"/>
      <c r="D310" s="618"/>
      <c r="E310" s="618"/>
      <c r="F310" s="618"/>
      <c r="G310" s="619" t="str">
        <f aca="false">IF(基本情報入力シート!M128="","",基本情報入力シート!M128)</f>
        <v/>
      </c>
      <c r="H310" s="619" t="str">
        <f aca="false">IF(基本情報入力シート!R128="","",基本情報入力シート!R128)</f>
        <v/>
      </c>
      <c r="I310" s="619" t="str">
        <f aca="false">IF(基本情報入力シート!W128="","",基本情報入力シート!W128)</f>
        <v/>
      </c>
      <c r="J310" s="809" t="str">
        <f aca="false">IF(基本情報入力シート!X128="","",基本情報入力シート!X128)</f>
        <v/>
      </c>
      <c r="K310" s="619" t="str">
        <f aca="false">IF(基本情報入力シート!Y128="","",基本情報入力シート!Y128)</f>
        <v/>
      </c>
      <c r="L310" s="621" t="str">
        <f aca="false">IF(基本情報入力シート!AB128="","",基本情報入力シート!AB128)</f>
        <v/>
      </c>
      <c r="M310" s="622" t="e">
        <f aca="false">IF(基本情報入力シート!AC128="","",基本情報入力シート!AC128)</f>
        <v>#N/A</v>
      </c>
      <c r="N310" s="812" t="str">
        <f aca="false">IF('別紙様式2-2（４・５月分）'!Q236="","",'別紙様式2-2（４・５月分）'!Q236)</f>
        <v/>
      </c>
      <c r="O310" s="864" t="e">
        <f aca="false">IF(SUM('別紙様式2-2（４・５月分）'!R236:R238)=0,"",SUM('別紙様式2-2（４・５月分）'!R236:R238))</f>
        <v>#N/A</v>
      </c>
      <c r="P310" s="814" t="e">
        <f aca="false">IFERROR(VLOOKUP('別紙様式2-2（４・５月分）'!AR236,【参考】数式用!$AT$5:$AU$22,2,FALSE),"")))</f>
        <v>#N/A</v>
      </c>
      <c r="Q310" s="814"/>
      <c r="R310" s="814"/>
      <c r="S310" s="865" t="e">
        <f aca="false">IFERROR(VLOOKUP(K310,【参考】数式用!$A$5:$AB$27,MATCH(P310,【参考】数式用!$B$4:$AB$4,0)+1,0),"")))</f>
        <v>#N/A</v>
      </c>
      <c r="T310" s="816" t="s">
        <v>447</v>
      </c>
      <c r="U310" s="817"/>
      <c r="V310" s="866" t="e">
        <f aca="false">IFERROR(VLOOKUP(K310,【参考】数式用!$A$5:$AB$27,MATCH(U310,【参考】数式用!$B$4:$AB$4,0)+1,0),"")))</f>
        <v>#N/A</v>
      </c>
      <c r="W310" s="819" t="s">
        <v>114</v>
      </c>
      <c r="X310" s="820" t="n">
        <v>6</v>
      </c>
      <c r="Y310" s="627" t="s">
        <v>115</v>
      </c>
      <c r="Z310" s="820" t="n">
        <v>6</v>
      </c>
      <c r="AA310" s="627" t="s">
        <v>406</v>
      </c>
      <c r="AB310" s="820" t="n">
        <v>7</v>
      </c>
      <c r="AC310" s="627" t="s">
        <v>115</v>
      </c>
      <c r="AD310" s="820" t="n">
        <v>3</v>
      </c>
      <c r="AE310" s="627" t="s">
        <v>116</v>
      </c>
      <c r="AF310" s="627" t="s">
        <v>127</v>
      </c>
      <c r="AG310" s="821" t="n">
        <f aca="false">IF(X310&gt;=1,(AB310*12+AD310)-(X310*12+Z310)+1,"")</f>
        <v>10</v>
      </c>
      <c r="AH310" s="822" t="s">
        <v>407</v>
      </c>
      <c r="AI310" s="867" t="str">
        <f aca="false">IFERROR(ROUNDDOWN(ROUND(L310*V310,0)*M310,0)*AG310,"")</f>
        <v/>
      </c>
      <c r="AJ310" s="868" t="str">
        <f aca="false">IFERROR(ROUNDDOWN(ROUND((L310*(V310-AX310)),0)*M310,0)*AG310,"")</f>
        <v/>
      </c>
      <c r="AK310" s="825" t="e">
        <f aca="false">IFERROR(IF(OR(N310="",N311="",N313=""),0,ROUNDDOWN(ROUNDDOWN(ROUND(L310*VLOOKUP(K310,【参考】数式用!$A$5:$AB$27,MATCH("新加算Ⅳ",【参考】数式用!$B$4:$AB$4,0)+1,0),0)*M310,0)*AG310*0.5,0)),"")),0),0),0)))</f>
        <v>#N/A</v>
      </c>
      <c r="AL310" s="826"/>
      <c r="AM310" s="827" t="e">
        <f aca="false">IFERROR(IF(OR(N313="ベア加算",N313=""),0, IF(OR(U310="新加算Ⅰ",U310="新加算Ⅱ",U310="新加算Ⅲ",U310="新加算Ⅳ"),ROUNDDOWN(ROUND(L310*VLOOKUP(K310,【参考】数式用!$A$5:$I$27,MATCH("ベア加算",【参考】数式用!$B$4:$I$4,0)+1,0),0)*M310,0)*AG310,0)),"")),0),0))))</f>
        <v>#N/A</v>
      </c>
      <c r="AN310" s="704"/>
      <c r="AO310" s="828"/>
      <c r="AP310" s="705"/>
      <c r="AQ310" s="705"/>
      <c r="AR310" s="829"/>
      <c r="AS310" s="830"/>
      <c r="AT310" s="640" t="str">
        <f aca="false">IF(AV310="","",IF(V310&lt;O310,"！加算の要件上は問題ありませんが、令和６年４・５月と比較して令和６年６月に加算率が下がる計画になっています。",""))</f>
        <v/>
      </c>
      <c r="AU310" s="869"/>
      <c r="AV310" s="832" t="str">
        <f aca="false">IF(K310&lt;&gt;"","V列に色付け","")</f>
        <v/>
      </c>
      <c r="AW310" s="878" t="str">
        <f aca="false">IF('別紙様式2-2（４・５月分）'!O236="","",'別紙様式2-2（４・５月分）'!O236)</f>
        <v/>
      </c>
      <c r="AX310" s="834" t="e">
        <f aca="false">IF(SUM('別紙様式2-2（４・５月分）'!P236:P238)=0,"",SUM('別紙様式2-2（４・５月分）'!P236:P238))</f>
        <v>#N/A</v>
      </c>
      <c r="AY310" s="835" t="e">
        <f aca="false">IFERROR(VLOOKUP(K310,【参考】数式用!$AJ$2:$AK$24,2,FALSE),"")))</f>
        <v>#N/A</v>
      </c>
      <c r="AZ310" s="836" t="s">
        <v>448</v>
      </c>
      <c r="BA310" s="836" t="s">
        <v>449</v>
      </c>
      <c r="BB310" s="836" t="s">
        <v>450</v>
      </c>
      <c r="BC310" s="836" t="s">
        <v>451</v>
      </c>
      <c r="BD310" s="836" t="e">
        <f aca="false">IF(AND(P310&lt;&gt;"新加算Ⅰ",P310&lt;&gt;"新加算Ⅱ",P310&lt;&gt;"新加算Ⅲ",P310&lt;&gt;"新加算Ⅳ"),P310,IF(Q312&lt;&gt;"",Q312,""))</f>
        <v>#N/A</v>
      </c>
      <c r="BE310" s="836"/>
      <c r="BF310" s="836" t="e">
        <f aca="false">IF(AM310&lt;&gt;0,IF(AN310="○","入力済","未入力"),"")</f>
        <v>#N/A</v>
      </c>
      <c r="BG310" s="836" t="str">
        <f aca="false">IF(OR(U310="新加算Ⅰ",U310="新加算Ⅱ",U310="新加算Ⅲ",U310="新加算Ⅳ",U310="新加算Ⅴ（１）",U310="新加算Ⅴ（２）",U310="新加算Ⅴ（３）",U310="新加算ⅠⅤ（４）",U310="新加算Ⅴ（５）",U310="新加算Ⅴ（６）",U310="新加算Ⅴ（８）",U310="新加算Ⅴ（11）"),IF(OR(AO310="○",AO310="令和６年度中に満たす"),"入力済","未入力"),"")</f>
        <v/>
      </c>
      <c r="BH310" s="836" t="str">
        <f aca="false">IF(OR(U310="新加算Ⅴ（７）",U310="新加算Ⅴ（９）",U310="新加算Ⅴ（10）",U310="新加算Ⅴ（12）",U310="新加算Ⅴ（13）",U310="新加算Ⅴ（14）"),IF(OR(AP310="○",AP310="令和６年度中に満たす"),"入力済","未入力"),"")</f>
        <v/>
      </c>
      <c r="BI310" s="836" t="str">
        <f aca="false">IF(OR(U310="新加算Ⅰ",U310="新加算Ⅱ",U310="新加算Ⅲ",U310="新加算Ⅴ（１）",U310="新加算Ⅴ（３）",U310="新加算Ⅴ（８）"),IF(OR(AQ310="○",AQ310="令和６年度中に満たす"),"入力済","未入力"),"")</f>
        <v/>
      </c>
      <c r="BJ310" s="837" t="str">
        <f aca="false">IF(OR(U310="新加算Ⅰ",U310="新加算Ⅱ",U310="新加算Ⅴ（１）",U310="新加算Ⅴ（２）",U310="新加算Ⅴ（３）",U310="新加算Ⅴ（４）",U310="新加算Ⅴ（５）",U310="新加算Ⅴ（６）",U310="新加算Ⅴ（７）",U310="新加算Ⅴ（９）",U310="新加算Ⅴ（10）",U310="新加算Ⅴ（12）"),IF(OR(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（病院等（老健以外）)",K310&lt;&gt;"（介護予防）短期入所療養介護（医療院）"),AR310&lt;&gt;""),1,""),"")</f>
        <v/>
      </c>
      <c r="BK310" s="832" t="str">
        <f aca="false">IF(OR(U310="新加算Ⅰ",U310="新加算Ⅴ（１）",U310="新加算Ⅴ（２）",U310="新加算Ⅴ（５）",U310="新加算Ⅴ（７）",U310="新加算Ⅴ（10）"),IF(AS310="","未入力","入力済"),"")</f>
        <v/>
      </c>
      <c r="BL310" s="645" t="str">
        <f aca="false">G310</f>
        <v/>
      </c>
    </row>
    <row r="311" customFormat="false" ht="15" hidden="false" customHeight="true" outlineLevel="0" collapsed="false">
      <c r="A311" s="617"/>
      <c r="B311" s="618"/>
      <c r="C311" s="618"/>
      <c r="D311" s="618"/>
      <c r="E311" s="618"/>
      <c r="F311" s="618"/>
      <c r="G311" s="619"/>
      <c r="H311" s="619"/>
      <c r="I311" s="619"/>
      <c r="J311" s="809"/>
      <c r="K311" s="619"/>
      <c r="L311" s="621"/>
      <c r="M311" s="622"/>
      <c r="N311" s="838" t="str">
        <f aca="false">IF('別紙様式2-2（４・５月分）'!Q237="","",'別紙様式2-2（４・５月分）'!Q237)</f>
        <v/>
      </c>
      <c r="O311" s="864"/>
      <c r="P311" s="814"/>
      <c r="Q311" s="814"/>
      <c r="R311" s="814"/>
      <c r="S311" s="865"/>
      <c r="T311" s="816"/>
      <c r="U311" s="817"/>
      <c r="V311" s="866"/>
      <c r="W311" s="819"/>
      <c r="X311" s="820"/>
      <c r="Y311" s="627"/>
      <c r="Z311" s="820"/>
      <c r="AA311" s="627"/>
      <c r="AB311" s="820"/>
      <c r="AC311" s="627"/>
      <c r="AD311" s="820"/>
      <c r="AE311" s="627"/>
      <c r="AF311" s="627"/>
      <c r="AG311" s="821"/>
      <c r="AH311" s="822"/>
      <c r="AI311" s="867"/>
      <c r="AJ311" s="868"/>
      <c r="AK311" s="825"/>
      <c r="AL311" s="826"/>
      <c r="AM311" s="827"/>
      <c r="AN311" s="704"/>
      <c r="AO311" s="828"/>
      <c r="AP311" s="705"/>
      <c r="AQ311" s="705"/>
      <c r="AR311" s="829"/>
      <c r="AS311" s="830"/>
      <c r="AT311" s="839" t="str">
        <f aca="false">IF(AV310="","",IF(AG310&gt;10,"！令和６年度の新加算の「算定対象月」が10か月を超えています。標準的な「算定対象月」は令和６年６月から令和７年３月です。",IF(OR(AB310&lt;&gt;7,AD310&lt;&gt;3),"！算定期間の終わりが令和７年３月になっていません。区分変更を行う場合は、別紙様式2-4に記入してください。","")))</f>
        <v/>
      </c>
      <c r="AU311" s="869"/>
      <c r="AV311" s="832"/>
      <c r="AW311" s="878" t="str">
        <f aca="false">IF('別紙様式2-2（４・５月分）'!O237="","",'別紙様式2-2（４・５月分）'!O237)</f>
        <v/>
      </c>
      <c r="AX311" s="834"/>
      <c r="AY311" s="835"/>
      <c r="AZ311" s="836"/>
      <c r="BA311" s="836"/>
      <c r="BB311" s="836"/>
      <c r="BC311" s="836"/>
      <c r="BD311" s="836"/>
      <c r="BE311" s="836"/>
      <c r="BF311" s="836"/>
      <c r="BG311" s="836"/>
      <c r="BH311" s="836"/>
      <c r="BI311" s="836"/>
      <c r="BJ311" s="837"/>
      <c r="BK311" s="832"/>
      <c r="BL311" s="645" t="str">
        <f aca="false">G310</f>
        <v/>
      </c>
    </row>
    <row r="312" s="1" customFormat="true" ht="15" hidden="false" customHeight="true" outlineLevel="0" collapsed="false">
      <c r="A312" s="617"/>
      <c r="B312" s="618"/>
      <c r="C312" s="618"/>
      <c r="D312" s="618"/>
      <c r="E312" s="618"/>
      <c r="F312" s="618"/>
      <c r="G312" s="619"/>
      <c r="H312" s="619"/>
      <c r="I312" s="619"/>
      <c r="J312" s="809"/>
      <c r="K312" s="619"/>
      <c r="L312" s="621"/>
      <c r="M312" s="622"/>
      <c r="N312" s="838"/>
      <c r="O312" s="864"/>
      <c r="P312" s="874" t="s">
        <v>118</v>
      </c>
      <c r="Q312" s="841" t="e">
        <f aca="false">IFERROR(VLOOKUP('別紙様式2-2（４・５月分）'!AR236,【参考】数式用!$AT$5:$AV$22,3,FALSE),"")))</f>
        <v>#N/A</v>
      </c>
      <c r="R312" s="875" t="s">
        <v>120</v>
      </c>
      <c r="S312" s="876" t="e">
        <f aca="false">IFERROR(VLOOKUP(K310,【参考】数式用!$A$5:$AB$27,MATCH(Q312,【参考】数式用!$B$4:$AB$4,0)+1,0),"")))</f>
        <v>#N/A</v>
      </c>
      <c r="T312" s="844" t="s">
        <v>452</v>
      </c>
      <c r="U312" s="845"/>
      <c r="V312" s="871" t="e">
        <f aca="false">IFERROR(VLOOKUP(K310,【参考】数式用!$A$5:$AB$27,MATCH(U312,【参考】数式用!$B$4:$AB$4,0)+1,0),"")))</f>
        <v>#N/A</v>
      </c>
      <c r="W312" s="847" t="s">
        <v>114</v>
      </c>
      <c r="X312" s="882" t="n">
        <v>7</v>
      </c>
      <c r="Y312" s="668" t="s">
        <v>115</v>
      </c>
      <c r="Z312" s="882" t="n">
        <v>4</v>
      </c>
      <c r="AA312" s="668" t="s">
        <v>406</v>
      </c>
      <c r="AB312" s="882" t="n">
        <v>8</v>
      </c>
      <c r="AC312" s="668" t="s">
        <v>115</v>
      </c>
      <c r="AD312" s="882" t="n">
        <v>3</v>
      </c>
      <c r="AE312" s="668" t="s">
        <v>116</v>
      </c>
      <c r="AF312" s="668" t="s">
        <v>127</v>
      </c>
      <c r="AG312" s="849" t="n">
        <f aca="false">IF(X312&gt;=1,(AB312*12+AD312)-(X312*12+Z312)+1,"")</f>
        <v>12</v>
      </c>
      <c r="AH312" s="850" t="s">
        <v>407</v>
      </c>
      <c r="AI312" s="872" t="str">
        <f aca="false">IFERROR(ROUNDDOWN(ROUND(L310*V312,0)*M310,0)*AG312,"")</f>
        <v/>
      </c>
      <c r="AJ312" s="883" t="str">
        <f aca="false">IFERROR(ROUNDDOWN(ROUND((L310*(V312-AX310)),0)*M310,0)*AG312,"")</f>
        <v/>
      </c>
      <c r="AK312" s="853" t="e">
        <f aca="false">IFERROR(IF(OR(N310="",N311="",N313=""),0,ROUNDDOWN(ROUNDDOWN(ROUND(L310*VLOOKUP(K310,【参考】数式用!$A$5:$AB$27,MATCH("新加算Ⅳ",【参考】数式用!$B$4:$AB$4,0)+1,0),0)*M310,0)*AG312*0.5,0)),"")),0),0),0)))</f>
        <v>#N/A</v>
      </c>
      <c r="AL312" s="854" t="str">
        <f aca="false">IF(U312&lt;&gt;"","新規に適用","")</f>
        <v/>
      </c>
      <c r="AM312" s="855" t="e">
        <f aca="false">IFERROR(IF(OR(N313="ベア加算",N313=""),0, IF(OR(U310="新加算Ⅰ",U310="新加算Ⅱ",U310="新加算Ⅲ",U310="新加算Ⅳ"),0,ROUNDDOWN(ROUND(L310*VLOOKUP(K310,【参考】数式用!$A$5:$I$27,MATCH("ベア加算",【参考】数式用!$B$4:$I$4,0)+1,0),0)*M310,0)*AG312)),"")),0),0))))</f>
        <v>#N/A</v>
      </c>
      <c r="AN312" s="856" t="e">
        <f aca="false">IF(AM312=0,"",IF(AND(U312&lt;&gt;"",AN310=""),"新規に適用",IF(AND(U312&lt;&gt;"",AN310&lt;&gt;""),"継続で適用","")))</f>
        <v>#N/A</v>
      </c>
      <c r="AO312" s="856" t="str">
        <f aca="false">IF(AND(U312&lt;&gt;"",AO310=""),"新規に適用",IF(AND(U312&lt;&gt;"",AO310&lt;&gt;""),"継続で適用",""))</f>
        <v/>
      </c>
      <c r="AP312" s="857"/>
      <c r="AQ312" s="856" t="str">
        <f aca="false">IF(AND(U312&lt;&gt;"",AQ310=""),"新規に適用",IF(AND(U312&lt;&gt;"",AQ310&lt;&gt;""),"継続で適用",""))</f>
        <v/>
      </c>
      <c r="AR312" s="858" t="str">
        <f aca="false">IF(AND(U312&lt;&gt;"",AO310=""),"新規に適用",IF(AND(U312&lt;&gt;"",OR(U310="新加算Ⅰ",U310="新加算Ⅱ",U310="新加算Ⅴ（１）",U310="新加算Ⅴ（２）",U310="新加算Ⅴ（３）",U310="新加算Ⅴ（４）",U310="新加算Ⅴ（５）",U310="新加算Ⅴ（６）",U310="新加算Ⅴ（７）",U310="新加算Ⅴ（９）",U310="新加算Ⅴ（10）",U310="新加算Ⅴ（12）")),"継続で適用",""))</f>
        <v/>
      </c>
      <c r="AS312" s="856" t="str">
        <f aca="false">IF(AND(U312&lt;&gt;"",AS310=""),"新規に適用",IF(AND(U312&lt;&gt;"",AS310&lt;&gt;""),"継続で適用",""))</f>
        <v/>
      </c>
      <c r="AT312" s="839"/>
      <c r="AU312" s="869"/>
      <c r="AV312" s="832" t="str">
        <f aca="false">IF(K310&lt;&gt;"","V列に色付け","")</f>
        <v/>
      </c>
      <c r="AW312" s="878"/>
      <c r="AX312" s="834"/>
      <c r="BL312" s="645" t="str">
        <f aca="false">G310</f>
        <v/>
      </c>
    </row>
    <row r="313" s="1" customFormat="true" ht="30" hidden="false" customHeight="true" outlineLevel="0" collapsed="false">
      <c r="A313" s="617"/>
      <c r="B313" s="618"/>
      <c r="C313" s="618"/>
      <c r="D313" s="618"/>
      <c r="E313" s="618"/>
      <c r="F313" s="618"/>
      <c r="G313" s="619"/>
      <c r="H313" s="619"/>
      <c r="I313" s="619"/>
      <c r="J313" s="809"/>
      <c r="K313" s="619"/>
      <c r="L313" s="621"/>
      <c r="M313" s="622"/>
      <c r="N313" s="860" t="str">
        <f aca="false">IF('別紙様式2-2（４・５月分）'!Q238="","",'別紙様式2-2（４・５月分）'!Q238)</f>
        <v/>
      </c>
      <c r="O313" s="864"/>
      <c r="P313" s="874"/>
      <c r="Q313" s="841"/>
      <c r="R313" s="875"/>
      <c r="S313" s="876"/>
      <c r="T313" s="844"/>
      <c r="U313" s="845"/>
      <c r="V313" s="871"/>
      <c r="W313" s="847"/>
      <c r="X313" s="882"/>
      <c r="Y313" s="668"/>
      <c r="Z313" s="882"/>
      <c r="AA313" s="668"/>
      <c r="AB313" s="882"/>
      <c r="AC313" s="668"/>
      <c r="AD313" s="882"/>
      <c r="AE313" s="668"/>
      <c r="AF313" s="668"/>
      <c r="AG313" s="849"/>
      <c r="AH313" s="850"/>
      <c r="AI313" s="872"/>
      <c r="AJ313" s="883"/>
      <c r="AK313" s="853"/>
      <c r="AL313" s="854"/>
      <c r="AM313" s="855"/>
      <c r="AN313" s="856"/>
      <c r="AO313" s="856"/>
      <c r="AP313" s="857"/>
      <c r="AQ313" s="856"/>
      <c r="AR313" s="858"/>
      <c r="AS313" s="856"/>
      <c r="AT313" s="682" t="str">
        <f aca="false">IF(AV310="","",IF(OR(U310="",AND(N313="ベア加算なし",OR(U310="新加算Ⅰ",U310="新加算Ⅱ",U310="新加算Ⅲ",U310="新加算Ⅳ"),AN310=""),AND(OR(U310="新加算Ⅰ",U310="新加算Ⅱ",U310="新加算Ⅲ",U310="新加算Ⅳ",U310="新加算Ⅴ（１）",U310="新加算Ⅴ（２）",U310="新加算Ⅴ（３）",U310="新加算Ⅴ（４）",U310="新加算Ⅴ（５）",U310="新加算Ⅴ（６）",U310="新加算Ⅴ（８）",U310="新加算Ⅴ（11）"),AO310=""),AND(OR(U310="新加算Ⅴ（７）",U310="新加算Ⅴ（９）",U310="新加算Ⅴ（10）",U310="新加算Ⅴ（12）",U310="新加算Ⅴ（13）",U310="新加算Ⅴ（14）"),AP310=""),AND(OR(U310="新加算Ⅰ",U310="新加算Ⅱ",U310="新加算Ⅲ",U310="新加算Ⅴ（１）",U310="新加算Ⅴ（３）",U310="新加算Ⅴ（８）"),AQ310=""),AND(AND(OR(U310="新加算Ⅰ",U310="新加算Ⅱ",U310="新加算Ⅴ（１）",U310="新加算Ⅴ（２）",U310="新加算Ⅴ（３）",U310="新加算Ⅴ（４）",U310="新加算Ⅴ（５）",U310="新加算Ⅴ（６）",U310="新加算Ⅴ（７）",U310="新加算Ⅴ（９）",U310="新加算Ⅴ（10）",U310="新加算Ⅴ（12）"),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310=""),AND(OR(U310="新加算Ⅰ",U310="新加算Ⅴ（１）",U310="新加算Ⅴ（２）",U310="新加算Ⅴ（５）",U310="新加算Ⅴ（７）",U310="新加算Ⅴ（10）"),AS310="")),"！記入が必要な欄（ピンク色のセル）に空欄があります。空欄を埋めてください。",""))</f>
        <v/>
      </c>
      <c r="AU313" s="869"/>
      <c r="AV313" s="832"/>
      <c r="AW313" s="878" t="str">
        <f aca="false">IF('別紙様式2-2（４・５月分）'!O238="","",'別紙様式2-2（４・５月分）'!O238)</f>
        <v/>
      </c>
      <c r="AX313" s="834"/>
      <c r="BL313" s="645" t="str">
        <f aca="false">G310</f>
        <v/>
      </c>
    </row>
    <row r="314" customFormat="false" ht="30" hidden="false" customHeight="true" outlineLevel="0" collapsed="false">
      <c r="A314" s="731" t="n">
        <v>76</v>
      </c>
      <c r="B314" s="732" t="str">
        <f aca="false">IF(基本情報入力シート!C129="","",基本情報入力シート!C129)</f>
        <v/>
      </c>
      <c r="C314" s="732"/>
      <c r="D314" s="732"/>
      <c r="E314" s="732"/>
      <c r="F314" s="732"/>
      <c r="G314" s="733" t="str">
        <f aca="false">IF(基本情報入力シート!M129="","",基本情報入力シート!M129)</f>
        <v/>
      </c>
      <c r="H314" s="733" t="str">
        <f aca="false">IF(基本情報入力シート!R129="","",基本情報入力シート!R129)</f>
        <v/>
      </c>
      <c r="I314" s="733" t="str">
        <f aca="false">IF(基本情報入力シート!W129="","",基本情報入力シート!W129)</f>
        <v/>
      </c>
      <c r="J314" s="861" t="str">
        <f aca="false">IF(基本情報入力シート!X129="","",基本情報入力シート!X129)</f>
        <v/>
      </c>
      <c r="K314" s="733" t="str">
        <f aca="false">IF(基本情報入力シート!Y129="","",基本情報入力シート!Y129)</f>
        <v/>
      </c>
      <c r="L314" s="880" t="str">
        <f aca="false">IF(基本情報入力シート!AB129="","",基本情報入力シート!AB129)</f>
        <v/>
      </c>
      <c r="M314" s="881" t="e">
        <f aca="false">IF(基本情報入力シート!AC129="","",基本情報入力シート!AC129)</f>
        <v>#N/A</v>
      </c>
      <c r="N314" s="812" t="str">
        <f aca="false">IF('別紙様式2-2（４・５月分）'!Q239="","",'別紙様式2-2（４・５月分）'!Q239)</f>
        <v/>
      </c>
      <c r="O314" s="864" t="e">
        <f aca="false">IF(SUM('別紙様式2-2（４・５月分）'!R239:R241)=0,"",SUM('別紙様式2-2（４・５月分）'!R239:R241))</f>
        <v>#N/A</v>
      </c>
      <c r="P314" s="814" t="e">
        <f aca="false">IFERROR(VLOOKUP('別紙様式2-2（４・５月分）'!AR239,【参考】数式用!$AT$5:$AU$22,2,FALSE),"")))</f>
        <v>#N/A</v>
      </c>
      <c r="Q314" s="814"/>
      <c r="R314" s="814"/>
      <c r="S314" s="865" t="e">
        <f aca="false">IFERROR(VLOOKUP(K314,【参考】数式用!$A$5:$AB$27,MATCH(P314,【参考】数式用!$B$4:$AB$4,0)+1,0),"")))</f>
        <v>#N/A</v>
      </c>
      <c r="T314" s="816" t="s">
        <v>447</v>
      </c>
      <c r="U314" s="817"/>
      <c r="V314" s="866" t="e">
        <f aca="false">IFERROR(VLOOKUP(K314,【参考】数式用!$A$5:$AB$27,MATCH(U314,【参考】数式用!$B$4:$AB$4,0)+1,0),"")))</f>
        <v>#N/A</v>
      </c>
      <c r="W314" s="819" t="s">
        <v>114</v>
      </c>
      <c r="X314" s="820" t="n">
        <v>6</v>
      </c>
      <c r="Y314" s="627" t="s">
        <v>115</v>
      </c>
      <c r="Z314" s="820" t="n">
        <v>6</v>
      </c>
      <c r="AA314" s="627" t="s">
        <v>406</v>
      </c>
      <c r="AB314" s="820" t="n">
        <v>7</v>
      </c>
      <c r="AC314" s="627" t="s">
        <v>115</v>
      </c>
      <c r="AD314" s="820" t="n">
        <v>3</v>
      </c>
      <c r="AE314" s="627" t="s">
        <v>116</v>
      </c>
      <c r="AF314" s="627" t="s">
        <v>127</v>
      </c>
      <c r="AG314" s="821" t="n">
        <f aca="false">IF(X314&gt;=1,(AB314*12+AD314)-(X314*12+Z314)+1,"")</f>
        <v>10</v>
      </c>
      <c r="AH314" s="822" t="s">
        <v>407</v>
      </c>
      <c r="AI314" s="867" t="str">
        <f aca="false">IFERROR(ROUNDDOWN(ROUND(L314*V314,0)*M314,0)*AG314,"")</f>
        <v/>
      </c>
      <c r="AJ314" s="868" t="str">
        <f aca="false">IFERROR(ROUNDDOWN(ROUND((L314*(V314-AX314)),0)*M314,0)*AG314,"")</f>
        <v/>
      </c>
      <c r="AK314" s="825" t="e">
        <f aca="false">IFERROR(IF(OR(N314="",N315="",N317=""),0,ROUNDDOWN(ROUNDDOWN(ROUND(L314*VLOOKUP(K314,【参考】数式用!$A$5:$AB$27,MATCH("新加算Ⅳ",【参考】数式用!$B$4:$AB$4,0)+1,0),0)*M314,0)*AG314*0.5,0)),"")),0),0),0)))</f>
        <v>#N/A</v>
      </c>
      <c r="AL314" s="826"/>
      <c r="AM314" s="827" t="e">
        <f aca="false">IFERROR(IF(OR(N317="ベア加算",N317=""),0, IF(OR(U314="新加算Ⅰ",U314="新加算Ⅱ",U314="新加算Ⅲ",U314="新加算Ⅳ"),ROUNDDOWN(ROUND(L314*VLOOKUP(K314,【参考】数式用!$A$5:$I$27,MATCH("ベア加算",【参考】数式用!$B$4:$I$4,0)+1,0),0)*M314,0)*AG314,0)),"")),0),0))))</f>
        <v>#N/A</v>
      </c>
      <c r="AN314" s="704"/>
      <c r="AO314" s="828"/>
      <c r="AP314" s="705"/>
      <c r="AQ314" s="705"/>
      <c r="AR314" s="829"/>
      <c r="AS314" s="830"/>
      <c r="AT314" s="640" t="str">
        <f aca="false">IF(AV314="","",IF(V314&lt;O314,"！加算の要件上は問題ありませんが、令和６年４・５月と比較して令和６年６月に加算率が下がる計画になっています。",""))</f>
        <v/>
      </c>
      <c r="AU314" s="869"/>
      <c r="AV314" s="832" t="str">
        <f aca="false">IF(K314&lt;&gt;"","V列に色付け","")</f>
        <v/>
      </c>
      <c r="AW314" s="878" t="str">
        <f aca="false">IF('別紙様式2-2（４・５月分）'!O239="","",'別紙様式2-2（４・５月分）'!O239)</f>
        <v/>
      </c>
      <c r="AX314" s="834" t="e">
        <f aca="false">IF(SUM('別紙様式2-2（４・５月分）'!P239:P241)=0,"",SUM('別紙様式2-2（４・５月分）'!P239:P241))</f>
        <v>#N/A</v>
      </c>
      <c r="AY314" s="835" t="e">
        <f aca="false">IFERROR(VLOOKUP(K314,【参考】数式用!$AJ$2:$AK$24,2,FALSE),"")))</f>
        <v>#N/A</v>
      </c>
      <c r="AZ314" s="836" t="s">
        <v>448</v>
      </c>
      <c r="BA314" s="836" t="s">
        <v>449</v>
      </c>
      <c r="BB314" s="836" t="s">
        <v>450</v>
      </c>
      <c r="BC314" s="836" t="s">
        <v>451</v>
      </c>
      <c r="BD314" s="836" t="e">
        <f aca="false">IF(AND(P314&lt;&gt;"新加算Ⅰ",P314&lt;&gt;"新加算Ⅱ",P314&lt;&gt;"新加算Ⅲ",P314&lt;&gt;"新加算Ⅳ"),P314,IF(Q316&lt;&gt;"",Q316,""))</f>
        <v>#N/A</v>
      </c>
      <c r="BE314" s="836"/>
      <c r="BF314" s="836" t="e">
        <f aca="false">IF(AM314&lt;&gt;0,IF(AN314="○","入力済","未入力"),"")</f>
        <v>#N/A</v>
      </c>
      <c r="BG314" s="836" t="str">
        <f aca="false">IF(OR(U314="新加算Ⅰ",U314="新加算Ⅱ",U314="新加算Ⅲ",U314="新加算Ⅳ",U314="新加算Ⅴ（１）",U314="新加算Ⅴ（２）",U314="新加算Ⅴ（３）",U314="新加算ⅠⅤ（４）",U314="新加算Ⅴ（５）",U314="新加算Ⅴ（６）",U314="新加算Ⅴ（８）",U314="新加算Ⅴ（11）"),IF(OR(AO314="○",AO314="令和６年度中に満たす"),"入力済","未入力"),"")</f>
        <v/>
      </c>
      <c r="BH314" s="836" t="str">
        <f aca="false">IF(OR(U314="新加算Ⅴ（７）",U314="新加算Ⅴ（９）",U314="新加算Ⅴ（10）",U314="新加算Ⅴ（12）",U314="新加算Ⅴ（13）",U314="新加算Ⅴ（14）"),IF(OR(AP314="○",AP314="令和６年度中に満たす"),"入力済","未入力"),"")</f>
        <v/>
      </c>
      <c r="BI314" s="836" t="str">
        <f aca="false">IF(OR(U314="新加算Ⅰ",U314="新加算Ⅱ",U314="新加算Ⅲ",U314="新加算Ⅴ（１）",U314="新加算Ⅴ（３）",U314="新加算Ⅴ（８）"),IF(OR(AQ314="○",AQ314="令和６年度中に満たす"),"入力済","未入力"),"")</f>
        <v/>
      </c>
      <c r="BJ314" s="837" t="str">
        <f aca="false">IF(OR(U314="新加算Ⅰ",U314="新加算Ⅱ",U314="新加算Ⅴ（１）",U314="新加算Ⅴ（２）",U314="新加算Ⅴ（３）",U314="新加算Ⅴ（４）",U314="新加算Ⅴ（５）",U314="新加算Ⅴ（６）",U314="新加算Ⅴ（７）",U314="新加算Ⅴ（９）",U314="新加算Ⅴ（10）",U314="新加算Ⅴ（12）"),IF(OR(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（病院等（老健以外）)",K314&lt;&gt;"（介護予防）短期入所療養介護（医療院）"),AR314&lt;&gt;""),1,""),"")</f>
        <v/>
      </c>
      <c r="BK314" s="832" t="str">
        <f aca="false">IF(OR(U314="新加算Ⅰ",U314="新加算Ⅴ（１）",U314="新加算Ⅴ（２）",U314="新加算Ⅴ（５）",U314="新加算Ⅴ（７）",U314="新加算Ⅴ（10）"),IF(AS314="","未入力","入力済"),"")</f>
        <v/>
      </c>
      <c r="BL314" s="645" t="str">
        <f aca="false">G314</f>
        <v/>
      </c>
    </row>
    <row r="315" customFormat="false" ht="15" hidden="false" customHeight="true" outlineLevel="0" collapsed="false">
      <c r="A315" s="731"/>
      <c r="B315" s="732"/>
      <c r="C315" s="732"/>
      <c r="D315" s="732"/>
      <c r="E315" s="732"/>
      <c r="F315" s="732"/>
      <c r="G315" s="733"/>
      <c r="H315" s="733"/>
      <c r="I315" s="733"/>
      <c r="J315" s="861"/>
      <c r="K315" s="733"/>
      <c r="L315" s="880"/>
      <c r="M315" s="881"/>
      <c r="N315" s="838" t="str">
        <f aca="false">IF('別紙様式2-2（４・５月分）'!Q240="","",'別紙様式2-2（４・５月分）'!Q240)</f>
        <v/>
      </c>
      <c r="O315" s="864"/>
      <c r="P315" s="814"/>
      <c r="Q315" s="814"/>
      <c r="R315" s="814"/>
      <c r="S315" s="865"/>
      <c r="T315" s="816"/>
      <c r="U315" s="817"/>
      <c r="V315" s="866"/>
      <c r="W315" s="819"/>
      <c r="X315" s="820"/>
      <c r="Y315" s="627"/>
      <c r="Z315" s="820"/>
      <c r="AA315" s="627"/>
      <c r="AB315" s="820"/>
      <c r="AC315" s="627"/>
      <c r="AD315" s="820"/>
      <c r="AE315" s="627"/>
      <c r="AF315" s="627"/>
      <c r="AG315" s="821"/>
      <c r="AH315" s="822"/>
      <c r="AI315" s="867"/>
      <c r="AJ315" s="868"/>
      <c r="AK315" s="825"/>
      <c r="AL315" s="826"/>
      <c r="AM315" s="827"/>
      <c r="AN315" s="704"/>
      <c r="AO315" s="828"/>
      <c r="AP315" s="705"/>
      <c r="AQ315" s="705"/>
      <c r="AR315" s="829"/>
      <c r="AS315" s="830"/>
      <c r="AT315" s="839" t="str">
        <f aca="false">IF(AV314="","",IF(AG314&gt;10,"！令和６年度の新加算の「算定対象月」が10か月を超えています。標準的な「算定対象月」は令和６年６月から令和７年３月です。",IF(OR(AB314&lt;&gt;7,AD314&lt;&gt;3),"！算定期間の終わりが令和７年３月になっていません。区分変更を行う場合は、別紙様式2-4に記入してください。","")))</f>
        <v/>
      </c>
      <c r="AU315" s="869"/>
      <c r="AV315" s="832"/>
      <c r="AW315" s="878" t="str">
        <f aca="false">IF('別紙様式2-2（４・５月分）'!O240="","",'別紙様式2-2（４・５月分）'!O240)</f>
        <v/>
      </c>
      <c r="AX315" s="834"/>
      <c r="AY315" s="835"/>
      <c r="AZ315" s="836"/>
      <c r="BA315" s="836"/>
      <c r="BB315" s="836"/>
      <c r="BC315" s="836"/>
      <c r="BD315" s="836"/>
      <c r="BE315" s="836"/>
      <c r="BF315" s="836"/>
      <c r="BG315" s="836"/>
      <c r="BH315" s="836"/>
      <c r="BI315" s="836"/>
      <c r="BJ315" s="837"/>
      <c r="BK315" s="832"/>
      <c r="BL315" s="645" t="str">
        <f aca="false">G314</f>
        <v/>
      </c>
    </row>
    <row r="316" s="1" customFormat="true" ht="15" hidden="false" customHeight="true" outlineLevel="0" collapsed="false">
      <c r="A316" s="731"/>
      <c r="B316" s="732"/>
      <c r="C316" s="732"/>
      <c r="D316" s="732"/>
      <c r="E316" s="732"/>
      <c r="F316" s="732"/>
      <c r="G316" s="733"/>
      <c r="H316" s="733"/>
      <c r="I316" s="733"/>
      <c r="J316" s="861"/>
      <c r="K316" s="733"/>
      <c r="L316" s="880"/>
      <c r="M316" s="881"/>
      <c r="N316" s="838"/>
      <c r="O316" s="864"/>
      <c r="P316" s="874" t="s">
        <v>118</v>
      </c>
      <c r="Q316" s="841" t="e">
        <f aca="false">IFERROR(VLOOKUP('別紙様式2-2（４・５月分）'!AR239,【参考】数式用!$AT$5:$AV$22,3,FALSE),"")))</f>
        <v>#N/A</v>
      </c>
      <c r="R316" s="875" t="s">
        <v>120</v>
      </c>
      <c r="S316" s="870" t="e">
        <f aca="false">IFERROR(VLOOKUP(K314,【参考】数式用!$A$5:$AB$27,MATCH(Q316,【参考】数式用!$B$4:$AB$4,0)+1,0),"")))</f>
        <v>#N/A</v>
      </c>
      <c r="T316" s="844" t="s">
        <v>452</v>
      </c>
      <c r="U316" s="845"/>
      <c r="V316" s="871" t="e">
        <f aca="false">IFERROR(VLOOKUP(K314,【参考】数式用!$A$5:$AB$27,MATCH(U316,【参考】数式用!$B$4:$AB$4,0)+1,0),"")))</f>
        <v>#N/A</v>
      </c>
      <c r="W316" s="847" t="s">
        <v>114</v>
      </c>
      <c r="X316" s="882" t="n">
        <v>7</v>
      </c>
      <c r="Y316" s="668" t="s">
        <v>115</v>
      </c>
      <c r="Z316" s="882" t="n">
        <v>4</v>
      </c>
      <c r="AA316" s="668" t="s">
        <v>406</v>
      </c>
      <c r="AB316" s="882" t="n">
        <v>8</v>
      </c>
      <c r="AC316" s="668" t="s">
        <v>115</v>
      </c>
      <c r="AD316" s="882" t="n">
        <v>3</v>
      </c>
      <c r="AE316" s="668" t="s">
        <v>116</v>
      </c>
      <c r="AF316" s="668" t="s">
        <v>127</v>
      </c>
      <c r="AG316" s="849" t="n">
        <f aca="false">IF(X316&gt;=1,(AB316*12+AD316)-(X316*12+Z316)+1,"")</f>
        <v>12</v>
      </c>
      <c r="AH316" s="850" t="s">
        <v>407</v>
      </c>
      <c r="AI316" s="872" t="str">
        <f aca="false">IFERROR(ROUNDDOWN(ROUND(L314*V316,0)*M314,0)*AG316,"")</f>
        <v/>
      </c>
      <c r="AJ316" s="883" t="str">
        <f aca="false">IFERROR(ROUNDDOWN(ROUND((L314*(V316-AX314)),0)*M314,0)*AG316,"")</f>
        <v/>
      </c>
      <c r="AK316" s="853" t="e">
        <f aca="false">IFERROR(IF(OR(N314="",N315="",N317=""),0,ROUNDDOWN(ROUNDDOWN(ROUND(L314*VLOOKUP(K314,【参考】数式用!$A$5:$AB$27,MATCH("新加算Ⅳ",【参考】数式用!$B$4:$AB$4,0)+1,0),0)*M314,0)*AG316*0.5,0)),"")),0),0),0)))</f>
        <v>#N/A</v>
      </c>
      <c r="AL316" s="854" t="str">
        <f aca="false">IF(U316&lt;&gt;"","新規に適用","")</f>
        <v/>
      </c>
      <c r="AM316" s="855" t="e">
        <f aca="false">IFERROR(IF(OR(N317="ベア加算",N317=""),0, IF(OR(U314="新加算Ⅰ",U314="新加算Ⅱ",U314="新加算Ⅲ",U314="新加算Ⅳ"),0,ROUNDDOWN(ROUND(L314*VLOOKUP(K314,【参考】数式用!$A$5:$I$27,MATCH("ベア加算",【参考】数式用!$B$4:$I$4,0)+1,0),0)*M314,0)*AG316)),"")),0),0))))</f>
        <v>#N/A</v>
      </c>
      <c r="AN316" s="856" t="e">
        <f aca="false">IF(AM316=0,"",IF(AND(U316&lt;&gt;"",AN314=""),"新規に適用",IF(AND(U316&lt;&gt;"",AN314&lt;&gt;""),"継続で適用","")))</f>
        <v>#N/A</v>
      </c>
      <c r="AO316" s="856" t="str">
        <f aca="false">IF(AND(U316&lt;&gt;"",AO314=""),"新規に適用",IF(AND(U316&lt;&gt;"",AO314&lt;&gt;""),"継続で適用",""))</f>
        <v/>
      </c>
      <c r="AP316" s="857"/>
      <c r="AQ316" s="856" t="str">
        <f aca="false">IF(AND(U316&lt;&gt;"",AQ314=""),"新規に適用",IF(AND(U316&lt;&gt;"",AQ314&lt;&gt;""),"継続で適用",""))</f>
        <v/>
      </c>
      <c r="AR316" s="858" t="str">
        <f aca="false">IF(AND(U316&lt;&gt;"",AO314=""),"新規に適用",IF(AND(U316&lt;&gt;"",OR(U314="新加算Ⅰ",U314="新加算Ⅱ",U314="新加算Ⅴ（１）",U314="新加算Ⅴ（２）",U314="新加算Ⅴ（３）",U314="新加算Ⅴ（４）",U314="新加算Ⅴ（５）",U314="新加算Ⅴ（６）",U314="新加算Ⅴ（７）",U314="新加算Ⅴ（９）",U314="新加算Ⅴ（10）",U314="新加算Ⅴ（12）")),"継続で適用",""))</f>
        <v/>
      </c>
      <c r="AS316" s="856" t="str">
        <f aca="false">IF(AND(U316&lt;&gt;"",AS314=""),"新規に適用",IF(AND(U316&lt;&gt;"",AS314&lt;&gt;""),"継続で適用",""))</f>
        <v/>
      </c>
      <c r="AT316" s="839"/>
      <c r="AU316" s="869"/>
      <c r="AV316" s="832" t="str">
        <f aca="false">IF(K314&lt;&gt;"","V列に色付け","")</f>
        <v/>
      </c>
      <c r="AW316" s="878"/>
      <c r="AX316" s="834"/>
      <c r="BL316" s="645" t="str">
        <f aca="false">G314</f>
        <v/>
      </c>
    </row>
    <row r="317" s="1" customFormat="true" ht="30" hidden="false" customHeight="true" outlineLevel="0" collapsed="false">
      <c r="A317" s="731"/>
      <c r="B317" s="732"/>
      <c r="C317" s="732"/>
      <c r="D317" s="732"/>
      <c r="E317" s="732"/>
      <c r="F317" s="732"/>
      <c r="G317" s="733"/>
      <c r="H317" s="733"/>
      <c r="I317" s="733"/>
      <c r="J317" s="861"/>
      <c r="K317" s="733"/>
      <c r="L317" s="880"/>
      <c r="M317" s="881"/>
      <c r="N317" s="860" t="str">
        <f aca="false">IF('別紙様式2-2（４・５月分）'!Q241="","",'別紙様式2-2（４・５月分）'!Q241)</f>
        <v/>
      </c>
      <c r="O317" s="864"/>
      <c r="P317" s="874"/>
      <c r="Q317" s="841"/>
      <c r="R317" s="875"/>
      <c r="S317" s="870"/>
      <c r="T317" s="844"/>
      <c r="U317" s="845"/>
      <c r="V317" s="871"/>
      <c r="W317" s="847"/>
      <c r="X317" s="882"/>
      <c r="Y317" s="668"/>
      <c r="Z317" s="882"/>
      <c r="AA317" s="668"/>
      <c r="AB317" s="882"/>
      <c r="AC317" s="668"/>
      <c r="AD317" s="882"/>
      <c r="AE317" s="668"/>
      <c r="AF317" s="668"/>
      <c r="AG317" s="849"/>
      <c r="AH317" s="850"/>
      <c r="AI317" s="872"/>
      <c r="AJ317" s="883"/>
      <c r="AK317" s="853"/>
      <c r="AL317" s="854"/>
      <c r="AM317" s="855"/>
      <c r="AN317" s="856"/>
      <c r="AO317" s="856"/>
      <c r="AP317" s="857"/>
      <c r="AQ317" s="856"/>
      <c r="AR317" s="858"/>
      <c r="AS317" s="856"/>
      <c r="AT317" s="682" t="str">
        <f aca="false">IF(AV314="","",IF(OR(U314="",AND(N317="ベア加算なし",OR(U314="新加算Ⅰ",U314="新加算Ⅱ",U314="新加算Ⅲ",U314="新加算Ⅳ"),AN314=""),AND(OR(U314="新加算Ⅰ",U314="新加算Ⅱ",U314="新加算Ⅲ",U314="新加算Ⅳ",U314="新加算Ⅴ（１）",U314="新加算Ⅴ（２）",U314="新加算Ⅴ（３）",U314="新加算Ⅴ（４）",U314="新加算Ⅴ（５）",U314="新加算Ⅴ（６）",U314="新加算Ⅴ（８）",U314="新加算Ⅴ（11）"),AO314=""),AND(OR(U314="新加算Ⅴ（７）",U314="新加算Ⅴ（９）",U314="新加算Ⅴ（10）",U314="新加算Ⅴ（12）",U314="新加算Ⅴ（13）",U314="新加算Ⅴ（14）"),AP314=""),AND(OR(U314="新加算Ⅰ",U314="新加算Ⅱ",U314="新加算Ⅲ",U314="新加算Ⅴ（１）",U314="新加算Ⅴ（３）",U314="新加算Ⅴ（８）"),AQ314=""),AND(AND(OR(U314="新加算Ⅰ",U314="新加算Ⅱ",U314="新加算Ⅴ（１）",U314="新加算Ⅴ（２）",U314="新加算Ⅴ（３）",U314="新加算Ⅴ（４）",U314="新加算Ⅴ（５）",U314="新加算Ⅴ（６）",U314="新加算Ⅴ（７）",U314="新加算Ⅴ（９）",U314="新加算Ⅴ（10）",U314="新加算Ⅴ（12）"),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314=""),AND(OR(U314="新加算Ⅰ",U314="新加算Ⅴ（１）",U314="新加算Ⅴ（２）",U314="新加算Ⅴ（５）",U314="新加算Ⅴ（７）",U314="新加算Ⅴ（10）"),AS314="")),"！記入が必要な欄（ピンク色のセル）に空欄があります。空欄を埋めてください。",""))</f>
        <v/>
      </c>
      <c r="AU317" s="869"/>
      <c r="AV317" s="832"/>
      <c r="AW317" s="878" t="str">
        <f aca="false">IF('別紙様式2-2（４・５月分）'!O241="","",'別紙様式2-2（４・５月分）'!O241)</f>
        <v/>
      </c>
      <c r="AX317" s="834"/>
      <c r="BL317" s="645" t="str">
        <f aca="false">G314</f>
        <v/>
      </c>
    </row>
    <row r="318" customFormat="false" ht="30" hidden="false" customHeight="true" outlineLevel="0" collapsed="false">
      <c r="A318" s="617" t="n">
        <v>77</v>
      </c>
      <c r="B318" s="618" t="str">
        <f aca="false">IF(基本情報入力シート!C130="","",基本情報入力シート!C130)</f>
        <v/>
      </c>
      <c r="C318" s="618"/>
      <c r="D318" s="618"/>
      <c r="E318" s="618"/>
      <c r="F318" s="618"/>
      <c r="G318" s="619" t="str">
        <f aca="false">IF(基本情報入力シート!M130="","",基本情報入力シート!M130)</f>
        <v/>
      </c>
      <c r="H318" s="619" t="str">
        <f aca="false">IF(基本情報入力シート!R130="","",基本情報入力シート!R130)</f>
        <v/>
      </c>
      <c r="I318" s="619" t="str">
        <f aca="false">IF(基本情報入力シート!W130="","",基本情報入力シート!W130)</f>
        <v/>
      </c>
      <c r="J318" s="809" t="str">
        <f aca="false">IF(基本情報入力シート!X130="","",基本情報入力シート!X130)</f>
        <v/>
      </c>
      <c r="K318" s="619" t="str">
        <f aca="false">IF(基本情報入力シート!Y130="","",基本情報入力シート!Y130)</f>
        <v/>
      </c>
      <c r="L318" s="621" t="str">
        <f aca="false">IF(基本情報入力シート!AB130="","",基本情報入力シート!AB130)</f>
        <v/>
      </c>
      <c r="M318" s="622" t="e">
        <f aca="false">IF(基本情報入力シート!AC130="","",基本情報入力シート!AC130)</f>
        <v>#N/A</v>
      </c>
      <c r="N318" s="812" t="str">
        <f aca="false">IF('別紙様式2-2（４・５月分）'!Q242="","",'別紙様式2-2（４・５月分）'!Q242)</f>
        <v/>
      </c>
      <c r="O318" s="864" t="e">
        <f aca="false">IF(SUM('別紙様式2-2（４・５月分）'!R242:R244)=0,"",SUM('別紙様式2-2（４・５月分）'!R242:R244))</f>
        <v>#N/A</v>
      </c>
      <c r="P318" s="814" t="e">
        <f aca="false">IFERROR(VLOOKUP('別紙様式2-2（４・５月分）'!AR242,【参考】数式用!$AT$5:$AU$22,2,FALSE),"")))</f>
        <v>#N/A</v>
      </c>
      <c r="Q318" s="814"/>
      <c r="R318" s="814"/>
      <c r="S318" s="865" t="e">
        <f aca="false">IFERROR(VLOOKUP(K318,【参考】数式用!$A$5:$AB$27,MATCH(P318,【参考】数式用!$B$4:$AB$4,0)+1,0),"")))</f>
        <v>#N/A</v>
      </c>
      <c r="T318" s="816" t="s">
        <v>447</v>
      </c>
      <c r="U318" s="817"/>
      <c r="V318" s="866" t="e">
        <f aca="false">IFERROR(VLOOKUP(K318,【参考】数式用!$A$5:$AB$27,MATCH(U318,【参考】数式用!$B$4:$AB$4,0)+1,0),"")))</f>
        <v>#N/A</v>
      </c>
      <c r="W318" s="819" t="s">
        <v>114</v>
      </c>
      <c r="X318" s="820" t="n">
        <v>6</v>
      </c>
      <c r="Y318" s="627" t="s">
        <v>115</v>
      </c>
      <c r="Z318" s="820" t="n">
        <v>6</v>
      </c>
      <c r="AA318" s="627" t="s">
        <v>406</v>
      </c>
      <c r="AB318" s="820" t="n">
        <v>7</v>
      </c>
      <c r="AC318" s="627" t="s">
        <v>115</v>
      </c>
      <c r="AD318" s="820" t="n">
        <v>3</v>
      </c>
      <c r="AE318" s="627" t="s">
        <v>116</v>
      </c>
      <c r="AF318" s="627" t="s">
        <v>127</v>
      </c>
      <c r="AG318" s="821" t="n">
        <f aca="false">IF(X318&gt;=1,(AB318*12+AD318)-(X318*12+Z318)+1,"")</f>
        <v>10</v>
      </c>
      <c r="AH318" s="822" t="s">
        <v>407</v>
      </c>
      <c r="AI318" s="867" t="str">
        <f aca="false">IFERROR(ROUNDDOWN(ROUND(L318*V318,0)*M318,0)*AG318,"")</f>
        <v/>
      </c>
      <c r="AJ318" s="868" t="str">
        <f aca="false">IFERROR(ROUNDDOWN(ROUND((L318*(V318-AX318)),0)*M318,0)*AG318,"")</f>
        <v/>
      </c>
      <c r="AK318" s="825" t="e">
        <f aca="false">IFERROR(IF(OR(N318="",N319="",N321=""),0,ROUNDDOWN(ROUNDDOWN(ROUND(L318*VLOOKUP(K318,【参考】数式用!$A$5:$AB$27,MATCH("新加算Ⅳ",【参考】数式用!$B$4:$AB$4,0)+1,0),0)*M318,0)*AG318*0.5,0)),"")),0),0),0)))</f>
        <v>#N/A</v>
      </c>
      <c r="AL318" s="826"/>
      <c r="AM318" s="827" t="e">
        <f aca="false">IFERROR(IF(OR(N321="ベア加算",N321=""),0, IF(OR(U318="新加算Ⅰ",U318="新加算Ⅱ",U318="新加算Ⅲ",U318="新加算Ⅳ"),ROUNDDOWN(ROUND(L318*VLOOKUP(K318,【参考】数式用!$A$5:$I$27,MATCH("ベア加算",【参考】数式用!$B$4:$I$4,0)+1,0),0)*M318,0)*AG318,0)),"")),0),0))))</f>
        <v>#N/A</v>
      </c>
      <c r="AN318" s="704"/>
      <c r="AO318" s="828"/>
      <c r="AP318" s="705"/>
      <c r="AQ318" s="705"/>
      <c r="AR318" s="829"/>
      <c r="AS318" s="830"/>
      <c r="AT318" s="640" t="str">
        <f aca="false">IF(AV318="","",IF(V318&lt;O318,"！加算の要件上は問題ありませんが、令和６年４・５月と比較して令和６年６月に加算率が下がる計画になっています。",""))</f>
        <v/>
      </c>
      <c r="AU318" s="869"/>
      <c r="AV318" s="832" t="str">
        <f aca="false">IF(K318&lt;&gt;"","V列に色付け","")</f>
        <v/>
      </c>
      <c r="AW318" s="878" t="str">
        <f aca="false">IF('別紙様式2-2（４・５月分）'!O242="","",'別紙様式2-2（４・５月分）'!O242)</f>
        <v/>
      </c>
      <c r="AX318" s="834" t="e">
        <f aca="false">IF(SUM('別紙様式2-2（４・５月分）'!P242:P244)=0,"",SUM('別紙様式2-2（４・５月分）'!P242:P244))</f>
        <v>#N/A</v>
      </c>
      <c r="AY318" s="835" t="e">
        <f aca="false">IFERROR(VLOOKUP(K318,【参考】数式用!$AJ$2:$AK$24,2,FALSE),"")))</f>
        <v>#N/A</v>
      </c>
      <c r="AZ318" s="836" t="s">
        <v>448</v>
      </c>
      <c r="BA318" s="836" t="s">
        <v>449</v>
      </c>
      <c r="BB318" s="836" t="s">
        <v>450</v>
      </c>
      <c r="BC318" s="836" t="s">
        <v>451</v>
      </c>
      <c r="BD318" s="836" t="e">
        <f aca="false">IF(AND(P318&lt;&gt;"新加算Ⅰ",P318&lt;&gt;"新加算Ⅱ",P318&lt;&gt;"新加算Ⅲ",P318&lt;&gt;"新加算Ⅳ"),P318,IF(Q320&lt;&gt;"",Q320,""))</f>
        <v>#N/A</v>
      </c>
      <c r="BE318" s="836"/>
      <c r="BF318" s="836" t="e">
        <f aca="false">IF(AM318&lt;&gt;0,IF(AN318="○","入力済","未入力"),"")</f>
        <v>#N/A</v>
      </c>
      <c r="BG318" s="836" t="str">
        <f aca="false">IF(OR(U318="新加算Ⅰ",U318="新加算Ⅱ",U318="新加算Ⅲ",U318="新加算Ⅳ",U318="新加算Ⅴ（１）",U318="新加算Ⅴ（２）",U318="新加算Ⅴ（３）",U318="新加算ⅠⅤ（４）",U318="新加算Ⅴ（５）",U318="新加算Ⅴ（６）",U318="新加算Ⅴ（８）",U318="新加算Ⅴ（11）"),IF(OR(AO318="○",AO318="令和６年度中に満たす"),"入力済","未入力"),"")</f>
        <v/>
      </c>
      <c r="BH318" s="836" t="str">
        <f aca="false">IF(OR(U318="新加算Ⅴ（７）",U318="新加算Ⅴ（９）",U318="新加算Ⅴ（10）",U318="新加算Ⅴ（12）",U318="新加算Ⅴ（13）",U318="新加算Ⅴ（14）"),IF(OR(AP318="○",AP318="令和６年度中に満たす"),"入力済","未入力"),"")</f>
        <v/>
      </c>
      <c r="BI318" s="836" t="str">
        <f aca="false">IF(OR(U318="新加算Ⅰ",U318="新加算Ⅱ",U318="新加算Ⅲ",U318="新加算Ⅴ（１）",U318="新加算Ⅴ（３）",U318="新加算Ⅴ（８）"),IF(OR(AQ318="○",AQ318="令和６年度中に満たす"),"入力済","未入力"),"")</f>
        <v/>
      </c>
      <c r="BJ318" s="837" t="str">
        <f aca="false">IF(OR(U318="新加算Ⅰ",U318="新加算Ⅱ",U318="新加算Ⅴ（１）",U318="新加算Ⅴ（２）",U318="新加算Ⅴ（３）",U318="新加算Ⅴ（４）",U318="新加算Ⅴ（５）",U318="新加算Ⅴ（６）",U318="新加算Ⅴ（７）",U318="新加算Ⅴ（９）",U318="新加算Ⅴ（10）",U318="新加算Ⅴ（12）"),IF(OR(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（病院等（老健以外）)",K318&lt;&gt;"（介護予防）短期入所療養介護（医療院）"),AR318&lt;&gt;""),1,""),"")</f>
        <v/>
      </c>
      <c r="BK318" s="832" t="str">
        <f aca="false">IF(OR(U318="新加算Ⅰ",U318="新加算Ⅴ（１）",U318="新加算Ⅴ（２）",U318="新加算Ⅴ（５）",U318="新加算Ⅴ（７）",U318="新加算Ⅴ（10）"),IF(AS318="","未入力","入力済"),"")</f>
        <v/>
      </c>
      <c r="BL318" s="645" t="str">
        <f aca="false">G318</f>
        <v/>
      </c>
    </row>
    <row r="319" customFormat="false" ht="15" hidden="false" customHeight="true" outlineLevel="0" collapsed="false">
      <c r="A319" s="617"/>
      <c r="B319" s="618"/>
      <c r="C319" s="618"/>
      <c r="D319" s="618"/>
      <c r="E319" s="618"/>
      <c r="F319" s="618"/>
      <c r="G319" s="619"/>
      <c r="H319" s="619"/>
      <c r="I319" s="619"/>
      <c r="J319" s="809"/>
      <c r="K319" s="619"/>
      <c r="L319" s="621"/>
      <c r="M319" s="622"/>
      <c r="N319" s="838" t="str">
        <f aca="false">IF('別紙様式2-2（４・５月分）'!Q243="","",'別紙様式2-2（４・５月分）'!Q243)</f>
        <v/>
      </c>
      <c r="O319" s="864"/>
      <c r="P319" s="814"/>
      <c r="Q319" s="814"/>
      <c r="R319" s="814"/>
      <c r="S319" s="865"/>
      <c r="T319" s="816"/>
      <c r="U319" s="817"/>
      <c r="V319" s="866"/>
      <c r="W319" s="819"/>
      <c r="X319" s="820"/>
      <c r="Y319" s="627"/>
      <c r="Z319" s="820"/>
      <c r="AA319" s="627"/>
      <c r="AB319" s="820"/>
      <c r="AC319" s="627"/>
      <c r="AD319" s="820"/>
      <c r="AE319" s="627"/>
      <c r="AF319" s="627"/>
      <c r="AG319" s="821"/>
      <c r="AH319" s="822"/>
      <c r="AI319" s="867"/>
      <c r="AJ319" s="868"/>
      <c r="AK319" s="825"/>
      <c r="AL319" s="826"/>
      <c r="AM319" s="827"/>
      <c r="AN319" s="704"/>
      <c r="AO319" s="828"/>
      <c r="AP319" s="705"/>
      <c r="AQ319" s="705"/>
      <c r="AR319" s="829"/>
      <c r="AS319" s="830"/>
      <c r="AT319" s="839" t="str">
        <f aca="false">IF(AV318="","",IF(AG318&gt;10,"！令和６年度の新加算の「算定対象月」が10か月を超えています。標準的な「算定対象月」は令和６年６月から令和７年３月です。",IF(OR(AB318&lt;&gt;7,AD318&lt;&gt;3),"！算定期間の終わりが令和７年３月になっていません。区分変更を行う場合は、別紙様式2-4に記入してください。","")))</f>
        <v/>
      </c>
      <c r="AU319" s="869"/>
      <c r="AV319" s="832"/>
      <c r="AW319" s="878" t="str">
        <f aca="false">IF('別紙様式2-2（４・５月分）'!O243="","",'別紙様式2-2（４・５月分）'!O243)</f>
        <v/>
      </c>
      <c r="AX319" s="834"/>
      <c r="AY319" s="835"/>
      <c r="AZ319" s="836"/>
      <c r="BA319" s="836"/>
      <c r="BB319" s="836"/>
      <c r="BC319" s="836"/>
      <c r="BD319" s="836"/>
      <c r="BE319" s="836"/>
      <c r="BF319" s="836"/>
      <c r="BG319" s="836"/>
      <c r="BH319" s="836"/>
      <c r="BI319" s="836"/>
      <c r="BJ319" s="837"/>
      <c r="BK319" s="832"/>
      <c r="BL319" s="645" t="str">
        <f aca="false">G318</f>
        <v/>
      </c>
    </row>
    <row r="320" s="1" customFormat="true" ht="15" hidden="false" customHeight="true" outlineLevel="0" collapsed="false">
      <c r="A320" s="617"/>
      <c r="B320" s="618"/>
      <c r="C320" s="618"/>
      <c r="D320" s="618"/>
      <c r="E320" s="618"/>
      <c r="F320" s="618"/>
      <c r="G320" s="619"/>
      <c r="H320" s="619"/>
      <c r="I320" s="619"/>
      <c r="J320" s="809"/>
      <c r="K320" s="619"/>
      <c r="L320" s="621"/>
      <c r="M320" s="622"/>
      <c r="N320" s="838"/>
      <c r="O320" s="864"/>
      <c r="P320" s="874" t="s">
        <v>118</v>
      </c>
      <c r="Q320" s="841" t="e">
        <f aca="false">IFERROR(VLOOKUP('別紙様式2-2（４・５月分）'!AR242,【参考】数式用!$AT$5:$AV$22,3,FALSE),"")))</f>
        <v>#N/A</v>
      </c>
      <c r="R320" s="875" t="s">
        <v>120</v>
      </c>
      <c r="S320" s="876" t="e">
        <f aca="false">IFERROR(VLOOKUP(K318,【参考】数式用!$A$5:$AB$27,MATCH(Q320,【参考】数式用!$B$4:$AB$4,0)+1,0),"")))</f>
        <v>#N/A</v>
      </c>
      <c r="T320" s="844" t="s">
        <v>452</v>
      </c>
      <c r="U320" s="845"/>
      <c r="V320" s="871" t="e">
        <f aca="false">IFERROR(VLOOKUP(K318,【参考】数式用!$A$5:$AB$27,MATCH(U320,【参考】数式用!$B$4:$AB$4,0)+1,0),"")))</f>
        <v>#N/A</v>
      </c>
      <c r="W320" s="847" t="s">
        <v>114</v>
      </c>
      <c r="X320" s="882" t="n">
        <v>7</v>
      </c>
      <c r="Y320" s="668" t="s">
        <v>115</v>
      </c>
      <c r="Z320" s="882" t="n">
        <v>4</v>
      </c>
      <c r="AA320" s="668" t="s">
        <v>406</v>
      </c>
      <c r="AB320" s="882" t="n">
        <v>8</v>
      </c>
      <c r="AC320" s="668" t="s">
        <v>115</v>
      </c>
      <c r="AD320" s="882" t="n">
        <v>3</v>
      </c>
      <c r="AE320" s="668" t="s">
        <v>116</v>
      </c>
      <c r="AF320" s="668" t="s">
        <v>127</v>
      </c>
      <c r="AG320" s="849" t="n">
        <f aca="false">IF(X320&gt;=1,(AB320*12+AD320)-(X320*12+Z320)+1,"")</f>
        <v>12</v>
      </c>
      <c r="AH320" s="850" t="s">
        <v>407</v>
      </c>
      <c r="AI320" s="872" t="str">
        <f aca="false">IFERROR(ROUNDDOWN(ROUND(L318*V320,0)*M318,0)*AG320,"")</f>
        <v/>
      </c>
      <c r="AJ320" s="883" t="str">
        <f aca="false">IFERROR(ROUNDDOWN(ROUND((L318*(V320-AX318)),0)*M318,0)*AG320,"")</f>
        <v/>
      </c>
      <c r="AK320" s="853" t="e">
        <f aca="false">IFERROR(IF(OR(N318="",N319="",N321=""),0,ROUNDDOWN(ROUNDDOWN(ROUND(L318*VLOOKUP(K318,【参考】数式用!$A$5:$AB$27,MATCH("新加算Ⅳ",【参考】数式用!$B$4:$AB$4,0)+1,0),0)*M318,0)*AG320*0.5,0)),"")),0),0),0)))</f>
        <v>#N/A</v>
      </c>
      <c r="AL320" s="854" t="str">
        <f aca="false">IF(U320&lt;&gt;"","新規に適用","")</f>
        <v/>
      </c>
      <c r="AM320" s="855" t="e">
        <f aca="false">IFERROR(IF(OR(N321="ベア加算",N321=""),0, IF(OR(U318="新加算Ⅰ",U318="新加算Ⅱ",U318="新加算Ⅲ",U318="新加算Ⅳ"),0,ROUNDDOWN(ROUND(L318*VLOOKUP(K318,【参考】数式用!$A$5:$I$27,MATCH("ベア加算",【参考】数式用!$B$4:$I$4,0)+1,0),0)*M318,0)*AG320)),"")),0),0))))</f>
        <v>#N/A</v>
      </c>
      <c r="AN320" s="856" t="e">
        <f aca="false">IF(AM320=0,"",IF(AND(U320&lt;&gt;"",AN318=""),"新規に適用",IF(AND(U320&lt;&gt;"",AN318&lt;&gt;""),"継続で適用","")))</f>
        <v>#N/A</v>
      </c>
      <c r="AO320" s="856" t="str">
        <f aca="false">IF(AND(U320&lt;&gt;"",AO318=""),"新規に適用",IF(AND(U320&lt;&gt;"",AO318&lt;&gt;""),"継続で適用",""))</f>
        <v/>
      </c>
      <c r="AP320" s="857"/>
      <c r="AQ320" s="856" t="str">
        <f aca="false">IF(AND(U320&lt;&gt;"",AQ318=""),"新規に適用",IF(AND(U320&lt;&gt;"",AQ318&lt;&gt;""),"継続で適用",""))</f>
        <v/>
      </c>
      <c r="AR320" s="858" t="str">
        <f aca="false">IF(AND(U320&lt;&gt;"",AO318=""),"新規に適用",IF(AND(U320&lt;&gt;"",OR(U318="新加算Ⅰ",U318="新加算Ⅱ",U318="新加算Ⅴ（１）",U318="新加算Ⅴ（２）",U318="新加算Ⅴ（３）",U318="新加算Ⅴ（４）",U318="新加算Ⅴ（５）",U318="新加算Ⅴ（６）",U318="新加算Ⅴ（７）",U318="新加算Ⅴ（９）",U318="新加算Ⅴ（10）",U318="新加算Ⅴ（12）")),"継続で適用",""))</f>
        <v/>
      </c>
      <c r="AS320" s="856" t="str">
        <f aca="false">IF(AND(U320&lt;&gt;"",AS318=""),"新規に適用",IF(AND(U320&lt;&gt;"",AS318&lt;&gt;""),"継続で適用",""))</f>
        <v/>
      </c>
      <c r="AT320" s="839"/>
      <c r="AU320" s="869"/>
      <c r="AV320" s="832" t="str">
        <f aca="false">IF(K318&lt;&gt;"","V列に色付け","")</f>
        <v/>
      </c>
      <c r="AW320" s="878"/>
      <c r="AX320" s="834"/>
      <c r="BL320" s="645" t="str">
        <f aca="false">G318</f>
        <v/>
      </c>
    </row>
    <row r="321" s="1" customFormat="true" ht="30" hidden="false" customHeight="true" outlineLevel="0" collapsed="false">
      <c r="A321" s="617"/>
      <c r="B321" s="618"/>
      <c r="C321" s="618"/>
      <c r="D321" s="618"/>
      <c r="E321" s="618"/>
      <c r="F321" s="618"/>
      <c r="G321" s="619"/>
      <c r="H321" s="619"/>
      <c r="I321" s="619"/>
      <c r="J321" s="809"/>
      <c r="K321" s="619"/>
      <c r="L321" s="621"/>
      <c r="M321" s="622"/>
      <c r="N321" s="860" t="str">
        <f aca="false">IF('別紙様式2-2（４・５月分）'!Q244="","",'別紙様式2-2（４・５月分）'!Q244)</f>
        <v/>
      </c>
      <c r="O321" s="864"/>
      <c r="P321" s="874"/>
      <c r="Q321" s="841"/>
      <c r="R321" s="875"/>
      <c r="S321" s="876"/>
      <c r="T321" s="844"/>
      <c r="U321" s="845"/>
      <c r="V321" s="871"/>
      <c r="W321" s="847"/>
      <c r="X321" s="882"/>
      <c r="Y321" s="668"/>
      <c r="Z321" s="882"/>
      <c r="AA321" s="668"/>
      <c r="AB321" s="882"/>
      <c r="AC321" s="668"/>
      <c r="AD321" s="882"/>
      <c r="AE321" s="668"/>
      <c r="AF321" s="668"/>
      <c r="AG321" s="849"/>
      <c r="AH321" s="850"/>
      <c r="AI321" s="872"/>
      <c r="AJ321" s="883"/>
      <c r="AK321" s="853"/>
      <c r="AL321" s="854"/>
      <c r="AM321" s="855"/>
      <c r="AN321" s="856"/>
      <c r="AO321" s="856"/>
      <c r="AP321" s="857"/>
      <c r="AQ321" s="856"/>
      <c r="AR321" s="858"/>
      <c r="AS321" s="856"/>
      <c r="AT321" s="682" t="str">
        <f aca="false">IF(AV318="","",IF(OR(U318="",AND(N321="ベア加算なし",OR(U318="新加算Ⅰ",U318="新加算Ⅱ",U318="新加算Ⅲ",U318="新加算Ⅳ"),AN318=""),AND(OR(U318="新加算Ⅰ",U318="新加算Ⅱ",U318="新加算Ⅲ",U318="新加算Ⅳ",U318="新加算Ⅴ（１）",U318="新加算Ⅴ（２）",U318="新加算Ⅴ（３）",U318="新加算Ⅴ（４）",U318="新加算Ⅴ（５）",U318="新加算Ⅴ（６）",U318="新加算Ⅴ（８）",U318="新加算Ⅴ（11）"),AO318=""),AND(OR(U318="新加算Ⅴ（７）",U318="新加算Ⅴ（９）",U318="新加算Ⅴ（10）",U318="新加算Ⅴ（12）",U318="新加算Ⅴ（13）",U318="新加算Ⅴ（14）"),AP318=""),AND(OR(U318="新加算Ⅰ",U318="新加算Ⅱ",U318="新加算Ⅲ",U318="新加算Ⅴ（１）",U318="新加算Ⅴ（３）",U318="新加算Ⅴ（８）"),AQ318=""),AND(AND(OR(U318="新加算Ⅰ",U318="新加算Ⅱ",U318="新加算Ⅴ（１）",U318="新加算Ⅴ（２）",U318="新加算Ⅴ（３）",U318="新加算Ⅴ（４）",U318="新加算Ⅴ（５）",U318="新加算Ⅴ（６）",U318="新加算Ⅴ（７）",U318="新加算Ⅴ（９）",U318="新加算Ⅴ（10）",U318="新加算Ⅴ（12）"),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318=""),AND(OR(U318="新加算Ⅰ",U318="新加算Ⅴ（１）",U318="新加算Ⅴ（２）",U318="新加算Ⅴ（５）",U318="新加算Ⅴ（７）",U318="新加算Ⅴ（10）"),AS318="")),"！記入が必要な欄（ピンク色のセル）に空欄があります。空欄を埋めてください。",""))</f>
        <v/>
      </c>
      <c r="AU321" s="869"/>
      <c r="AV321" s="832"/>
      <c r="AW321" s="878" t="str">
        <f aca="false">IF('別紙様式2-2（４・５月分）'!O244="","",'別紙様式2-2（４・５月分）'!O244)</f>
        <v/>
      </c>
      <c r="AX321" s="834"/>
      <c r="BL321" s="645" t="str">
        <f aca="false">G318</f>
        <v/>
      </c>
    </row>
    <row r="322" customFormat="false" ht="30" hidden="false" customHeight="true" outlineLevel="0" collapsed="false">
      <c r="A322" s="731" t="n">
        <v>78</v>
      </c>
      <c r="B322" s="732" t="str">
        <f aca="false">IF(基本情報入力シート!C131="","",基本情報入力シート!C131)</f>
        <v/>
      </c>
      <c r="C322" s="732"/>
      <c r="D322" s="732"/>
      <c r="E322" s="732"/>
      <c r="F322" s="732"/>
      <c r="G322" s="733" t="str">
        <f aca="false">IF(基本情報入力シート!M131="","",基本情報入力シート!M131)</f>
        <v/>
      </c>
      <c r="H322" s="733" t="str">
        <f aca="false">IF(基本情報入力シート!R131="","",基本情報入力シート!R131)</f>
        <v/>
      </c>
      <c r="I322" s="733" t="str">
        <f aca="false">IF(基本情報入力シート!W131="","",基本情報入力シート!W131)</f>
        <v/>
      </c>
      <c r="J322" s="861" t="str">
        <f aca="false">IF(基本情報入力シート!X131="","",基本情報入力シート!X131)</f>
        <v/>
      </c>
      <c r="K322" s="733" t="str">
        <f aca="false">IF(基本情報入力シート!Y131="","",基本情報入力シート!Y131)</f>
        <v/>
      </c>
      <c r="L322" s="880" t="str">
        <f aca="false">IF(基本情報入力シート!AB131="","",基本情報入力シート!AB131)</f>
        <v/>
      </c>
      <c r="M322" s="881" t="e">
        <f aca="false">IF(基本情報入力シート!AC131="","",基本情報入力シート!AC131)</f>
        <v>#N/A</v>
      </c>
      <c r="N322" s="812" t="str">
        <f aca="false">IF('別紙様式2-2（４・５月分）'!Q245="","",'別紙様式2-2（４・５月分）'!Q245)</f>
        <v/>
      </c>
      <c r="O322" s="864" t="e">
        <f aca="false">IF(SUM('別紙様式2-2（４・５月分）'!R245:R247)=0,"",SUM('別紙様式2-2（４・５月分）'!R245:R247))</f>
        <v>#N/A</v>
      </c>
      <c r="P322" s="814" t="e">
        <f aca="false">IFERROR(VLOOKUP('別紙様式2-2（４・５月分）'!AR245,【参考】数式用!$AT$5:$AU$22,2,FALSE),"")))</f>
        <v>#N/A</v>
      </c>
      <c r="Q322" s="814"/>
      <c r="R322" s="814"/>
      <c r="S322" s="865" t="e">
        <f aca="false">IFERROR(VLOOKUP(K322,【参考】数式用!$A$5:$AB$27,MATCH(P322,【参考】数式用!$B$4:$AB$4,0)+1,0),"")))</f>
        <v>#N/A</v>
      </c>
      <c r="T322" s="816" t="s">
        <v>447</v>
      </c>
      <c r="U322" s="817"/>
      <c r="V322" s="866" t="e">
        <f aca="false">IFERROR(VLOOKUP(K322,【参考】数式用!$A$5:$AB$27,MATCH(U322,【参考】数式用!$B$4:$AB$4,0)+1,0),"")))</f>
        <v>#N/A</v>
      </c>
      <c r="W322" s="819" t="s">
        <v>114</v>
      </c>
      <c r="X322" s="820" t="n">
        <v>6</v>
      </c>
      <c r="Y322" s="627" t="s">
        <v>115</v>
      </c>
      <c r="Z322" s="820" t="n">
        <v>6</v>
      </c>
      <c r="AA322" s="627" t="s">
        <v>406</v>
      </c>
      <c r="AB322" s="820" t="n">
        <v>7</v>
      </c>
      <c r="AC322" s="627" t="s">
        <v>115</v>
      </c>
      <c r="AD322" s="820" t="n">
        <v>3</v>
      </c>
      <c r="AE322" s="627" t="s">
        <v>116</v>
      </c>
      <c r="AF322" s="627" t="s">
        <v>127</v>
      </c>
      <c r="AG322" s="821" t="n">
        <f aca="false">IF(X322&gt;=1,(AB322*12+AD322)-(X322*12+Z322)+1,"")</f>
        <v>10</v>
      </c>
      <c r="AH322" s="822" t="s">
        <v>407</v>
      </c>
      <c r="AI322" s="867" t="str">
        <f aca="false">IFERROR(ROUNDDOWN(ROUND(L322*V322,0)*M322,0)*AG322,"")</f>
        <v/>
      </c>
      <c r="AJ322" s="868" t="str">
        <f aca="false">IFERROR(ROUNDDOWN(ROUND((L322*(V322-AX322)),0)*M322,0)*AG322,"")</f>
        <v/>
      </c>
      <c r="AK322" s="825" t="e">
        <f aca="false">IFERROR(IF(OR(N322="",N323="",N325=""),0,ROUNDDOWN(ROUNDDOWN(ROUND(L322*VLOOKUP(K322,【参考】数式用!$A$5:$AB$27,MATCH("新加算Ⅳ",【参考】数式用!$B$4:$AB$4,0)+1,0),0)*M322,0)*AG322*0.5,0)),"")),0),0),0)))</f>
        <v>#N/A</v>
      </c>
      <c r="AL322" s="826"/>
      <c r="AM322" s="827" t="e">
        <f aca="false">IFERROR(IF(OR(N325="ベア加算",N325=""),0, IF(OR(U322="新加算Ⅰ",U322="新加算Ⅱ",U322="新加算Ⅲ",U322="新加算Ⅳ"),ROUNDDOWN(ROUND(L322*VLOOKUP(K322,【参考】数式用!$A$5:$I$27,MATCH("ベア加算",【参考】数式用!$B$4:$I$4,0)+1,0),0)*M322,0)*AG322,0)),"")),0),0))))</f>
        <v>#N/A</v>
      </c>
      <c r="AN322" s="704"/>
      <c r="AO322" s="828"/>
      <c r="AP322" s="705"/>
      <c r="AQ322" s="705"/>
      <c r="AR322" s="829"/>
      <c r="AS322" s="830"/>
      <c r="AT322" s="640" t="str">
        <f aca="false">IF(AV322="","",IF(V322&lt;O322,"！加算の要件上は問題ありませんが、令和６年４・５月と比較して令和６年６月に加算率が下がる計画になっています。",""))</f>
        <v/>
      </c>
      <c r="AU322" s="869"/>
      <c r="AV322" s="832" t="str">
        <f aca="false">IF(K322&lt;&gt;"","V列に色付け","")</f>
        <v/>
      </c>
      <c r="AW322" s="878" t="str">
        <f aca="false">IF('別紙様式2-2（４・５月分）'!O245="","",'別紙様式2-2（４・５月分）'!O245)</f>
        <v/>
      </c>
      <c r="AX322" s="834" t="e">
        <f aca="false">IF(SUM('別紙様式2-2（４・５月分）'!P245:P247)=0,"",SUM('別紙様式2-2（４・５月分）'!P245:P247))</f>
        <v>#N/A</v>
      </c>
      <c r="AY322" s="835" t="e">
        <f aca="false">IFERROR(VLOOKUP(K322,【参考】数式用!$AJ$2:$AK$24,2,FALSE),"")))</f>
        <v>#N/A</v>
      </c>
      <c r="AZ322" s="836" t="s">
        <v>448</v>
      </c>
      <c r="BA322" s="836" t="s">
        <v>449</v>
      </c>
      <c r="BB322" s="836" t="s">
        <v>450</v>
      </c>
      <c r="BC322" s="836" t="s">
        <v>451</v>
      </c>
      <c r="BD322" s="836" t="e">
        <f aca="false">IF(AND(P322&lt;&gt;"新加算Ⅰ",P322&lt;&gt;"新加算Ⅱ",P322&lt;&gt;"新加算Ⅲ",P322&lt;&gt;"新加算Ⅳ"),P322,IF(Q324&lt;&gt;"",Q324,""))</f>
        <v>#N/A</v>
      </c>
      <c r="BE322" s="836"/>
      <c r="BF322" s="836" t="e">
        <f aca="false">IF(AM322&lt;&gt;0,IF(AN322="○","入力済","未入力"),"")</f>
        <v>#N/A</v>
      </c>
      <c r="BG322" s="836" t="str">
        <f aca="false">IF(OR(U322="新加算Ⅰ",U322="新加算Ⅱ",U322="新加算Ⅲ",U322="新加算Ⅳ",U322="新加算Ⅴ（１）",U322="新加算Ⅴ（２）",U322="新加算Ⅴ（３）",U322="新加算ⅠⅤ（４）",U322="新加算Ⅴ（５）",U322="新加算Ⅴ（６）",U322="新加算Ⅴ（８）",U322="新加算Ⅴ（11）"),IF(OR(AO322="○",AO322="令和６年度中に満たす"),"入力済","未入力"),"")</f>
        <v/>
      </c>
      <c r="BH322" s="836" t="str">
        <f aca="false">IF(OR(U322="新加算Ⅴ（７）",U322="新加算Ⅴ（９）",U322="新加算Ⅴ（10）",U322="新加算Ⅴ（12）",U322="新加算Ⅴ（13）",U322="新加算Ⅴ（14）"),IF(OR(AP322="○",AP322="令和６年度中に満たす"),"入力済","未入力"),"")</f>
        <v/>
      </c>
      <c r="BI322" s="836" t="str">
        <f aca="false">IF(OR(U322="新加算Ⅰ",U322="新加算Ⅱ",U322="新加算Ⅲ",U322="新加算Ⅴ（１）",U322="新加算Ⅴ（３）",U322="新加算Ⅴ（８）"),IF(OR(AQ322="○",AQ322="令和６年度中に満たす"),"入力済","未入力"),"")</f>
        <v/>
      </c>
      <c r="BJ322" s="837" t="str">
        <f aca="false">IF(OR(U322="新加算Ⅰ",U322="新加算Ⅱ",U322="新加算Ⅴ（１）",U322="新加算Ⅴ（２）",U322="新加算Ⅴ（３）",U322="新加算Ⅴ（４）",U322="新加算Ⅴ（５）",U322="新加算Ⅴ（６）",U322="新加算Ⅴ（７）",U322="新加算Ⅴ（９）",U322="新加算Ⅴ（10）",U322="新加算Ⅴ（12）"),IF(OR(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（病院等（老健以外）)",K322&lt;&gt;"（介護予防）短期入所療養介護（医療院）"),AR322&lt;&gt;""),1,""),"")</f>
        <v/>
      </c>
      <c r="BK322" s="832" t="str">
        <f aca="false">IF(OR(U322="新加算Ⅰ",U322="新加算Ⅴ（１）",U322="新加算Ⅴ（２）",U322="新加算Ⅴ（５）",U322="新加算Ⅴ（７）",U322="新加算Ⅴ（10）"),IF(AS322="","未入力","入力済"),"")</f>
        <v/>
      </c>
      <c r="BL322" s="645" t="str">
        <f aca="false">G322</f>
        <v/>
      </c>
    </row>
    <row r="323" customFormat="false" ht="15" hidden="false" customHeight="true" outlineLevel="0" collapsed="false">
      <c r="A323" s="731"/>
      <c r="B323" s="732"/>
      <c r="C323" s="732"/>
      <c r="D323" s="732"/>
      <c r="E323" s="732"/>
      <c r="F323" s="732"/>
      <c r="G323" s="733"/>
      <c r="H323" s="733"/>
      <c r="I323" s="733"/>
      <c r="J323" s="861"/>
      <c r="K323" s="733"/>
      <c r="L323" s="880"/>
      <c r="M323" s="881"/>
      <c r="N323" s="838" t="str">
        <f aca="false">IF('別紙様式2-2（４・５月分）'!Q246="","",'別紙様式2-2（４・５月分）'!Q246)</f>
        <v/>
      </c>
      <c r="O323" s="864"/>
      <c r="P323" s="814"/>
      <c r="Q323" s="814"/>
      <c r="R323" s="814"/>
      <c r="S323" s="865"/>
      <c r="T323" s="816"/>
      <c r="U323" s="817"/>
      <c r="V323" s="866"/>
      <c r="W323" s="819"/>
      <c r="X323" s="820"/>
      <c r="Y323" s="627"/>
      <c r="Z323" s="820"/>
      <c r="AA323" s="627"/>
      <c r="AB323" s="820"/>
      <c r="AC323" s="627"/>
      <c r="AD323" s="820"/>
      <c r="AE323" s="627"/>
      <c r="AF323" s="627"/>
      <c r="AG323" s="821"/>
      <c r="AH323" s="822"/>
      <c r="AI323" s="867"/>
      <c r="AJ323" s="868"/>
      <c r="AK323" s="825"/>
      <c r="AL323" s="826"/>
      <c r="AM323" s="827"/>
      <c r="AN323" s="704"/>
      <c r="AO323" s="828"/>
      <c r="AP323" s="705"/>
      <c r="AQ323" s="705"/>
      <c r="AR323" s="829"/>
      <c r="AS323" s="830"/>
      <c r="AT323" s="839" t="str">
        <f aca="false">IF(AV322="","",IF(AG322&gt;10,"！令和６年度の新加算の「算定対象月」が10か月を超えています。標準的な「算定対象月」は令和６年６月から令和７年３月です。",IF(OR(AB322&lt;&gt;7,AD322&lt;&gt;3),"！算定期間の終わりが令和７年３月になっていません。区分変更を行う場合は、別紙様式2-4に記入してください。","")))</f>
        <v/>
      </c>
      <c r="AU323" s="869"/>
      <c r="AV323" s="832"/>
      <c r="AW323" s="878" t="str">
        <f aca="false">IF('別紙様式2-2（４・５月分）'!O246="","",'別紙様式2-2（４・５月分）'!O246)</f>
        <v/>
      </c>
      <c r="AX323" s="834"/>
      <c r="AY323" s="835"/>
      <c r="AZ323" s="836"/>
      <c r="BA323" s="836"/>
      <c r="BB323" s="836"/>
      <c r="BC323" s="836"/>
      <c r="BD323" s="836"/>
      <c r="BE323" s="836"/>
      <c r="BF323" s="836"/>
      <c r="BG323" s="836"/>
      <c r="BH323" s="836"/>
      <c r="BI323" s="836"/>
      <c r="BJ323" s="837"/>
      <c r="BK323" s="832"/>
      <c r="BL323" s="645" t="str">
        <f aca="false">G322</f>
        <v/>
      </c>
    </row>
    <row r="324" s="1" customFormat="true" ht="15" hidden="false" customHeight="true" outlineLevel="0" collapsed="false">
      <c r="A324" s="731"/>
      <c r="B324" s="732"/>
      <c r="C324" s="732"/>
      <c r="D324" s="732"/>
      <c r="E324" s="732"/>
      <c r="F324" s="732"/>
      <c r="G324" s="733"/>
      <c r="H324" s="733"/>
      <c r="I324" s="733"/>
      <c r="J324" s="861"/>
      <c r="K324" s="733"/>
      <c r="L324" s="880"/>
      <c r="M324" s="881"/>
      <c r="N324" s="838"/>
      <c r="O324" s="864"/>
      <c r="P324" s="874" t="s">
        <v>118</v>
      </c>
      <c r="Q324" s="841" t="e">
        <f aca="false">IFERROR(VLOOKUP('別紙様式2-2（４・５月分）'!AR245,【参考】数式用!$AT$5:$AV$22,3,FALSE),"")))</f>
        <v>#N/A</v>
      </c>
      <c r="R324" s="875" t="s">
        <v>120</v>
      </c>
      <c r="S324" s="870" t="e">
        <f aca="false">IFERROR(VLOOKUP(K322,【参考】数式用!$A$5:$AB$27,MATCH(Q324,【参考】数式用!$B$4:$AB$4,0)+1,0),"")))</f>
        <v>#N/A</v>
      </c>
      <c r="T324" s="844" t="s">
        <v>452</v>
      </c>
      <c r="U324" s="845"/>
      <c r="V324" s="871" t="e">
        <f aca="false">IFERROR(VLOOKUP(K322,【参考】数式用!$A$5:$AB$27,MATCH(U324,【参考】数式用!$B$4:$AB$4,0)+1,0),"")))</f>
        <v>#N/A</v>
      </c>
      <c r="W324" s="847" t="s">
        <v>114</v>
      </c>
      <c r="X324" s="882" t="n">
        <v>7</v>
      </c>
      <c r="Y324" s="668" t="s">
        <v>115</v>
      </c>
      <c r="Z324" s="882" t="n">
        <v>4</v>
      </c>
      <c r="AA324" s="668" t="s">
        <v>406</v>
      </c>
      <c r="AB324" s="882" t="n">
        <v>8</v>
      </c>
      <c r="AC324" s="668" t="s">
        <v>115</v>
      </c>
      <c r="AD324" s="882" t="n">
        <v>3</v>
      </c>
      <c r="AE324" s="668" t="s">
        <v>116</v>
      </c>
      <c r="AF324" s="668" t="s">
        <v>127</v>
      </c>
      <c r="AG324" s="849" t="n">
        <f aca="false">IF(X324&gt;=1,(AB324*12+AD324)-(X324*12+Z324)+1,"")</f>
        <v>12</v>
      </c>
      <c r="AH324" s="850" t="s">
        <v>407</v>
      </c>
      <c r="AI324" s="872" t="str">
        <f aca="false">IFERROR(ROUNDDOWN(ROUND(L322*V324,0)*M322,0)*AG324,"")</f>
        <v/>
      </c>
      <c r="AJ324" s="883" t="str">
        <f aca="false">IFERROR(ROUNDDOWN(ROUND((L322*(V324-AX322)),0)*M322,0)*AG324,"")</f>
        <v/>
      </c>
      <c r="AK324" s="853" t="e">
        <f aca="false">IFERROR(IF(OR(N322="",N323="",N325=""),0,ROUNDDOWN(ROUNDDOWN(ROUND(L322*VLOOKUP(K322,【参考】数式用!$A$5:$AB$27,MATCH("新加算Ⅳ",【参考】数式用!$B$4:$AB$4,0)+1,0),0)*M322,0)*AG324*0.5,0)),"")),0),0),0)))</f>
        <v>#N/A</v>
      </c>
      <c r="AL324" s="854" t="str">
        <f aca="false">IF(U324&lt;&gt;"","新規に適用","")</f>
        <v/>
      </c>
      <c r="AM324" s="855" t="e">
        <f aca="false">IFERROR(IF(OR(N325="ベア加算",N325=""),0, IF(OR(U322="新加算Ⅰ",U322="新加算Ⅱ",U322="新加算Ⅲ",U322="新加算Ⅳ"),0,ROUNDDOWN(ROUND(L322*VLOOKUP(K322,【参考】数式用!$A$5:$I$27,MATCH("ベア加算",【参考】数式用!$B$4:$I$4,0)+1,0),0)*M322,0)*AG324)),"")),0),0))))</f>
        <v>#N/A</v>
      </c>
      <c r="AN324" s="856" t="e">
        <f aca="false">IF(AM324=0,"",IF(AND(U324&lt;&gt;"",AN322=""),"新規に適用",IF(AND(U324&lt;&gt;"",AN322&lt;&gt;""),"継続で適用","")))</f>
        <v>#N/A</v>
      </c>
      <c r="AO324" s="856" t="str">
        <f aca="false">IF(AND(U324&lt;&gt;"",AO322=""),"新規に適用",IF(AND(U324&lt;&gt;"",AO322&lt;&gt;""),"継続で適用",""))</f>
        <v/>
      </c>
      <c r="AP324" s="857"/>
      <c r="AQ324" s="856" t="str">
        <f aca="false">IF(AND(U324&lt;&gt;"",AQ322=""),"新規に適用",IF(AND(U324&lt;&gt;"",AQ322&lt;&gt;""),"継続で適用",""))</f>
        <v/>
      </c>
      <c r="AR324" s="858" t="str">
        <f aca="false">IF(AND(U324&lt;&gt;"",AO322=""),"新規に適用",IF(AND(U324&lt;&gt;"",OR(U322="新加算Ⅰ",U322="新加算Ⅱ",U322="新加算Ⅴ（１）",U322="新加算Ⅴ（２）",U322="新加算Ⅴ（３）",U322="新加算Ⅴ（４）",U322="新加算Ⅴ（５）",U322="新加算Ⅴ（６）",U322="新加算Ⅴ（７）",U322="新加算Ⅴ（９）",U322="新加算Ⅴ（10）",U322="新加算Ⅴ（12）")),"継続で適用",""))</f>
        <v/>
      </c>
      <c r="AS324" s="856" t="str">
        <f aca="false">IF(AND(U324&lt;&gt;"",AS322=""),"新規に適用",IF(AND(U324&lt;&gt;"",AS322&lt;&gt;""),"継続で適用",""))</f>
        <v/>
      </c>
      <c r="AT324" s="839"/>
      <c r="AU324" s="869"/>
      <c r="AV324" s="832" t="str">
        <f aca="false">IF(K322&lt;&gt;"","V列に色付け","")</f>
        <v/>
      </c>
      <c r="AW324" s="878"/>
      <c r="AX324" s="834"/>
      <c r="BL324" s="645" t="str">
        <f aca="false">G322</f>
        <v/>
      </c>
    </row>
    <row r="325" s="1" customFormat="true" ht="30" hidden="false" customHeight="true" outlineLevel="0" collapsed="false">
      <c r="A325" s="731"/>
      <c r="B325" s="732"/>
      <c r="C325" s="732"/>
      <c r="D325" s="732"/>
      <c r="E325" s="732"/>
      <c r="F325" s="732"/>
      <c r="G325" s="733"/>
      <c r="H325" s="733"/>
      <c r="I325" s="733"/>
      <c r="J325" s="861"/>
      <c r="K325" s="733"/>
      <c r="L325" s="880"/>
      <c r="M325" s="881"/>
      <c r="N325" s="860" t="str">
        <f aca="false">IF('別紙様式2-2（４・５月分）'!Q247="","",'別紙様式2-2（４・５月分）'!Q247)</f>
        <v/>
      </c>
      <c r="O325" s="864"/>
      <c r="P325" s="874"/>
      <c r="Q325" s="841"/>
      <c r="R325" s="875"/>
      <c r="S325" s="870"/>
      <c r="T325" s="844"/>
      <c r="U325" s="845"/>
      <c r="V325" s="871"/>
      <c r="W325" s="847"/>
      <c r="X325" s="882"/>
      <c r="Y325" s="668"/>
      <c r="Z325" s="882"/>
      <c r="AA325" s="668"/>
      <c r="AB325" s="882"/>
      <c r="AC325" s="668"/>
      <c r="AD325" s="882"/>
      <c r="AE325" s="668"/>
      <c r="AF325" s="668"/>
      <c r="AG325" s="849"/>
      <c r="AH325" s="850"/>
      <c r="AI325" s="872"/>
      <c r="AJ325" s="883"/>
      <c r="AK325" s="853"/>
      <c r="AL325" s="854"/>
      <c r="AM325" s="855"/>
      <c r="AN325" s="856"/>
      <c r="AO325" s="856"/>
      <c r="AP325" s="857"/>
      <c r="AQ325" s="856"/>
      <c r="AR325" s="858"/>
      <c r="AS325" s="856"/>
      <c r="AT325" s="682" t="str">
        <f aca="false">IF(AV322="","",IF(OR(U322="",AND(N325="ベア加算なし",OR(U322="新加算Ⅰ",U322="新加算Ⅱ",U322="新加算Ⅲ",U322="新加算Ⅳ"),AN322=""),AND(OR(U322="新加算Ⅰ",U322="新加算Ⅱ",U322="新加算Ⅲ",U322="新加算Ⅳ",U322="新加算Ⅴ（１）",U322="新加算Ⅴ（２）",U322="新加算Ⅴ（３）",U322="新加算Ⅴ（４）",U322="新加算Ⅴ（５）",U322="新加算Ⅴ（６）",U322="新加算Ⅴ（８）",U322="新加算Ⅴ（11）"),AO322=""),AND(OR(U322="新加算Ⅴ（７）",U322="新加算Ⅴ（９）",U322="新加算Ⅴ（10）",U322="新加算Ⅴ（12）",U322="新加算Ⅴ（13）",U322="新加算Ⅴ（14）"),AP322=""),AND(OR(U322="新加算Ⅰ",U322="新加算Ⅱ",U322="新加算Ⅲ",U322="新加算Ⅴ（１）",U322="新加算Ⅴ（３）",U322="新加算Ⅴ（８）"),AQ322=""),AND(AND(OR(U322="新加算Ⅰ",U322="新加算Ⅱ",U322="新加算Ⅴ（１）",U322="新加算Ⅴ（２）",U322="新加算Ⅴ（３）",U322="新加算Ⅴ（４）",U322="新加算Ⅴ（５）",U322="新加算Ⅴ（６）",U322="新加算Ⅴ（７）",U322="新加算Ⅴ（９）",U322="新加算Ⅴ（10）",U322="新加算Ⅴ（12）"),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322=""),AND(OR(U322="新加算Ⅰ",U322="新加算Ⅴ（１）",U322="新加算Ⅴ（２）",U322="新加算Ⅴ（５）",U322="新加算Ⅴ（７）",U322="新加算Ⅴ（10）"),AS322="")),"！記入が必要な欄（ピンク色のセル）に空欄があります。空欄を埋めてください。",""))</f>
        <v/>
      </c>
      <c r="AU325" s="869"/>
      <c r="AV325" s="832"/>
      <c r="AW325" s="878" t="str">
        <f aca="false">IF('別紙様式2-2（４・５月分）'!O247="","",'別紙様式2-2（４・５月分）'!O247)</f>
        <v/>
      </c>
      <c r="AX325" s="834"/>
      <c r="BL325" s="645" t="str">
        <f aca="false">G322</f>
        <v/>
      </c>
    </row>
    <row r="326" customFormat="false" ht="30" hidden="false" customHeight="true" outlineLevel="0" collapsed="false">
      <c r="A326" s="617" t="n">
        <v>79</v>
      </c>
      <c r="B326" s="618" t="str">
        <f aca="false">IF(基本情報入力シート!C132="","",基本情報入力シート!C132)</f>
        <v/>
      </c>
      <c r="C326" s="618"/>
      <c r="D326" s="618"/>
      <c r="E326" s="618"/>
      <c r="F326" s="618"/>
      <c r="G326" s="619" t="str">
        <f aca="false">IF(基本情報入力シート!M132="","",基本情報入力シート!M132)</f>
        <v/>
      </c>
      <c r="H326" s="619" t="str">
        <f aca="false">IF(基本情報入力シート!R132="","",基本情報入力シート!R132)</f>
        <v/>
      </c>
      <c r="I326" s="619" t="str">
        <f aca="false">IF(基本情報入力シート!W132="","",基本情報入力シート!W132)</f>
        <v/>
      </c>
      <c r="J326" s="809" t="str">
        <f aca="false">IF(基本情報入力シート!X132="","",基本情報入力シート!X132)</f>
        <v/>
      </c>
      <c r="K326" s="619" t="str">
        <f aca="false">IF(基本情報入力シート!Y132="","",基本情報入力シート!Y132)</f>
        <v/>
      </c>
      <c r="L326" s="621" t="str">
        <f aca="false">IF(基本情報入力シート!AB132="","",基本情報入力シート!AB132)</f>
        <v/>
      </c>
      <c r="M326" s="622" t="e">
        <f aca="false">IF(基本情報入力シート!AC132="","",基本情報入力シート!AC132)</f>
        <v>#N/A</v>
      </c>
      <c r="N326" s="812" t="str">
        <f aca="false">IF('別紙様式2-2（４・５月分）'!Q248="","",'別紙様式2-2（４・５月分）'!Q248)</f>
        <v/>
      </c>
      <c r="O326" s="864" t="e">
        <f aca="false">IF(SUM('別紙様式2-2（４・５月分）'!R248:R250)=0,"",SUM('別紙様式2-2（４・５月分）'!R248:R250))</f>
        <v>#N/A</v>
      </c>
      <c r="P326" s="814" t="e">
        <f aca="false">IFERROR(VLOOKUP('別紙様式2-2（４・５月分）'!AR248,【参考】数式用!$AT$5:$AU$22,2,FALSE),"")))</f>
        <v>#N/A</v>
      </c>
      <c r="Q326" s="814"/>
      <c r="R326" s="814"/>
      <c r="S326" s="865" t="e">
        <f aca="false">IFERROR(VLOOKUP(K326,【参考】数式用!$A$5:$AB$27,MATCH(P326,【参考】数式用!$B$4:$AB$4,0)+1,0),"")))</f>
        <v>#N/A</v>
      </c>
      <c r="T326" s="816" t="s">
        <v>447</v>
      </c>
      <c r="U326" s="817"/>
      <c r="V326" s="866" t="e">
        <f aca="false">IFERROR(VLOOKUP(K326,【参考】数式用!$A$5:$AB$27,MATCH(U326,【参考】数式用!$B$4:$AB$4,0)+1,0),"")))</f>
        <v>#N/A</v>
      </c>
      <c r="W326" s="819" t="s">
        <v>114</v>
      </c>
      <c r="X326" s="820" t="n">
        <v>6</v>
      </c>
      <c r="Y326" s="627" t="s">
        <v>115</v>
      </c>
      <c r="Z326" s="820" t="n">
        <v>6</v>
      </c>
      <c r="AA326" s="627" t="s">
        <v>406</v>
      </c>
      <c r="AB326" s="820" t="n">
        <v>7</v>
      </c>
      <c r="AC326" s="627" t="s">
        <v>115</v>
      </c>
      <c r="AD326" s="820" t="n">
        <v>3</v>
      </c>
      <c r="AE326" s="627" t="s">
        <v>116</v>
      </c>
      <c r="AF326" s="627" t="s">
        <v>127</v>
      </c>
      <c r="AG326" s="821" t="n">
        <f aca="false">IF(X326&gt;=1,(AB326*12+AD326)-(X326*12+Z326)+1,"")</f>
        <v>10</v>
      </c>
      <c r="AH326" s="822" t="s">
        <v>407</v>
      </c>
      <c r="AI326" s="867" t="str">
        <f aca="false">IFERROR(ROUNDDOWN(ROUND(L326*V326,0)*M326,0)*AG326,"")</f>
        <v/>
      </c>
      <c r="AJ326" s="868" t="str">
        <f aca="false">IFERROR(ROUNDDOWN(ROUND((L326*(V326-AX326)),0)*M326,0)*AG326,"")</f>
        <v/>
      </c>
      <c r="AK326" s="825" t="e">
        <f aca="false">IFERROR(IF(OR(N326="",N327="",N329=""),0,ROUNDDOWN(ROUNDDOWN(ROUND(L326*VLOOKUP(K326,【参考】数式用!$A$5:$AB$27,MATCH("新加算Ⅳ",【参考】数式用!$B$4:$AB$4,0)+1,0),0)*M326,0)*AG326*0.5,0)),"")),0),0),0)))</f>
        <v>#N/A</v>
      </c>
      <c r="AL326" s="826"/>
      <c r="AM326" s="827" t="e">
        <f aca="false">IFERROR(IF(OR(N329="ベア加算",N329=""),0, IF(OR(U326="新加算Ⅰ",U326="新加算Ⅱ",U326="新加算Ⅲ",U326="新加算Ⅳ"),ROUNDDOWN(ROUND(L326*VLOOKUP(K326,【参考】数式用!$A$5:$I$27,MATCH("ベア加算",【参考】数式用!$B$4:$I$4,0)+1,0),0)*M326,0)*AG326,0)),"")),0),0))))</f>
        <v>#N/A</v>
      </c>
      <c r="AN326" s="704"/>
      <c r="AO326" s="828"/>
      <c r="AP326" s="705"/>
      <c r="AQ326" s="705"/>
      <c r="AR326" s="829"/>
      <c r="AS326" s="830"/>
      <c r="AT326" s="640" t="str">
        <f aca="false">IF(AV326="","",IF(V326&lt;O326,"！加算の要件上は問題ありませんが、令和６年４・５月と比較して令和６年６月に加算率が下がる計画になっています。",""))</f>
        <v/>
      </c>
      <c r="AU326" s="869"/>
      <c r="AV326" s="832" t="str">
        <f aca="false">IF(K326&lt;&gt;"","V列に色付け","")</f>
        <v/>
      </c>
      <c r="AW326" s="878" t="str">
        <f aca="false">IF('別紙様式2-2（４・５月分）'!O248="","",'別紙様式2-2（４・５月分）'!O248)</f>
        <v/>
      </c>
      <c r="AX326" s="834" t="e">
        <f aca="false">IF(SUM('別紙様式2-2（４・５月分）'!P248:P250)=0,"",SUM('別紙様式2-2（４・５月分）'!P248:P250))</f>
        <v>#N/A</v>
      </c>
      <c r="AY326" s="835" t="e">
        <f aca="false">IFERROR(VLOOKUP(K326,【参考】数式用!$AJ$2:$AK$24,2,FALSE),"")))</f>
        <v>#N/A</v>
      </c>
      <c r="AZ326" s="836" t="s">
        <v>448</v>
      </c>
      <c r="BA326" s="836" t="s">
        <v>449</v>
      </c>
      <c r="BB326" s="836" t="s">
        <v>450</v>
      </c>
      <c r="BC326" s="836" t="s">
        <v>451</v>
      </c>
      <c r="BD326" s="836" t="e">
        <f aca="false">IF(AND(P326&lt;&gt;"新加算Ⅰ",P326&lt;&gt;"新加算Ⅱ",P326&lt;&gt;"新加算Ⅲ",P326&lt;&gt;"新加算Ⅳ"),P326,IF(Q328&lt;&gt;"",Q328,""))</f>
        <v>#N/A</v>
      </c>
      <c r="BE326" s="836"/>
      <c r="BF326" s="836" t="e">
        <f aca="false">IF(AM326&lt;&gt;0,IF(AN326="○","入力済","未入力"),"")</f>
        <v>#N/A</v>
      </c>
      <c r="BG326" s="836" t="str">
        <f aca="false">IF(OR(U326="新加算Ⅰ",U326="新加算Ⅱ",U326="新加算Ⅲ",U326="新加算Ⅳ",U326="新加算Ⅴ（１）",U326="新加算Ⅴ（２）",U326="新加算Ⅴ（３）",U326="新加算ⅠⅤ（４）",U326="新加算Ⅴ（５）",U326="新加算Ⅴ（６）",U326="新加算Ⅴ（８）",U326="新加算Ⅴ（11）"),IF(OR(AO326="○",AO326="令和６年度中に満たす"),"入力済","未入力"),"")</f>
        <v/>
      </c>
      <c r="BH326" s="836" t="str">
        <f aca="false">IF(OR(U326="新加算Ⅴ（７）",U326="新加算Ⅴ（９）",U326="新加算Ⅴ（10）",U326="新加算Ⅴ（12）",U326="新加算Ⅴ（13）",U326="新加算Ⅴ（14）"),IF(OR(AP326="○",AP326="令和６年度中に満たす"),"入力済","未入力"),"")</f>
        <v/>
      </c>
      <c r="BI326" s="836" t="str">
        <f aca="false">IF(OR(U326="新加算Ⅰ",U326="新加算Ⅱ",U326="新加算Ⅲ",U326="新加算Ⅴ（１）",U326="新加算Ⅴ（３）",U326="新加算Ⅴ（８）"),IF(OR(AQ326="○",AQ326="令和６年度中に満たす"),"入力済","未入力"),"")</f>
        <v/>
      </c>
      <c r="BJ326" s="837" t="str">
        <f aca="false">IF(OR(U326="新加算Ⅰ",U326="新加算Ⅱ",U326="新加算Ⅴ（１）",U326="新加算Ⅴ（２）",U326="新加算Ⅴ（３）",U326="新加算Ⅴ（４）",U326="新加算Ⅴ（５）",U326="新加算Ⅴ（６）",U326="新加算Ⅴ（７）",U326="新加算Ⅴ（９）",U326="新加算Ⅴ（10）",U326="新加算Ⅴ（12）"),IF(OR(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（病院等（老健以外）)",K326&lt;&gt;"（介護予防）短期入所療養介護（医療院）"),AR326&lt;&gt;""),1,""),"")</f>
        <v/>
      </c>
      <c r="BK326" s="832" t="str">
        <f aca="false">IF(OR(U326="新加算Ⅰ",U326="新加算Ⅴ（１）",U326="新加算Ⅴ（２）",U326="新加算Ⅴ（５）",U326="新加算Ⅴ（７）",U326="新加算Ⅴ（10）"),IF(AS326="","未入力","入力済"),"")</f>
        <v/>
      </c>
      <c r="BL326" s="645" t="str">
        <f aca="false">G326</f>
        <v/>
      </c>
    </row>
    <row r="327" customFormat="false" ht="15" hidden="false" customHeight="true" outlineLevel="0" collapsed="false">
      <c r="A327" s="617"/>
      <c r="B327" s="618"/>
      <c r="C327" s="618"/>
      <c r="D327" s="618"/>
      <c r="E327" s="618"/>
      <c r="F327" s="618"/>
      <c r="G327" s="619"/>
      <c r="H327" s="619"/>
      <c r="I327" s="619"/>
      <c r="J327" s="809"/>
      <c r="K327" s="619"/>
      <c r="L327" s="621"/>
      <c r="M327" s="622"/>
      <c r="N327" s="838" t="str">
        <f aca="false">IF('別紙様式2-2（４・５月分）'!Q249="","",'別紙様式2-2（４・５月分）'!Q249)</f>
        <v/>
      </c>
      <c r="O327" s="864"/>
      <c r="P327" s="814"/>
      <c r="Q327" s="814"/>
      <c r="R327" s="814"/>
      <c r="S327" s="865"/>
      <c r="T327" s="816"/>
      <c r="U327" s="817"/>
      <c r="V327" s="866"/>
      <c r="W327" s="819"/>
      <c r="X327" s="820"/>
      <c r="Y327" s="627"/>
      <c r="Z327" s="820"/>
      <c r="AA327" s="627"/>
      <c r="AB327" s="820"/>
      <c r="AC327" s="627"/>
      <c r="AD327" s="820"/>
      <c r="AE327" s="627"/>
      <c r="AF327" s="627"/>
      <c r="AG327" s="821"/>
      <c r="AH327" s="822"/>
      <c r="AI327" s="867"/>
      <c r="AJ327" s="868"/>
      <c r="AK327" s="825"/>
      <c r="AL327" s="826"/>
      <c r="AM327" s="827"/>
      <c r="AN327" s="704"/>
      <c r="AO327" s="828"/>
      <c r="AP327" s="705"/>
      <c r="AQ327" s="705"/>
      <c r="AR327" s="829"/>
      <c r="AS327" s="830"/>
      <c r="AT327" s="839" t="str">
        <f aca="false">IF(AV326="","",IF(AG326&gt;10,"！令和６年度の新加算の「算定対象月」が10か月を超えています。標準的な「算定対象月」は令和６年６月から令和７年３月です。",IF(OR(AB326&lt;&gt;7,AD326&lt;&gt;3),"！算定期間の終わりが令和７年３月になっていません。区分変更を行う場合は、別紙様式2-4に記入してください。","")))</f>
        <v/>
      </c>
      <c r="AU327" s="869"/>
      <c r="AV327" s="832"/>
      <c r="AW327" s="878" t="str">
        <f aca="false">IF('別紙様式2-2（４・５月分）'!O249="","",'別紙様式2-2（４・５月分）'!O249)</f>
        <v/>
      </c>
      <c r="AX327" s="834"/>
      <c r="AY327" s="835"/>
      <c r="AZ327" s="836"/>
      <c r="BA327" s="836"/>
      <c r="BB327" s="836"/>
      <c r="BC327" s="836"/>
      <c r="BD327" s="836"/>
      <c r="BE327" s="836"/>
      <c r="BF327" s="836"/>
      <c r="BG327" s="836"/>
      <c r="BH327" s="836"/>
      <c r="BI327" s="836"/>
      <c r="BJ327" s="837"/>
      <c r="BK327" s="832"/>
      <c r="BL327" s="645" t="str">
        <f aca="false">G326</f>
        <v/>
      </c>
    </row>
    <row r="328" s="1" customFormat="true" ht="15" hidden="false" customHeight="true" outlineLevel="0" collapsed="false">
      <c r="A328" s="617"/>
      <c r="B328" s="618"/>
      <c r="C328" s="618"/>
      <c r="D328" s="618"/>
      <c r="E328" s="618"/>
      <c r="F328" s="618"/>
      <c r="G328" s="619"/>
      <c r="H328" s="619"/>
      <c r="I328" s="619"/>
      <c r="J328" s="809"/>
      <c r="K328" s="619"/>
      <c r="L328" s="621"/>
      <c r="M328" s="622"/>
      <c r="N328" s="838"/>
      <c r="O328" s="864"/>
      <c r="P328" s="874" t="s">
        <v>118</v>
      </c>
      <c r="Q328" s="841" t="e">
        <f aca="false">IFERROR(VLOOKUP('別紙様式2-2（４・５月分）'!AR248,【参考】数式用!$AT$5:$AV$22,3,FALSE),"")))</f>
        <v>#N/A</v>
      </c>
      <c r="R328" s="875" t="s">
        <v>120</v>
      </c>
      <c r="S328" s="876" t="e">
        <f aca="false">IFERROR(VLOOKUP(K326,【参考】数式用!$A$5:$AB$27,MATCH(Q328,【参考】数式用!$B$4:$AB$4,0)+1,0),"")))</f>
        <v>#N/A</v>
      </c>
      <c r="T328" s="844" t="s">
        <v>452</v>
      </c>
      <c r="U328" s="845"/>
      <c r="V328" s="871" t="e">
        <f aca="false">IFERROR(VLOOKUP(K326,【参考】数式用!$A$5:$AB$27,MATCH(U328,【参考】数式用!$B$4:$AB$4,0)+1,0),"")))</f>
        <v>#N/A</v>
      </c>
      <c r="W328" s="847" t="s">
        <v>114</v>
      </c>
      <c r="X328" s="882" t="n">
        <v>7</v>
      </c>
      <c r="Y328" s="668" t="s">
        <v>115</v>
      </c>
      <c r="Z328" s="882" t="n">
        <v>4</v>
      </c>
      <c r="AA328" s="668" t="s">
        <v>406</v>
      </c>
      <c r="AB328" s="882" t="n">
        <v>8</v>
      </c>
      <c r="AC328" s="668" t="s">
        <v>115</v>
      </c>
      <c r="AD328" s="882" t="n">
        <v>3</v>
      </c>
      <c r="AE328" s="668" t="s">
        <v>116</v>
      </c>
      <c r="AF328" s="668" t="s">
        <v>127</v>
      </c>
      <c r="AG328" s="849" t="n">
        <f aca="false">IF(X328&gt;=1,(AB328*12+AD328)-(X328*12+Z328)+1,"")</f>
        <v>12</v>
      </c>
      <c r="AH328" s="850" t="s">
        <v>407</v>
      </c>
      <c r="AI328" s="872" t="str">
        <f aca="false">IFERROR(ROUNDDOWN(ROUND(L326*V328,0)*M326,0)*AG328,"")</f>
        <v/>
      </c>
      <c r="AJ328" s="883" t="str">
        <f aca="false">IFERROR(ROUNDDOWN(ROUND((L326*(V328-AX326)),0)*M326,0)*AG328,"")</f>
        <v/>
      </c>
      <c r="AK328" s="853" t="e">
        <f aca="false">IFERROR(IF(OR(N326="",N327="",N329=""),0,ROUNDDOWN(ROUNDDOWN(ROUND(L326*VLOOKUP(K326,【参考】数式用!$A$5:$AB$27,MATCH("新加算Ⅳ",【参考】数式用!$B$4:$AB$4,0)+1,0),0)*M326,0)*AG328*0.5,0)),"")),0),0),0)))</f>
        <v>#N/A</v>
      </c>
      <c r="AL328" s="854" t="str">
        <f aca="false">IF(U328&lt;&gt;"","新規に適用","")</f>
        <v/>
      </c>
      <c r="AM328" s="855" t="e">
        <f aca="false">IFERROR(IF(OR(N329="ベア加算",N329=""),0, IF(OR(U326="新加算Ⅰ",U326="新加算Ⅱ",U326="新加算Ⅲ",U326="新加算Ⅳ"),0,ROUNDDOWN(ROUND(L326*VLOOKUP(K326,【参考】数式用!$A$5:$I$27,MATCH("ベア加算",【参考】数式用!$B$4:$I$4,0)+1,0),0)*M326,0)*AG328)),"")),0),0))))</f>
        <v>#N/A</v>
      </c>
      <c r="AN328" s="856" t="e">
        <f aca="false">IF(AM328=0,"",IF(AND(U328&lt;&gt;"",AN326=""),"新規に適用",IF(AND(U328&lt;&gt;"",AN326&lt;&gt;""),"継続で適用","")))</f>
        <v>#N/A</v>
      </c>
      <c r="AO328" s="856" t="str">
        <f aca="false">IF(AND(U328&lt;&gt;"",AO326=""),"新規に適用",IF(AND(U328&lt;&gt;"",AO326&lt;&gt;""),"継続で適用",""))</f>
        <v/>
      </c>
      <c r="AP328" s="857"/>
      <c r="AQ328" s="856" t="str">
        <f aca="false">IF(AND(U328&lt;&gt;"",AQ326=""),"新規に適用",IF(AND(U328&lt;&gt;"",AQ326&lt;&gt;""),"継続で適用",""))</f>
        <v/>
      </c>
      <c r="AR328" s="858" t="str">
        <f aca="false">IF(AND(U328&lt;&gt;"",AO326=""),"新規に適用",IF(AND(U328&lt;&gt;"",OR(U326="新加算Ⅰ",U326="新加算Ⅱ",U326="新加算Ⅴ（１）",U326="新加算Ⅴ（２）",U326="新加算Ⅴ（３）",U326="新加算Ⅴ（４）",U326="新加算Ⅴ（５）",U326="新加算Ⅴ（６）",U326="新加算Ⅴ（７）",U326="新加算Ⅴ（９）",U326="新加算Ⅴ（10）",U326="新加算Ⅴ（12）")),"継続で適用",""))</f>
        <v/>
      </c>
      <c r="AS328" s="856" t="str">
        <f aca="false">IF(AND(U328&lt;&gt;"",AS326=""),"新規に適用",IF(AND(U328&lt;&gt;"",AS326&lt;&gt;""),"継続で適用",""))</f>
        <v/>
      </c>
      <c r="AT328" s="839"/>
      <c r="AU328" s="869"/>
      <c r="AV328" s="832" t="str">
        <f aca="false">IF(K326&lt;&gt;"","V列に色付け","")</f>
        <v/>
      </c>
      <c r="AW328" s="878"/>
      <c r="AX328" s="834"/>
      <c r="BL328" s="645" t="str">
        <f aca="false">G326</f>
        <v/>
      </c>
    </row>
    <row r="329" s="1" customFormat="true" ht="30" hidden="false" customHeight="true" outlineLevel="0" collapsed="false">
      <c r="A329" s="617"/>
      <c r="B329" s="618"/>
      <c r="C329" s="618"/>
      <c r="D329" s="618"/>
      <c r="E329" s="618"/>
      <c r="F329" s="618"/>
      <c r="G329" s="619"/>
      <c r="H329" s="619"/>
      <c r="I329" s="619"/>
      <c r="J329" s="809"/>
      <c r="K329" s="619"/>
      <c r="L329" s="621"/>
      <c r="M329" s="622"/>
      <c r="N329" s="860" t="str">
        <f aca="false">IF('別紙様式2-2（４・５月分）'!Q250="","",'別紙様式2-2（４・５月分）'!Q250)</f>
        <v/>
      </c>
      <c r="O329" s="864"/>
      <c r="P329" s="874"/>
      <c r="Q329" s="841"/>
      <c r="R329" s="875"/>
      <c r="S329" s="876"/>
      <c r="T329" s="844"/>
      <c r="U329" s="845"/>
      <c r="V329" s="871"/>
      <c r="W329" s="847"/>
      <c r="X329" s="882"/>
      <c r="Y329" s="668"/>
      <c r="Z329" s="882"/>
      <c r="AA329" s="668"/>
      <c r="AB329" s="882"/>
      <c r="AC329" s="668"/>
      <c r="AD329" s="882"/>
      <c r="AE329" s="668"/>
      <c r="AF329" s="668"/>
      <c r="AG329" s="849"/>
      <c r="AH329" s="850"/>
      <c r="AI329" s="872"/>
      <c r="AJ329" s="883"/>
      <c r="AK329" s="853"/>
      <c r="AL329" s="854"/>
      <c r="AM329" s="855"/>
      <c r="AN329" s="856"/>
      <c r="AO329" s="856"/>
      <c r="AP329" s="857"/>
      <c r="AQ329" s="856"/>
      <c r="AR329" s="858"/>
      <c r="AS329" s="856"/>
      <c r="AT329" s="682" t="str">
        <f aca="false">IF(AV326="","",IF(OR(U326="",AND(N329="ベア加算なし",OR(U326="新加算Ⅰ",U326="新加算Ⅱ",U326="新加算Ⅲ",U326="新加算Ⅳ"),AN326=""),AND(OR(U326="新加算Ⅰ",U326="新加算Ⅱ",U326="新加算Ⅲ",U326="新加算Ⅳ",U326="新加算Ⅴ（１）",U326="新加算Ⅴ（２）",U326="新加算Ⅴ（３）",U326="新加算Ⅴ（４）",U326="新加算Ⅴ（５）",U326="新加算Ⅴ（６）",U326="新加算Ⅴ（８）",U326="新加算Ⅴ（11）"),AO326=""),AND(OR(U326="新加算Ⅴ（７）",U326="新加算Ⅴ（９）",U326="新加算Ⅴ（10）",U326="新加算Ⅴ（12）",U326="新加算Ⅴ（13）",U326="新加算Ⅴ（14）"),AP326=""),AND(OR(U326="新加算Ⅰ",U326="新加算Ⅱ",U326="新加算Ⅲ",U326="新加算Ⅴ（１）",U326="新加算Ⅴ（３）",U326="新加算Ⅴ（８）"),AQ326=""),AND(AND(OR(U326="新加算Ⅰ",U326="新加算Ⅱ",U326="新加算Ⅴ（１）",U326="新加算Ⅴ（２）",U326="新加算Ⅴ（３）",U326="新加算Ⅴ（４）",U326="新加算Ⅴ（５）",U326="新加算Ⅴ（６）",U326="新加算Ⅴ（７）",U326="新加算Ⅴ（９）",U326="新加算Ⅴ（10）",U326="新加算Ⅴ（12）"),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326=""),AND(OR(U326="新加算Ⅰ",U326="新加算Ⅴ（１）",U326="新加算Ⅴ（２）",U326="新加算Ⅴ（５）",U326="新加算Ⅴ（７）",U326="新加算Ⅴ（10）"),AS326="")),"！記入が必要な欄（ピンク色のセル）に空欄があります。空欄を埋めてください。",""))</f>
        <v/>
      </c>
      <c r="AU329" s="869"/>
      <c r="AV329" s="832"/>
      <c r="AW329" s="878" t="str">
        <f aca="false">IF('別紙様式2-2（４・５月分）'!O250="","",'別紙様式2-2（４・５月分）'!O250)</f>
        <v/>
      </c>
      <c r="AX329" s="834"/>
      <c r="BL329" s="645" t="str">
        <f aca="false">G326</f>
        <v/>
      </c>
    </row>
    <row r="330" customFormat="false" ht="30" hidden="false" customHeight="true" outlineLevel="0" collapsed="false">
      <c r="A330" s="731" t="n">
        <v>80</v>
      </c>
      <c r="B330" s="732" t="str">
        <f aca="false">IF(基本情報入力シート!C133="","",基本情報入力シート!C133)</f>
        <v/>
      </c>
      <c r="C330" s="732"/>
      <c r="D330" s="732"/>
      <c r="E330" s="732"/>
      <c r="F330" s="732"/>
      <c r="G330" s="733" t="str">
        <f aca="false">IF(基本情報入力シート!M133="","",基本情報入力シート!M133)</f>
        <v/>
      </c>
      <c r="H330" s="733" t="str">
        <f aca="false">IF(基本情報入力シート!R133="","",基本情報入力シート!R133)</f>
        <v/>
      </c>
      <c r="I330" s="733" t="str">
        <f aca="false">IF(基本情報入力シート!W133="","",基本情報入力シート!W133)</f>
        <v/>
      </c>
      <c r="J330" s="861" t="str">
        <f aca="false">IF(基本情報入力シート!X133="","",基本情報入力シート!X133)</f>
        <v/>
      </c>
      <c r="K330" s="733" t="str">
        <f aca="false">IF(基本情報入力シート!Y133="","",基本情報入力シート!Y133)</f>
        <v/>
      </c>
      <c r="L330" s="880" t="str">
        <f aca="false">IF(基本情報入力シート!AB133="","",基本情報入力シート!AB133)</f>
        <v/>
      </c>
      <c r="M330" s="881" t="e">
        <f aca="false">IF(基本情報入力シート!AC133="","",基本情報入力シート!AC133)</f>
        <v>#N/A</v>
      </c>
      <c r="N330" s="812" t="str">
        <f aca="false">IF('別紙様式2-2（４・５月分）'!Q251="","",'別紙様式2-2（４・５月分）'!Q251)</f>
        <v/>
      </c>
      <c r="O330" s="864" t="e">
        <f aca="false">IF(SUM('別紙様式2-2（４・５月分）'!R251:R253)=0,"",SUM('別紙様式2-2（４・５月分）'!R251:R253))</f>
        <v>#N/A</v>
      </c>
      <c r="P330" s="814" t="e">
        <f aca="false">IFERROR(VLOOKUP('別紙様式2-2（４・５月分）'!AR251,【参考】数式用!$AT$5:$AU$22,2,FALSE),"")))</f>
        <v>#N/A</v>
      </c>
      <c r="Q330" s="814"/>
      <c r="R330" s="814"/>
      <c r="S330" s="865" t="e">
        <f aca="false">IFERROR(VLOOKUP(K330,【参考】数式用!$A$5:$AB$27,MATCH(P330,【参考】数式用!$B$4:$AB$4,0)+1,0),"")))</f>
        <v>#N/A</v>
      </c>
      <c r="T330" s="816" t="s">
        <v>447</v>
      </c>
      <c r="U330" s="817"/>
      <c r="V330" s="866" t="e">
        <f aca="false">IFERROR(VLOOKUP(K330,【参考】数式用!$A$5:$AB$27,MATCH(U330,【参考】数式用!$B$4:$AB$4,0)+1,0),"")))</f>
        <v>#N/A</v>
      </c>
      <c r="W330" s="819" t="s">
        <v>114</v>
      </c>
      <c r="X330" s="820" t="n">
        <v>6</v>
      </c>
      <c r="Y330" s="627" t="s">
        <v>115</v>
      </c>
      <c r="Z330" s="820" t="n">
        <v>6</v>
      </c>
      <c r="AA330" s="627" t="s">
        <v>406</v>
      </c>
      <c r="AB330" s="820" t="n">
        <v>7</v>
      </c>
      <c r="AC330" s="627" t="s">
        <v>115</v>
      </c>
      <c r="AD330" s="820" t="n">
        <v>3</v>
      </c>
      <c r="AE330" s="627" t="s">
        <v>116</v>
      </c>
      <c r="AF330" s="627" t="s">
        <v>127</v>
      </c>
      <c r="AG330" s="821" t="n">
        <f aca="false">IF(X330&gt;=1,(AB330*12+AD330)-(X330*12+Z330)+1,"")</f>
        <v>10</v>
      </c>
      <c r="AH330" s="822" t="s">
        <v>407</v>
      </c>
      <c r="AI330" s="867" t="str">
        <f aca="false">IFERROR(ROUNDDOWN(ROUND(L330*V330,0)*M330,0)*AG330,"")</f>
        <v/>
      </c>
      <c r="AJ330" s="868" t="str">
        <f aca="false">IFERROR(ROUNDDOWN(ROUND((L330*(V330-AX330)),0)*M330,0)*AG330,"")</f>
        <v/>
      </c>
      <c r="AK330" s="825" t="e">
        <f aca="false">IFERROR(IF(OR(N330="",N331="",N333=""),0,ROUNDDOWN(ROUNDDOWN(ROUND(L330*VLOOKUP(K330,【参考】数式用!$A$5:$AB$27,MATCH("新加算Ⅳ",【参考】数式用!$B$4:$AB$4,0)+1,0),0)*M330,0)*AG330*0.5,0)),"")),0),0),0)))</f>
        <v>#N/A</v>
      </c>
      <c r="AL330" s="826"/>
      <c r="AM330" s="827" t="e">
        <f aca="false">IFERROR(IF(OR(N333="ベア加算",N333=""),0, IF(OR(U330="新加算Ⅰ",U330="新加算Ⅱ",U330="新加算Ⅲ",U330="新加算Ⅳ"),ROUNDDOWN(ROUND(L330*VLOOKUP(K330,【参考】数式用!$A$5:$I$27,MATCH("ベア加算",【参考】数式用!$B$4:$I$4,0)+1,0),0)*M330,0)*AG330,0)),"")),0),0))))</f>
        <v>#N/A</v>
      </c>
      <c r="AN330" s="704"/>
      <c r="AO330" s="828"/>
      <c r="AP330" s="705"/>
      <c r="AQ330" s="705"/>
      <c r="AR330" s="829"/>
      <c r="AS330" s="830"/>
      <c r="AT330" s="640" t="str">
        <f aca="false">IF(AV330="","",IF(V330&lt;O330,"！加算の要件上は問題ありませんが、令和６年４・５月と比較して令和６年６月に加算率が下がる計画になっています。",""))</f>
        <v/>
      </c>
      <c r="AU330" s="869"/>
      <c r="AV330" s="832" t="str">
        <f aca="false">IF(K330&lt;&gt;"","V列に色付け","")</f>
        <v/>
      </c>
      <c r="AW330" s="878" t="str">
        <f aca="false">IF('別紙様式2-2（４・５月分）'!O251="","",'別紙様式2-2（４・５月分）'!O251)</f>
        <v/>
      </c>
      <c r="AX330" s="834" t="e">
        <f aca="false">IF(SUM('別紙様式2-2（４・５月分）'!P251:P253)=0,"",SUM('別紙様式2-2（４・５月分）'!P251:P253))</f>
        <v>#N/A</v>
      </c>
      <c r="AY330" s="835" t="e">
        <f aca="false">IFERROR(VLOOKUP(K330,【参考】数式用!$AJ$2:$AK$24,2,FALSE),"")))</f>
        <v>#N/A</v>
      </c>
      <c r="AZ330" s="836" t="s">
        <v>448</v>
      </c>
      <c r="BA330" s="836" t="s">
        <v>449</v>
      </c>
      <c r="BB330" s="836" t="s">
        <v>450</v>
      </c>
      <c r="BC330" s="836" t="s">
        <v>451</v>
      </c>
      <c r="BD330" s="836" t="e">
        <f aca="false">IF(AND(P330&lt;&gt;"新加算Ⅰ",P330&lt;&gt;"新加算Ⅱ",P330&lt;&gt;"新加算Ⅲ",P330&lt;&gt;"新加算Ⅳ"),P330,IF(Q332&lt;&gt;"",Q332,""))</f>
        <v>#N/A</v>
      </c>
      <c r="BE330" s="836"/>
      <c r="BF330" s="836" t="e">
        <f aca="false">IF(AM330&lt;&gt;0,IF(AN330="○","入力済","未入力"),"")</f>
        <v>#N/A</v>
      </c>
      <c r="BG330" s="836" t="str">
        <f aca="false">IF(OR(U330="新加算Ⅰ",U330="新加算Ⅱ",U330="新加算Ⅲ",U330="新加算Ⅳ",U330="新加算Ⅴ（１）",U330="新加算Ⅴ（２）",U330="新加算Ⅴ（３）",U330="新加算ⅠⅤ（４）",U330="新加算Ⅴ（５）",U330="新加算Ⅴ（６）",U330="新加算Ⅴ（８）",U330="新加算Ⅴ（11）"),IF(OR(AO330="○",AO330="令和６年度中に満たす"),"入力済","未入力"),"")</f>
        <v/>
      </c>
      <c r="BH330" s="836" t="str">
        <f aca="false">IF(OR(U330="新加算Ⅴ（７）",U330="新加算Ⅴ（９）",U330="新加算Ⅴ（10）",U330="新加算Ⅴ（12）",U330="新加算Ⅴ（13）",U330="新加算Ⅴ（14）"),IF(OR(AP330="○",AP330="令和６年度中に満たす"),"入力済","未入力"),"")</f>
        <v/>
      </c>
      <c r="BI330" s="836" t="str">
        <f aca="false">IF(OR(U330="新加算Ⅰ",U330="新加算Ⅱ",U330="新加算Ⅲ",U330="新加算Ⅴ（１）",U330="新加算Ⅴ（３）",U330="新加算Ⅴ（８）"),IF(OR(AQ330="○",AQ330="令和６年度中に満たす"),"入力済","未入力"),"")</f>
        <v/>
      </c>
      <c r="BJ330" s="837" t="str">
        <f aca="false">IF(OR(U330="新加算Ⅰ",U330="新加算Ⅱ",U330="新加算Ⅴ（１）",U330="新加算Ⅴ（２）",U330="新加算Ⅴ（３）",U330="新加算Ⅴ（４）",U330="新加算Ⅴ（５）",U330="新加算Ⅴ（６）",U330="新加算Ⅴ（７）",U330="新加算Ⅴ（９）",U330="新加算Ⅴ（10）",U330="新加算Ⅴ（12）"),IF(OR(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（病院等（老健以外）)",K330&lt;&gt;"（介護予防）短期入所療養介護（医療院）"),AR330&lt;&gt;""),1,""),"")</f>
        <v/>
      </c>
      <c r="BK330" s="832" t="str">
        <f aca="false">IF(OR(U330="新加算Ⅰ",U330="新加算Ⅴ（１）",U330="新加算Ⅴ（２）",U330="新加算Ⅴ（５）",U330="新加算Ⅴ（７）",U330="新加算Ⅴ（10）"),IF(AS330="","未入力","入力済"),"")</f>
        <v/>
      </c>
      <c r="BL330" s="645" t="str">
        <f aca="false">G330</f>
        <v/>
      </c>
    </row>
    <row r="331" customFormat="false" ht="15" hidden="false" customHeight="true" outlineLevel="0" collapsed="false">
      <c r="A331" s="731"/>
      <c r="B331" s="732"/>
      <c r="C331" s="732"/>
      <c r="D331" s="732"/>
      <c r="E331" s="732"/>
      <c r="F331" s="732"/>
      <c r="G331" s="733"/>
      <c r="H331" s="733"/>
      <c r="I331" s="733"/>
      <c r="J331" s="861"/>
      <c r="K331" s="733"/>
      <c r="L331" s="880"/>
      <c r="M331" s="881"/>
      <c r="N331" s="838" t="str">
        <f aca="false">IF('別紙様式2-2（４・５月分）'!Q252="","",'別紙様式2-2（４・５月分）'!Q252)</f>
        <v/>
      </c>
      <c r="O331" s="864"/>
      <c r="P331" s="814"/>
      <c r="Q331" s="814"/>
      <c r="R331" s="814"/>
      <c r="S331" s="865"/>
      <c r="T331" s="816"/>
      <c r="U331" s="817"/>
      <c r="V331" s="866"/>
      <c r="W331" s="819"/>
      <c r="X331" s="820"/>
      <c r="Y331" s="627"/>
      <c r="Z331" s="820"/>
      <c r="AA331" s="627"/>
      <c r="AB331" s="820"/>
      <c r="AC331" s="627"/>
      <c r="AD331" s="820"/>
      <c r="AE331" s="627"/>
      <c r="AF331" s="627"/>
      <c r="AG331" s="821"/>
      <c r="AH331" s="822"/>
      <c r="AI331" s="867"/>
      <c r="AJ331" s="868"/>
      <c r="AK331" s="825"/>
      <c r="AL331" s="826"/>
      <c r="AM331" s="827"/>
      <c r="AN331" s="704"/>
      <c r="AO331" s="828"/>
      <c r="AP331" s="705"/>
      <c r="AQ331" s="705"/>
      <c r="AR331" s="829"/>
      <c r="AS331" s="830"/>
      <c r="AT331" s="839" t="str">
        <f aca="false">IF(AV330="","",IF(AG330&gt;10,"！令和６年度の新加算の「算定対象月」が10か月を超えています。標準的な「算定対象月」は令和６年６月から令和７年３月です。",IF(OR(AB330&lt;&gt;7,AD330&lt;&gt;3),"！算定期間の終わりが令和７年３月になっていません。区分変更を行う場合は、別紙様式2-4に記入してください。","")))</f>
        <v/>
      </c>
      <c r="AU331" s="869"/>
      <c r="AV331" s="832"/>
      <c r="AW331" s="878" t="str">
        <f aca="false">IF('別紙様式2-2（４・５月分）'!O252="","",'別紙様式2-2（４・５月分）'!O252)</f>
        <v/>
      </c>
      <c r="AX331" s="834"/>
      <c r="AY331" s="835"/>
      <c r="AZ331" s="836"/>
      <c r="BA331" s="836"/>
      <c r="BB331" s="836"/>
      <c r="BC331" s="836"/>
      <c r="BD331" s="836"/>
      <c r="BE331" s="836"/>
      <c r="BF331" s="836"/>
      <c r="BG331" s="836"/>
      <c r="BH331" s="836"/>
      <c r="BI331" s="836"/>
      <c r="BJ331" s="837"/>
      <c r="BK331" s="832"/>
      <c r="BL331" s="645" t="str">
        <f aca="false">G330</f>
        <v/>
      </c>
    </row>
    <row r="332" s="1" customFormat="true" ht="15" hidden="false" customHeight="true" outlineLevel="0" collapsed="false">
      <c r="A332" s="731"/>
      <c r="B332" s="732"/>
      <c r="C332" s="732"/>
      <c r="D332" s="732"/>
      <c r="E332" s="732"/>
      <c r="F332" s="732"/>
      <c r="G332" s="733"/>
      <c r="H332" s="733"/>
      <c r="I332" s="733"/>
      <c r="J332" s="861"/>
      <c r="K332" s="733"/>
      <c r="L332" s="880"/>
      <c r="M332" s="881"/>
      <c r="N332" s="838"/>
      <c r="O332" s="864"/>
      <c r="P332" s="874" t="s">
        <v>118</v>
      </c>
      <c r="Q332" s="841" t="e">
        <f aca="false">IFERROR(VLOOKUP('別紙様式2-2（４・５月分）'!AR251,【参考】数式用!$AT$5:$AV$22,3,FALSE),"")))</f>
        <v>#N/A</v>
      </c>
      <c r="R332" s="875" t="s">
        <v>120</v>
      </c>
      <c r="S332" s="870" t="e">
        <f aca="false">IFERROR(VLOOKUP(K330,【参考】数式用!$A$5:$AB$27,MATCH(Q332,【参考】数式用!$B$4:$AB$4,0)+1,0),"")))</f>
        <v>#N/A</v>
      </c>
      <c r="T332" s="844" t="s">
        <v>452</v>
      </c>
      <c r="U332" s="845"/>
      <c r="V332" s="871" t="e">
        <f aca="false">IFERROR(VLOOKUP(K330,【参考】数式用!$A$5:$AB$27,MATCH(U332,【参考】数式用!$B$4:$AB$4,0)+1,0),"")))</f>
        <v>#N/A</v>
      </c>
      <c r="W332" s="847" t="s">
        <v>114</v>
      </c>
      <c r="X332" s="882" t="n">
        <v>7</v>
      </c>
      <c r="Y332" s="668" t="s">
        <v>115</v>
      </c>
      <c r="Z332" s="882" t="n">
        <v>4</v>
      </c>
      <c r="AA332" s="668" t="s">
        <v>406</v>
      </c>
      <c r="AB332" s="882" t="n">
        <v>8</v>
      </c>
      <c r="AC332" s="668" t="s">
        <v>115</v>
      </c>
      <c r="AD332" s="882" t="n">
        <v>3</v>
      </c>
      <c r="AE332" s="668" t="s">
        <v>116</v>
      </c>
      <c r="AF332" s="668" t="s">
        <v>127</v>
      </c>
      <c r="AG332" s="849" t="n">
        <f aca="false">IF(X332&gt;=1,(AB332*12+AD332)-(X332*12+Z332)+1,"")</f>
        <v>12</v>
      </c>
      <c r="AH332" s="850" t="s">
        <v>407</v>
      </c>
      <c r="AI332" s="872" t="str">
        <f aca="false">IFERROR(ROUNDDOWN(ROUND(L330*V332,0)*M330,0)*AG332,"")</f>
        <v/>
      </c>
      <c r="AJ332" s="883" t="str">
        <f aca="false">IFERROR(ROUNDDOWN(ROUND((L330*(V332-AX330)),0)*M330,0)*AG332,"")</f>
        <v/>
      </c>
      <c r="AK332" s="853" t="e">
        <f aca="false">IFERROR(IF(OR(N330="",N331="",N333=""),0,ROUNDDOWN(ROUNDDOWN(ROUND(L330*VLOOKUP(K330,【参考】数式用!$A$5:$AB$27,MATCH("新加算Ⅳ",【参考】数式用!$B$4:$AB$4,0)+1,0),0)*M330,0)*AG332*0.5,0)),"")),0),0),0)))</f>
        <v>#N/A</v>
      </c>
      <c r="AL332" s="854" t="str">
        <f aca="false">IF(U332&lt;&gt;"","新規に適用","")</f>
        <v/>
      </c>
      <c r="AM332" s="855" t="e">
        <f aca="false">IFERROR(IF(OR(N333="ベア加算",N333=""),0, IF(OR(U330="新加算Ⅰ",U330="新加算Ⅱ",U330="新加算Ⅲ",U330="新加算Ⅳ"),0,ROUNDDOWN(ROUND(L330*VLOOKUP(K330,【参考】数式用!$A$5:$I$27,MATCH("ベア加算",【参考】数式用!$B$4:$I$4,0)+1,0),0)*M330,0)*AG332)),"")),0),0))))</f>
        <v>#N/A</v>
      </c>
      <c r="AN332" s="856" t="e">
        <f aca="false">IF(AM332=0,"",IF(AND(U332&lt;&gt;"",AN330=""),"新規に適用",IF(AND(U332&lt;&gt;"",AN330&lt;&gt;""),"継続で適用","")))</f>
        <v>#N/A</v>
      </c>
      <c r="AO332" s="856" t="str">
        <f aca="false">IF(AND(U332&lt;&gt;"",AO330=""),"新規に適用",IF(AND(U332&lt;&gt;"",AO330&lt;&gt;""),"継続で適用",""))</f>
        <v/>
      </c>
      <c r="AP332" s="857"/>
      <c r="AQ332" s="856" t="str">
        <f aca="false">IF(AND(U332&lt;&gt;"",AQ330=""),"新規に適用",IF(AND(U332&lt;&gt;"",AQ330&lt;&gt;""),"継続で適用",""))</f>
        <v/>
      </c>
      <c r="AR332" s="858" t="str">
        <f aca="false">IF(AND(U332&lt;&gt;"",AO330=""),"新規に適用",IF(AND(U332&lt;&gt;"",OR(U330="新加算Ⅰ",U330="新加算Ⅱ",U330="新加算Ⅴ（１）",U330="新加算Ⅴ（２）",U330="新加算Ⅴ（３）",U330="新加算Ⅴ（４）",U330="新加算Ⅴ（５）",U330="新加算Ⅴ（６）",U330="新加算Ⅴ（７）",U330="新加算Ⅴ（９）",U330="新加算Ⅴ（10）",U330="新加算Ⅴ（12）")),"継続で適用",""))</f>
        <v/>
      </c>
      <c r="AS332" s="856" t="str">
        <f aca="false">IF(AND(U332&lt;&gt;"",AS330=""),"新規に適用",IF(AND(U332&lt;&gt;"",AS330&lt;&gt;""),"継続で適用",""))</f>
        <v/>
      </c>
      <c r="AT332" s="839"/>
      <c r="AU332" s="869"/>
      <c r="AV332" s="832" t="str">
        <f aca="false">IF(K330&lt;&gt;"","V列に色付け","")</f>
        <v/>
      </c>
      <c r="AW332" s="878"/>
      <c r="AX332" s="834"/>
      <c r="BL332" s="645" t="str">
        <f aca="false">G330</f>
        <v/>
      </c>
    </row>
    <row r="333" s="1" customFormat="true" ht="30" hidden="false" customHeight="true" outlineLevel="0" collapsed="false">
      <c r="A333" s="731"/>
      <c r="B333" s="732"/>
      <c r="C333" s="732"/>
      <c r="D333" s="732"/>
      <c r="E333" s="732"/>
      <c r="F333" s="732"/>
      <c r="G333" s="733"/>
      <c r="H333" s="733"/>
      <c r="I333" s="733"/>
      <c r="J333" s="861"/>
      <c r="K333" s="733"/>
      <c r="L333" s="880"/>
      <c r="M333" s="881"/>
      <c r="N333" s="860" t="str">
        <f aca="false">IF('別紙様式2-2（４・５月分）'!Q253="","",'別紙様式2-2（４・５月分）'!Q253)</f>
        <v/>
      </c>
      <c r="O333" s="864"/>
      <c r="P333" s="874"/>
      <c r="Q333" s="841"/>
      <c r="R333" s="875"/>
      <c r="S333" s="870"/>
      <c r="T333" s="844"/>
      <c r="U333" s="845"/>
      <c r="V333" s="871"/>
      <c r="W333" s="847"/>
      <c r="X333" s="882"/>
      <c r="Y333" s="668"/>
      <c r="Z333" s="882"/>
      <c r="AA333" s="668"/>
      <c r="AB333" s="882"/>
      <c r="AC333" s="668"/>
      <c r="AD333" s="882"/>
      <c r="AE333" s="668"/>
      <c r="AF333" s="668"/>
      <c r="AG333" s="849"/>
      <c r="AH333" s="850"/>
      <c r="AI333" s="872"/>
      <c r="AJ333" s="883"/>
      <c r="AK333" s="853"/>
      <c r="AL333" s="854"/>
      <c r="AM333" s="855"/>
      <c r="AN333" s="856"/>
      <c r="AO333" s="856"/>
      <c r="AP333" s="857"/>
      <c r="AQ333" s="856"/>
      <c r="AR333" s="858"/>
      <c r="AS333" s="856"/>
      <c r="AT333" s="682" t="str">
        <f aca="false">IF(AV330="","",IF(OR(U330="",AND(N333="ベア加算なし",OR(U330="新加算Ⅰ",U330="新加算Ⅱ",U330="新加算Ⅲ",U330="新加算Ⅳ"),AN330=""),AND(OR(U330="新加算Ⅰ",U330="新加算Ⅱ",U330="新加算Ⅲ",U330="新加算Ⅳ",U330="新加算Ⅴ（１）",U330="新加算Ⅴ（２）",U330="新加算Ⅴ（３）",U330="新加算Ⅴ（４）",U330="新加算Ⅴ（５）",U330="新加算Ⅴ（６）",U330="新加算Ⅴ（８）",U330="新加算Ⅴ（11）"),AO330=""),AND(OR(U330="新加算Ⅴ（７）",U330="新加算Ⅴ（９）",U330="新加算Ⅴ（10）",U330="新加算Ⅴ（12）",U330="新加算Ⅴ（13）",U330="新加算Ⅴ（14）"),AP330=""),AND(OR(U330="新加算Ⅰ",U330="新加算Ⅱ",U330="新加算Ⅲ",U330="新加算Ⅴ（１）",U330="新加算Ⅴ（３）",U330="新加算Ⅴ（８）"),AQ330=""),AND(AND(OR(U330="新加算Ⅰ",U330="新加算Ⅱ",U330="新加算Ⅴ（１）",U330="新加算Ⅴ（２）",U330="新加算Ⅴ（３）",U330="新加算Ⅴ（４）",U330="新加算Ⅴ（５）",U330="新加算Ⅴ（６）",U330="新加算Ⅴ（７）",U330="新加算Ⅴ（９）",U330="新加算Ⅴ（10）",U330="新加算Ⅴ（12）"),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330=""),AND(OR(U330="新加算Ⅰ",U330="新加算Ⅴ（１）",U330="新加算Ⅴ（２）",U330="新加算Ⅴ（５）",U330="新加算Ⅴ（７）",U330="新加算Ⅴ（10）"),AS330="")),"！記入が必要な欄（ピンク色のセル）に空欄があります。空欄を埋めてください。",""))</f>
        <v/>
      </c>
      <c r="AU333" s="869"/>
      <c r="AV333" s="832"/>
      <c r="AW333" s="878" t="str">
        <f aca="false">IF('別紙様式2-2（４・５月分）'!O253="","",'別紙様式2-2（４・５月分）'!O253)</f>
        <v/>
      </c>
      <c r="AX333" s="834"/>
      <c r="BL333" s="645" t="str">
        <f aca="false">G330</f>
        <v/>
      </c>
    </row>
    <row r="334" customFormat="false" ht="30" hidden="false" customHeight="true" outlineLevel="0" collapsed="false">
      <c r="A334" s="617" t="n">
        <v>81</v>
      </c>
      <c r="B334" s="618" t="str">
        <f aca="false">IF(基本情報入力シート!C134="","",基本情報入力シート!C134)</f>
        <v/>
      </c>
      <c r="C334" s="618"/>
      <c r="D334" s="618"/>
      <c r="E334" s="618"/>
      <c r="F334" s="618"/>
      <c r="G334" s="619" t="str">
        <f aca="false">IF(基本情報入力シート!M134="","",基本情報入力シート!M134)</f>
        <v/>
      </c>
      <c r="H334" s="619" t="str">
        <f aca="false">IF(基本情報入力シート!R134="","",基本情報入力シート!R134)</f>
        <v/>
      </c>
      <c r="I334" s="619" t="str">
        <f aca="false">IF(基本情報入力シート!W134="","",基本情報入力シート!W134)</f>
        <v/>
      </c>
      <c r="J334" s="809" t="str">
        <f aca="false">IF(基本情報入力シート!X134="","",基本情報入力シート!X134)</f>
        <v/>
      </c>
      <c r="K334" s="619" t="str">
        <f aca="false">IF(基本情報入力シート!Y134="","",基本情報入力シート!Y134)</f>
        <v/>
      </c>
      <c r="L334" s="621" t="str">
        <f aca="false">IF(基本情報入力シート!AB134="","",基本情報入力シート!AB134)</f>
        <v/>
      </c>
      <c r="M334" s="622" t="e">
        <f aca="false">IF(基本情報入力シート!AC134="","",基本情報入力シート!AC134)</f>
        <v>#N/A</v>
      </c>
      <c r="N334" s="812" t="str">
        <f aca="false">IF('別紙様式2-2（４・５月分）'!Q254="","",'別紙様式2-2（４・５月分）'!Q254)</f>
        <v/>
      </c>
      <c r="O334" s="864" t="e">
        <f aca="false">IF(SUM('別紙様式2-2（４・５月分）'!R254:R256)=0,"",SUM('別紙様式2-2（４・５月分）'!R254:R256))</f>
        <v>#N/A</v>
      </c>
      <c r="P334" s="814" t="e">
        <f aca="false">IFERROR(VLOOKUP('別紙様式2-2（４・５月分）'!AR254,【参考】数式用!$AT$5:$AU$22,2,FALSE),"")))</f>
        <v>#N/A</v>
      </c>
      <c r="Q334" s="814"/>
      <c r="R334" s="814"/>
      <c r="S334" s="865" t="e">
        <f aca="false">IFERROR(VLOOKUP(K334,【参考】数式用!$A$5:$AB$27,MATCH(P334,【参考】数式用!$B$4:$AB$4,0)+1,0),"")))</f>
        <v>#N/A</v>
      </c>
      <c r="T334" s="816" t="s">
        <v>447</v>
      </c>
      <c r="U334" s="817"/>
      <c r="V334" s="866" t="e">
        <f aca="false">IFERROR(VLOOKUP(K334,【参考】数式用!$A$5:$AB$27,MATCH(U334,【参考】数式用!$B$4:$AB$4,0)+1,0),"")))</f>
        <v>#N/A</v>
      </c>
      <c r="W334" s="819" t="s">
        <v>114</v>
      </c>
      <c r="X334" s="820" t="n">
        <v>6</v>
      </c>
      <c r="Y334" s="627" t="s">
        <v>115</v>
      </c>
      <c r="Z334" s="820" t="n">
        <v>6</v>
      </c>
      <c r="AA334" s="627" t="s">
        <v>406</v>
      </c>
      <c r="AB334" s="820" t="n">
        <v>7</v>
      </c>
      <c r="AC334" s="627" t="s">
        <v>115</v>
      </c>
      <c r="AD334" s="820" t="n">
        <v>3</v>
      </c>
      <c r="AE334" s="627" t="s">
        <v>116</v>
      </c>
      <c r="AF334" s="627" t="s">
        <v>127</v>
      </c>
      <c r="AG334" s="821" t="n">
        <f aca="false">IF(X334&gt;=1,(AB334*12+AD334)-(X334*12+Z334)+1,"")</f>
        <v>10</v>
      </c>
      <c r="AH334" s="822" t="s">
        <v>407</v>
      </c>
      <c r="AI334" s="867" t="str">
        <f aca="false">IFERROR(ROUNDDOWN(ROUND(L334*V334,0)*M334,0)*AG334,"")</f>
        <v/>
      </c>
      <c r="AJ334" s="868" t="str">
        <f aca="false">IFERROR(ROUNDDOWN(ROUND((L334*(V334-AX334)),0)*M334,0)*AG334,"")</f>
        <v/>
      </c>
      <c r="AK334" s="825" t="e">
        <f aca="false">IFERROR(IF(OR(N334="",N335="",N337=""),0,ROUNDDOWN(ROUNDDOWN(ROUND(L334*VLOOKUP(K334,【参考】数式用!$A$5:$AB$27,MATCH("新加算Ⅳ",【参考】数式用!$B$4:$AB$4,0)+1,0),0)*M334,0)*AG334*0.5,0)),"")),0),0),0)))</f>
        <v>#N/A</v>
      </c>
      <c r="AL334" s="826"/>
      <c r="AM334" s="827" t="e">
        <f aca="false">IFERROR(IF(OR(N337="ベア加算",N337=""),0, IF(OR(U334="新加算Ⅰ",U334="新加算Ⅱ",U334="新加算Ⅲ",U334="新加算Ⅳ"),ROUNDDOWN(ROUND(L334*VLOOKUP(K334,【参考】数式用!$A$5:$I$27,MATCH("ベア加算",【参考】数式用!$B$4:$I$4,0)+1,0),0)*M334,0)*AG334,0)),"")),0),0))))</f>
        <v>#N/A</v>
      </c>
      <c r="AN334" s="704"/>
      <c r="AO334" s="828"/>
      <c r="AP334" s="705"/>
      <c r="AQ334" s="705"/>
      <c r="AR334" s="829"/>
      <c r="AS334" s="830"/>
      <c r="AT334" s="640" t="str">
        <f aca="false">IF(AV334="","",IF(V334&lt;O334,"！加算の要件上は問題ありませんが、令和６年４・５月と比較して令和６年６月に加算率が下がる計画になっています。",""))</f>
        <v/>
      </c>
      <c r="AU334" s="869"/>
      <c r="AV334" s="832" t="str">
        <f aca="false">IF(K334&lt;&gt;"","V列に色付け","")</f>
        <v/>
      </c>
      <c r="AW334" s="878" t="str">
        <f aca="false">IF('別紙様式2-2（４・５月分）'!O254="","",'別紙様式2-2（４・５月分）'!O254)</f>
        <v/>
      </c>
      <c r="AX334" s="834" t="e">
        <f aca="false">IF(SUM('別紙様式2-2（４・５月分）'!P254:P256)=0,"",SUM('別紙様式2-2（４・５月分）'!P254:P256))</f>
        <v>#N/A</v>
      </c>
      <c r="AY334" s="835" t="e">
        <f aca="false">IFERROR(VLOOKUP(K334,【参考】数式用!$AJ$2:$AK$24,2,FALSE),"")))</f>
        <v>#N/A</v>
      </c>
      <c r="AZ334" s="836" t="s">
        <v>448</v>
      </c>
      <c r="BA334" s="836" t="s">
        <v>449</v>
      </c>
      <c r="BB334" s="836" t="s">
        <v>450</v>
      </c>
      <c r="BC334" s="836" t="s">
        <v>451</v>
      </c>
      <c r="BD334" s="836" t="e">
        <f aca="false">IF(AND(P334&lt;&gt;"新加算Ⅰ",P334&lt;&gt;"新加算Ⅱ",P334&lt;&gt;"新加算Ⅲ",P334&lt;&gt;"新加算Ⅳ"),P334,IF(Q336&lt;&gt;"",Q336,""))</f>
        <v>#N/A</v>
      </c>
      <c r="BE334" s="836"/>
      <c r="BF334" s="836" t="e">
        <f aca="false">IF(AM334&lt;&gt;0,IF(AN334="○","入力済","未入力"),"")</f>
        <v>#N/A</v>
      </c>
      <c r="BG334" s="836" t="str">
        <f aca="false">IF(OR(U334="新加算Ⅰ",U334="新加算Ⅱ",U334="新加算Ⅲ",U334="新加算Ⅳ",U334="新加算Ⅴ（１）",U334="新加算Ⅴ（２）",U334="新加算Ⅴ（３）",U334="新加算ⅠⅤ（４）",U334="新加算Ⅴ（５）",U334="新加算Ⅴ（６）",U334="新加算Ⅴ（８）",U334="新加算Ⅴ（11）"),IF(OR(AO334="○",AO334="令和６年度中に満たす"),"入力済","未入力"),"")</f>
        <v/>
      </c>
      <c r="BH334" s="836" t="str">
        <f aca="false">IF(OR(U334="新加算Ⅴ（７）",U334="新加算Ⅴ（９）",U334="新加算Ⅴ（10）",U334="新加算Ⅴ（12）",U334="新加算Ⅴ（13）",U334="新加算Ⅴ（14）"),IF(OR(AP334="○",AP334="令和６年度中に満たす"),"入力済","未入力"),"")</f>
        <v/>
      </c>
      <c r="BI334" s="836" t="str">
        <f aca="false">IF(OR(U334="新加算Ⅰ",U334="新加算Ⅱ",U334="新加算Ⅲ",U334="新加算Ⅴ（１）",U334="新加算Ⅴ（３）",U334="新加算Ⅴ（８）"),IF(OR(AQ334="○",AQ334="令和６年度中に満たす"),"入力済","未入力"),"")</f>
        <v/>
      </c>
      <c r="BJ334" s="837" t="str">
        <f aca="false">IF(OR(U334="新加算Ⅰ",U334="新加算Ⅱ",U334="新加算Ⅴ（１）",U334="新加算Ⅴ（２）",U334="新加算Ⅴ（３）",U334="新加算Ⅴ（４）",U334="新加算Ⅴ（５）",U334="新加算Ⅴ（６）",U334="新加算Ⅴ（７）",U334="新加算Ⅴ（９）",U334="新加算Ⅴ（10）",U334="新加算Ⅴ（12）"),IF(OR(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（病院等（老健以外）)",K334&lt;&gt;"（介護予防）短期入所療養介護（医療院）"),AR334&lt;&gt;""),1,""),"")</f>
        <v/>
      </c>
      <c r="BK334" s="832" t="str">
        <f aca="false">IF(OR(U334="新加算Ⅰ",U334="新加算Ⅴ（１）",U334="新加算Ⅴ（２）",U334="新加算Ⅴ（５）",U334="新加算Ⅴ（７）",U334="新加算Ⅴ（10）"),IF(AS334="","未入力","入力済"),"")</f>
        <v/>
      </c>
      <c r="BL334" s="645" t="str">
        <f aca="false">G334</f>
        <v/>
      </c>
    </row>
    <row r="335" customFormat="false" ht="15" hidden="false" customHeight="true" outlineLevel="0" collapsed="false">
      <c r="A335" s="617"/>
      <c r="B335" s="618"/>
      <c r="C335" s="618"/>
      <c r="D335" s="618"/>
      <c r="E335" s="618"/>
      <c r="F335" s="618"/>
      <c r="G335" s="619"/>
      <c r="H335" s="619"/>
      <c r="I335" s="619"/>
      <c r="J335" s="809"/>
      <c r="K335" s="619"/>
      <c r="L335" s="621"/>
      <c r="M335" s="622"/>
      <c r="N335" s="838" t="str">
        <f aca="false">IF('別紙様式2-2（４・５月分）'!Q255="","",'別紙様式2-2（４・５月分）'!Q255)</f>
        <v/>
      </c>
      <c r="O335" s="864"/>
      <c r="P335" s="814"/>
      <c r="Q335" s="814"/>
      <c r="R335" s="814"/>
      <c r="S335" s="865"/>
      <c r="T335" s="816"/>
      <c r="U335" s="817"/>
      <c r="V335" s="866"/>
      <c r="W335" s="819"/>
      <c r="X335" s="820"/>
      <c r="Y335" s="627"/>
      <c r="Z335" s="820"/>
      <c r="AA335" s="627"/>
      <c r="AB335" s="820"/>
      <c r="AC335" s="627"/>
      <c r="AD335" s="820"/>
      <c r="AE335" s="627"/>
      <c r="AF335" s="627"/>
      <c r="AG335" s="821"/>
      <c r="AH335" s="822"/>
      <c r="AI335" s="867"/>
      <c r="AJ335" s="868"/>
      <c r="AK335" s="825"/>
      <c r="AL335" s="826"/>
      <c r="AM335" s="827"/>
      <c r="AN335" s="704"/>
      <c r="AO335" s="828"/>
      <c r="AP335" s="705"/>
      <c r="AQ335" s="705"/>
      <c r="AR335" s="829"/>
      <c r="AS335" s="830"/>
      <c r="AT335" s="839" t="str">
        <f aca="false">IF(AV334="","",IF(AG334&gt;10,"！令和６年度の新加算の「算定対象月」が10か月を超えています。標準的な「算定対象月」は令和６年６月から令和７年３月です。",IF(OR(AB334&lt;&gt;7,AD334&lt;&gt;3),"！算定期間の終わりが令和７年３月になっていません。区分変更を行う場合は、別紙様式2-4に記入してください。","")))</f>
        <v/>
      </c>
      <c r="AU335" s="869"/>
      <c r="AV335" s="832"/>
      <c r="AW335" s="878" t="str">
        <f aca="false">IF('別紙様式2-2（４・５月分）'!O255="","",'別紙様式2-2（４・５月分）'!O255)</f>
        <v/>
      </c>
      <c r="AX335" s="834"/>
      <c r="AY335" s="835"/>
      <c r="AZ335" s="836"/>
      <c r="BA335" s="836"/>
      <c r="BB335" s="836"/>
      <c r="BC335" s="836"/>
      <c r="BD335" s="836"/>
      <c r="BE335" s="836"/>
      <c r="BF335" s="836"/>
      <c r="BG335" s="836"/>
      <c r="BH335" s="836"/>
      <c r="BI335" s="836"/>
      <c r="BJ335" s="837"/>
      <c r="BK335" s="832"/>
      <c r="BL335" s="645" t="str">
        <f aca="false">G334</f>
        <v/>
      </c>
    </row>
    <row r="336" s="1" customFormat="true" ht="15" hidden="false" customHeight="true" outlineLevel="0" collapsed="false">
      <c r="A336" s="617"/>
      <c r="B336" s="618"/>
      <c r="C336" s="618"/>
      <c r="D336" s="618"/>
      <c r="E336" s="618"/>
      <c r="F336" s="618"/>
      <c r="G336" s="619"/>
      <c r="H336" s="619"/>
      <c r="I336" s="619"/>
      <c r="J336" s="809"/>
      <c r="K336" s="619"/>
      <c r="L336" s="621"/>
      <c r="M336" s="622"/>
      <c r="N336" s="838"/>
      <c r="O336" s="864"/>
      <c r="P336" s="874" t="s">
        <v>118</v>
      </c>
      <c r="Q336" s="841" t="e">
        <f aca="false">IFERROR(VLOOKUP('別紙様式2-2（４・５月分）'!AR254,【参考】数式用!$AT$5:$AV$22,3,FALSE),"")))</f>
        <v>#N/A</v>
      </c>
      <c r="R336" s="875" t="s">
        <v>120</v>
      </c>
      <c r="S336" s="876" t="e">
        <f aca="false">IFERROR(VLOOKUP(K334,【参考】数式用!$A$5:$AB$27,MATCH(Q336,【参考】数式用!$B$4:$AB$4,0)+1,0),"")))</f>
        <v>#N/A</v>
      </c>
      <c r="T336" s="844" t="s">
        <v>452</v>
      </c>
      <c r="U336" s="845"/>
      <c r="V336" s="871" t="e">
        <f aca="false">IFERROR(VLOOKUP(K334,【参考】数式用!$A$5:$AB$27,MATCH(U336,【参考】数式用!$B$4:$AB$4,0)+1,0),"")))</f>
        <v>#N/A</v>
      </c>
      <c r="W336" s="847" t="s">
        <v>114</v>
      </c>
      <c r="X336" s="882" t="n">
        <v>7</v>
      </c>
      <c r="Y336" s="668" t="s">
        <v>115</v>
      </c>
      <c r="Z336" s="882" t="n">
        <v>4</v>
      </c>
      <c r="AA336" s="668" t="s">
        <v>406</v>
      </c>
      <c r="AB336" s="882" t="n">
        <v>8</v>
      </c>
      <c r="AC336" s="668" t="s">
        <v>115</v>
      </c>
      <c r="AD336" s="882" t="n">
        <v>3</v>
      </c>
      <c r="AE336" s="668" t="s">
        <v>116</v>
      </c>
      <c r="AF336" s="668" t="s">
        <v>127</v>
      </c>
      <c r="AG336" s="849" t="n">
        <f aca="false">IF(X336&gt;=1,(AB336*12+AD336)-(X336*12+Z336)+1,"")</f>
        <v>12</v>
      </c>
      <c r="AH336" s="850" t="s">
        <v>407</v>
      </c>
      <c r="AI336" s="872" t="str">
        <f aca="false">IFERROR(ROUNDDOWN(ROUND(L334*V336,0)*M334,0)*AG336,"")</f>
        <v/>
      </c>
      <c r="AJ336" s="883" t="str">
        <f aca="false">IFERROR(ROUNDDOWN(ROUND((L334*(V336-AX334)),0)*M334,0)*AG336,"")</f>
        <v/>
      </c>
      <c r="AK336" s="853" t="e">
        <f aca="false">IFERROR(IF(OR(N334="",N335="",N337=""),0,ROUNDDOWN(ROUNDDOWN(ROUND(L334*VLOOKUP(K334,【参考】数式用!$A$5:$AB$27,MATCH("新加算Ⅳ",【参考】数式用!$B$4:$AB$4,0)+1,0),0)*M334,0)*AG336*0.5,0)),"")),0),0),0)))</f>
        <v>#N/A</v>
      </c>
      <c r="AL336" s="854" t="str">
        <f aca="false">IF(U336&lt;&gt;"","新規に適用","")</f>
        <v/>
      </c>
      <c r="AM336" s="855" t="e">
        <f aca="false">IFERROR(IF(OR(N337="ベア加算",N337=""),0, IF(OR(U334="新加算Ⅰ",U334="新加算Ⅱ",U334="新加算Ⅲ",U334="新加算Ⅳ"),0,ROUNDDOWN(ROUND(L334*VLOOKUP(K334,【参考】数式用!$A$5:$I$27,MATCH("ベア加算",【参考】数式用!$B$4:$I$4,0)+1,0),0)*M334,0)*AG336)),"")),0),0))))</f>
        <v>#N/A</v>
      </c>
      <c r="AN336" s="856" t="e">
        <f aca="false">IF(AM336=0,"",IF(AND(U336&lt;&gt;"",AN334=""),"新規に適用",IF(AND(U336&lt;&gt;"",AN334&lt;&gt;""),"継続で適用","")))</f>
        <v>#N/A</v>
      </c>
      <c r="AO336" s="856" t="str">
        <f aca="false">IF(AND(U336&lt;&gt;"",AO334=""),"新規に適用",IF(AND(U336&lt;&gt;"",AO334&lt;&gt;""),"継続で適用",""))</f>
        <v/>
      </c>
      <c r="AP336" s="857"/>
      <c r="AQ336" s="856" t="str">
        <f aca="false">IF(AND(U336&lt;&gt;"",AQ334=""),"新規に適用",IF(AND(U336&lt;&gt;"",AQ334&lt;&gt;""),"継続で適用",""))</f>
        <v/>
      </c>
      <c r="AR336" s="858" t="str">
        <f aca="false">IF(AND(U336&lt;&gt;"",AO334=""),"新規に適用",IF(AND(U336&lt;&gt;"",OR(U334="新加算Ⅰ",U334="新加算Ⅱ",U334="新加算Ⅴ（１）",U334="新加算Ⅴ（２）",U334="新加算Ⅴ（３）",U334="新加算Ⅴ（４）",U334="新加算Ⅴ（５）",U334="新加算Ⅴ（６）",U334="新加算Ⅴ（７）",U334="新加算Ⅴ（９）",U334="新加算Ⅴ（10）",U334="新加算Ⅴ（12）")),"継続で適用",""))</f>
        <v/>
      </c>
      <c r="AS336" s="856" t="str">
        <f aca="false">IF(AND(U336&lt;&gt;"",AS334=""),"新規に適用",IF(AND(U336&lt;&gt;"",AS334&lt;&gt;""),"継続で適用",""))</f>
        <v/>
      </c>
      <c r="AT336" s="839"/>
      <c r="AU336" s="869"/>
      <c r="AV336" s="832" t="str">
        <f aca="false">IF(K334&lt;&gt;"","V列に色付け","")</f>
        <v/>
      </c>
      <c r="AW336" s="878"/>
      <c r="AX336" s="834"/>
      <c r="BL336" s="645" t="str">
        <f aca="false">G334</f>
        <v/>
      </c>
    </row>
    <row r="337" s="1" customFormat="true" ht="30" hidden="false" customHeight="true" outlineLevel="0" collapsed="false">
      <c r="A337" s="617"/>
      <c r="B337" s="618"/>
      <c r="C337" s="618"/>
      <c r="D337" s="618"/>
      <c r="E337" s="618"/>
      <c r="F337" s="618"/>
      <c r="G337" s="619"/>
      <c r="H337" s="619"/>
      <c r="I337" s="619"/>
      <c r="J337" s="809"/>
      <c r="K337" s="619"/>
      <c r="L337" s="621"/>
      <c r="M337" s="622"/>
      <c r="N337" s="860" t="str">
        <f aca="false">IF('別紙様式2-2（４・５月分）'!Q256="","",'別紙様式2-2（４・５月分）'!Q256)</f>
        <v/>
      </c>
      <c r="O337" s="864"/>
      <c r="P337" s="874"/>
      <c r="Q337" s="841"/>
      <c r="R337" s="875"/>
      <c r="S337" s="876"/>
      <c r="T337" s="844"/>
      <c r="U337" s="845"/>
      <c r="V337" s="871"/>
      <c r="W337" s="847"/>
      <c r="X337" s="882"/>
      <c r="Y337" s="668"/>
      <c r="Z337" s="882"/>
      <c r="AA337" s="668"/>
      <c r="AB337" s="882"/>
      <c r="AC337" s="668"/>
      <c r="AD337" s="882"/>
      <c r="AE337" s="668"/>
      <c r="AF337" s="668"/>
      <c r="AG337" s="849"/>
      <c r="AH337" s="850"/>
      <c r="AI337" s="872"/>
      <c r="AJ337" s="883"/>
      <c r="AK337" s="853"/>
      <c r="AL337" s="854"/>
      <c r="AM337" s="855"/>
      <c r="AN337" s="856"/>
      <c r="AO337" s="856"/>
      <c r="AP337" s="857"/>
      <c r="AQ337" s="856"/>
      <c r="AR337" s="858"/>
      <c r="AS337" s="856"/>
      <c r="AT337" s="682" t="str">
        <f aca="false">IF(AV334="","",IF(OR(U334="",AND(N337="ベア加算なし",OR(U334="新加算Ⅰ",U334="新加算Ⅱ",U334="新加算Ⅲ",U334="新加算Ⅳ"),AN334=""),AND(OR(U334="新加算Ⅰ",U334="新加算Ⅱ",U334="新加算Ⅲ",U334="新加算Ⅳ",U334="新加算Ⅴ（１）",U334="新加算Ⅴ（２）",U334="新加算Ⅴ（３）",U334="新加算Ⅴ（４）",U334="新加算Ⅴ（５）",U334="新加算Ⅴ（６）",U334="新加算Ⅴ（８）",U334="新加算Ⅴ（11）"),AO334=""),AND(OR(U334="新加算Ⅴ（７）",U334="新加算Ⅴ（９）",U334="新加算Ⅴ（10）",U334="新加算Ⅴ（12）",U334="新加算Ⅴ（13）",U334="新加算Ⅴ（14）"),AP334=""),AND(OR(U334="新加算Ⅰ",U334="新加算Ⅱ",U334="新加算Ⅲ",U334="新加算Ⅴ（１）",U334="新加算Ⅴ（３）",U334="新加算Ⅴ（８）"),AQ334=""),AND(AND(OR(U334="新加算Ⅰ",U334="新加算Ⅱ",U334="新加算Ⅴ（１）",U334="新加算Ⅴ（２）",U334="新加算Ⅴ（３）",U334="新加算Ⅴ（４）",U334="新加算Ⅴ（５）",U334="新加算Ⅴ（６）",U334="新加算Ⅴ（７）",U334="新加算Ⅴ（９）",U334="新加算Ⅴ（10）",U334="新加算Ⅴ（12）"),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334=""),AND(OR(U334="新加算Ⅰ",U334="新加算Ⅴ（１）",U334="新加算Ⅴ（２）",U334="新加算Ⅴ（５）",U334="新加算Ⅴ（７）",U334="新加算Ⅴ（10）"),AS334="")),"！記入が必要な欄（ピンク色のセル）に空欄があります。空欄を埋めてください。",""))</f>
        <v/>
      </c>
      <c r="AU337" s="869"/>
      <c r="AV337" s="832"/>
      <c r="AW337" s="878" t="str">
        <f aca="false">IF('別紙様式2-2（４・５月分）'!O256="","",'別紙様式2-2（４・５月分）'!O256)</f>
        <v/>
      </c>
      <c r="AX337" s="834"/>
      <c r="BL337" s="645" t="str">
        <f aca="false">G334</f>
        <v/>
      </c>
    </row>
    <row r="338" customFormat="false" ht="30" hidden="false" customHeight="true" outlineLevel="0" collapsed="false">
      <c r="A338" s="731" t="n">
        <v>82</v>
      </c>
      <c r="B338" s="732" t="str">
        <f aca="false">IF(基本情報入力シート!C135="","",基本情報入力シート!C135)</f>
        <v/>
      </c>
      <c r="C338" s="732"/>
      <c r="D338" s="732"/>
      <c r="E338" s="732"/>
      <c r="F338" s="732"/>
      <c r="G338" s="733" t="str">
        <f aca="false">IF(基本情報入力シート!M135="","",基本情報入力シート!M135)</f>
        <v/>
      </c>
      <c r="H338" s="733" t="str">
        <f aca="false">IF(基本情報入力シート!R135="","",基本情報入力シート!R135)</f>
        <v/>
      </c>
      <c r="I338" s="733" t="str">
        <f aca="false">IF(基本情報入力シート!W135="","",基本情報入力シート!W135)</f>
        <v/>
      </c>
      <c r="J338" s="861" t="str">
        <f aca="false">IF(基本情報入力シート!X135="","",基本情報入力シート!X135)</f>
        <v/>
      </c>
      <c r="K338" s="733" t="str">
        <f aca="false">IF(基本情報入力シート!Y135="","",基本情報入力シート!Y135)</f>
        <v/>
      </c>
      <c r="L338" s="880" t="str">
        <f aca="false">IF(基本情報入力シート!AB135="","",基本情報入力シート!AB135)</f>
        <v/>
      </c>
      <c r="M338" s="881" t="e">
        <f aca="false">IF(基本情報入力シート!AC135="","",基本情報入力シート!AC135)</f>
        <v>#N/A</v>
      </c>
      <c r="N338" s="812" t="str">
        <f aca="false">IF('別紙様式2-2（４・５月分）'!Q257="","",'別紙様式2-2（４・５月分）'!Q257)</f>
        <v/>
      </c>
      <c r="O338" s="864" t="e">
        <f aca="false">IF(SUM('別紙様式2-2（４・５月分）'!R257:R259)=0,"",SUM('別紙様式2-2（４・５月分）'!R257:R259))</f>
        <v>#N/A</v>
      </c>
      <c r="P338" s="814" t="e">
        <f aca="false">IFERROR(VLOOKUP('別紙様式2-2（４・５月分）'!AR257,【参考】数式用!$AT$5:$AU$22,2,FALSE),"")))</f>
        <v>#N/A</v>
      </c>
      <c r="Q338" s="814"/>
      <c r="R338" s="814"/>
      <c r="S338" s="865" t="e">
        <f aca="false">IFERROR(VLOOKUP(K338,【参考】数式用!$A$5:$AB$27,MATCH(P338,【参考】数式用!$B$4:$AB$4,0)+1,0),"")))</f>
        <v>#N/A</v>
      </c>
      <c r="T338" s="816" t="s">
        <v>447</v>
      </c>
      <c r="U338" s="817"/>
      <c r="V338" s="866" t="e">
        <f aca="false">IFERROR(VLOOKUP(K338,【参考】数式用!$A$5:$AB$27,MATCH(U338,【参考】数式用!$B$4:$AB$4,0)+1,0),"")))</f>
        <v>#N/A</v>
      </c>
      <c r="W338" s="819" t="s">
        <v>114</v>
      </c>
      <c r="X338" s="820" t="n">
        <v>6</v>
      </c>
      <c r="Y338" s="627" t="s">
        <v>115</v>
      </c>
      <c r="Z338" s="820" t="n">
        <v>6</v>
      </c>
      <c r="AA338" s="627" t="s">
        <v>406</v>
      </c>
      <c r="AB338" s="820" t="n">
        <v>7</v>
      </c>
      <c r="AC338" s="627" t="s">
        <v>115</v>
      </c>
      <c r="AD338" s="820" t="n">
        <v>3</v>
      </c>
      <c r="AE338" s="627" t="s">
        <v>116</v>
      </c>
      <c r="AF338" s="627" t="s">
        <v>127</v>
      </c>
      <c r="AG338" s="821" t="n">
        <f aca="false">IF(X338&gt;=1,(AB338*12+AD338)-(X338*12+Z338)+1,"")</f>
        <v>10</v>
      </c>
      <c r="AH338" s="822" t="s">
        <v>407</v>
      </c>
      <c r="AI338" s="867" t="str">
        <f aca="false">IFERROR(ROUNDDOWN(ROUND(L338*V338,0)*M338,0)*AG338,"")</f>
        <v/>
      </c>
      <c r="AJ338" s="868" t="str">
        <f aca="false">IFERROR(ROUNDDOWN(ROUND((L338*(V338-AX338)),0)*M338,0)*AG338,"")</f>
        <v/>
      </c>
      <c r="AK338" s="825" t="e">
        <f aca="false">IFERROR(IF(OR(N338="",N339="",N341=""),0,ROUNDDOWN(ROUNDDOWN(ROUND(L338*VLOOKUP(K338,【参考】数式用!$A$5:$AB$27,MATCH("新加算Ⅳ",【参考】数式用!$B$4:$AB$4,0)+1,0),0)*M338,0)*AG338*0.5,0)),"")),0),0),0)))</f>
        <v>#N/A</v>
      </c>
      <c r="AL338" s="826"/>
      <c r="AM338" s="827" t="e">
        <f aca="false">IFERROR(IF(OR(N341="ベア加算",N341=""),0, IF(OR(U338="新加算Ⅰ",U338="新加算Ⅱ",U338="新加算Ⅲ",U338="新加算Ⅳ"),ROUNDDOWN(ROUND(L338*VLOOKUP(K338,【参考】数式用!$A$5:$I$27,MATCH("ベア加算",【参考】数式用!$B$4:$I$4,0)+1,0),0)*M338,0)*AG338,0)),"")),0),0))))</f>
        <v>#N/A</v>
      </c>
      <c r="AN338" s="704"/>
      <c r="AO338" s="828"/>
      <c r="AP338" s="705"/>
      <c r="AQ338" s="705"/>
      <c r="AR338" s="829"/>
      <c r="AS338" s="830"/>
      <c r="AT338" s="640" t="str">
        <f aca="false">IF(AV338="","",IF(V338&lt;O338,"！加算の要件上は問題ありませんが、令和６年４・５月と比較して令和６年６月に加算率が下がる計画になっています。",""))</f>
        <v/>
      </c>
      <c r="AU338" s="869"/>
      <c r="AV338" s="832" t="str">
        <f aca="false">IF(K338&lt;&gt;"","V列に色付け","")</f>
        <v/>
      </c>
      <c r="AW338" s="878" t="str">
        <f aca="false">IF('別紙様式2-2（４・５月分）'!O257="","",'別紙様式2-2（４・５月分）'!O257)</f>
        <v/>
      </c>
      <c r="AX338" s="834" t="e">
        <f aca="false">IF(SUM('別紙様式2-2（４・５月分）'!P257:P259)=0,"",SUM('別紙様式2-2（４・５月分）'!P257:P259))</f>
        <v>#N/A</v>
      </c>
      <c r="AY338" s="835" t="e">
        <f aca="false">IFERROR(VLOOKUP(K338,【参考】数式用!$AJ$2:$AK$24,2,FALSE),"")))</f>
        <v>#N/A</v>
      </c>
      <c r="AZ338" s="836" t="s">
        <v>448</v>
      </c>
      <c r="BA338" s="836" t="s">
        <v>449</v>
      </c>
      <c r="BB338" s="836" t="s">
        <v>450</v>
      </c>
      <c r="BC338" s="836" t="s">
        <v>451</v>
      </c>
      <c r="BD338" s="836" t="e">
        <f aca="false">IF(AND(P338&lt;&gt;"新加算Ⅰ",P338&lt;&gt;"新加算Ⅱ",P338&lt;&gt;"新加算Ⅲ",P338&lt;&gt;"新加算Ⅳ"),P338,IF(Q340&lt;&gt;"",Q340,""))</f>
        <v>#N/A</v>
      </c>
      <c r="BE338" s="836"/>
      <c r="BF338" s="836" t="e">
        <f aca="false">IF(AM338&lt;&gt;0,IF(AN338="○","入力済","未入力"),"")</f>
        <v>#N/A</v>
      </c>
      <c r="BG338" s="836" t="str">
        <f aca="false">IF(OR(U338="新加算Ⅰ",U338="新加算Ⅱ",U338="新加算Ⅲ",U338="新加算Ⅳ",U338="新加算Ⅴ（１）",U338="新加算Ⅴ（２）",U338="新加算Ⅴ（３）",U338="新加算ⅠⅤ（４）",U338="新加算Ⅴ（５）",U338="新加算Ⅴ（６）",U338="新加算Ⅴ（８）",U338="新加算Ⅴ（11）"),IF(OR(AO338="○",AO338="令和６年度中に満たす"),"入力済","未入力"),"")</f>
        <v/>
      </c>
      <c r="BH338" s="836" t="str">
        <f aca="false">IF(OR(U338="新加算Ⅴ（７）",U338="新加算Ⅴ（９）",U338="新加算Ⅴ（10）",U338="新加算Ⅴ（12）",U338="新加算Ⅴ（13）",U338="新加算Ⅴ（14）"),IF(OR(AP338="○",AP338="令和６年度中に満たす"),"入力済","未入力"),"")</f>
        <v/>
      </c>
      <c r="BI338" s="836" t="str">
        <f aca="false">IF(OR(U338="新加算Ⅰ",U338="新加算Ⅱ",U338="新加算Ⅲ",U338="新加算Ⅴ（１）",U338="新加算Ⅴ（３）",U338="新加算Ⅴ（８）"),IF(OR(AQ338="○",AQ338="令和６年度中に満たす"),"入力済","未入力"),"")</f>
        <v/>
      </c>
      <c r="BJ338" s="837" t="str">
        <f aca="false">IF(OR(U338="新加算Ⅰ",U338="新加算Ⅱ",U338="新加算Ⅴ（１）",U338="新加算Ⅴ（２）",U338="新加算Ⅴ（３）",U338="新加算Ⅴ（４）",U338="新加算Ⅴ（５）",U338="新加算Ⅴ（６）",U338="新加算Ⅴ（７）",U338="新加算Ⅴ（９）",U338="新加算Ⅴ（10）",U338="新加算Ⅴ（12）"),IF(OR(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（病院等（老健以外）)",K338&lt;&gt;"（介護予防）短期入所療養介護（医療院）"),AR338&lt;&gt;""),1,""),"")</f>
        <v/>
      </c>
      <c r="BK338" s="832" t="str">
        <f aca="false">IF(OR(U338="新加算Ⅰ",U338="新加算Ⅴ（１）",U338="新加算Ⅴ（２）",U338="新加算Ⅴ（５）",U338="新加算Ⅴ（７）",U338="新加算Ⅴ（10）"),IF(AS338="","未入力","入力済"),"")</f>
        <v/>
      </c>
      <c r="BL338" s="645" t="str">
        <f aca="false">G338</f>
        <v/>
      </c>
    </row>
    <row r="339" customFormat="false" ht="15" hidden="false" customHeight="true" outlineLevel="0" collapsed="false">
      <c r="A339" s="731"/>
      <c r="B339" s="732"/>
      <c r="C339" s="732"/>
      <c r="D339" s="732"/>
      <c r="E339" s="732"/>
      <c r="F339" s="732"/>
      <c r="G339" s="733"/>
      <c r="H339" s="733"/>
      <c r="I339" s="733"/>
      <c r="J339" s="861"/>
      <c r="K339" s="733"/>
      <c r="L339" s="880"/>
      <c r="M339" s="881"/>
      <c r="N339" s="838" t="str">
        <f aca="false">IF('別紙様式2-2（４・５月分）'!Q258="","",'別紙様式2-2（４・５月分）'!Q258)</f>
        <v/>
      </c>
      <c r="O339" s="864"/>
      <c r="P339" s="814"/>
      <c r="Q339" s="814"/>
      <c r="R339" s="814"/>
      <c r="S339" s="865"/>
      <c r="T339" s="816"/>
      <c r="U339" s="817"/>
      <c r="V339" s="866"/>
      <c r="W339" s="819"/>
      <c r="X339" s="820"/>
      <c r="Y339" s="627"/>
      <c r="Z339" s="820"/>
      <c r="AA339" s="627"/>
      <c r="AB339" s="820"/>
      <c r="AC339" s="627"/>
      <c r="AD339" s="820"/>
      <c r="AE339" s="627"/>
      <c r="AF339" s="627"/>
      <c r="AG339" s="821"/>
      <c r="AH339" s="822"/>
      <c r="AI339" s="867"/>
      <c r="AJ339" s="868"/>
      <c r="AK339" s="825"/>
      <c r="AL339" s="826"/>
      <c r="AM339" s="827"/>
      <c r="AN339" s="704"/>
      <c r="AO339" s="828"/>
      <c r="AP339" s="705"/>
      <c r="AQ339" s="705"/>
      <c r="AR339" s="829"/>
      <c r="AS339" s="830"/>
      <c r="AT339" s="839" t="str">
        <f aca="false">IF(AV338="","",IF(AG338&gt;10,"！令和６年度の新加算の「算定対象月」が10か月を超えています。標準的な「算定対象月」は令和６年６月から令和７年３月です。",IF(OR(AB338&lt;&gt;7,AD338&lt;&gt;3),"！算定期間の終わりが令和７年３月になっていません。区分変更を行う場合は、別紙様式2-4に記入してください。","")))</f>
        <v/>
      </c>
      <c r="AU339" s="869"/>
      <c r="AV339" s="832"/>
      <c r="AW339" s="878" t="str">
        <f aca="false">IF('別紙様式2-2（４・５月分）'!O258="","",'別紙様式2-2（４・５月分）'!O258)</f>
        <v/>
      </c>
      <c r="AX339" s="834"/>
      <c r="AY339" s="835"/>
      <c r="AZ339" s="836"/>
      <c r="BA339" s="836"/>
      <c r="BB339" s="836"/>
      <c r="BC339" s="836"/>
      <c r="BD339" s="836"/>
      <c r="BE339" s="836"/>
      <c r="BF339" s="836"/>
      <c r="BG339" s="836"/>
      <c r="BH339" s="836"/>
      <c r="BI339" s="836"/>
      <c r="BJ339" s="837"/>
      <c r="BK339" s="832"/>
      <c r="BL339" s="645" t="str">
        <f aca="false">G338</f>
        <v/>
      </c>
    </row>
    <row r="340" s="1" customFormat="true" ht="15" hidden="false" customHeight="true" outlineLevel="0" collapsed="false">
      <c r="A340" s="731"/>
      <c r="B340" s="732"/>
      <c r="C340" s="732"/>
      <c r="D340" s="732"/>
      <c r="E340" s="732"/>
      <c r="F340" s="732"/>
      <c r="G340" s="733"/>
      <c r="H340" s="733"/>
      <c r="I340" s="733"/>
      <c r="J340" s="861"/>
      <c r="K340" s="733"/>
      <c r="L340" s="880"/>
      <c r="M340" s="881"/>
      <c r="N340" s="838"/>
      <c r="O340" s="864"/>
      <c r="P340" s="874" t="s">
        <v>118</v>
      </c>
      <c r="Q340" s="841" t="e">
        <f aca="false">IFERROR(VLOOKUP('別紙様式2-2（４・５月分）'!AR257,【参考】数式用!$AT$5:$AV$22,3,FALSE),"")))</f>
        <v>#N/A</v>
      </c>
      <c r="R340" s="875" t="s">
        <v>120</v>
      </c>
      <c r="S340" s="870" t="e">
        <f aca="false">IFERROR(VLOOKUP(K338,【参考】数式用!$A$5:$AB$27,MATCH(Q340,【参考】数式用!$B$4:$AB$4,0)+1,0),"")))</f>
        <v>#N/A</v>
      </c>
      <c r="T340" s="844" t="s">
        <v>452</v>
      </c>
      <c r="U340" s="845"/>
      <c r="V340" s="871" t="e">
        <f aca="false">IFERROR(VLOOKUP(K338,【参考】数式用!$A$5:$AB$27,MATCH(U340,【参考】数式用!$B$4:$AB$4,0)+1,0),"")))</f>
        <v>#N/A</v>
      </c>
      <c r="W340" s="847" t="s">
        <v>114</v>
      </c>
      <c r="X340" s="882" t="n">
        <v>7</v>
      </c>
      <c r="Y340" s="668" t="s">
        <v>115</v>
      </c>
      <c r="Z340" s="882" t="n">
        <v>4</v>
      </c>
      <c r="AA340" s="668" t="s">
        <v>406</v>
      </c>
      <c r="AB340" s="882" t="n">
        <v>8</v>
      </c>
      <c r="AC340" s="668" t="s">
        <v>115</v>
      </c>
      <c r="AD340" s="882" t="n">
        <v>3</v>
      </c>
      <c r="AE340" s="668" t="s">
        <v>116</v>
      </c>
      <c r="AF340" s="668" t="s">
        <v>127</v>
      </c>
      <c r="AG340" s="849" t="n">
        <f aca="false">IF(X340&gt;=1,(AB340*12+AD340)-(X340*12+Z340)+1,"")</f>
        <v>12</v>
      </c>
      <c r="AH340" s="850" t="s">
        <v>407</v>
      </c>
      <c r="AI340" s="872" t="str">
        <f aca="false">IFERROR(ROUNDDOWN(ROUND(L338*V340,0)*M338,0)*AG340,"")</f>
        <v/>
      </c>
      <c r="AJ340" s="883" t="str">
        <f aca="false">IFERROR(ROUNDDOWN(ROUND((L338*(V340-AX338)),0)*M338,0)*AG340,"")</f>
        <v/>
      </c>
      <c r="AK340" s="853" t="e">
        <f aca="false">IFERROR(IF(OR(N338="",N339="",N341=""),0,ROUNDDOWN(ROUNDDOWN(ROUND(L338*VLOOKUP(K338,【参考】数式用!$A$5:$AB$27,MATCH("新加算Ⅳ",【参考】数式用!$B$4:$AB$4,0)+1,0),0)*M338,0)*AG340*0.5,0)),"")),0),0),0)))</f>
        <v>#N/A</v>
      </c>
      <c r="AL340" s="854" t="str">
        <f aca="false">IF(U340&lt;&gt;"","新規に適用","")</f>
        <v/>
      </c>
      <c r="AM340" s="855" t="e">
        <f aca="false">IFERROR(IF(OR(N341="ベア加算",N341=""),0, IF(OR(U338="新加算Ⅰ",U338="新加算Ⅱ",U338="新加算Ⅲ",U338="新加算Ⅳ"),0,ROUNDDOWN(ROUND(L338*VLOOKUP(K338,【参考】数式用!$A$5:$I$27,MATCH("ベア加算",【参考】数式用!$B$4:$I$4,0)+1,0),0)*M338,0)*AG340)),"")),0),0))))</f>
        <v>#N/A</v>
      </c>
      <c r="AN340" s="856" t="e">
        <f aca="false">IF(AM340=0,"",IF(AND(U340&lt;&gt;"",AN338=""),"新規に適用",IF(AND(U340&lt;&gt;"",AN338&lt;&gt;""),"継続で適用","")))</f>
        <v>#N/A</v>
      </c>
      <c r="AO340" s="856" t="str">
        <f aca="false">IF(AND(U340&lt;&gt;"",AO338=""),"新規に適用",IF(AND(U340&lt;&gt;"",AO338&lt;&gt;""),"継続で適用",""))</f>
        <v/>
      </c>
      <c r="AP340" s="857"/>
      <c r="AQ340" s="856" t="str">
        <f aca="false">IF(AND(U340&lt;&gt;"",AQ338=""),"新規に適用",IF(AND(U340&lt;&gt;"",AQ338&lt;&gt;""),"継続で適用",""))</f>
        <v/>
      </c>
      <c r="AR340" s="858" t="str">
        <f aca="false">IF(AND(U340&lt;&gt;"",AO338=""),"新規に適用",IF(AND(U340&lt;&gt;"",OR(U338="新加算Ⅰ",U338="新加算Ⅱ",U338="新加算Ⅴ（１）",U338="新加算Ⅴ（２）",U338="新加算Ⅴ（３）",U338="新加算Ⅴ（４）",U338="新加算Ⅴ（５）",U338="新加算Ⅴ（６）",U338="新加算Ⅴ（７）",U338="新加算Ⅴ（９）",U338="新加算Ⅴ（10）",U338="新加算Ⅴ（12）")),"継続で適用",""))</f>
        <v/>
      </c>
      <c r="AS340" s="856" t="str">
        <f aca="false">IF(AND(U340&lt;&gt;"",AS338=""),"新規に適用",IF(AND(U340&lt;&gt;"",AS338&lt;&gt;""),"継続で適用",""))</f>
        <v/>
      </c>
      <c r="AT340" s="839"/>
      <c r="AU340" s="869"/>
      <c r="AV340" s="832" t="str">
        <f aca="false">IF(K338&lt;&gt;"","V列に色付け","")</f>
        <v/>
      </c>
      <c r="AW340" s="878"/>
      <c r="AX340" s="834"/>
      <c r="BL340" s="645" t="str">
        <f aca="false">G338</f>
        <v/>
      </c>
    </row>
    <row r="341" s="1" customFormat="true" ht="30" hidden="false" customHeight="true" outlineLevel="0" collapsed="false">
      <c r="A341" s="731"/>
      <c r="B341" s="732"/>
      <c r="C341" s="732"/>
      <c r="D341" s="732"/>
      <c r="E341" s="732"/>
      <c r="F341" s="732"/>
      <c r="G341" s="733"/>
      <c r="H341" s="733"/>
      <c r="I341" s="733"/>
      <c r="J341" s="861"/>
      <c r="K341" s="733"/>
      <c r="L341" s="880"/>
      <c r="M341" s="881"/>
      <c r="N341" s="860" t="str">
        <f aca="false">IF('別紙様式2-2（４・５月分）'!Q259="","",'別紙様式2-2（４・５月分）'!Q259)</f>
        <v/>
      </c>
      <c r="O341" s="864"/>
      <c r="P341" s="874"/>
      <c r="Q341" s="841"/>
      <c r="R341" s="875"/>
      <c r="S341" s="870"/>
      <c r="T341" s="844"/>
      <c r="U341" s="845"/>
      <c r="V341" s="871"/>
      <c r="W341" s="847"/>
      <c r="X341" s="882"/>
      <c r="Y341" s="668"/>
      <c r="Z341" s="882"/>
      <c r="AA341" s="668"/>
      <c r="AB341" s="882"/>
      <c r="AC341" s="668"/>
      <c r="AD341" s="882"/>
      <c r="AE341" s="668"/>
      <c r="AF341" s="668"/>
      <c r="AG341" s="849"/>
      <c r="AH341" s="850"/>
      <c r="AI341" s="872"/>
      <c r="AJ341" s="883"/>
      <c r="AK341" s="853"/>
      <c r="AL341" s="854"/>
      <c r="AM341" s="855"/>
      <c r="AN341" s="856"/>
      <c r="AO341" s="856"/>
      <c r="AP341" s="857"/>
      <c r="AQ341" s="856"/>
      <c r="AR341" s="858"/>
      <c r="AS341" s="856"/>
      <c r="AT341" s="682" t="str">
        <f aca="false">IF(AV338="","",IF(OR(U338="",AND(N341="ベア加算なし",OR(U338="新加算Ⅰ",U338="新加算Ⅱ",U338="新加算Ⅲ",U338="新加算Ⅳ"),AN338=""),AND(OR(U338="新加算Ⅰ",U338="新加算Ⅱ",U338="新加算Ⅲ",U338="新加算Ⅳ",U338="新加算Ⅴ（１）",U338="新加算Ⅴ（２）",U338="新加算Ⅴ（３）",U338="新加算Ⅴ（４）",U338="新加算Ⅴ（５）",U338="新加算Ⅴ（６）",U338="新加算Ⅴ（８）",U338="新加算Ⅴ（11）"),AO338=""),AND(OR(U338="新加算Ⅴ（７）",U338="新加算Ⅴ（９）",U338="新加算Ⅴ（10）",U338="新加算Ⅴ（12）",U338="新加算Ⅴ（13）",U338="新加算Ⅴ（14）"),AP338=""),AND(OR(U338="新加算Ⅰ",U338="新加算Ⅱ",U338="新加算Ⅲ",U338="新加算Ⅴ（１）",U338="新加算Ⅴ（３）",U338="新加算Ⅴ（８）"),AQ338=""),AND(AND(OR(U338="新加算Ⅰ",U338="新加算Ⅱ",U338="新加算Ⅴ（１）",U338="新加算Ⅴ（２）",U338="新加算Ⅴ（３）",U338="新加算Ⅴ（４）",U338="新加算Ⅴ（５）",U338="新加算Ⅴ（６）",U338="新加算Ⅴ（７）",U338="新加算Ⅴ（９）",U338="新加算Ⅴ（10）",U338="新加算Ⅴ（12）"),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338=""),AND(OR(U338="新加算Ⅰ",U338="新加算Ⅴ（１）",U338="新加算Ⅴ（２）",U338="新加算Ⅴ（５）",U338="新加算Ⅴ（７）",U338="新加算Ⅴ（10）"),AS338="")),"！記入が必要な欄（ピンク色のセル）に空欄があります。空欄を埋めてください。",""))</f>
        <v/>
      </c>
      <c r="AU341" s="869"/>
      <c r="AV341" s="832"/>
      <c r="AW341" s="878" t="str">
        <f aca="false">IF('別紙様式2-2（４・５月分）'!O259="","",'別紙様式2-2（４・５月分）'!O259)</f>
        <v/>
      </c>
      <c r="AX341" s="834"/>
      <c r="BL341" s="645" t="str">
        <f aca="false">G338</f>
        <v/>
      </c>
    </row>
    <row r="342" customFormat="false" ht="30" hidden="false" customHeight="true" outlineLevel="0" collapsed="false">
      <c r="A342" s="617" t="n">
        <v>83</v>
      </c>
      <c r="B342" s="618" t="str">
        <f aca="false">IF(基本情報入力シート!C136="","",基本情報入力シート!C136)</f>
        <v/>
      </c>
      <c r="C342" s="618"/>
      <c r="D342" s="618"/>
      <c r="E342" s="618"/>
      <c r="F342" s="618"/>
      <c r="G342" s="619" t="str">
        <f aca="false">IF(基本情報入力シート!M136="","",基本情報入力シート!M136)</f>
        <v/>
      </c>
      <c r="H342" s="619" t="str">
        <f aca="false">IF(基本情報入力シート!R136="","",基本情報入力シート!R136)</f>
        <v/>
      </c>
      <c r="I342" s="619" t="str">
        <f aca="false">IF(基本情報入力シート!W136="","",基本情報入力シート!W136)</f>
        <v/>
      </c>
      <c r="J342" s="809" t="str">
        <f aca="false">IF(基本情報入力シート!X136="","",基本情報入力シート!X136)</f>
        <v/>
      </c>
      <c r="K342" s="619" t="str">
        <f aca="false">IF(基本情報入力シート!Y136="","",基本情報入力シート!Y136)</f>
        <v/>
      </c>
      <c r="L342" s="621" t="str">
        <f aca="false">IF(基本情報入力シート!AB136="","",基本情報入力シート!AB136)</f>
        <v/>
      </c>
      <c r="M342" s="622" t="e">
        <f aca="false">IF(基本情報入力シート!AC136="","",基本情報入力シート!AC136)</f>
        <v>#N/A</v>
      </c>
      <c r="N342" s="812" t="str">
        <f aca="false">IF('別紙様式2-2（４・５月分）'!Q260="","",'別紙様式2-2（４・５月分）'!Q260)</f>
        <v/>
      </c>
      <c r="O342" s="864" t="e">
        <f aca="false">IF(SUM('別紙様式2-2（４・５月分）'!R260:R262)=0,"",SUM('別紙様式2-2（４・５月分）'!R260:R262))</f>
        <v>#N/A</v>
      </c>
      <c r="P342" s="814" t="e">
        <f aca="false">IFERROR(VLOOKUP('別紙様式2-2（４・５月分）'!AR260,【参考】数式用!$AT$5:$AU$22,2,FALSE),"")))</f>
        <v>#N/A</v>
      </c>
      <c r="Q342" s="814"/>
      <c r="R342" s="814"/>
      <c r="S342" s="865" t="e">
        <f aca="false">IFERROR(VLOOKUP(K342,【参考】数式用!$A$5:$AB$27,MATCH(P342,【参考】数式用!$B$4:$AB$4,0)+1,0),"")))</f>
        <v>#N/A</v>
      </c>
      <c r="T342" s="816" t="s">
        <v>447</v>
      </c>
      <c r="U342" s="817"/>
      <c r="V342" s="866" t="e">
        <f aca="false">IFERROR(VLOOKUP(K342,【参考】数式用!$A$5:$AB$27,MATCH(U342,【参考】数式用!$B$4:$AB$4,0)+1,0),"")))</f>
        <v>#N/A</v>
      </c>
      <c r="W342" s="819" t="s">
        <v>114</v>
      </c>
      <c r="X342" s="820" t="n">
        <v>6</v>
      </c>
      <c r="Y342" s="627" t="s">
        <v>115</v>
      </c>
      <c r="Z342" s="820" t="n">
        <v>6</v>
      </c>
      <c r="AA342" s="627" t="s">
        <v>406</v>
      </c>
      <c r="AB342" s="820" t="n">
        <v>7</v>
      </c>
      <c r="AC342" s="627" t="s">
        <v>115</v>
      </c>
      <c r="AD342" s="820" t="n">
        <v>3</v>
      </c>
      <c r="AE342" s="627" t="s">
        <v>116</v>
      </c>
      <c r="AF342" s="627" t="s">
        <v>127</v>
      </c>
      <c r="AG342" s="821" t="n">
        <f aca="false">IF(X342&gt;=1,(AB342*12+AD342)-(X342*12+Z342)+1,"")</f>
        <v>10</v>
      </c>
      <c r="AH342" s="822" t="s">
        <v>407</v>
      </c>
      <c r="AI342" s="867" t="str">
        <f aca="false">IFERROR(ROUNDDOWN(ROUND(L342*V342,0)*M342,0)*AG342,"")</f>
        <v/>
      </c>
      <c r="AJ342" s="868" t="str">
        <f aca="false">IFERROR(ROUNDDOWN(ROUND((L342*(V342-AX342)),0)*M342,0)*AG342,"")</f>
        <v/>
      </c>
      <c r="AK342" s="825" t="e">
        <f aca="false">IFERROR(IF(OR(N342="",N343="",N345=""),0,ROUNDDOWN(ROUNDDOWN(ROUND(L342*VLOOKUP(K342,【参考】数式用!$A$5:$AB$27,MATCH("新加算Ⅳ",【参考】数式用!$B$4:$AB$4,0)+1,0),0)*M342,0)*AG342*0.5,0)),"")),0),0),0)))</f>
        <v>#N/A</v>
      </c>
      <c r="AL342" s="826"/>
      <c r="AM342" s="827" t="e">
        <f aca="false">IFERROR(IF(OR(N345="ベア加算",N345=""),0, IF(OR(U342="新加算Ⅰ",U342="新加算Ⅱ",U342="新加算Ⅲ",U342="新加算Ⅳ"),ROUNDDOWN(ROUND(L342*VLOOKUP(K342,【参考】数式用!$A$5:$I$27,MATCH("ベア加算",【参考】数式用!$B$4:$I$4,0)+1,0),0)*M342,0)*AG342,0)),"")),0),0))))</f>
        <v>#N/A</v>
      </c>
      <c r="AN342" s="704"/>
      <c r="AO342" s="828"/>
      <c r="AP342" s="705"/>
      <c r="AQ342" s="705"/>
      <c r="AR342" s="829"/>
      <c r="AS342" s="830"/>
      <c r="AT342" s="640" t="str">
        <f aca="false">IF(AV342="","",IF(V342&lt;O342,"！加算の要件上は問題ありませんが、令和６年４・５月と比較して令和６年６月に加算率が下がる計画になっています。",""))</f>
        <v/>
      </c>
      <c r="AU342" s="869"/>
      <c r="AV342" s="832" t="str">
        <f aca="false">IF(K342&lt;&gt;"","V列に色付け","")</f>
        <v/>
      </c>
      <c r="AW342" s="878" t="str">
        <f aca="false">IF('別紙様式2-2（４・５月分）'!O260="","",'別紙様式2-2（４・５月分）'!O260)</f>
        <v/>
      </c>
      <c r="AX342" s="834" t="e">
        <f aca="false">IF(SUM('別紙様式2-2（４・５月分）'!P260:P262)=0,"",SUM('別紙様式2-2（４・５月分）'!P260:P262))</f>
        <v>#N/A</v>
      </c>
      <c r="AY342" s="835" t="e">
        <f aca="false">IFERROR(VLOOKUP(K342,【参考】数式用!$AJ$2:$AK$24,2,FALSE),"")))</f>
        <v>#N/A</v>
      </c>
      <c r="AZ342" s="836" t="s">
        <v>448</v>
      </c>
      <c r="BA342" s="836" t="s">
        <v>449</v>
      </c>
      <c r="BB342" s="836" t="s">
        <v>450</v>
      </c>
      <c r="BC342" s="836" t="s">
        <v>451</v>
      </c>
      <c r="BD342" s="836" t="e">
        <f aca="false">IF(AND(P342&lt;&gt;"新加算Ⅰ",P342&lt;&gt;"新加算Ⅱ",P342&lt;&gt;"新加算Ⅲ",P342&lt;&gt;"新加算Ⅳ"),P342,IF(Q344&lt;&gt;"",Q344,""))</f>
        <v>#N/A</v>
      </c>
      <c r="BE342" s="836"/>
      <c r="BF342" s="836" t="e">
        <f aca="false">IF(AM342&lt;&gt;0,IF(AN342="○","入力済","未入力"),"")</f>
        <v>#N/A</v>
      </c>
      <c r="BG342" s="836" t="str">
        <f aca="false">IF(OR(U342="新加算Ⅰ",U342="新加算Ⅱ",U342="新加算Ⅲ",U342="新加算Ⅳ",U342="新加算Ⅴ（１）",U342="新加算Ⅴ（２）",U342="新加算Ⅴ（３）",U342="新加算ⅠⅤ（４）",U342="新加算Ⅴ（５）",U342="新加算Ⅴ（６）",U342="新加算Ⅴ（８）",U342="新加算Ⅴ（11）"),IF(OR(AO342="○",AO342="令和６年度中に満たす"),"入力済","未入力"),"")</f>
        <v/>
      </c>
      <c r="BH342" s="836" t="str">
        <f aca="false">IF(OR(U342="新加算Ⅴ（７）",U342="新加算Ⅴ（９）",U342="新加算Ⅴ（10）",U342="新加算Ⅴ（12）",U342="新加算Ⅴ（13）",U342="新加算Ⅴ（14）"),IF(OR(AP342="○",AP342="令和６年度中に満たす"),"入力済","未入力"),"")</f>
        <v/>
      </c>
      <c r="BI342" s="836" t="str">
        <f aca="false">IF(OR(U342="新加算Ⅰ",U342="新加算Ⅱ",U342="新加算Ⅲ",U342="新加算Ⅴ（１）",U342="新加算Ⅴ（３）",U342="新加算Ⅴ（８）"),IF(OR(AQ342="○",AQ342="令和６年度中に満たす"),"入力済","未入力"),"")</f>
        <v/>
      </c>
      <c r="BJ342" s="837" t="str">
        <f aca="false">IF(OR(U342="新加算Ⅰ",U342="新加算Ⅱ",U342="新加算Ⅴ（１）",U342="新加算Ⅴ（２）",U342="新加算Ⅴ（３）",U342="新加算Ⅴ（４）",U342="新加算Ⅴ（５）",U342="新加算Ⅴ（６）",U342="新加算Ⅴ（７）",U342="新加算Ⅴ（９）",U342="新加算Ⅴ（10）",U342="新加算Ⅴ（12）"),IF(OR(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（病院等（老健以外）)",K342&lt;&gt;"（介護予防）短期入所療養介護（医療院）"),AR342&lt;&gt;""),1,""),"")</f>
        <v/>
      </c>
      <c r="BK342" s="832" t="str">
        <f aca="false">IF(OR(U342="新加算Ⅰ",U342="新加算Ⅴ（１）",U342="新加算Ⅴ（２）",U342="新加算Ⅴ（５）",U342="新加算Ⅴ（７）",U342="新加算Ⅴ（10）"),IF(AS342="","未入力","入力済"),"")</f>
        <v/>
      </c>
      <c r="BL342" s="645" t="str">
        <f aca="false">G342</f>
        <v/>
      </c>
    </row>
    <row r="343" customFormat="false" ht="15" hidden="false" customHeight="true" outlineLevel="0" collapsed="false">
      <c r="A343" s="617"/>
      <c r="B343" s="618"/>
      <c r="C343" s="618"/>
      <c r="D343" s="618"/>
      <c r="E343" s="618"/>
      <c r="F343" s="618"/>
      <c r="G343" s="619"/>
      <c r="H343" s="619"/>
      <c r="I343" s="619"/>
      <c r="J343" s="809"/>
      <c r="K343" s="619"/>
      <c r="L343" s="621"/>
      <c r="M343" s="622"/>
      <c r="N343" s="838" t="str">
        <f aca="false">IF('別紙様式2-2（４・５月分）'!Q261="","",'別紙様式2-2（４・５月分）'!Q261)</f>
        <v/>
      </c>
      <c r="O343" s="864"/>
      <c r="P343" s="814"/>
      <c r="Q343" s="814"/>
      <c r="R343" s="814"/>
      <c r="S343" s="865"/>
      <c r="T343" s="816"/>
      <c r="U343" s="817"/>
      <c r="V343" s="866"/>
      <c r="W343" s="819"/>
      <c r="X343" s="820"/>
      <c r="Y343" s="627"/>
      <c r="Z343" s="820"/>
      <c r="AA343" s="627"/>
      <c r="AB343" s="820"/>
      <c r="AC343" s="627"/>
      <c r="AD343" s="820"/>
      <c r="AE343" s="627"/>
      <c r="AF343" s="627"/>
      <c r="AG343" s="821"/>
      <c r="AH343" s="822"/>
      <c r="AI343" s="867"/>
      <c r="AJ343" s="868"/>
      <c r="AK343" s="825"/>
      <c r="AL343" s="826"/>
      <c r="AM343" s="827"/>
      <c r="AN343" s="704"/>
      <c r="AO343" s="828"/>
      <c r="AP343" s="705"/>
      <c r="AQ343" s="705"/>
      <c r="AR343" s="829"/>
      <c r="AS343" s="830"/>
      <c r="AT343" s="839" t="str">
        <f aca="false">IF(AV342="","",IF(AG342&gt;10,"！令和６年度の新加算の「算定対象月」が10か月を超えています。標準的な「算定対象月」は令和６年６月から令和７年３月です。",IF(OR(AB342&lt;&gt;7,AD342&lt;&gt;3),"！算定期間の終わりが令和７年３月になっていません。区分変更を行う場合は、別紙様式2-4に記入してください。","")))</f>
        <v/>
      </c>
      <c r="AU343" s="869"/>
      <c r="AV343" s="832"/>
      <c r="AW343" s="878" t="str">
        <f aca="false">IF('別紙様式2-2（４・５月分）'!O261="","",'別紙様式2-2（４・５月分）'!O261)</f>
        <v/>
      </c>
      <c r="AX343" s="834"/>
      <c r="AY343" s="835"/>
      <c r="AZ343" s="836"/>
      <c r="BA343" s="836"/>
      <c r="BB343" s="836"/>
      <c r="BC343" s="836"/>
      <c r="BD343" s="836"/>
      <c r="BE343" s="836"/>
      <c r="BF343" s="836"/>
      <c r="BG343" s="836"/>
      <c r="BH343" s="836"/>
      <c r="BI343" s="836"/>
      <c r="BJ343" s="837"/>
      <c r="BK343" s="832"/>
      <c r="BL343" s="645" t="str">
        <f aca="false">G342</f>
        <v/>
      </c>
    </row>
    <row r="344" s="1" customFormat="true" ht="15" hidden="false" customHeight="true" outlineLevel="0" collapsed="false">
      <c r="A344" s="617"/>
      <c r="B344" s="618"/>
      <c r="C344" s="618"/>
      <c r="D344" s="618"/>
      <c r="E344" s="618"/>
      <c r="F344" s="618"/>
      <c r="G344" s="619"/>
      <c r="H344" s="619"/>
      <c r="I344" s="619"/>
      <c r="J344" s="809"/>
      <c r="K344" s="619"/>
      <c r="L344" s="621"/>
      <c r="M344" s="622"/>
      <c r="N344" s="838"/>
      <c r="O344" s="864"/>
      <c r="P344" s="874" t="s">
        <v>118</v>
      </c>
      <c r="Q344" s="841" t="e">
        <f aca="false">IFERROR(VLOOKUP('別紙様式2-2（４・５月分）'!AR260,【参考】数式用!$AT$5:$AV$22,3,FALSE),"")))</f>
        <v>#N/A</v>
      </c>
      <c r="R344" s="875" t="s">
        <v>120</v>
      </c>
      <c r="S344" s="876" t="e">
        <f aca="false">IFERROR(VLOOKUP(K342,【参考】数式用!$A$5:$AB$27,MATCH(Q344,【参考】数式用!$B$4:$AB$4,0)+1,0),"")))</f>
        <v>#N/A</v>
      </c>
      <c r="T344" s="844" t="s">
        <v>452</v>
      </c>
      <c r="U344" s="845"/>
      <c r="V344" s="871" t="e">
        <f aca="false">IFERROR(VLOOKUP(K342,【参考】数式用!$A$5:$AB$27,MATCH(U344,【参考】数式用!$B$4:$AB$4,0)+1,0),"")))</f>
        <v>#N/A</v>
      </c>
      <c r="W344" s="847" t="s">
        <v>114</v>
      </c>
      <c r="X344" s="882" t="n">
        <v>7</v>
      </c>
      <c r="Y344" s="668" t="s">
        <v>115</v>
      </c>
      <c r="Z344" s="882" t="n">
        <v>4</v>
      </c>
      <c r="AA344" s="668" t="s">
        <v>406</v>
      </c>
      <c r="AB344" s="882" t="n">
        <v>8</v>
      </c>
      <c r="AC344" s="668" t="s">
        <v>115</v>
      </c>
      <c r="AD344" s="882" t="n">
        <v>3</v>
      </c>
      <c r="AE344" s="668" t="s">
        <v>116</v>
      </c>
      <c r="AF344" s="668" t="s">
        <v>127</v>
      </c>
      <c r="AG344" s="849" t="n">
        <f aca="false">IF(X344&gt;=1,(AB344*12+AD344)-(X344*12+Z344)+1,"")</f>
        <v>12</v>
      </c>
      <c r="AH344" s="850" t="s">
        <v>407</v>
      </c>
      <c r="AI344" s="872" t="str">
        <f aca="false">IFERROR(ROUNDDOWN(ROUND(L342*V344,0)*M342,0)*AG344,"")</f>
        <v/>
      </c>
      <c r="AJ344" s="883" t="str">
        <f aca="false">IFERROR(ROUNDDOWN(ROUND((L342*(V344-AX342)),0)*M342,0)*AG344,"")</f>
        <v/>
      </c>
      <c r="AK344" s="853" t="e">
        <f aca="false">IFERROR(IF(OR(N342="",N343="",N345=""),0,ROUNDDOWN(ROUNDDOWN(ROUND(L342*VLOOKUP(K342,【参考】数式用!$A$5:$AB$27,MATCH("新加算Ⅳ",【参考】数式用!$B$4:$AB$4,0)+1,0),0)*M342,0)*AG344*0.5,0)),"")),0),0),0)))</f>
        <v>#N/A</v>
      </c>
      <c r="AL344" s="854" t="str">
        <f aca="false">IF(U344&lt;&gt;"","新規に適用","")</f>
        <v/>
      </c>
      <c r="AM344" s="855" t="e">
        <f aca="false">IFERROR(IF(OR(N345="ベア加算",N345=""),0, IF(OR(U342="新加算Ⅰ",U342="新加算Ⅱ",U342="新加算Ⅲ",U342="新加算Ⅳ"),0,ROUNDDOWN(ROUND(L342*VLOOKUP(K342,【参考】数式用!$A$5:$I$27,MATCH("ベア加算",【参考】数式用!$B$4:$I$4,0)+1,0),0)*M342,0)*AG344)),"")),0),0))))</f>
        <v>#N/A</v>
      </c>
      <c r="AN344" s="856" t="e">
        <f aca="false">IF(AM344=0,"",IF(AND(U344&lt;&gt;"",AN342=""),"新規に適用",IF(AND(U344&lt;&gt;"",AN342&lt;&gt;""),"継続で適用","")))</f>
        <v>#N/A</v>
      </c>
      <c r="AO344" s="856" t="str">
        <f aca="false">IF(AND(U344&lt;&gt;"",AO342=""),"新規に適用",IF(AND(U344&lt;&gt;"",AO342&lt;&gt;""),"継続で適用",""))</f>
        <v/>
      </c>
      <c r="AP344" s="857"/>
      <c r="AQ344" s="856" t="str">
        <f aca="false">IF(AND(U344&lt;&gt;"",AQ342=""),"新規に適用",IF(AND(U344&lt;&gt;"",AQ342&lt;&gt;""),"継続で適用",""))</f>
        <v/>
      </c>
      <c r="AR344" s="858" t="str">
        <f aca="false">IF(AND(U344&lt;&gt;"",AO342=""),"新規に適用",IF(AND(U344&lt;&gt;"",OR(U342="新加算Ⅰ",U342="新加算Ⅱ",U342="新加算Ⅴ（１）",U342="新加算Ⅴ（２）",U342="新加算Ⅴ（３）",U342="新加算Ⅴ（４）",U342="新加算Ⅴ（５）",U342="新加算Ⅴ（６）",U342="新加算Ⅴ（７）",U342="新加算Ⅴ（９）",U342="新加算Ⅴ（10）",U342="新加算Ⅴ（12）")),"継続で適用",""))</f>
        <v/>
      </c>
      <c r="AS344" s="856" t="str">
        <f aca="false">IF(AND(U344&lt;&gt;"",AS342=""),"新規に適用",IF(AND(U344&lt;&gt;"",AS342&lt;&gt;""),"継続で適用",""))</f>
        <v/>
      </c>
      <c r="AT344" s="839"/>
      <c r="AU344" s="869"/>
      <c r="AV344" s="832" t="str">
        <f aca="false">IF(K342&lt;&gt;"","V列に色付け","")</f>
        <v/>
      </c>
      <c r="AW344" s="878"/>
      <c r="AX344" s="834"/>
      <c r="BL344" s="645" t="str">
        <f aca="false">G342</f>
        <v/>
      </c>
    </row>
    <row r="345" s="1" customFormat="true" ht="30" hidden="false" customHeight="true" outlineLevel="0" collapsed="false">
      <c r="A345" s="617"/>
      <c r="B345" s="618"/>
      <c r="C345" s="618"/>
      <c r="D345" s="618"/>
      <c r="E345" s="618"/>
      <c r="F345" s="618"/>
      <c r="G345" s="619"/>
      <c r="H345" s="619"/>
      <c r="I345" s="619"/>
      <c r="J345" s="809"/>
      <c r="K345" s="619"/>
      <c r="L345" s="621"/>
      <c r="M345" s="622"/>
      <c r="N345" s="860" t="str">
        <f aca="false">IF('別紙様式2-2（４・５月分）'!Q262="","",'別紙様式2-2（４・５月分）'!Q262)</f>
        <v/>
      </c>
      <c r="O345" s="864"/>
      <c r="P345" s="874"/>
      <c r="Q345" s="841"/>
      <c r="R345" s="875"/>
      <c r="S345" s="876"/>
      <c r="T345" s="844"/>
      <c r="U345" s="845"/>
      <c r="V345" s="871"/>
      <c r="W345" s="847"/>
      <c r="X345" s="882"/>
      <c r="Y345" s="668"/>
      <c r="Z345" s="882"/>
      <c r="AA345" s="668"/>
      <c r="AB345" s="882"/>
      <c r="AC345" s="668"/>
      <c r="AD345" s="882"/>
      <c r="AE345" s="668"/>
      <c r="AF345" s="668"/>
      <c r="AG345" s="849"/>
      <c r="AH345" s="850"/>
      <c r="AI345" s="872"/>
      <c r="AJ345" s="883"/>
      <c r="AK345" s="853"/>
      <c r="AL345" s="854"/>
      <c r="AM345" s="855"/>
      <c r="AN345" s="856"/>
      <c r="AO345" s="856"/>
      <c r="AP345" s="857"/>
      <c r="AQ345" s="856"/>
      <c r="AR345" s="858"/>
      <c r="AS345" s="856"/>
      <c r="AT345" s="682" t="str">
        <f aca="false">IF(AV342="","",IF(OR(U342="",AND(N345="ベア加算なし",OR(U342="新加算Ⅰ",U342="新加算Ⅱ",U342="新加算Ⅲ",U342="新加算Ⅳ"),AN342=""),AND(OR(U342="新加算Ⅰ",U342="新加算Ⅱ",U342="新加算Ⅲ",U342="新加算Ⅳ",U342="新加算Ⅴ（１）",U342="新加算Ⅴ（２）",U342="新加算Ⅴ（３）",U342="新加算Ⅴ（４）",U342="新加算Ⅴ（５）",U342="新加算Ⅴ（６）",U342="新加算Ⅴ（８）",U342="新加算Ⅴ（11）"),AO342=""),AND(OR(U342="新加算Ⅴ（７）",U342="新加算Ⅴ（９）",U342="新加算Ⅴ（10）",U342="新加算Ⅴ（12）",U342="新加算Ⅴ（13）",U342="新加算Ⅴ（14）"),AP342=""),AND(OR(U342="新加算Ⅰ",U342="新加算Ⅱ",U342="新加算Ⅲ",U342="新加算Ⅴ（１）",U342="新加算Ⅴ（３）",U342="新加算Ⅴ（８）"),AQ342=""),AND(AND(OR(U342="新加算Ⅰ",U342="新加算Ⅱ",U342="新加算Ⅴ（１）",U342="新加算Ⅴ（２）",U342="新加算Ⅴ（３）",U342="新加算Ⅴ（４）",U342="新加算Ⅴ（５）",U342="新加算Ⅴ（６）",U342="新加算Ⅴ（７）",U342="新加算Ⅴ（９）",U342="新加算Ⅴ（10）",U342="新加算Ⅴ（12）"),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342=""),AND(OR(U342="新加算Ⅰ",U342="新加算Ⅴ（１）",U342="新加算Ⅴ（２）",U342="新加算Ⅴ（５）",U342="新加算Ⅴ（７）",U342="新加算Ⅴ（10）"),AS342="")),"！記入が必要な欄（ピンク色のセル）に空欄があります。空欄を埋めてください。",""))</f>
        <v/>
      </c>
      <c r="AU345" s="869"/>
      <c r="AV345" s="832"/>
      <c r="AW345" s="878" t="str">
        <f aca="false">IF('別紙様式2-2（４・５月分）'!O262="","",'別紙様式2-2（４・５月分）'!O262)</f>
        <v/>
      </c>
      <c r="AX345" s="834"/>
      <c r="BL345" s="645" t="str">
        <f aca="false">G342</f>
        <v/>
      </c>
    </row>
    <row r="346" customFormat="false" ht="30" hidden="false" customHeight="true" outlineLevel="0" collapsed="false">
      <c r="A346" s="731" t="n">
        <v>84</v>
      </c>
      <c r="B346" s="732" t="str">
        <f aca="false">IF(基本情報入力シート!C137="","",基本情報入力シート!C137)</f>
        <v/>
      </c>
      <c r="C346" s="732"/>
      <c r="D346" s="732"/>
      <c r="E346" s="732"/>
      <c r="F346" s="732"/>
      <c r="G346" s="733" t="str">
        <f aca="false">IF(基本情報入力シート!M137="","",基本情報入力シート!M137)</f>
        <v/>
      </c>
      <c r="H346" s="733" t="str">
        <f aca="false">IF(基本情報入力シート!R137="","",基本情報入力シート!R137)</f>
        <v/>
      </c>
      <c r="I346" s="733" t="str">
        <f aca="false">IF(基本情報入力シート!W137="","",基本情報入力シート!W137)</f>
        <v/>
      </c>
      <c r="J346" s="861" t="str">
        <f aca="false">IF(基本情報入力シート!X137="","",基本情報入力シート!X137)</f>
        <v/>
      </c>
      <c r="K346" s="733" t="str">
        <f aca="false">IF(基本情報入力シート!Y137="","",基本情報入力シート!Y137)</f>
        <v/>
      </c>
      <c r="L346" s="880" t="str">
        <f aca="false">IF(基本情報入力シート!AB137="","",基本情報入力シート!AB137)</f>
        <v/>
      </c>
      <c r="M346" s="881" t="e">
        <f aca="false">IF(基本情報入力シート!AC137="","",基本情報入力シート!AC137)</f>
        <v>#N/A</v>
      </c>
      <c r="N346" s="812" t="str">
        <f aca="false">IF('別紙様式2-2（４・５月分）'!Q263="","",'別紙様式2-2（４・５月分）'!Q263)</f>
        <v/>
      </c>
      <c r="O346" s="864" t="e">
        <f aca="false">IF(SUM('別紙様式2-2（４・５月分）'!R263:R265)=0,"",SUM('別紙様式2-2（４・５月分）'!R263:R265))</f>
        <v>#N/A</v>
      </c>
      <c r="P346" s="814" t="e">
        <f aca="false">IFERROR(VLOOKUP('別紙様式2-2（４・５月分）'!AR263,【参考】数式用!$AT$5:$AU$22,2,FALSE),"")))</f>
        <v>#N/A</v>
      </c>
      <c r="Q346" s="814"/>
      <c r="R346" s="814"/>
      <c r="S346" s="865" t="e">
        <f aca="false">IFERROR(VLOOKUP(K346,【参考】数式用!$A$5:$AB$27,MATCH(P346,【参考】数式用!$B$4:$AB$4,0)+1,0),"")))</f>
        <v>#N/A</v>
      </c>
      <c r="T346" s="816" t="s">
        <v>447</v>
      </c>
      <c r="U346" s="817"/>
      <c r="V346" s="866" t="e">
        <f aca="false">IFERROR(VLOOKUP(K346,【参考】数式用!$A$5:$AB$27,MATCH(U346,【参考】数式用!$B$4:$AB$4,0)+1,0),"")))</f>
        <v>#N/A</v>
      </c>
      <c r="W346" s="819" t="s">
        <v>114</v>
      </c>
      <c r="X346" s="820" t="n">
        <v>6</v>
      </c>
      <c r="Y346" s="627" t="s">
        <v>115</v>
      </c>
      <c r="Z346" s="820" t="n">
        <v>6</v>
      </c>
      <c r="AA346" s="627" t="s">
        <v>406</v>
      </c>
      <c r="AB346" s="820" t="n">
        <v>7</v>
      </c>
      <c r="AC346" s="627" t="s">
        <v>115</v>
      </c>
      <c r="AD346" s="820" t="n">
        <v>3</v>
      </c>
      <c r="AE346" s="627" t="s">
        <v>116</v>
      </c>
      <c r="AF346" s="627" t="s">
        <v>127</v>
      </c>
      <c r="AG346" s="821" t="n">
        <f aca="false">IF(X346&gt;=1,(AB346*12+AD346)-(X346*12+Z346)+1,"")</f>
        <v>10</v>
      </c>
      <c r="AH346" s="822" t="s">
        <v>407</v>
      </c>
      <c r="AI346" s="867" t="str">
        <f aca="false">IFERROR(ROUNDDOWN(ROUND(L346*V346,0)*M346,0)*AG346,"")</f>
        <v/>
      </c>
      <c r="AJ346" s="868" t="str">
        <f aca="false">IFERROR(ROUNDDOWN(ROUND((L346*(V346-AX346)),0)*M346,0)*AG346,"")</f>
        <v/>
      </c>
      <c r="AK346" s="825" t="e">
        <f aca="false">IFERROR(IF(OR(N346="",N347="",N349=""),0,ROUNDDOWN(ROUNDDOWN(ROUND(L346*VLOOKUP(K346,【参考】数式用!$A$5:$AB$27,MATCH("新加算Ⅳ",【参考】数式用!$B$4:$AB$4,0)+1,0),0)*M346,0)*AG346*0.5,0)),"")),0),0),0)))</f>
        <v>#N/A</v>
      </c>
      <c r="AL346" s="826"/>
      <c r="AM346" s="827" t="e">
        <f aca="false">IFERROR(IF(OR(N349="ベア加算",N349=""),0, IF(OR(U346="新加算Ⅰ",U346="新加算Ⅱ",U346="新加算Ⅲ",U346="新加算Ⅳ"),ROUNDDOWN(ROUND(L346*VLOOKUP(K346,【参考】数式用!$A$5:$I$27,MATCH("ベア加算",【参考】数式用!$B$4:$I$4,0)+1,0),0)*M346,0)*AG346,0)),"")),0),0))))</f>
        <v>#N/A</v>
      </c>
      <c r="AN346" s="704"/>
      <c r="AO346" s="828"/>
      <c r="AP346" s="705"/>
      <c r="AQ346" s="705"/>
      <c r="AR346" s="829"/>
      <c r="AS346" s="830"/>
      <c r="AT346" s="640" t="str">
        <f aca="false">IF(AV346="","",IF(V346&lt;O346,"！加算の要件上は問題ありませんが、令和６年４・５月と比較して令和６年６月に加算率が下がる計画になっています。",""))</f>
        <v/>
      </c>
      <c r="AU346" s="869"/>
      <c r="AV346" s="832" t="str">
        <f aca="false">IF(K346&lt;&gt;"","V列に色付け","")</f>
        <v/>
      </c>
      <c r="AW346" s="878" t="str">
        <f aca="false">IF('別紙様式2-2（４・５月分）'!O263="","",'別紙様式2-2（４・５月分）'!O263)</f>
        <v/>
      </c>
      <c r="AX346" s="834" t="e">
        <f aca="false">IF(SUM('別紙様式2-2（４・５月分）'!P263:P265)=0,"",SUM('別紙様式2-2（４・５月分）'!P263:P265))</f>
        <v>#N/A</v>
      </c>
      <c r="AY346" s="835" t="e">
        <f aca="false">IFERROR(VLOOKUP(K346,【参考】数式用!$AJ$2:$AK$24,2,FALSE),"")))</f>
        <v>#N/A</v>
      </c>
      <c r="AZ346" s="836" t="s">
        <v>448</v>
      </c>
      <c r="BA346" s="836" t="s">
        <v>449</v>
      </c>
      <c r="BB346" s="836" t="s">
        <v>450</v>
      </c>
      <c r="BC346" s="836" t="s">
        <v>451</v>
      </c>
      <c r="BD346" s="836" t="e">
        <f aca="false">IF(AND(P346&lt;&gt;"新加算Ⅰ",P346&lt;&gt;"新加算Ⅱ",P346&lt;&gt;"新加算Ⅲ",P346&lt;&gt;"新加算Ⅳ"),P346,IF(Q348&lt;&gt;"",Q348,""))</f>
        <v>#N/A</v>
      </c>
      <c r="BE346" s="836"/>
      <c r="BF346" s="836" t="e">
        <f aca="false">IF(AM346&lt;&gt;0,IF(AN346="○","入力済","未入力"),"")</f>
        <v>#N/A</v>
      </c>
      <c r="BG346" s="836" t="str">
        <f aca="false">IF(OR(U346="新加算Ⅰ",U346="新加算Ⅱ",U346="新加算Ⅲ",U346="新加算Ⅳ",U346="新加算Ⅴ（１）",U346="新加算Ⅴ（２）",U346="新加算Ⅴ（３）",U346="新加算ⅠⅤ（４）",U346="新加算Ⅴ（５）",U346="新加算Ⅴ（６）",U346="新加算Ⅴ（８）",U346="新加算Ⅴ（11）"),IF(OR(AO346="○",AO346="令和６年度中に満たす"),"入力済","未入力"),"")</f>
        <v/>
      </c>
      <c r="BH346" s="836" t="str">
        <f aca="false">IF(OR(U346="新加算Ⅴ（７）",U346="新加算Ⅴ（９）",U346="新加算Ⅴ（10）",U346="新加算Ⅴ（12）",U346="新加算Ⅴ（13）",U346="新加算Ⅴ（14）"),IF(OR(AP346="○",AP346="令和６年度中に満たす"),"入力済","未入力"),"")</f>
        <v/>
      </c>
      <c r="BI346" s="836" t="str">
        <f aca="false">IF(OR(U346="新加算Ⅰ",U346="新加算Ⅱ",U346="新加算Ⅲ",U346="新加算Ⅴ（１）",U346="新加算Ⅴ（３）",U346="新加算Ⅴ（８）"),IF(OR(AQ346="○",AQ346="令和６年度中に満たす"),"入力済","未入力"),"")</f>
        <v/>
      </c>
      <c r="BJ346" s="837" t="str">
        <f aca="false">IF(OR(U346="新加算Ⅰ",U346="新加算Ⅱ",U346="新加算Ⅴ（１）",U346="新加算Ⅴ（２）",U346="新加算Ⅴ（３）",U346="新加算Ⅴ（４）",U346="新加算Ⅴ（５）",U346="新加算Ⅴ（６）",U346="新加算Ⅴ（７）",U346="新加算Ⅴ（９）",U346="新加算Ⅴ（10）",U346="新加算Ⅴ（12）"),IF(OR(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（病院等（老健以外）)",K346&lt;&gt;"（介護予防）短期入所療養介護（医療院）"),AR346&lt;&gt;""),1,""),"")</f>
        <v/>
      </c>
      <c r="BK346" s="832" t="str">
        <f aca="false">IF(OR(U346="新加算Ⅰ",U346="新加算Ⅴ（１）",U346="新加算Ⅴ（２）",U346="新加算Ⅴ（５）",U346="新加算Ⅴ（７）",U346="新加算Ⅴ（10）"),IF(AS346="","未入力","入力済"),"")</f>
        <v/>
      </c>
      <c r="BL346" s="645" t="str">
        <f aca="false">G346</f>
        <v/>
      </c>
    </row>
    <row r="347" customFormat="false" ht="15" hidden="false" customHeight="true" outlineLevel="0" collapsed="false">
      <c r="A347" s="731"/>
      <c r="B347" s="732"/>
      <c r="C347" s="732"/>
      <c r="D347" s="732"/>
      <c r="E347" s="732"/>
      <c r="F347" s="732"/>
      <c r="G347" s="733"/>
      <c r="H347" s="733"/>
      <c r="I347" s="733"/>
      <c r="J347" s="861"/>
      <c r="K347" s="733"/>
      <c r="L347" s="880"/>
      <c r="M347" s="881"/>
      <c r="N347" s="838" t="str">
        <f aca="false">IF('別紙様式2-2（４・５月分）'!Q264="","",'別紙様式2-2（４・５月分）'!Q264)</f>
        <v/>
      </c>
      <c r="O347" s="864"/>
      <c r="P347" s="814"/>
      <c r="Q347" s="814"/>
      <c r="R347" s="814"/>
      <c r="S347" s="865"/>
      <c r="T347" s="816"/>
      <c r="U347" s="817"/>
      <c r="V347" s="866"/>
      <c r="W347" s="819"/>
      <c r="X347" s="820"/>
      <c r="Y347" s="627"/>
      <c r="Z347" s="820"/>
      <c r="AA347" s="627"/>
      <c r="AB347" s="820"/>
      <c r="AC347" s="627"/>
      <c r="AD347" s="820"/>
      <c r="AE347" s="627"/>
      <c r="AF347" s="627"/>
      <c r="AG347" s="821"/>
      <c r="AH347" s="822"/>
      <c r="AI347" s="867"/>
      <c r="AJ347" s="868"/>
      <c r="AK347" s="825"/>
      <c r="AL347" s="826"/>
      <c r="AM347" s="827"/>
      <c r="AN347" s="704"/>
      <c r="AO347" s="828"/>
      <c r="AP347" s="705"/>
      <c r="AQ347" s="705"/>
      <c r="AR347" s="829"/>
      <c r="AS347" s="830"/>
      <c r="AT347" s="839" t="str">
        <f aca="false">IF(AV346="","",IF(AG346&gt;10,"！令和６年度の新加算の「算定対象月」が10か月を超えています。標準的な「算定対象月」は令和６年６月から令和７年３月です。",IF(OR(AB346&lt;&gt;7,AD346&lt;&gt;3),"！算定期間の終わりが令和７年３月になっていません。区分変更を行う場合は、別紙様式2-4に記入してください。","")))</f>
        <v/>
      </c>
      <c r="AU347" s="869"/>
      <c r="AV347" s="832"/>
      <c r="AW347" s="878" t="str">
        <f aca="false">IF('別紙様式2-2（４・５月分）'!O264="","",'別紙様式2-2（４・５月分）'!O264)</f>
        <v/>
      </c>
      <c r="AX347" s="834"/>
      <c r="AY347" s="835"/>
      <c r="AZ347" s="836"/>
      <c r="BA347" s="836"/>
      <c r="BB347" s="836"/>
      <c r="BC347" s="836"/>
      <c r="BD347" s="836"/>
      <c r="BE347" s="836"/>
      <c r="BF347" s="836"/>
      <c r="BG347" s="836"/>
      <c r="BH347" s="836"/>
      <c r="BI347" s="836"/>
      <c r="BJ347" s="837"/>
      <c r="BK347" s="832"/>
      <c r="BL347" s="645" t="str">
        <f aca="false">G346</f>
        <v/>
      </c>
    </row>
    <row r="348" s="1" customFormat="true" ht="15" hidden="false" customHeight="true" outlineLevel="0" collapsed="false">
      <c r="A348" s="731"/>
      <c r="B348" s="732"/>
      <c r="C348" s="732"/>
      <c r="D348" s="732"/>
      <c r="E348" s="732"/>
      <c r="F348" s="732"/>
      <c r="G348" s="733"/>
      <c r="H348" s="733"/>
      <c r="I348" s="733"/>
      <c r="J348" s="861"/>
      <c r="K348" s="733"/>
      <c r="L348" s="880"/>
      <c r="M348" s="881"/>
      <c r="N348" s="838"/>
      <c r="O348" s="864"/>
      <c r="P348" s="874" t="s">
        <v>118</v>
      </c>
      <c r="Q348" s="841" t="e">
        <f aca="false">IFERROR(VLOOKUP('別紙様式2-2（４・５月分）'!AR263,【参考】数式用!$AT$5:$AV$22,3,FALSE),"")))</f>
        <v>#N/A</v>
      </c>
      <c r="R348" s="875" t="s">
        <v>120</v>
      </c>
      <c r="S348" s="870" t="e">
        <f aca="false">IFERROR(VLOOKUP(K346,【参考】数式用!$A$5:$AB$27,MATCH(Q348,【参考】数式用!$B$4:$AB$4,0)+1,0),"")))</f>
        <v>#N/A</v>
      </c>
      <c r="T348" s="844" t="s">
        <v>452</v>
      </c>
      <c r="U348" s="845"/>
      <c r="V348" s="871" t="e">
        <f aca="false">IFERROR(VLOOKUP(K346,【参考】数式用!$A$5:$AB$27,MATCH(U348,【参考】数式用!$B$4:$AB$4,0)+1,0),"")))</f>
        <v>#N/A</v>
      </c>
      <c r="W348" s="847" t="s">
        <v>114</v>
      </c>
      <c r="X348" s="882" t="n">
        <v>7</v>
      </c>
      <c r="Y348" s="668" t="s">
        <v>115</v>
      </c>
      <c r="Z348" s="882" t="n">
        <v>4</v>
      </c>
      <c r="AA348" s="668" t="s">
        <v>406</v>
      </c>
      <c r="AB348" s="882" t="n">
        <v>8</v>
      </c>
      <c r="AC348" s="668" t="s">
        <v>115</v>
      </c>
      <c r="AD348" s="882" t="n">
        <v>3</v>
      </c>
      <c r="AE348" s="668" t="s">
        <v>116</v>
      </c>
      <c r="AF348" s="668" t="s">
        <v>127</v>
      </c>
      <c r="AG348" s="849" t="n">
        <f aca="false">IF(X348&gt;=1,(AB348*12+AD348)-(X348*12+Z348)+1,"")</f>
        <v>12</v>
      </c>
      <c r="AH348" s="850" t="s">
        <v>407</v>
      </c>
      <c r="AI348" s="872" t="str">
        <f aca="false">IFERROR(ROUNDDOWN(ROUND(L346*V348,0)*M346,0)*AG348,"")</f>
        <v/>
      </c>
      <c r="AJ348" s="883" t="str">
        <f aca="false">IFERROR(ROUNDDOWN(ROUND((L346*(V348-AX346)),0)*M346,0)*AG348,"")</f>
        <v/>
      </c>
      <c r="AK348" s="853" t="e">
        <f aca="false">IFERROR(IF(OR(N346="",N347="",N349=""),0,ROUNDDOWN(ROUNDDOWN(ROUND(L346*VLOOKUP(K346,【参考】数式用!$A$5:$AB$27,MATCH("新加算Ⅳ",【参考】数式用!$B$4:$AB$4,0)+1,0),0)*M346,0)*AG348*0.5,0)),"")),0),0),0)))</f>
        <v>#N/A</v>
      </c>
      <c r="AL348" s="854" t="str">
        <f aca="false">IF(U348&lt;&gt;"","新規に適用","")</f>
        <v/>
      </c>
      <c r="AM348" s="855" t="e">
        <f aca="false">IFERROR(IF(OR(N349="ベア加算",N349=""),0, IF(OR(U346="新加算Ⅰ",U346="新加算Ⅱ",U346="新加算Ⅲ",U346="新加算Ⅳ"),0,ROUNDDOWN(ROUND(L346*VLOOKUP(K346,【参考】数式用!$A$5:$I$27,MATCH("ベア加算",【参考】数式用!$B$4:$I$4,0)+1,0),0)*M346,0)*AG348)),"")),0),0))))</f>
        <v>#N/A</v>
      </c>
      <c r="AN348" s="856" t="e">
        <f aca="false">IF(AM348=0,"",IF(AND(U348&lt;&gt;"",AN346=""),"新規に適用",IF(AND(U348&lt;&gt;"",AN346&lt;&gt;""),"継続で適用","")))</f>
        <v>#N/A</v>
      </c>
      <c r="AO348" s="856" t="str">
        <f aca="false">IF(AND(U348&lt;&gt;"",AO346=""),"新規に適用",IF(AND(U348&lt;&gt;"",AO346&lt;&gt;""),"継続で適用",""))</f>
        <v/>
      </c>
      <c r="AP348" s="857"/>
      <c r="AQ348" s="856" t="str">
        <f aca="false">IF(AND(U348&lt;&gt;"",AQ346=""),"新規に適用",IF(AND(U348&lt;&gt;"",AQ346&lt;&gt;""),"継続で適用",""))</f>
        <v/>
      </c>
      <c r="AR348" s="858" t="str">
        <f aca="false">IF(AND(U348&lt;&gt;"",AO346=""),"新規に適用",IF(AND(U348&lt;&gt;"",OR(U346="新加算Ⅰ",U346="新加算Ⅱ",U346="新加算Ⅴ（１）",U346="新加算Ⅴ（２）",U346="新加算Ⅴ（３）",U346="新加算Ⅴ（４）",U346="新加算Ⅴ（５）",U346="新加算Ⅴ（６）",U346="新加算Ⅴ（７）",U346="新加算Ⅴ（９）",U346="新加算Ⅴ（10）",U346="新加算Ⅴ（12）")),"継続で適用",""))</f>
        <v/>
      </c>
      <c r="AS348" s="856" t="str">
        <f aca="false">IF(AND(U348&lt;&gt;"",AS346=""),"新規に適用",IF(AND(U348&lt;&gt;"",AS346&lt;&gt;""),"継続で適用",""))</f>
        <v/>
      </c>
      <c r="AT348" s="839"/>
      <c r="AU348" s="869"/>
      <c r="AV348" s="832" t="str">
        <f aca="false">IF(K346&lt;&gt;"","V列に色付け","")</f>
        <v/>
      </c>
      <c r="AW348" s="878"/>
      <c r="AX348" s="834"/>
      <c r="BL348" s="645" t="str">
        <f aca="false">G346</f>
        <v/>
      </c>
    </row>
    <row r="349" s="1" customFormat="true" ht="30" hidden="false" customHeight="true" outlineLevel="0" collapsed="false">
      <c r="A349" s="731"/>
      <c r="B349" s="732"/>
      <c r="C349" s="732"/>
      <c r="D349" s="732"/>
      <c r="E349" s="732"/>
      <c r="F349" s="732"/>
      <c r="G349" s="733"/>
      <c r="H349" s="733"/>
      <c r="I349" s="733"/>
      <c r="J349" s="861"/>
      <c r="K349" s="733"/>
      <c r="L349" s="880"/>
      <c r="M349" s="881"/>
      <c r="N349" s="860" t="str">
        <f aca="false">IF('別紙様式2-2（４・５月分）'!Q265="","",'別紙様式2-2（４・５月分）'!Q265)</f>
        <v/>
      </c>
      <c r="O349" s="864"/>
      <c r="P349" s="874"/>
      <c r="Q349" s="841"/>
      <c r="R349" s="875"/>
      <c r="S349" s="870"/>
      <c r="T349" s="844"/>
      <c r="U349" s="845"/>
      <c r="V349" s="871"/>
      <c r="W349" s="847"/>
      <c r="X349" s="882"/>
      <c r="Y349" s="668"/>
      <c r="Z349" s="882"/>
      <c r="AA349" s="668"/>
      <c r="AB349" s="882"/>
      <c r="AC349" s="668"/>
      <c r="AD349" s="882"/>
      <c r="AE349" s="668"/>
      <c r="AF349" s="668"/>
      <c r="AG349" s="849"/>
      <c r="AH349" s="850"/>
      <c r="AI349" s="872"/>
      <c r="AJ349" s="883"/>
      <c r="AK349" s="853"/>
      <c r="AL349" s="854"/>
      <c r="AM349" s="855"/>
      <c r="AN349" s="856"/>
      <c r="AO349" s="856"/>
      <c r="AP349" s="857"/>
      <c r="AQ349" s="856"/>
      <c r="AR349" s="858"/>
      <c r="AS349" s="856"/>
      <c r="AT349" s="682" t="str">
        <f aca="false">IF(AV346="","",IF(OR(U346="",AND(N349="ベア加算なし",OR(U346="新加算Ⅰ",U346="新加算Ⅱ",U346="新加算Ⅲ",U346="新加算Ⅳ"),AN346=""),AND(OR(U346="新加算Ⅰ",U346="新加算Ⅱ",U346="新加算Ⅲ",U346="新加算Ⅳ",U346="新加算Ⅴ（１）",U346="新加算Ⅴ（２）",U346="新加算Ⅴ（３）",U346="新加算Ⅴ（４）",U346="新加算Ⅴ（５）",U346="新加算Ⅴ（６）",U346="新加算Ⅴ（８）",U346="新加算Ⅴ（11）"),AO346=""),AND(OR(U346="新加算Ⅴ（７）",U346="新加算Ⅴ（９）",U346="新加算Ⅴ（10）",U346="新加算Ⅴ（12）",U346="新加算Ⅴ（13）",U346="新加算Ⅴ（14）"),AP346=""),AND(OR(U346="新加算Ⅰ",U346="新加算Ⅱ",U346="新加算Ⅲ",U346="新加算Ⅴ（１）",U346="新加算Ⅴ（３）",U346="新加算Ⅴ（８）"),AQ346=""),AND(AND(OR(U346="新加算Ⅰ",U346="新加算Ⅱ",U346="新加算Ⅴ（１）",U346="新加算Ⅴ（２）",U346="新加算Ⅴ（３）",U346="新加算Ⅴ（４）",U346="新加算Ⅴ（５）",U346="新加算Ⅴ（６）",U346="新加算Ⅴ（７）",U346="新加算Ⅴ（９）",U346="新加算Ⅴ（10）",U346="新加算Ⅴ（12）"),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346=""),AND(OR(U346="新加算Ⅰ",U346="新加算Ⅴ（１）",U346="新加算Ⅴ（２）",U346="新加算Ⅴ（５）",U346="新加算Ⅴ（７）",U346="新加算Ⅴ（10）"),AS346="")),"！記入が必要な欄（ピンク色のセル）に空欄があります。空欄を埋めてください。",""))</f>
        <v/>
      </c>
      <c r="AU349" s="869"/>
      <c r="AV349" s="832"/>
      <c r="AW349" s="878" t="str">
        <f aca="false">IF('別紙様式2-2（４・５月分）'!O265="","",'別紙様式2-2（４・５月分）'!O265)</f>
        <v/>
      </c>
      <c r="AX349" s="834"/>
      <c r="BL349" s="645" t="str">
        <f aca="false">G346</f>
        <v/>
      </c>
    </row>
    <row r="350" customFormat="false" ht="30" hidden="false" customHeight="true" outlineLevel="0" collapsed="false">
      <c r="A350" s="617" t="n">
        <v>85</v>
      </c>
      <c r="B350" s="618" t="str">
        <f aca="false">IF(基本情報入力シート!C138="","",基本情報入力シート!C138)</f>
        <v/>
      </c>
      <c r="C350" s="618"/>
      <c r="D350" s="618"/>
      <c r="E350" s="618"/>
      <c r="F350" s="618"/>
      <c r="G350" s="619" t="str">
        <f aca="false">IF(基本情報入力シート!M138="","",基本情報入力シート!M138)</f>
        <v/>
      </c>
      <c r="H350" s="619" t="str">
        <f aca="false">IF(基本情報入力シート!R138="","",基本情報入力シート!R138)</f>
        <v/>
      </c>
      <c r="I350" s="619" t="str">
        <f aca="false">IF(基本情報入力シート!W138="","",基本情報入力シート!W138)</f>
        <v/>
      </c>
      <c r="J350" s="809" t="str">
        <f aca="false">IF(基本情報入力シート!X138="","",基本情報入力シート!X138)</f>
        <v/>
      </c>
      <c r="K350" s="619" t="str">
        <f aca="false">IF(基本情報入力シート!Y138="","",基本情報入力シート!Y138)</f>
        <v/>
      </c>
      <c r="L350" s="621" t="str">
        <f aca="false">IF(基本情報入力シート!AB138="","",基本情報入力シート!AB138)</f>
        <v/>
      </c>
      <c r="M350" s="622" t="e">
        <f aca="false">IF(基本情報入力シート!AC138="","",基本情報入力シート!AC138)</f>
        <v>#N/A</v>
      </c>
      <c r="N350" s="812" t="str">
        <f aca="false">IF('別紙様式2-2（４・５月分）'!Q266="","",'別紙様式2-2（４・５月分）'!Q266)</f>
        <v/>
      </c>
      <c r="O350" s="864" t="e">
        <f aca="false">IF(SUM('別紙様式2-2（４・５月分）'!R266:R268)=0,"",SUM('別紙様式2-2（４・５月分）'!R266:R268))</f>
        <v>#N/A</v>
      </c>
      <c r="P350" s="814" t="e">
        <f aca="false">IFERROR(VLOOKUP('別紙様式2-2（４・５月分）'!AR266,【参考】数式用!$AT$5:$AU$22,2,FALSE),"")))</f>
        <v>#N/A</v>
      </c>
      <c r="Q350" s="814"/>
      <c r="R350" s="814"/>
      <c r="S350" s="865" t="e">
        <f aca="false">IFERROR(VLOOKUP(K350,【参考】数式用!$A$5:$AB$27,MATCH(P350,【参考】数式用!$B$4:$AB$4,0)+1,0),"")))</f>
        <v>#N/A</v>
      </c>
      <c r="T350" s="816" t="s">
        <v>447</v>
      </c>
      <c r="U350" s="817"/>
      <c r="V350" s="866" t="e">
        <f aca="false">IFERROR(VLOOKUP(K350,【参考】数式用!$A$5:$AB$27,MATCH(U350,【参考】数式用!$B$4:$AB$4,0)+1,0),"")))</f>
        <v>#N/A</v>
      </c>
      <c r="W350" s="819" t="s">
        <v>114</v>
      </c>
      <c r="X350" s="820" t="n">
        <v>6</v>
      </c>
      <c r="Y350" s="627" t="s">
        <v>115</v>
      </c>
      <c r="Z350" s="820" t="n">
        <v>6</v>
      </c>
      <c r="AA350" s="627" t="s">
        <v>406</v>
      </c>
      <c r="AB350" s="820" t="n">
        <v>7</v>
      </c>
      <c r="AC350" s="627" t="s">
        <v>115</v>
      </c>
      <c r="AD350" s="820" t="n">
        <v>3</v>
      </c>
      <c r="AE350" s="627" t="s">
        <v>116</v>
      </c>
      <c r="AF350" s="627" t="s">
        <v>127</v>
      </c>
      <c r="AG350" s="821" t="n">
        <f aca="false">IF(X350&gt;=1,(AB350*12+AD350)-(X350*12+Z350)+1,"")</f>
        <v>10</v>
      </c>
      <c r="AH350" s="822" t="s">
        <v>407</v>
      </c>
      <c r="AI350" s="867" t="str">
        <f aca="false">IFERROR(ROUNDDOWN(ROUND(L350*V350,0)*M350,0)*AG350,"")</f>
        <v/>
      </c>
      <c r="AJ350" s="868" t="str">
        <f aca="false">IFERROR(ROUNDDOWN(ROUND((L350*(V350-AX350)),0)*M350,0)*AG350,"")</f>
        <v/>
      </c>
      <c r="AK350" s="825" t="e">
        <f aca="false">IFERROR(IF(OR(N350="",N351="",N353=""),0,ROUNDDOWN(ROUNDDOWN(ROUND(L350*VLOOKUP(K350,【参考】数式用!$A$5:$AB$27,MATCH("新加算Ⅳ",【参考】数式用!$B$4:$AB$4,0)+1,0),0)*M350,0)*AG350*0.5,0)),"")),0),0),0)))</f>
        <v>#N/A</v>
      </c>
      <c r="AL350" s="826"/>
      <c r="AM350" s="827" t="e">
        <f aca="false">IFERROR(IF(OR(N353="ベア加算",N353=""),0, IF(OR(U350="新加算Ⅰ",U350="新加算Ⅱ",U350="新加算Ⅲ",U350="新加算Ⅳ"),ROUNDDOWN(ROUND(L350*VLOOKUP(K350,【参考】数式用!$A$5:$I$27,MATCH("ベア加算",【参考】数式用!$B$4:$I$4,0)+1,0),0)*M350,0)*AG350,0)),"")),0),0))))</f>
        <v>#N/A</v>
      </c>
      <c r="AN350" s="704"/>
      <c r="AO350" s="828"/>
      <c r="AP350" s="705"/>
      <c r="AQ350" s="705"/>
      <c r="AR350" s="829"/>
      <c r="AS350" s="830"/>
      <c r="AT350" s="640" t="str">
        <f aca="false">IF(AV350="","",IF(V350&lt;O350,"！加算の要件上は問題ありませんが、令和６年４・５月と比較して令和６年６月に加算率が下がる計画になっています。",""))</f>
        <v/>
      </c>
      <c r="AU350" s="869"/>
      <c r="AV350" s="832" t="str">
        <f aca="false">IF(K350&lt;&gt;"","V列に色付け","")</f>
        <v/>
      </c>
      <c r="AW350" s="878" t="str">
        <f aca="false">IF('別紙様式2-2（４・５月分）'!O266="","",'別紙様式2-2（４・５月分）'!O266)</f>
        <v/>
      </c>
      <c r="AX350" s="834" t="e">
        <f aca="false">IF(SUM('別紙様式2-2（４・５月分）'!P266:P268)=0,"",SUM('別紙様式2-2（４・５月分）'!P266:P268))</f>
        <v>#N/A</v>
      </c>
      <c r="AY350" s="835" t="e">
        <f aca="false">IFERROR(VLOOKUP(K350,【参考】数式用!$AJ$2:$AK$24,2,FALSE),"")))</f>
        <v>#N/A</v>
      </c>
      <c r="AZ350" s="836" t="s">
        <v>448</v>
      </c>
      <c r="BA350" s="836" t="s">
        <v>449</v>
      </c>
      <c r="BB350" s="836" t="s">
        <v>450</v>
      </c>
      <c r="BC350" s="836" t="s">
        <v>451</v>
      </c>
      <c r="BD350" s="836" t="e">
        <f aca="false">IF(AND(P350&lt;&gt;"新加算Ⅰ",P350&lt;&gt;"新加算Ⅱ",P350&lt;&gt;"新加算Ⅲ",P350&lt;&gt;"新加算Ⅳ"),P350,IF(Q352&lt;&gt;"",Q352,""))</f>
        <v>#N/A</v>
      </c>
      <c r="BE350" s="836"/>
      <c r="BF350" s="836" t="e">
        <f aca="false">IF(AM350&lt;&gt;0,IF(AN350="○","入力済","未入力"),"")</f>
        <v>#N/A</v>
      </c>
      <c r="BG350" s="836" t="str">
        <f aca="false">IF(OR(U350="新加算Ⅰ",U350="新加算Ⅱ",U350="新加算Ⅲ",U350="新加算Ⅳ",U350="新加算Ⅴ（１）",U350="新加算Ⅴ（２）",U350="新加算Ⅴ（３）",U350="新加算ⅠⅤ（４）",U350="新加算Ⅴ（５）",U350="新加算Ⅴ（６）",U350="新加算Ⅴ（８）",U350="新加算Ⅴ（11）"),IF(OR(AO350="○",AO350="令和６年度中に満たす"),"入力済","未入力"),"")</f>
        <v/>
      </c>
      <c r="BH350" s="836" t="str">
        <f aca="false">IF(OR(U350="新加算Ⅴ（７）",U350="新加算Ⅴ（９）",U350="新加算Ⅴ（10）",U350="新加算Ⅴ（12）",U350="新加算Ⅴ（13）",U350="新加算Ⅴ（14）"),IF(OR(AP350="○",AP350="令和６年度中に満たす"),"入力済","未入力"),"")</f>
        <v/>
      </c>
      <c r="BI350" s="836" t="str">
        <f aca="false">IF(OR(U350="新加算Ⅰ",U350="新加算Ⅱ",U350="新加算Ⅲ",U350="新加算Ⅴ（１）",U350="新加算Ⅴ（３）",U350="新加算Ⅴ（８）"),IF(OR(AQ350="○",AQ350="令和６年度中に満たす"),"入力済","未入力"),"")</f>
        <v/>
      </c>
      <c r="BJ350" s="837" t="str">
        <f aca="false">IF(OR(U350="新加算Ⅰ",U350="新加算Ⅱ",U350="新加算Ⅴ（１）",U350="新加算Ⅴ（２）",U350="新加算Ⅴ（３）",U350="新加算Ⅴ（４）",U350="新加算Ⅴ（５）",U350="新加算Ⅴ（６）",U350="新加算Ⅴ（７）",U350="新加算Ⅴ（９）",U350="新加算Ⅴ（10）",U350="新加算Ⅴ（12）"),IF(OR(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（病院等（老健以外）)",K350&lt;&gt;"（介護予防）短期入所療養介護（医療院）"),AR350&lt;&gt;""),1,""),"")</f>
        <v/>
      </c>
      <c r="BK350" s="832" t="str">
        <f aca="false">IF(OR(U350="新加算Ⅰ",U350="新加算Ⅴ（１）",U350="新加算Ⅴ（２）",U350="新加算Ⅴ（５）",U350="新加算Ⅴ（７）",U350="新加算Ⅴ（10）"),IF(AS350="","未入力","入力済"),"")</f>
        <v/>
      </c>
      <c r="BL350" s="645" t="str">
        <f aca="false">G350</f>
        <v/>
      </c>
    </row>
    <row r="351" customFormat="false" ht="15" hidden="false" customHeight="true" outlineLevel="0" collapsed="false">
      <c r="A351" s="617"/>
      <c r="B351" s="618"/>
      <c r="C351" s="618"/>
      <c r="D351" s="618"/>
      <c r="E351" s="618"/>
      <c r="F351" s="618"/>
      <c r="G351" s="619"/>
      <c r="H351" s="619"/>
      <c r="I351" s="619"/>
      <c r="J351" s="809"/>
      <c r="K351" s="619"/>
      <c r="L351" s="621"/>
      <c r="M351" s="622"/>
      <c r="N351" s="838" t="str">
        <f aca="false">IF('別紙様式2-2（４・５月分）'!Q267="","",'別紙様式2-2（４・５月分）'!Q267)</f>
        <v/>
      </c>
      <c r="O351" s="864"/>
      <c r="P351" s="814"/>
      <c r="Q351" s="814"/>
      <c r="R351" s="814"/>
      <c r="S351" s="865"/>
      <c r="T351" s="816"/>
      <c r="U351" s="817"/>
      <c r="V351" s="866"/>
      <c r="W351" s="819"/>
      <c r="X351" s="820"/>
      <c r="Y351" s="627"/>
      <c r="Z351" s="820"/>
      <c r="AA351" s="627"/>
      <c r="AB351" s="820"/>
      <c r="AC351" s="627"/>
      <c r="AD351" s="820"/>
      <c r="AE351" s="627"/>
      <c r="AF351" s="627"/>
      <c r="AG351" s="821"/>
      <c r="AH351" s="822"/>
      <c r="AI351" s="867"/>
      <c r="AJ351" s="868"/>
      <c r="AK351" s="825"/>
      <c r="AL351" s="826"/>
      <c r="AM351" s="827"/>
      <c r="AN351" s="704"/>
      <c r="AO351" s="828"/>
      <c r="AP351" s="705"/>
      <c r="AQ351" s="705"/>
      <c r="AR351" s="829"/>
      <c r="AS351" s="830"/>
      <c r="AT351" s="839" t="str">
        <f aca="false">IF(AV350="","",IF(AG350&gt;10,"！令和６年度の新加算の「算定対象月」が10か月を超えています。標準的な「算定対象月」は令和６年６月から令和７年３月です。",IF(OR(AB350&lt;&gt;7,AD350&lt;&gt;3),"！算定期間の終わりが令和７年３月になっていません。区分変更を行う場合は、別紙様式2-4に記入してください。","")))</f>
        <v/>
      </c>
      <c r="AU351" s="869"/>
      <c r="AV351" s="832"/>
      <c r="AW351" s="878" t="str">
        <f aca="false">IF('別紙様式2-2（４・５月分）'!O267="","",'別紙様式2-2（４・５月分）'!O267)</f>
        <v/>
      </c>
      <c r="AX351" s="834"/>
      <c r="AY351" s="835"/>
      <c r="AZ351" s="836"/>
      <c r="BA351" s="836"/>
      <c r="BB351" s="836"/>
      <c r="BC351" s="836"/>
      <c r="BD351" s="836"/>
      <c r="BE351" s="836"/>
      <c r="BF351" s="836"/>
      <c r="BG351" s="836"/>
      <c r="BH351" s="836"/>
      <c r="BI351" s="836"/>
      <c r="BJ351" s="837"/>
      <c r="BK351" s="832"/>
      <c r="BL351" s="645" t="str">
        <f aca="false">G350</f>
        <v/>
      </c>
    </row>
    <row r="352" s="1" customFormat="true" ht="15" hidden="false" customHeight="true" outlineLevel="0" collapsed="false">
      <c r="A352" s="617"/>
      <c r="B352" s="618"/>
      <c r="C352" s="618"/>
      <c r="D352" s="618"/>
      <c r="E352" s="618"/>
      <c r="F352" s="618"/>
      <c r="G352" s="619"/>
      <c r="H352" s="619"/>
      <c r="I352" s="619"/>
      <c r="J352" s="809"/>
      <c r="K352" s="619"/>
      <c r="L352" s="621"/>
      <c r="M352" s="622"/>
      <c r="N352" s="838"/>
      <c r="O352" s="864"/>
      <c r="P352" s="874" t="s">
        <v>118</v>
      </c>
      <c r="Q352" s="841" t="e">
        <f aca="false">IFERROR(VLOOKUP('別紙様式2-2（４・５月分）'!AR266,【参考】数式用!$AT$5:$AV$22,3,FALSE),"")))</f>
        <v>#N/A</v>
      </c>
      <c r="R352" s="875" t="s">
        <v>120</v>
      </c>
      <c r="S352" s="876" t="e">
        <f aca="false">IFERROR(VLOOKUP(K350,【参考】数式用!$A$5:$AB$27,MATCH(Q352,【参考】数式用!$B$4:$AB$4,0)+1,0),"")))</f>
        <v>#N/A</v>
      </c>
      <c r="T352" s="844" t="s">
        <v>452</v>
      </c>
      <c r="U352" s="845"/>
      <c r="V352" s="871" t="e">
        <f aca="false">IFERROR(VLOOKUP(K350,【参考】数式用!$A$5:$AB$27,MATCH(U352,【参考】数式用!$B$4:$AB$4,0)+1,0),"")))</f>
        <v>#N/A</v>
      </c>
      <c r="W352" s="847" t="s">
        <v>114</v>
      </c>
      <c r="X352" s="882" t="n">
        <v>7</v>
      </c>
      <c r="Y352" s="668" t="s">
        <v>115</v>
      </c>
      <c r="Z352" s="882" t="n">
        <v>4</v>
      </c>
      <c r="AA352" s="668" t="s">
        <v>406</v>
      </c>
      <c r="AB352" s="882" t="n">
        <v>8</v>
      </c>
      <c r="AC352" s="668" t="s">
        <v>115</v>
      </c>
      <c r="AD352" s="882" t="n">
        <v>3</v>
      </c>
      <c r="AE352" s="668" t="s">
        <v>116</v>
      </c>
      <c r="AF352" s="668" t="s">
        <v>127</v>
      </c>
      <c r="AG352" s="849" t="n">
        <f aca="false">IF(X352&gt;=1,(AB352*12+AD352)-(X352*12+Z352)+1,"")</f>
        <v>12</v>
      </c>
      <c r="AH352" s="850" t="s">
        <v>407</v>
      </c>
      <c r="AI352" s="872" t="str">
        <f aca="false">IFERROR(ROUNDDOWN(ROUND(L350*V352,0)*M350,0)*AG352,"")</f>
        <v/>
      </c>
      <c r="AJ352" s="883" t="str">
        <f aca="false">IFERROR(ROUNDDOWN(ROUND((L350*(V352-AX350)),0)*M350,0)*AG352,"")</f>
        <v/>
      </c>
      <c r="AK352" s="853" t="e">
        <f aca="false">IFERROR(IF(OR(N350="",N351="",N353=""),0,ROUNDDOWN(ROUNDDOWN(ROUND(L350*VLOOKUP(K350,【参考】数式用!$A$5:$AB$27,MATCH("新加算Ⅳ",【参考】数式用!$B$4:$AB$4,0)+1,0),0)*M350,0)*AG352*0.5,0)),"")),0),0),0)))</f>
        <v>#N/A</v>
      </c>
      <c r="AL352" s="854" t="str">
        <f aca="false">IF(U352&lt;&gt;"","新規に適用","")</f>
        <v/>
      </c>
      <c r="AM352" s="855" t="e">
        <f aca="false">IFERROR(IF(OR(N353="ベア加算",N353=""),0, IF(OR(U350="新加算Ⅰ",U350="新加算Ⅱ",U350="新加算Ⅲ",U350="新加算Ⅳ"),0,ROUNDDOWN(ROUND(L350*VLOOKUP(K350,【参考】数式用!$A$5:$I$27,MATCH("ベア加算",【参考】数式用!$B$4:$I$4,0)+1,0),0)*M350,0)*AG352)),"")),0),0))))</f>
        <v>#N/A</v>
      </c>
      <c r="AN352" s="856" t="e">
        <f aca="false">IF(AM352=0,"",IF(AND(U352&lt;&gt;"",AN350=""),"新規に適用",IF(AND(U352&lt;&gt;"",AN350&lt;&gt;""),"継続で適用","")))</f>
        <v>#N/A</v>
      </c>
      <c r="AO352" s="856" t="str">
        <f aca="false">IF(AND(U352&lt;&gt;"",AO350=""),"新規に適用",IF(AND(U352&lt;&gt;"",AO350&lt;&gt;""),"継続で適用",""))</f>
        <v/>
      </c>
      <c r="AP352" s="857"/>
      <c r="AQ352" s="856" t="str">
        <f aca="false">IF(AND(U352&lt;&gt;"",AQ350=""),"新規に適用",IF(AND(U352&lt;&gt;"",AQ350&lt;&gt;""),"継続で適用",""))</f>
        <v/>
      </c>
      <c r="AR352" s="858" t="str">
        <f aca="false">IF(AND(U352&lt;&gt;"",AO350=""),"新規に適用",IF(AND(U352&lt;&gt;"",OR(U350="新加算Ⅰ",U350="新加算Ⅱ",U350="新加算Ⅴ（１）",U350="新加算Ⅴ（２）",U350="新加算Ⅴ（３）",U350="新加算Ⅴ（４）",U350="新加算Ⅴ（５）",U350="新加算Ⅴ（６）",U350="新加算Ⅴ（７）",U350="新加算Ⅴ（９）",U350="新加算Ⅴ（10）",U350="新加算Ⅴ（12）")),"継続で適用",""))</f>
        <v/>
      </c>
      <c r="AS352" s="856" t="str">
        <f aca="false">IF(AND(U352&lt;&gt;"",AS350=""),"新規に適用",IF(AND(U352&lt;&gt;"",AS350&lt;&gt;""),"継続で適用",""))</f>
        <v/>
      </c>
      <c r="AT352" s="839"/>
      <c r="AU352" s="869"/>
      <c r="AV352" s="832" t="str">
        <f aca="false">IF(K350&lt;&gt;"","V列に色付け","")</f>
        <v/>
      </c>
      <c r="AW352" s="878"/>
      <c r="AX352" s="834"/>
      <c r="BL352" s="645" t="str">
        <f aca="false">G350</f>
        <v/>
      </c>
    </row>
    <row r="353" s="1" customFormat="true" ht="30" hidden="false" customHeight="true" outlineLevel="0" collapsed="false">
      <c r="A353" s="617"/>
      <c r="B353" s="618"/>
      <c r="C353" s="618"/>
      <c r="D353" s="618"/>
      <c r="E353" s="618"/>
      <c r="F353" s="618"/>
      <c r="G353" s="619"/>
      <c r="H353" s="619"/>
      <c r="I353" s="619"/>
      <c r="J353" s="809"/>
      <c r="K353" s="619"/>
      <c r="L353" s="621"/>
      <c r="M353" s="622"/>
      <c r="N353" s="860" t="str">
        <f aca="false">IF('別紙様式2-2（４・５月分）'!Q268="","",'別紙様式2-2（４・５月分）'!Q268)</f>
        <v/>
      </c>
      <c r="O353" s="864"/>
      <c r="P353" s="874"/>
      <c r="Q353" s="841"/>
      <c r="R353" s="875"/>
      <c r="S353" s="876"/>
      <c r="T353" s="844"/>
      <c r="U353" s="845"/>
      <c r="V353" s="871"/>
      <c r="W353" s="847"/>
      <c r="X353" s="882"/>
      <c r="Y353" s="668"/>
      <c r="Z353" s="882"/>
      <c r="AA353" s="668"/>
      <c r="AB353" s="882"/>
      <c r="AC353" s="668"/>
      <c r="AD353" s="882"/>
      <c r="AE353" s="668"/>
      <c r="AF353" s="668"/>
      <c r="AG353" s="849"/>
      <c r="AH353" s="850"/>
      <c r="AI353" s="872"/>
      <c r="AJ353" s="883"/>
      <c r="AK353" s="853"/>
      <c r="AL353" s="854"/>
      <c r="AM353" s="855"/>
      <c r="AN353" s="856"/>
      <c r="AO353" s="856"/>
      <c r="AP353" s="857"/>
      <c r="AQ353" s="856"/>
      <c r="AR353" s="858"/>
      <c r="AS353" s="856"/>
      <c r="AT353" s="682" t="str">
        <f aca="false">IF(AV350="","",IF(OR(U350="",AND(N353="ベア加算なし",OR(U350="新加算Ⅰ",U350="新加算Ⅱ",U350="新加算Ⅲ",U350="新加算Ⅳ"),AN350=""),AND(OR(U350="新加算Ⅰ",U350="新加算Ⅱ",U350="新加算Ⅲ",U350="新加算Ⅳ",U350="新加算Ⅴ（１）",U350="新加算Ⅴ（２）",U350="新加算Ⅴ（３）",U350="新加算Ⅴ（４）",U350="新加算Ⅴ（５）",U350="新加算Ⅴ（６）",U350="新加算Ⅴ（８）",U350="新加算Ⅴ（11）"),AO350=""),AND(OR(U350="新加算Ⅴ（７）",U350="新加算Ⅴ（９）",U350="新加算Ⅴ（10）",U350="新加算Ⅴ（12）",U350="新加算Ⅴ（13）",U350="新加算Ⅴ（14）"),AP350=""),AND(OR(U350="新加算Ⅰ",U350="新加算Ⅱ",U350="新加算Ⅲ",U350="新加算Ⅴ（１）",U350="新加算Ⅴ（３）",U350="新加算Ⅴ（８）"),AQ350=""),AND(AND(OR(U350="新加算Ⅰ",U350="新加算Ⅱ",U350="新加算Ⅴ（１）",U350="新加算Ⅴ（２）",U350="新加算Ⅴ（３）",U350="新加算Ⅴ（４）",U350="新加算Ⅴ（５）",U350="新加算Ⅴ（６）",U350="新加算Ⅴ（７）",U350="新加算Ⅴ（９）",U350="新加算Ⅴ（10）",U350="新加算Ⅴ（12）"),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350=""),AND(OR(U350="新加算Ⅰ",U350="新加算Ⅴ（１）",U350="新加算Ⅴ（２）",U350="新加算Ⅴ（５）",U350="新加算Ⅴ（７）",U350="新加算Ⅴ（10）"),AS350="")),"！記入が必要な欄（ピンク色のセル）に空欄があります。空欄を埋めてください。",""))</f>
        <v/>
      </c>
      <c r="AU353" s="869"/>
      <c r="AV353" s="832"/>
      <c r="AW353" s="878" t="str">
        <f aca="false">IF('別紙様式2-2（４・５月分）'!O268="","",'別紙様式2-2（４・５月分）'!O268)</f>
        <v/>
      </c>
      <c r="AX353" s="834"/>
      <c r="BL353" s="645" t="str">
        <f aca="false">G350</f>
        <v/>
      </c>
    </row>
    <row r="354" customFormat="false" ht="30" hidden="false" customHeight="true" outlineLevel="0" collapsed="false">
      <c r="A354" s="731" t="n">
        <v>86</v>
      </c>
      <c r="B354" s="732" t="str">
        <f aca="false">IF(基本情報入力シート!C139="","",基本情報入力シート!C139)</f>
        <v/>
      </c>
      <c r="C354" s="732"/>
      <c r="D354" s="732"/>
      <c r="E354" s="732"/>
      <c r="F354" s="732"/>
      <c r="G354" s="733" t="str">
        <f aca="false">IF(基本情報入力シート!M139="","",基本情報入力シート!M139)</f>
        <v/>
      </c>
      <c r="H354" s="733" t="str">
        <f aca="false">IF(基本情報入力シート!R139="","",基本情報入力シート!R139)</f>
        <v/>
      </c>
      <c r="I354" s="733" t="str">
        <f aca="false">IF(基本情報入力シート!W139="","",基本情報入力シート!W139)</f>
        <v/>
      </c>
      <c r="J354" s="861" t="str">
        <f aca="false">IF(基本情報入力シート!X139="","",基本情報入力シート!X139)</f>
        <v/>
      </c>
      <c r="K354" s="733" t="str">
        <f aca="false">IF(基本情報入力シート!Y139="","",基本情報入力シート!Y139)</f>
        <v/>
      </c>
      <c r="L354" s="880" t="str">
        <f aca="false">IF(基本情報入力シート!AB139="","",基本情報入力シート!AB139)</f>
        <v/>
      </c>
      <c r="M354" s="881" t="e">
        <f aca="false">IF(基本情報入力シート!AC139="","",基本情報入力シート!AC139)</f>
        <v>#N/A</v>
      </c>
      <c r="N354" s="812" t="str">
        <f aca="false">IF('別紙様式2-2（４・５月分）'!Q269="","",'別紙様式2-2（４・５月分）'!Q269)</f>
        <v/>
      </c>
      <c r="O354" s="864" t="e">
        <f aca="false">IF(SUM('別紙様式2-2（４・５月分）'!R269:R271)=0,"",SUM('別紙様式2-2（４・５月分）'!R269:R271))</f>
        <v>#N/A</v>
      </c>
      <c r="P354" s="814" t="e">
        <f aca="false">IFERROR(VLOOKUP('別紙様式2-2（４・５月分）'!AR269,【参考】数式用!$AT$5:$AU$22,2,FALSE),"")))</f>
        <v>#N/A</v>
      </c>
      <c r="Q354" s="814"/>
      <c r="R354" s="814"/>
      <c r="S354" s="865" t="e">
        <f aca="false">IFERROR(VLOOKUP(K354,【参考】数式用!$A$5:$AB$27,MATCH(P354,【参考】数式用!$B$4:$AB$4,0)+1,0),"")))</f>
        <v>#N/A</v>
      </c>
      <c r="T354" s="816" t="s">
        <v>447</v>
      </c>
      <c r="U354" s="817"/>
      <c r="V354" s="866" t="e">
        <f aca="false">IFERROR(VLOOKUP(K354,【参考】数式用!$A$5:$AB$27,MATCH(U354,【参考】数式用!$B$4:$AB$4,0)+1,0),"")))</f>
        <v>#N/A</v>
      </c>
      <c r="W354" s="819" t="s">
        <v>114</v>
      </c>
      <c r="X354" s="820" t="n">
        <v>6</v>
      </c>
      <c r="Y354" s="627" t="s">
        <v>115</v>
      </c>
      <c r="Z354" s="820" t="n">
        <v>6</v>
      </c>
      <c r="AA354" s="627" t="s">
        <v>406</v>
      </c>
      <c r="AB354" s="820" t="n">
        <v>7</v>
      </c>
      <c r="AC354" s="627" t="s">
        <v>115</v>
      </c>
      <c r="AD354" s="820" t="n">
        <v>3</v>
      </c>
      <c r="AE354" s="627" t="s">
        <v>116</v>
      </c>
      <c r="AF354" s="627" t="s">
        <v>127</v>
      </c>
      <c r="AG354" s="821" t="n">
        <f aca="false">IF(X354&gt;=1,(AB354*12+AD354)-(X354*12+Z354)+1,"")</f>
        <v>10</v>
      </c>
      <c r="AH354" s="822" t="s">
        <v>407</v>
      </c>
      <c r="AI354" s="867" t="str">
        <f aca="false">IFERROR(ROUNDDOWN(ROUND(L354*V354,0)*M354,0)*AG354,"")</f>
        <v/>
      </c>
      <c r="AJ354" s="868" t="str">
        <f aca="false">IFERROR(ROUNDDOWN(ROUND((L354*(V354-AX354)),0)*M354,0)*AG354,"")</f>
        <v/>
      </c>
      <c r="AK354" s="825" t="e">
        <f aca="false">IFERROR(IF(OR(N354="",N355="",N357=""),0,ROUNDDOWN(ROUNDDOWN(ROUND(L354*VLOOKUP(K354,【参考】数式用!$A$5:$AB$27,MATCH("新加算Ⅳ",【参考】数式用!$B$4:$AB$4,0)+1,0),0)*M354,0)*AG354*0.5,0)),"")),0),0),0)))</f>
        <v>#N/A</v>
      </c>
      <c r="AL354" s="826"/>
      <c r="AM354" s="827" t="e">
        <f aca="false">IFERROR(IF(OR(N357="ベア加算",N357=""),0, IF(OR(U354="新加算Ⅰ",U354="新加算Ⅱ",U354="新加算Ⅲ",U354="新加算Ⅳ"),ROUNDDOWN(ROUND(L354*VLOOKUP(K354,【参考】数式用!$A$5:$I$27,MATCH("ベア加算",【参考】数式用!$B$4:$I$4,0)+1,0),0)*M354,0)*AG354,0)),"")),0),0))))</f>
        <v>#N/A</v>
      </c>
      <c r="AN354" s="704"/>
      <c r="AO354" s="828"/>
      <c r="AP354" s="705"/>
      <c r="AQ354" s="705"/>
      <c r="AR354" s="829"/>
      <c r="AS354" s="830"/>
      <c r="AT354" s="640" t="str">
        <f aca="false">IF(AV354="","",IF(V354&lt;O354,"！加算の要件上は問題ありませんが、令和６年４・５月と比較して令和６年６月に加算率が下がる計画になっています。",""))</f>
        <v/>
      </c>
      <c r="AU354" s="869"/>
      <c r="AV354" s="832" t="str">
        <f aca="false">IF(K354&lt;&gt;"","V列に色付け","")</f>
        <v/>
      </c>
      <c r="AW354" s="878" t="str">
        <f aca="false">IF('別紙様式2-2（４・５月分）'!O269="","",'別紙様式2-2（４・５月分）'!O269)</f>
        <v/>
      </c>
      <c r="AX354" s="834" t="e">
        <f aca="false">IF(SUM('別紙様式2-2（４・５月分）'!P269:P271)=0,"",SUM('別紙様式2-2（４・５月分）'!P269:P271))</f>
        <v>#N/A</v>
      </c>
      <c r="AY354" s="835" t="e">
        <f aca="false">IFERROR(VLOOKUP(K354,【参考】数式用!$AJ$2:$AK$24,2,FALSE),"")))</f>
        <v>#N/A</v>
      </c>
      <c r="AZ354" s="836" t="s">
        <v>448</v>
      </c>
      <c r="BA354" s="836" t="s">
        <v>449</v>
      </c>
      <c r="BB354" s="836" t="s">
        <v>450</v>
      </c>
      <c r="BC354" s="836" t="s">
        <v>451</v>
      </c>
      <c r="BD354" s="836" t="e">
        <f aca="false">IF(AND(P354&lt;&gt;"新加算Ⅰ",P354&lt;&gt;"新加算Ⅱ",P354&lt;&gt;"新加算Ⅲ",P354&lt;&gt;"新加算Ⅳ"),P354,IF(Q356&lt;&gt;"",Q356,""))</f>
        <v>#N/A</v>
      </c>
      <c r="BE354" s="836"/>
      <c r="BF354" s="836" t="e">
        <f aca="false">IF(AM354&lt;&gt;0,IF(AN354="○","入力済","未入力"),"")</f>
        <v>#N/A</v>
      </c>
      <c r="BG354" s="836" t="str">
        <f aca="false">IF(OR(U354="新加算Ⅰ",U354="新加算Ⅱ",U354="新加算Ⅲ",U354="新加算Ⅳ",U354="新加算Ⅴ（１）",U354="新加算Ⅴ（２）",U354="新加算Ⅴ（３）",U354="新加算ⅠⅤ（４）",U354="新加算Ⅴ（５）",U354="新加算Ⅴ（６）",U354="新加算Ⅴ（８）",U354="新加算Ⅴ（11）"),IF(OR(AO354="○",AO354="令和６年度中に満たす"),"入力済","未入力"),"")</f>
        <v/>
      </c>
      <c r="BH354" s="836" t="str">
        <f aca="false">IF(OR(U354="新加算Ⅴ（７）",U354="新加算Ⅴ（９）",U354="新加算Ⅴ（10）",U354="新加算Ⅴ（12）",U354="新加算Ⅴ（13）",U354="新加算Ⅴ（14）"),IF(OR(AP354="○",AP354="令和６年度中に満たす"),"入力済","未入力"),"")</f>
        <v/>
      </c>
      <c r="BI354" s="836" t="str">
        <f aca="false">IF(OR(U354="新加算Ⅰ",U354="新加算Ⅱ",U354="新加算Ⅲ",U354="新加算Ⅴ（１）",U354="新加算Ⅴ（３）",U354="新加算Ⅴ（８）"),IF(OR(AQ354="○",AQ354="令和６年度中に満たす"),"入力済","未入力"),"")</f>
        <v/>
      </c>
      <c r="BJ354" s="837" t="str">
        <f aca="false">IF(OR(U354="新加算Ⅰ",U354="新加算Ⅱ",U354="新加算Ⅴ（１）",U354="新加算Ⅴ（２）",U354="新加算Ⅴ（３）",U354="新加算Ⅴ（４）",U354="新加算Ⅴ（５）",U354="新加算Ⅴ（６）",U354="新加算Ⅴ（７）",U354="新加算Ⅴ（９）",U354="新加算Ⅴ（10）",U354="新加算Ⅴ（12）"),IF(OR(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（病院等（老健以外）)",K354&lt;&gt;"（介護予防）短期入所療養介護（医療院）"),AR354&lt;&gt;""),1,""),"")</f>
        <v/>
      </c>
      <c r="BK354" s="832" t="str">
        <f aca="false">IF(OR(U354="新加算Ⅰ",U354="新加算Ⅴ（１）",U354="新加算Ⅴ（２）",U354="新加算Ⅴ（５）",U354="新加算Ⅴ（７）",U354="新加算Ⅴ（10）"),IF(AS354="","未入力","入力済"),"")</f>
        <v/>
      </c>
      <c r="BL354" s="645" t="str">
        <f aca="false">G354</f>
        <v/>
      </c>
    </row>
    <row r="355" customFormat="false" ht="15" hidden="false" customHeight="true" outlineLevel="0" collapsed="false">
      <c r="A355" s="731"/>
      <c r="B355" s="732"/>
      <c r="C355" s="732"/>
      <c r="D355" s="732"/>
      <c r="E355" s="732"/>
      <c r="F355" s="732"/>
      <c r="G355" s="733"/>
      <c r="H355" s="733"/>
      <c r="I355" s="733"/>
      <c r="J355" s="861"/>
      <c r="K355" s="733"/>
      <c r="L355" s="880"/>
      <c r="M355" s="881"/>
      <c r="N355" s="838" t="str">
        <f aca="false">IF('別紙様式2-2（４・５月分）'!Q270="","",'別紙様式2-2（４・５月分）'!Q270)</f>
        <v/>
      </c>
      <c r="O355" s="864"/>
      <c r="P355" s="814"/>
      <c r="Q355" s="814"/>
      <c r="R355" s="814"/>
      <c r="S355" s="865"/>
      <c r="T355" s="816"/>
      <c r="U355" s="817"/>
      <c r="V355" s="866"/>
      <c r="W355" s="819"/>
      <c r="X355" s="820"/>
      <c r="Y355" s="627"/>
      <c r="Z355" s="820"/>
      <c r="AA355" s="627"/>
      <c r="AB355" s="820"/>
      <c r="AC355" s="627"/>
      <c r="AD355" s="820"/>
      <c r="AE355" s="627"/>
      <c r="AF355" s="627"/>
      <c r="AG355" s="821"/>
      <c r="AH355" s="822"/>
      <c r="AI355" s="867"/>
      <c r="AJ355" s="868"/>
      <c r="AK355" s="825"/>
      <c r="AL355" s="826"/>
      <c r="AM355" s="827"/>
      <c r="AN355" s="704"/>
      <c r="AO355" s="828"/>
      <c r="AP355" s="705"/>
      <c r="AQ355" s="705"/>
      <c r="AR355" s="829"/>
      <c r="AS355" s="830"/>
      <c r="AT355" s="839" t="str">
        <f aca="false">IF(AV354="","",IF(AG354&gt;10,"！令和６年度の新加算の「算定対象月」が10か月を超えています。標準的な「算定対象月」は令和６年６月から令和７年３月です。",IF(OR(AB354&lt;&gt;7,AD354&lt;&gt;3),"！算定期間の終わりが令和７年３月になっていません。区分変更を行う場合は、別紙様式2-4に記入してください。","")))</f>
        <v/>
      </c>
      <c r="AU355" s="869"/>
      <c r="AV355" s="832"/>
      <c r="AW355" s="878" t="str">
        <f aca="false">IF('別紙様式2-2（４・５月分）'!O270="","",'別紙様式2-2（４・５月分）'!O270)</f>
        <v/>
      </c>
      <c r="AX355" s="834"/>
      <c r="AY355" s="835"/>
      <c r="AZ355" s="836"/>
      <c r="BA355" s="836"/>
      <c r="BB355" s="836"/>
      <c r="BC355" s="836"/>
      <c r="BD355" s="836"/>
      <c r="BE355" s="836"/>
      <c r="BF355" s="836"/>
      <c r="BG355" s="836"/>
      <c r="BH355" s="836"/>
      <c r="BI355" s="836"/>
      <c r="BJ355" s="837"/>
      <c r="BK355" s="832"/>
      <c r="BL355" s="645" t="str">
        <f aca="false">G354</f>
        <v/>
      </c>
    </row>
    <row r="356" s="1" customFormat="true" ht="15" hidden="false" customHeight="true" outlineLevel="0" collapsed="false">
      <c r="A356" s="731"/>
      <c r="B356" s="732"/>
      <c r="C356" s="732"/>
      <c r="D356" s="732"/>
      <c r="E356" s="732"/>
      <c r="F356" s="732"/>
      <c r="G356" s="733"/>
      <c r="H356" s="733"/>
      <c r="I356" s="733"/>
      <c r="J356" s="861"/>
      <c r="K356" s="733"/>
      <c r="L356" s="880"/>
      <c r="M356" s="881"/>
      <c r="N356" s="838"/>
      <c r="O356" s="864"/>
      <c r="P356" s="874" t="s">
        <v>118</v>
      </c>
      <c r="Q356" s="841" t="e">
        <f aca="false">IFERROR(VLOOKUP('別紙様式2-2（４・５月分）'!AR269,【参考】数式用!$AT$5:$AV$22,3,FALSE),"")))</f>
        <v>#N/A</v>
      </c>
      <c r="R356" s="875" t="s">
        <v>120</v>
      </c>
      <c r="S356" s="870" t="e">
        <f aca="false">IFERROR(VLOOKUP(K354,【参考】数式用!$A$5:$AB$27,MATCH(Q356,【参考】数式用!$B$4:$AB$4,0)+1,0),"")))</f>
        <v>#N/A</v>
      </c>
      <c r="T356" s="844" t="s">
        <v>452</v>
      </c>
      <c r="U356" s="845"/>
      <c r="V356" s="871" t="e">
        <f aca="false">IFERROR(VLOOKUP(K354,【参考】数式用!$A$5:$AB$27,MATCH(U356,【参考】数式用!$B$4:$AB$4,0)+1,0),"")))</f>
        <v>#N/A</v>
      </c>
      <c r="W356" s="847" t="s">
        <v>114</v>
      </c>
      <c r="X356" s="882" t="n">
        <v>7</v>
      </c>
      <c r="Y356" s="668" t="s">
        <v>115</v>
      </c>
      <c r="Z356" s="882" t="n">
        <v>4</v>
      </c>
      <c r="AA356" s="668" t="s">
        <v>406</v>
      </c>
      <c r="AB356" s="882" t="n">
        <v>8</v>
      </c>
      <c r="AC356" s="668" t="s">
        <v>115</v>
      </c>
      <c r="AD356" s="882" t="n">
        <v>3</v>
      </c>
      <c r="AE356" s="668" t="s">
        <v>116</v>
      </c>
      <c r="AF356" s="668" t="s">
        <v>127</v>
      </c>
      <c r="AG356" s="849" t="n">
        <f aca="false">IF(X356&gt;=1,(AB356*12+AD356)-(X356*12+Z356)+1,"")</f>
        <v>12</v>
      </c>
      <c r="AH356" s="850" t="s">
        <v>407</v>
      </c>
      <c r="AI356" s="872" t="str">
        <f aca="false">IFERROR(ROUNDDOWN(ROUND(L354*V356,0)*M354,0)*AG356,"")</f>
        <v/>
      </c>
      <c r="AJ356" s="883" t="str">
        <f aca="false">IFERROR(ROUNDDOWN(ROUND((L354*(V356-AX354)),0)*M354,0)*AG356,"")</f>
        <v/>
      </c>
      <c r="AK356" s="853" t="e">
        <f aca="false">IFERROR(IF(OR(N354="",N355="",N357=""),0,ROUNDDOWN(ROUNDDOWN(ROUND(L354*VLOOKUP(K354,【参考】数式用!$A$5:$AB$27,MATCH("新加算Ⅳ",【参考】数式用!$B$4:$AB$4,0)+1,0),0)*M354,0)*AG356*0.5,0)),"")),0),0),0)))</f>
        <v>#N/A</v>
      </c>
      <c r="AL356" s="854" t="str">
        <f aca="false">IF(U356&lt;&gt;"","新規に適用","")</f>
        <v/>
      </c>
      <c r="AM356" s="855" t="e">
        <f aca="false">IFERROR(IF(OR(N357="ベア加算",N357=""),0, IF(OR(U354="新加算Ⅰ",U354="新加算Ⅱ",U354="新加算Ⅲ",U354="新加算Ⅳ"),0,ROUNDDOWN(ROUND(L354*VLOOKUP(K354,【参考】数式用!$A$5:$I$27,MATCH("ベア加算",【参考】数式用!$B$4:$I$4,0)+1,0),0)*M354,0)*AG356)),"")),0),0))))</f>
        <v>#N/A</v>
      </c>
      <c r="AN356" s="856" t="e">
        <f aca="false">IF(AM356=0,"",IF(AND(U356&lt;&gt;"",AN354=""),"新規に適用",IF(AND(U356&lt;&gt;"",AN354&lt;&gt;""),"継続で適用","")))</f>
        <v>#N/A</v>
      </c>
      <c r="AO356" s="856" t="str">
        <f aca="false">IF(AND(U356&lt;&gt;"",AO354=""),"新規に適用",IF(AND(U356&lt;&gt;"",AO354&lt;&gt;""),"継続で適用",""))</f>
        <v/>
      </c>
      <c r="AP356" s="857"/>
      <c r="AQ356" s="856" t="str">
        <f aca="false">IF(AND(U356&lt;&gt;"",AQ354=""),"新規に適用",IF(AND(U356&lt;&gt;"",AQ354&lt;&gt;""),"継続で適用",""))</f>
        <v/>
      </c>
      <c r="AR356" s="858" t="str">
        <f aca="false">IF(AND(U356&lt;&gt;"",AO354=""),"新規に適用",IF(AND(U356&lt;&gt;"",OR(U354="新加算Ⅰ",U354="新加算Ⅱ",U354="新加算Ⅴ（１）",U354="新加算Ⅴ（２）",U354="新加算Ⅴ（３）",U354="新加算Ⅴ（４）",U354="新加算Ⅴ（５）",U354="新加算Ⅴ（６）",U354="新加算Ⅴ（７）",U354="新加算Ⅴ（９）",U354="新加算Ⅴ（10）",U354="新加算Ⅴ（12）")),"継続で適用",""))</f>
        <v/>
      </c>
      <c r="AS356" s="856" t="str">
        <f aca="false">IF(AND(U356&lt;&gt;"",AS354=""),"新規に適用",IF(AND(U356&lt;&gt;"",AS354&lt;&gt;""),"継続で適用",""))</f>
        <v/>
      </c>
      <c r="AT356" s="839"/>
      <c r="AU356" s="869"/>
      <c r="AV356" s="832" t="str">
        <f aca="false">IF(K354&lt;&gt;"","V列に色付け","")</f>
        <v/>
      </c>
      <c r="AW356" s="878"/>
      <c r="AX356" s="834"/>
      <c r="BL356" s="645" t="str">
        <f aca="false">G354</f>
        <v/>
      </c>
    </row>
    <row r="357" s="1" customFormat="true" ht="30" hidden="false" customHeight="true" outlineLevel="0" collapsed="false">
      <c r="A357" s="731"/>
      <c r="B357" s="732"/>
      <c r="C357" s="732"/>
      <c r="D357" s="732"/>
      <c r="E357" s="732"/>
      <c r="F357" s="732"/>
      <c r="G357" s="733"/>
      <c r="H357" s="733"/>
      <c r="I357" s="733"/>
      <c r="J357" s="861"/>
      <c r="K357" s="733"/>
      <c r="L357" s="880"/>
      <c r="M357" s="881"/>
      <c r="N357" s="860" t="str">
        <f aca="false">IF('別紙様式2-2（４・５月分）'!Q271="","",'別紙様式2-2（４・５月分）'!Q271)</f>
        <v/>
      </c>
      <c r="O357" s="864"/>
      <c r="P357" s="874"/>
      <c r="Q357" s="841"/>
      <c r="R357" s="875"/>
      <c r="S357" s="870"/>
      <c r="T357" s="844"/>
      <c r="U357" s="845"/>
      <c r="V357" s="871"/>
      <c r="W357" s="847"/>
      <c r="X357" s="882"/>
      <c r="Y357" s="668"/>
      <c r="Z357" s="882"/>
      <c r="AA357" s="668"/>
      <c r="AB357" s="882"/>
      <c r="AC357" s="668"/>
      <c r="AD357" s="882"/>
      <c r="AE357" s="668"/>
      <c r="AF357" s="668"/>
      <c r="AG357" s="849"/>
      <c r="AH357" s="850"/>
      <c r="AI357" s="872"/>
      <c r="AJ357" s="883"/>
      <c r="AK357" s="853"/>
      <c r="AL357" s="854"/>
      <c r="AM357" s="855"/>
      <c r="AN357" s="856"/>
      <c r="AO357" s="856"/>
      <c r="AP357" s="857"/>
      <c r="AQ357" s="856"/>
      <c r="AR357" s="858"/>
      <c r="AS357" s="856"/>
      <c r="AT357" s="682" t="str">
        <f aca="false">IF(AV354="","",IF(OR(U354="",AND(N357="ベア加算なし",OR(U354="新加算Ⅰ",U354="新加算Ⅱ",U354="新加算Ⅲ",U354="新加算Ⅳ"),AN354=""),AND(OR(U354="新加算Ⅰ",U354="新加算Ⅱ",U354="新加算Ⅲ",U354="新加算Ⅳ",U354="新加算Ⅴ（１）",U354="新加算Ⅴ（２）",U354="新加算Ⅴ（３）",U354="新加算Ⅴ（４）",U354="新加算Ⅴ（５）",U354="新加算Ⅴ（６）",U354="新加算Ⅴ（８）",U354="新加算Ⅴ（11）"),AO354=""),AND(OR(U354="新加算Ⅴ（７）",U354="新加算Ⅴ（９）",U354="新加算Ⅴ（10）",U354="新加算Ⅴ（12）",U354="新加算Ⅴ（13）",U354="新加算Ⅴ（14）"),AP354=""),AND(OR(U354="新加算Ⅰ",U354="新加算Ⅱ",U354="新加算Ⅲ",U354="新加算Ⅴ（１）",U354="新加算Ⅴ（３）",U354="新加算Ⅴ（８）"),AQ354=""),AND(AND(OR(U354="新加算Ⅰ",U354="新加算Ⅱ",U354="新加算Ⅴ（１）",U354="新加算Ⅴ（２）",U354="新加算Ⅴ（３）",U354="新加算Ⅴ（４）",U354="新加算Ⅴ（５）",U354="新加算Ⅴ（６）",U354="新加算Ⅴ（７）",U354="新加算Ⅴ（９）",U354="新加算Ⅴ（10）",U354="新加算Ⅴ（12）"),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354=""),AND(OR(U354="新加算Ⅰ",U354="新加算Ⅴ（１）",U354="新加算Ⅴ（２）",U354="新加算Ⅴ（５）",U354="新加算Ⅴ（７）",U354="新加算Ⅴ（10）"),AS354="")),"！記入が必要な欄（ピンク色のセル）に空欄があります。空欄を埋めてください。",""))</f>
        <v/>
      </c>
      <c r="AU357" s="869"/>
      <c r="AV357" s="832"/>
      <c r="AW357" s="878" t="str">
        <f aca="false">IF('別紙様式2-2（４・５月分）'!O271="","",'別紙様式2-2（４・５月分）'!O271)</f>
        <v/>
      </c>
      <c r="AX357" s="834"/>
      <c r="BL357" s="645" t="str">
        <f aca="false">G354</f>
        <v/>
      </c>
    </row>
    <row r="358" customFormat="false" ht="30" hidden="false" customHeight="true" outlineLevel="0" collapsed="false">
      <c r="A358" s="617" t="n">
        <v>87</v>
      </c>
      <c r="B358" s="618" t="str">
        <f aca="false">IF(基本情報入力シート!C140="","",基本情報入力シート!C140)</f>
        <v/>
      </c>
      <c r="C358" s="618"/>
      <c r="D358" s="618"/>
      <c r="E358" s="618"/>
      <c r="F358" s="618"/>
      <c r="G358" s="619" t="str">
        <f aca="false">IF(基本情報入力シート!M140="","",基本情報入力シート!M140)</f>
        <v/>
      </c>
      <c r="H358" s="619" t="str">
        <f aca="false">IF(基本情報入力シート!R140="","",基本情報入力シート!R140)</f>
        <v/>
      </c>
      <c r="I358" s="619" t="str">
        <f aca="false">IF(基本情報入力シート!W140="","",基本情報入力シート!W140)</f>
        <v/>
      </c>
      <c r="J358" s="809" t="str">
        <f aca="false">IF(基本情報入力シート!X140="","",基本情報入力シート!X140)</f>
        <v/>
      </c>
      <c r="K358" s="619" t="str">
        <f aca="false">IF(基本情報入力シート!Y140="","",基本情報入力シート!Y140)</f>
        <v/>
      </c>
      <c r="L358" s="621" t="str">
        <f aca="false">IF(基本情報入力シート!AB140="","",基本情報入力シート!AB140)</f>
        <v/>
      </c>
      <c r="M358" s="622" t="e">
        <f aca="false">IF(基本情報入力シート!AC140="","",基本情報入力シート!AC140)</f>
        <v>#N/A</v>
      </c>
      <c r="N358" s="812" t="str">
        <f aca="false">IF('別紙様式2-2（４・５月分）'!Q272="","",'別紙様式2-2（４・５月分）'!Q272)</f>
        <v/>
      </c>
      <c r="O358" s="864" t="e">
        <f aca="false">IF(SUM('別紙様式2-2（４・５月分）'!R272:R274)=0,"",SUM('別紙様式2-2（４・５月分）'!R272:R274))</f>
        <v>#N/A</v>
      </c>
      <c r="P358" s="814" t="e">
        <f aca="false">IFERROR(VLOOKUP('別紙様式2-2（４・５月分）'!AR272,【参考】数式用!$AT$5:$AU$22,2,FALSE),"")))</f>
        <v>#N/A</v>
      </c>
      <c r="Q358" s="814"/>
      <c r="R358" s="814"/>
      <c r="S358" s="865" t="e">
        <f aca="false">IFERROR(VLOOKUP(K358,【参考】数式用!$A$5:$AB$27,MATCH(P358,【参考】数式用!$B$4:$AB$4,0)+1,0),"")))</f>
        <v>#N/A</v>
      </c>
      <c r="T358" s="816" t="s">
        <v>447</v>
      </c>
      <c r="U358" s="817"/>
      <c r="V358" s="866" t="e">
        <f aca="false">IFERROR(VLOOKUP(K358,【参考】数式用!$A$5:$AB$27,MATCH(U358,【参考】数式用!$B$4:$AB$4,0)+1,0),"")))</f>
        <v>#N/A</v>
      </c>
      <c r="W358" s="819" t="s">
        <v>114</v>
      </c>
      <c r="X358" s="820" t="n">
        <v>6</v>
      </c>
      <c r="Y358" s="627" t="s">
        <v>115</v>
      </c>
      <c r="Z358" s="820" t="n">
        <v>6</v>
      </c>
      <c r="AA358" s="627" t="s">
        <v>406</v>
      </c>
      <c r="AB358" s="820" t="n">
        <v>7</v>
      </c>
      <c r="AC358" s="627" t="s">
        <v>115</v>
      </c>
      <c r="AD358" s="820" t="n">
        <v>3</v>
      </c>
      <c r="AE358" s="627" t="s">
        <v>116</v>
      </c>
      <c r="AF358" s="627" t="s">
        <v>127</v>
      </c>
      <c r="AG358" s="821" t="n">
        <f aca="false">IF(X358&gt;=1,(AB358*12+AD358)-(X358*12+Z358)+1,"")</f>
        <v>10</v>
      </c>
      <c r="AH358" s="822" t="s">
        <v>407</v>
      </c>
      <c r="AI358" s="867" t="str">
        <f aca="false">IFERROR(ROUNDDOWN(ROUND(L358*V358,0)*M358,0)*AG358,"")</f>
        <v/>
      </c>
      <c r="AJ358" s="868" t="str">
        <f aca="false">IFERROR(ROUNDDOWN(ROUND((L358*(V358-AX358)),0)*M358,0)*AG358,"")</f>
        <v/>
      </c>
      <c r="AK358" s="825" t="e">
        <f aca="false">IFERROR(IF(OR(N358="",N359="",N361=""),0,ROUNDDOWN(ROUNDDOWN(ROUND(L358*VLOOKUP(K358,【参考】数式用!$A$5:$AB$27,MATCH("新加算Ⅳ",【参考】数式用!$B$4:$AB$4,0)+1,0),0)*M358,0)*AG358*0.5,0)),"")),0),0),0)))</f>
        <v>#N/A</v>
      </c>
      <c r="AL358" s="826"/>
      <c r="AM358" s="827" t="e">
        <f aca="false">IFERROR(IF(OR(N361="ベア加算",N361=""),0, IF(OR(U358="新加算Ⅰ",U358="新加算Ⅱ",U358="新加算Ⅲ",U358="新加算Ⅳ"),ROUNDDOWN(ROUND(L358*VLOOKUP(K358,【参考】数式用!$A$5:$I$27,MATCH("ベア加算",【参考】数式用!$B$4:$I$4,0)+1,0),0)*M358,0)*AG358,0)),"")),0),0))))</f>
        <v>#N/A</v>
      </c>
      <c r="AN358" s="704"/>
      <c r="AO358" s="828"/>
      <c r="AP358" s="705"/>
      <c r="AQ358" s="705"/>
      <c r="AR358" s="829"/>
      <c r="AS358" s="830"/>
      <c r="AT358" s="640" t="str">
        <f aca="false">IF(AV358="","",IF(V358&lt;O358,"！加算の要件上は問題ありませんが、令和６年４・５月と比較して令和６年６月に加算率が下がる計画になっています。",""))</f>
        <v/>
      </c>
      <c r="AU358" s="869"/>
      <c r="AV358" s="832" t="str">
        <f aca="false">IF(K358&lt;&gt;"","V列に色付け","")</f>
        <v/>
      </c>
      <c r="AW358" s="878" t="str">
        <f aca="false">IF('別紙様式2-2（４・５月分）'!O272="","",'別紙様式2-2（４・５月分）'!O272)</f>
        <v/>
      </c>
      <c r="AX358" s="834" t="e">
        <f aca="false">IF(SUM('別紙様式2-2（４・５月分）'!P272:P274)=0,"",SUM('別紙様式2-2（４・５月分）'!P272:P274))</f>
        <v>#N/A</v>
      </c>
      <c r="AY358" s="835" t="e">
        <f aca="false">IFERROR(VLOOKUP(K358,【参考】数式用!$AJ$2:$AK$24,2,FALSE),"")))</f>
        <v>#N/A</v>
      </c>
      <c r="AZ358" s="836" t="s">
        <v>448</v>
      </c>
      <c r="BA358" s="836" t="s">
        <v>449</v>
      </c>
      <c r="BB358" s="836" t="s">
        <v>450</v>
      </c>
      <c r="BC358" s="836" t="s">
        <v>451</v>
      </c>
      <c r="BD358" s="836" t="e">
        <f aca="false">IF(AND(P358&lt;&gt;"新加算Ⅰ",P358&lt;&gt;"新加算Ⅱ",P358&lt;&gt;"新加算Ⅲ",P358&lt;&gt;"新加算Ⅳ"),P358,IF(Q360&lt;&gt;"",Q360,""))</f>
        <v>#N/A</v>
      </c>
      <c r="BE358" s="836"/>
      <c r="BF358" s="836" t="e">
        <f aca="false">IF(AM358&lt;&gt;0,IF(AN358="○","入力済","未入力"),"")</f>
        <v>#N/A</v>
      </c>
      <c r="BG358" s="836" t="str">
        <f aca="false">IF(OR(U358="新加算Ⅰ",U358="新加算Ⅱ",U358="新加算Ⅲ",U358="新加算Ⅳ",U358="新加算Ⅴ（１）",U358="新加算Ⅴ（２）",U358="新加算Ⅴ（３）",U358="新加算ⅠⅤ（４）",U358="新加算Ⅴ（５）",U358="新加算Ⅴ（６）",U358="新加算Ⅴ（８）",U358="新加算Ⅴ（11）"),IF(OR(AO358="○",AO358="令和６年度中に満たす"),"入力済","未入力"),"")</f>
        <v/>
      </c>
      <c r="BH358" s="836" t="str">
        <f aca="false">IF(OR(U358="新加算Ⅴ（７）",U358="新加算Ⅴ（９）",U358="新加算Ⅴ（10）",U358="新加算Ⅴ（12）",U358="新加算Ⅴ（13）",U358="新加算Ⅴ（14）"),IF(OR(AP358="○",AP358="令和６年度中に満たす"),"入力済","未入力"),"")</f>
        <v/>
      </c>
      <c r="BI358" s="836" t="str">
        <f aca="false">IF(OR(U358="新加算Ⅰ",U358="新加算Ⅱ",U358="新加算Ⅲ",U358="新加算Ⅴ（１）",U358="新加算Ⅴ（３）",U358="新加算Ⅴ（８）"),IF(OR(AQ358="○",AQ358="令和６年度中に満たす"),"入力済","未入力"),"")</f>
        <v/>
      </c>
      <c r="BJ358" s="837" t="str">
        <f aca="false">IF(OR(U358="新加算Ⅰ",U358="新加算Ⅱ",U358="新加算Ⅴ（１）",U358="新加算Ⅴ（２）",U358="新加算Ⅴ（３）",U358="新加算Ⅴ（４）",U358="新加算Ⅴ（５）",U358="新加算Ⅴ（６）",U358="新加算Ⅴ（７）",U358="新加算Ⅴ（９）",U358="新加算Ⅴ（10）",U358="新加算Ⅴ（12）"),IF(OR(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（病院等（老健以外）)",K358&lt;&gt;"（介護予防）短期入所療養介護（医療院）"),AR358&lt;&gt;""),1,""),"")</f>
        <v/>
      </c>
      <c r="BK358" s="832" t="str">
        <f aca="false">IF(OR(U358="新加算Ⅰ",U358="新加算Ⅴ（１）",U358="新加算Ⅴ（２）",U358="新加算Ⅴ（５）",U358="新加算Ⅴ（７）",U358="新加算Ⅴ（10）"),IF(AS358="","未入力","入力済"),"")</f>
        <v/>
      </c>
      <c r="BL358" s="645" t="str">
        <f aca="false">G358</f>
        <v/>
      </c>
    </row>
    <row r="359" customFormat="false" ht="15" hidden="false" customHeight="true" outlineLevel="0" collapsed="false">
      <c r="A359" s="617"/>
      <c r="B359" s="618"/>
      <c r="C359" s="618"/>
      <c r="D359" s="618"/>
      <c r="E359" s="618"/>
      <c r="F359" s="618"/>
      <c r="G359" s="619"/>
      <c r="H359" s="619"/>
      <c r="I359" s="619"/>
      <c r="J359" s="809"/>
      <c r="K359" s="619"/>
      <c r="L359" s="621"/>
      <c r="M359" s="622"/>
      <c r="N359" s="838" t="str">
        <f aca="false">IF('別紙様式2-2（４・５月分）'!Q273="","",'別紙様式2-2（４・５月分）'!Q273)</f>
        <v/>
      </c>
      <c r="O359" s="864"/>
      <c r="P359" s="814"/>
      <c r="Q359" s="814"/>
      <c r="R359" s="814"/>
      <c r="S359" s="865"/>
      <c r="T359" s="816"/>
      <c r="U359" s="817"/>
      <c r="V359" s="866"/>
      <c r="W359" s="819"/>
      <c r="X359" s="820"/>
      <c r="Y359" s="627"/>
      <c r="Z359" s="820"/>
      <c r="AA359" s="627"/>
      <c r="AB359" s="820"/>
      <c r="AC359" s="627"/>
      <c r="AD359" s="820"/>
      <c r="AE359" s="627"/>
      <c r="AF359" s="627"/>
      <c r="AG359" s="821"/>
      <c r="AH359" s="822"/>
      <c r="AI359" s="867"/>
      <c r="AJ359" s="868"/>
      <c r="AK359" s="825"/>
      <c r="AL359" s="826"/>
      <c r="AM359" s="827"/>
      <c r="AN359" s="704"/>
      <c r="AO359" s="828"/>
      <c r="AP359" s="705"/>
      <c r="AQ359" s="705"/>
      <c r="AR359" s="829"/>
      <c r="AS359" s="830"/>
      <c r="AT359" s="839" t="str">
        <f aca="false">IF(AV358="","",IF(AG358&gt;10,"！令和６年度の新加算の「算定対象月」が10か月を超えています。標準的な「算定対象月」は令和６年６月から令和７年３月です。",IF(OR(AB358&lt;&gt;7,AD358&lt;&gt;3),"！算定期間の終わりが令和７年３月になっていません。区分変更を行う場合は、別紙様式2-4に記入してください。","")))</f>
        <v/>
      </c>
      <c r="AU359" s="869"/>
      <c r="AV359" s="832"/>
      <c r="AW359" s="878" t="str">
        <f aca="false">IF('別紙様式2-2（４・５月分）'!O273="","",'別紙様式2-2（４・５月分）'!O273)</f>
        <v/>
      </c>
      <c r="AX359" s="834"/>
      <c r="AY359" s="835"/>
      <c r="AZ359" s="836"/>
      <c r="BA359" s="836"/>
      <c r="BB359" s="836"/>
      <c r="BC359" s="836"/>
      <c r="BD359" s="836"/>
      <c r="BE359" s="836"/>
      <c r="BF359" s="836"/>
      <c r="BG359" s="836"/>
      <c r="BH359" s="836"/>
      <c r="BI359" s="836"/>
      <c r="BJ359" s="837"/>
      <c r="BK359" s="832"/>
      <c r="BL359" s="645" t="str">
        <f aca="false">G358</f>
        <v/>
      </c>
    </row>
    <row r="360" s="1" customFormat="true" ht="15" hidden="false" customHeight="true" outlineLevel="0" collapsed="false">
      <c r="A360" s="617"/>
      <c r="B360" s="618"/>
      <c r="C360" s="618"/>
      <c r="D360" s="618"/>
      <c r="E360" s="618"/>
      <c r="F360" s="618"/>
      <c r="G360" s="619"/>
      <c r="H360" s="619"/>
      <c r="I360" s="619"/>
      <c r="J360" s="809"/>
      <c r="K360" s="619"/>
      <c r="L360" s="621"/>
      <c r="M360" s="622"/>
      <c r="N360" s="838"/>
      <c r="O360" s="864"/>
      <c r="P360" s="874" t="s">
        <v>118</v>
      </c>
      <c r="Q360" s="841" t="e">
        <f aca="false">IFERROR(VLOOKUP('別紙様式2-2（４・５月分）'!AR272,【参考】数式用!$AT$5:$AV$22,3,FALSE),"")))</f>
        <v>#N/A</v>
      </c>
      <c r="R360" s="875" t="s">
        <v>120</v>
      </c>
      <c r="S360" s="876" t="e">
        <f aca="false">IFERROR(VLOOKUP(K358,【参考】数式用!$A$5:$AB$27,MATCH(Q360,【参考】数式用!$B$4:$AB$4,0)+1,0),"")))</f>
        <v>#N/A</v>
      </c>
      <c r="T360" s="844" t="s">
        <v>452</v>
      </c>
      <c r="U360" s="845"/>
      <c r="V360" s="871" t="e">
        <f aca="false">IFERROR(VLOOKUP(K358,【参考】数式用!$A$5:$AB$27,MATCH(U360,【参考】数式用!$B$4:$AB$4,0)+1,0),"")))</f>
        <v>#N/A</v>
      </c>
      <c r="W360" s="847" t="s">
        <v>114</v>
      </c>
      <c r="X360" s="882" t="n">
        <v>7</v>
      </c>
      <c r="Y360" s="668" t="s">
        <v>115</v>
      </c>
      <c r="Z360" s="882" t="n">
        <v>4</v>
      </c>
      <c r="AA360" s="668" t="s">
        <v>406</v>
      </c>
      <c r="AB360" s="882" t="n">
        <v>8</v>
      </c>
      <c r="AC360" s="668" t="s">
        <v>115</v>
      </c>
      <c r="AD360" s="882" t="n">
        <v>3</v>
      </c>
      <c r="AE360" s="668" t="s">
        <v>116</v>
      </c>
      <c r="AF360" s="668" t="s">
        <v>127</v>
      </c>
      <c r="AG360" s="849" t="n">
        <f aca="false">IF(X360&gt;=1,(AB360*12+AD360)-(X360*12+Z360)+1,"")</f>
        <v>12</v>
      </c>
      <c r="AH360" s="850" t="s">
        <v>407</v>
      </c>
      <c r="AI360" s="872" t="str">
        <f aca="false">IFERROR(ROUNDDOWN(ROUND(L358*V360,0)*M358,0)*AG360,"")</f>
        <v/>
      </c>
      <c r="AJ360" s="883" t="str">
        <f aca="false">IFERROR(ROUNDDOWN(ROUND((L358*(V360-AX358)),0)*M358,0)*AG360,"")</f>
        <v/>
      </c>
      <c r="AK360" s="853" t="e">
        <f aca="false">IFERROR(IF(OR(N358="",N359="",N361=""),0,ROUNDDOWN(ROUNDDOWN(ROUND(L358*VLOOKUP(K358,【参考】数式用!$A$5:$AB$27,MATCH("新加算Ⅳ",【参考】数式用!$B$4:$AB$4,0)+1,0),0)*M358,0)*AG360*0.5,0)),"")),0),0),0)))</f>
        <v>#N/A</v>
      </c>
      <c r="AL360" s="854" t="str">
        <f aca="false">IF(U360&lt;&gt;"","新規に適用","")</f>
        <v/>
      </c>
      <c r="AM360" s="855" t="e">
        <f aca="false">IFERROR(IF(OR(N361="ベア加算",N361=""),0, IF(OR(U358="新加算Ⅰ",U358="新加算Ⅱ",U358="新加算Ⅲ",U358="新加算Ⅳ"),0,ROUNDDOWN(ROUND(L358*VLOOKUP(K358,【参考】数式用!$A$5:$I$27,MATCH("ベア加算",【参考】数式用!$B$4:$I$4,0)+1,0),0)*M358,0)*AG360)),"")),0),0))))</f>
        <v>#N/A</v>
      </c>
      <c r="AN360" s="856" t="e">
        <f aca="false">IF(AM360=0,"",IF(AND(U360&lt;&gt;"",AN358=""),"新規に適用",IF(AND(U360&lt;&gt;"",AN358&lt;&gt;""),"継続で適用","")))</f>
        <v>#N/A</v>
      </c>
      <c r="AO360" s="856" t="str">
        <f aca="false">IF(AND(U360&lt;&gt;"",AO358=""),"新規に適用",IF(AND(U360&lt;&gt;"",AO358&lt;&gt;""),"継続で適用",""))</f>
        <v/>
      </c>
      <c r="AP360" s="857"/>
      <c r="AQ360" s="856" t="str">
        <f aca="false">IF(AND(U360&lt;&gt;"",AQ358=""),"新規に適用",IF(AND(U360&lt;&gt;"",AQ358&lt;&gt;""),"継続で適用",""))</f>
        <v/>
      </c>
      <c r="AR360" s="858" t="str">
        <f aca="false">IF(AND(U360&lt;&gt;"",AO358=""),"新規に適用",IF(AND(U360&lt;&gt;"",OR(U358="新加算Ⅰ",U358="新加算Ⅱ",U358="新加算Ⅴ（１）",U358="新加算Ⅴ（２）",U358="新加算Ⅴ（３）",U358="新加算Ⅴ（４）",U358="新加算Ⅴ（５）",U358="新加算Ⅴ（６）",U358="新加算Ⅴ（７）",U358="新加算Ⅴ（９）",U358="新加算Ⅴ（10）",U358="新加算Ⅴ（12）")),"継続で適用",""))</f>
        <v/>
      </c>
      <c r="AS360" s="856" t="str">
        <f aca="false">IF(AND(U360&lt;&gt;"",AS358=""),"新規に適用",IF(AND(U360&lt;&gt;"",AS358&lt;&gt;""),"継続で適用",""))</f>
        <v/>
      </c>
      <c r="AT360" s="839"/>
      <c r="AU360" s="869"/>
      <c r="AV360" s="832" t="str">
        <f aca="false">IF(K358&lt;&gt;"","V列に色付け","")</f>
        <v/>
      </c>
      <c r="AW360" s="878"/>
      <c r="AX360" s="834"/>
      <c r="BL360" s="645" t="str">
        <f aca="false">G358</f>
        <v/>
      </c>
    </row>
    <row r="361" s="1" customFormat="true" ht="30" hidden="false" customHeight="true" outlineLevel="0" collapsed="false">
      <c r="A361" s="617"/>
      <c r="B361" s="618"/>
      <c r="C361" s="618"/>
      <c r="D361" s="618"/>
      <c r="E361" s="618"/>
      <c r="F361" s="618"/>
      <c r="G361" s="619"/>
      <c r="H361" s="619"/>
      <c r="I361" s="619"/>
      <c r="J361" s="809"/>
      <c r="K361" s="619"/>
      <c r="L361" s="621"/>
      <c r="M361" s="622"/>
      <c r="N361" s="860" t="str">
        <f aca="false">IF('別紙様式2-2（４・５月分）'!Q274="","",'別紙様式2-2（４・５月分）'!Q274)</f>
        <v/>
      </c>
      <c r="O361" s="864"/>
      <c r="P361" s="874"/>
      <c r="Q361" s="841"/>
      <c r="R361" s="875"/>
      <c r="S361" s="876"/>
      <c r="T361" s="844"/>
      <c r="U361" s="845"/>
      <c r="V361" s="871"/>
      <c r="W361" s="847"/>
      <c r="X361" s="882"/>
      <c r="Y361" s="668"/>
      <c r="Z361" s="882"/>
      <c r="AA361" s="668"/>
      <c r="AB361" s="882"/>
      <c r="AC361" s="668"/>
      <c r="AD361" s="882"/>
      <c r="AE361" s="668"/>
      <c r="AF361" s="668"/>
      <c r="AG361" s="849"/>
      <c r="AH361" s="850"/>
      <c r="AI361" s="872"/>
      <c r="AJ361" s="883"/>
      <c r="AK361" s="853"/>
      <c r="AL361" s="854"/>
      <c r="AM361" s="855"/>
      <c r="AN361" s="856"/>
      <c r="AO361" s="856"/>
      <c r="AP361" s="857"/>
      <c r="AQ361" s="856"/>
      <c r="AR361" s="858"/>
      <c r="AS361" s="856"/>
      <c r="AT361" s="682" t="str">
        <f aca="false">IF(AV358="","",IF(OR(U358="",AND(N361="ベア加算なし",OR(U358="新加算Ⅰ",U358="新加算Ⅱ",U358="新加算Ⅲ",U358="新加算Ⅳ"),AN358=""),AND(OR(U358="新加算Ⅰ",U358="新加算Ⅱ",U358="新加算Ⅲ",U358="新加算Ⅳ",U358="新加算Ⅴ（１）",U358="新加算Ⅴ（２）",U358="新加算Ⅴ（３）",U358="新加算Ⅴ（４）",U358="新加算Ⅴ（５）",U358="新加算Ⅴ（６）",U358="新加算Ⅴ（８）",U358="新加算Ⅴ（11）"),AO358=""),AND(OR(U358="新加算Ⅴ（７）",U358="新加算Ⅴ（９）",U358="新加算Ⅴ（10）",U358="新加算Ⅴ（12）",U358="新加算Ⅴ（13）",U358="新加算Ⅴ（14）"),AP358=""),AND(OR(U358="新加算Ⅰ",U358="新加算Ⅱ",U358="新加算Ⅲ",U358="新加算Ⅴ（１）",U358="新加算Ⅴ（３）",U358="新加算Ⅴ（８）"),AQ358=""),AND(AND(OR(U358="新加算Ⅰ",U358="新加算Ⅱ",U358="新加算Ⅴ（１）",U358="新加算Ⅴ（２）",U358="新加算Ⅴ（３）",U358="新加算Ⅴ（４）",U358="新加算Ⅴ（５）",U358="新加算Ⅴ（６）",U358="新加算Ⅴ（７）",U358="新加算Ⅴ（９）",U358="新加算Ⅴ（10）",U358="新加算Ⅴ（12）"),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358=""),AND(OR(U358="新加算Ⅰ",U358="新加算Ⅴ（１）",U358="新加算Ⅴ（２）",U358="新加算Ⅴ（５）",U358="新加算Ⅴ（７）",U358="新加算Ⅴ（10）"),AS358="")),"！記入が必要な欄（ピンク色のセル）に空欄があります。空欄を埋めてください。",""))</f>
        <v/>
      </c>
      <c r="AU361" s="869"/>
      <c r="AV361" s="832"/>
      <c r="AW361" s="878" t="str">
        <f aca="false">IF('別紙様式2-2（４・５月分）'!O274="","",'別紙様式2-2（４・５月分）'!O274)</f>
        <v/>
      </c>
      <c r="AX361" s="834"/>
      <c r="BL361" s="645" t="str">
        <f aca="false">G358</f>
        <v/>
      </c>
    </row>
    <row r="362" customFormat="false" ht="30" hidden="false" customHeight="true" outlineLevel="0" collapsed="false">
      <c r="A362" s="731" t="n">
        <v>88</v>
      </c>
      <c r="B362" s="732" t="str">
        <f aca="false">IF(基本情報入力シート!C141="","",基本情報入力シート!C141)</f>
        <v/>
      </c>
      <c r="C362" s="732"/>
      <c r="D362" s="732"/>
      <c r="E362" s="732"/>
      <c r="F362" s="732"/>
      <c r="G362" s="733" t="str">
        <f aca="false">IF(基本情報入力シート!M141="","",基本情報入力シート!M141)</f>
        <v/>
      </c>
      <c r="H362" s="733" t="str">
        <f aca="false">IF(基本情報入力シート!R141="","",基本情報入力シート!R141)</f>
        <v/>
      </c>
      <c r="I362" s="733" t="str">
        <f aca="false">IF(基本情報入力シート!W141="","",基本情報入力シート!W141)</f>
        <v/>
      </c>
      <c r="J362" s="861" t="str">
        <f aca="false">IF(基本情報入力シート!X141="","",基本情報入力シート!X141)</f>
        <v/>
      </c>
      <c r="K362" s="733" t="str">
        <f aca="false">IF(基本情報入力シート!Y141="","",基本情報入力シート!Y141)</f>
        <v/>
      </c>
      <c r="L362" s="880" t="str">
        <f aca="false">IF(基本情報入力シート!AB141="","",基本情報入力シート!AB141)</f>
        <v/>
      </c>
      <c r="M362" s="881" t="e">
        <f aca="false">IF(基本情報入力シート!AC141="","",基本情報入力シート!AC141)</f>
        <v>#N/A</v>
      </c>
      <c r="N362" s="812" t="str">
        <f aca="false">IF('別紙様式2-2（４・５月分）'!Q275="","",'別紙様式2-2（４・５月分）'!Q275)</f>
        <v/>
      </c>
      <c r="O362" s="864" t="e">
        <f aca="false">IF(SUM('別紙様式2-2（４・５月分）'!R275:R277)=0,"",SUM('別紙様式2-2（４・５月分）'!R275:R277))</f>
        <v>#N/A</v>
      </c>
      <c r="P362" s="814" t="e">
        <f aca="false">IFERROR(VLOOKUP('別紙様式2-2（４・５月分）'!AR275,【参考】数式用!$AT$5:$AU$22,2,FALSE),"")))</f>
        <v>#N/A</v>
      </c>
      <c r="Q362" s="814"/>
      <c r="R362" s="814"/>
      <c r="S362" s="865" t="e">
        <f aca="false">IFERROR(VLOOKUP(K362,【参考】数式用!$A$5:$AB$27,MATCH(P362,【参考】数式用!$B$4:$AB$4,0)+1,0),"")))</f>
        <v>#N/A</v>
      </c>
      <c r="T362" s="816" t="s">
        <v>447</v>
      </c>
      <c r="U362" s="817"/>
      <c r="V362" s="866" t="e">
        <f aca="false">IFERROR(VLOOKUP(K362,【参考】数式用!$A$5:$AB$27,MATCH(U362,【参考】数式用!$B$4:$AB$4,0)+1,0),"")))</f>
        <v>#N/A</v>
      </c>
      <c r="W362" s="819" t="s">
        <v>114</v>
      </c>
      <c r="X362" s="820" t="n">
        <v>6</v>
      </c>
      <c r="Y362" s="627" t="s">
        <v>115</v>
      </c>
      <c r="Z362" s="820" t="n">
        <v>6</v>
      </c>
      <c r="AA362" s="627" t="s">
        <v>406</v>
      </c>
      <c r="AB362" s="820" t="n">
        <v>7</v>
      </c>
      <c r="AC362" s="627" t="s">
        <v>115</v>
      </c>
      <c r="AD362" s="820" t="n">
        <v>3</v>
      </c>
      <c r="AE362" s="627" t="s">
        <v>116</v>
      </c>
      <c r="AF362" s="627" t="s">
        <v>127</v>
      </c>
      <c r="AG362" s="821" t="n">
        <f aca="false">IF(X362&gt;=1,(AB362*12+AD362)-(X362*12+Z362)+1,"")</f>
        <v>10</v>
      </c>
      <c r="AH362" s="822" t="s">
        <v>407</v>
      </c>
      <c r="AI362" s="867" t="str">
        <f aca="false">IFERROR(ROUNDDOWN(ROUND(L362*V362,0)*M362,0)*AG362,"")</f>
        <v/>
      </c>
      <c r="AJ362" s="868" t="str">
        <f aca="false">IFERROR(ROUNDDOWN(ROUND((L362*(V362-AX362)),0)*M362,0)*AG362,"")</f>
        <v/>
      </c>
      <c r="AK362" s="825" t="e">
        <f aca="false">IFERROR(IF(OR(N362="",N363="",N365=""),0,ROUNDDOWN(ROUNDDOWN(ROUND(L362*VLOOKUP(K362,【参考】数式用!$A$5:$AB$27,MATCH("新加算Ⅳ",【参考】数式用!$B$4:$AB$4,0)+1,0),0)*M362,0)*AG362*0.5,0)),"")),0),0),0)))</f>
        <v>#N/A</v>
      </c>
      <c r="AL362" s="826"/>
      <c r="AM362" s="827" t="e">
        <f aca="false">IFERROR(IF(OR(N365="ベア加算",N365=""),0, IF(OR(U362="新加算Ⅰ",U362="新加算Ⅱ",U362="新加算Ⅲ",U362="新加算Ⅳ"),ROUNDDOWN(ROUND(L362*VLOOKUP(K362,【参考】数式用!$A$5:$I$27,MATCH("ベア加算",【参考】数式用!$B$4:$I$4,0)+1,0),0)*M362,0)*AG362,0)),"")),0),0))))</f>
        <v>#N/A</v>
      </c>
      <c r="AN362" s="704"/>
      <c r="AO362" s="828"/>
      <c r="AP362" s="705"/>
      <c r="AQ362" s="705"/>
      <c r="AR362" s="829"/>
      <c r="AS362" s="830"/>
      <c r="AT362" s="640" t="str">
        <f aca="false">IF(AV362="","",IF(V362&lt;O362,"！加算の要件上は問題ありませんが、令和６年４・５月と比較して令和６年６月に加算率が下がる計画になっています。",""))</f>
        <v/>
      </c>
      <c r="AU362" s="869"/>
      <c r="AV362" s="832" t="str">
        <f aca="false">IF(K362&lt;&gt;"","V列に色付け","")</f>
        <v/>
      </c>
      <c r="AW362" s="878" t="str">
        <f aca="false">IF('別紙様式2-2（４・５月分）'!O275="","",'別紙様式2-2（４・５月分）'!O275)</f>
        <v/>
      </c>
      <c r="AX362" s="834" t="e">
        <f aca="false">IF(SUM('別紙様式2-2（４・５月分）'!P275:P277)=0,"",SUM('別紙様式2-2（４・５月分）'!P275:P277))</f>
        <v>#N/A</v>
      </c>
      <c r="AY362" s="835" t="e">
        <f aca="false">IFERROR(VLOOKUP(K362,【参考】数式用!$AJ$2:$AK$24,2,FALSE),"")))</f>
        <v>#N/A</v>
      </c>
      <c r="AZ362" s="836" t="s">
        <v>448</v>
      </c>
      <c r="BA362" s="836" t="s">
        <v>449</v>
      </c>
      <c r="BB362" s="836" t="s">
        <v>450</v>
      </c>
      <c r="BC362" s="836" t="s">
        <v>451</v>
      </c>
      <c r="BD362" s="836" t="e">
        <f aca="false">IF(AND(P362&lt;&gt;"新加算Ⅰ",P362&lt;&gt;"新加算Ⅱ",P362&lt;&gt;"新加算Ⅲ",P362&lt;&gt;"新加算Ⅳ"),P362,IF(Q364&lt;&gt;"",Q364,""))</f>
        <v>#N/A</v>
      </c>
      <c r="BE362" s="836"/>
      <c r="BF362" s="836" t="e">
        <f aca="false">IF(AM362&lt;&gt;0,IF(AN362="○","入力済","未入力"),"")</f>
        <v>#N/A</v>
      </c>
      <c r="BG362" s="836" t="str">
        <f aca="false">IF(OR(U362="新加算Ⅰ",U362="新加算Ⅱ",U362="新加算Ⅲ",U362="新加算Ⅳ",U362="新加算Ⅴ（１）",U362="新加算Ⅴ（２）",U362="新加算Ⅴ（３）",U362="新加算ⅠⅤ（４）",U362="新加算Ⅴ（５）",U362="新加算Ⅴ（６）",U362="新加算Ⅴ（８）",U362="新加算Ⅴ（11）"),IF(OR(AO362="○",AO362="令和６年度中に満たす"),"入力済","未入力"),"")</f>
        <v/>
      </c>
      <c r="BH362" s="836" t="str">
        <f aca="false">IF(OR(U362="新加算Ⅴ（７）",U362="新加算Ⅴ（９）",U362="新加算Ⅴ（10）",U362="新加算Ⅴ（12）",U362="新加算Ⅴ（13）",U362="新加算Ⅴ（14）"),IF(OR(AP362="○",AP362="令和６年度中に満たす"),"入力済","未入力"),"")</f>
        <v/>
      </c>
      <c r="BI362" s="836" t="str">
        <f aca="false">IF(OR(U362="新加算Ⅰ",U362="新加算Ⅱ",U362="新加算Ⅲ",U362="新加算Ⅴ（１）",U362="新加算Ⅴ（３）",U362="新加算Ⅴ（８）"),IF(OR(AQ362="○",AQ362="令和６年度中に満たす"),"入力済","未入力"),"")</f>
        <v/>
      </c>
      <c r="BJ362" s="837" t="str">
        <f aca="false">IF(OR(U362="新加算Ⅰ",U362="新加算Ⅱ",U362="新加算Ⅴ（１）",U362="新加算Ⅴ（２）",U362="新加算Ⅴ（３）",U362="新加算Ⅴ（４）",U362="新加算Ⅴ（５）",U362="新加算Ⅴ（６）",U362="新加算Ⅴ（７）",U362="新加算Ⅴ（９）",U362="新加算Ⅴ（10）",U362="新加算Ⅴ（12）"),IF(OR(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（病院等（老健以外）)",K362&lt;&gt;"（介護予防）短期入所療養介護（医療院）"),AR362&lt;&gt;""),1,""),"")</f>
        <v/>
      </c>
      <c r="BK362" s="832" t="str">
        <f aca="false">IF(OR(U362="新加算Ⅰ",U362="新加算Ⅴ（１）",U362="新加算Ⅴ（２）",U362="新加算Ⅴ（５）",U362="新加算Ⅴ（７）",U362="新加算Ⅴ（10）"),IF(AS362="","未入力","入力済"),"")</f>
        <v/>
      </c>
      <c r="BL362" s="645" t="str">
        <f aca="false">G362</f>
        <v/>
      </c>
    </row>
    <row r="363" customFormat="false" ht="15" hidden="false" customHeight="true" outlineLevel="0" collapsed="false">
      <c r="A363" s="731"/>
      <c r="B363" s="732"/>
      <c r="C363" s="732"/>
      <c r="D363" s="732"/>
      <c r="E363" s="732"/>
      <c r="F363" s="732"/>
      <c r="G363" s="733"/>
      <c r="H363" s="733"/>
      <c r="I363" s="733"/>
      <c r="J363" s="861"/>
      <c r="K363" s="733"/>
      <c r="L363" s="880"/>
      <c r="M363" s="881"/>
      <c r="N363" s="838" t="str">
        <f aca="false">IF('別紙様式2-2（４・５月分）'!Q276="","",'別紙様式2-2（４・５月分）'!Q276)</f>
        <v/>
      </c>
      <c r="O363" s="864"/>
      <c r="P363" s="814"/>
      <c r="Q363" s="814"/>
      <c r="R363" s="814"/>
      <c r="S363" s="865"/>
      <c r="T363" s="816"/>
      <c r="U363" s="817"/>
      <c r="V363" s="866"/>
      <c r="W363" s="819"/>
      <c r="X363" s="820"/>
      <c r="Y363" s="627"/>
      <c r="Z363" s="820"/>
      <c r="AA363" s="627"/>
      <c r="AB363" s="820"/>
      <c r="AC363" s="627"/>
      <c r="AD363" s="820"/>
      <c r="AE363" s="627"/>
      <c r="AF363" s="627"/>
      <c r="AG363" s="821"/>
      <c r="AH363" s="822"/>
      <c r="AI363" s="867"/>
      <c r="AJ363" s="868"/>
      <c r="AK363" s="825"/>
      <c r="AL363" s="826"/>
      <c r="AM363" s="827"/>
      <c r="AN363" s="704"/>
      <c r="AO363" s="828"/>
      <c r="AP363" s="705"/>
      <c r="AQ363" s="705"/>
      <c r="AR363" s="829"/>
      <c r="AS363" s="830"/>
      <c r="AT363" s="839" t="str">
        <f aca="false">IF(AV362="","",IF(AG362&gt;10,"！令和６年度の新加算の「算定対象月」が10か月を超えています。標準的な「算定対象月」は令和６年６月から令和７年３月です。",IF(OR(AB362&lt;&gt;7,AD362&lt;&gt;3),"！算定期間の終わりが令和７年３月になっていません。区分変更を行う場合は、別紙様式2-4に記入してください。","")))</f>
        <v/>
      </c>
      <c r="AU363" s="869"/>
      <c r="AV363" s="832"/>
      <c r="AW363" s="878" t="str">
        <f aca="false">IF('別紙様式2-2（４・５月分）'!O276="","",'別紙様式2-2（４・５月分）'!O276)</f>
        <v/>
      </c>
      <c r="AX363" s="834"/>
      <c r="AY363" s="835"/>
      <c r="AZ363" s="836"/>
      <c r="BA363" s="836"/>
      <c r="BB363" s="836"/>
      <c r="BC363" s="836"/>
      <c r="BD363" s="836"/>
      <c r="BE363" s="836"/>
      <c r="BF363" s="836"/>
      <c r="BG363" s="836"/>
      <c r="BH363" s="836"/>
      <c r="BI363" s="836"/>
      <c r="BJ363" s="837"/>
      <c r="BK363" s="832"/>
      <c r="BL363" s="645" t="str">
        <f aca="false">G362</f>
        <v/>
      </c>
    </row>
    <row r="364" s="1" customFormat="true" ht="15" hidden="false" customHeight="true" outlineLevel="0" collapsed="false">
      <c r="A364" s="731"/>
      <c r="B364" s="732"/>
      <c r="C364" s="732"/>
      <c r="D364" s="732"/>
      <c r="E364" s="732"/>
      <c r="F364" s="732"/>
      <c r="G364" s="733"/>
      <c r="H364" s="733"/>
      <c r="I364" s="733"/>
      <c r="J364" s="861"/>
      <c r="K364" s="733"/>
      <c r="L364" s="880"/>
      <c r="M364" s="881"/>
      <c r="N364" s="838"/>
      <c r="O364" s="864"/>
      <c r="P364" s="874" t="s">
        <v>118</v>
      </c>
      <c r="Q364" s="841" t="e">
        <f aca="false">IFERROR(VLOOKUP('別紙様式2-2（４・５月分）'!AR275,【参考】数式用!$AT$5:$AV$22,3,FALSE),"")))</f>
        <v>#N/A</v>
      </c>
      <c r="R364" s="875" t="s">
        <v>120</v>
      </c>
      <c r="S364" s="870" t="e">
        <f aca="false">IFERROR(VLOOKUP(K362,【参考】数式用!$A$5:$AB$27,MATCH(Q364,【参考】数式用!$B$4:$AB$4,0)+1,0),"")))</f>
        <v>#N/A</v>
      </c>
      <c r="T364" s="844" t="s">
        <v>452</v>
      </c>
      <c r="U364" s="845"/>
      <c r="V364" s="871" t="e">
        <f aca="false">IFERROR(VLOOKUP(K362,【参考】数式用!$A$5:$AB$27,MATCH(U364,【参考】数式用!$B$4:$AB$4,0)+1,0),"")))</f>
        <v>#N/A</v>
      </c>
      <c r="W364" s="847" t="s">
        <v>114</v>
      </c>
      <c r="X364" s="882" t="n">
        <v>7</v>
      </c>
      <c r="Y364" s="668" t="s">
        <v>115</v>
      </c>
      <c r="Z364" s="882" t="n">
        <v>4</v>
      </c>
      <c r="AA364" s="668" t="s">
        <v>406</v>
      </c>
      <c r="AB364" s="882" t="n">
        <v>8</v>
      </c>
      <c r="AC364" s="668" t="s">
        <v>115</v>
      </c>
      <c r="AD364" s="882" t="n">
        <v>3</v>
      </c>
      <c r="AE364" s="668" t="s">
        <v>116</v>
      </c>
      <c r="AF364" s="668" t="s">
        <v>127</v>
      </c>
      <c r="AG364" s="849" t="n">
        <f aca="false">IF(X364&gt;=1,(AB364*12+AD364)-(X364*12+Z364)+1,"")</f>
        <v>12</v>
      </c>
      <c r="AH364" s="850" t="s">
        <v>407</v>
      </c>
      <c r="AI364" s="872" t="str">
        <f aca="false">IFERROR(ROUNDDOWN(ROUND(L362*V364,0)*M362,0)*AG364,"")</f>
        <v/>
      </c>
      <c r="AJ364" s="883" t="str">
        <f aca="false">IFERROR(ROUNDDOWN(ROUND((L362*(V364-AX362)),0)*M362,0)*AG364,"")</f>
        <v/>
      </c>
      <c r="AK364" s="853" t="e">
        <f aca="false">IFERROR(IF(OR(N362="",N363="",N365=""),0,ROUNDDOWN(ROUNDDOWN(ROUND(L362*VLOOKUP(K362,【参考】数式用!$A$5:$AB$27,MATCH("新加算Ⅳ",【参考】数式用!$B$4:$AB$4,0)+1,0),0)*M362,0)*AG364*0.5,0)),"")),0),0),0)))</f>
        <v>#N/A</v>
      </c>
      <c r="AL364" s="854" t="str">
        <f aca="false">IF(U364&lt;&gt;"","新規に適用","")</f>
        <v/>
      </c>
      <c r="AM364" s="855" t="e">
        <f aca="false">IFERROR(IF(OR(N365="ベア加算",N365=""),0, IF(OR(U362="新加算Ⅰ",U362="新加算Ⅱ",U362="新加算Ⅲ",U362="新加算Ⅳ"),0,ROUNDDOWN(ROUND(L362*VLOOKUP(K362,【参考】数式用!$A$5:$I$27,MATCH("ベア加算",【参考】数式用!$B$4:$I$4,0)+1,0),0)*M362,0)*AG364)),"")),0),0))))</f>
        <v>#N/A</v>
      </c>
      <c r="AN364" s="856" t="e">
        <f aca="false">IF(AM364=0,"",IF(AND(U364&lt;&gt;"",AN362=""),"新規に適用",IF(AND(U364&lt;&gt;"",AN362&lt;&gt;""),"継続で適用","")))</f>
        <v>#N/A</v>
      </c>
      <c r="AO364" s="856" t="str">
        <f aca="false">IF(AND(U364&lt;&gt;"",AO362=""),"新規に適用",IF(AND(U364&lt;&gt;"",AO362&lt;&gt;""),"継続で適用",""))</f>
        <v/>
      </c>
      <c r="AP364" s="857"/>
      <c r="AQ364" s="856" t="str">
        <f aca="false">IF(AND(U364&lt;&gt;"",AQ362=""),"新規に適用",IF(AND(U364&lt;&gt;"",AQ362&lt;&gt;""),"継続で適用",""))</f>
        <v/>
      </c>
      <c r="AR364" s="858" t="str">
        <f aca="false">IF(AND(U364&lt;&gt;"",AO362=""),"新規に適用",IF(AND(U364&lt;&gt;"",OR(U362="新加算Ⅰ",U362="新加算Ⅱ",U362="新加算Ⅴ（１）",U362="新加算Ⅴ（２）",U362="新加算Ⅴ（３）",U362="新加算Ⅴ（４）",U362="新加算Ⅴ（５）",U362="新加算Ⅴ（６）",U362="新加算Ⅴ（７）",U362="新加算Ⅴ（９）",U362="新加算Ⅴ（10）",U362="新加算Ⅴ（12）")),"継続で適用",""))</f>
        <v/>
      </c>
      <c r="AS364" s="856" t="str">
        <f aca="false">IF(AND(U364&lt;&gt;"",AS362=""),"新規に適用",IF(AND(U364&lt;&gt;"",AS362&lt;&gt;""),"継続で適用",""))</f>
        <v/>
      </c>
      <c r="AT364" s="839"/>
      <c r="AU364" s="869"/>
      <c r="AV364" s="832" t="str">
        <f aca="false">IF(K362&lt;&gt;"","V列に色付け","")</f>
        <v/>
      </c>
      <c r="AW364" s="878"/>
      <c r="AX364" s="834"/>
      <c r="BL364" s="645" t="str">
        <f aca="false">G362</f>
        <v/>
      </c>
    </row>
    <row r="365" s="1" customFormat="true" ht="30" hidden="false" customHeight="true" outlineLevel="0" collapsed="false">
      <c r="A365" s="731"/>
      <c r="B365" s="732"/>
      <c r="C365" s="732"/>
      <c r="D365" s="732"/>
      <c r="E365" s="732"/>
      <c r="F365" s="732"/>
      <c r="G365" s="733"/>
      <c r="H365" s="733"/>
      <c r="I365" s="733"/>
      <c r="J365" s="861"/>
      <c r="K365" s="733"/>
      <c r="L365" s="880"/>
      <c r="M365" s="881"/>
      <c r="N365" s="860" t="str">
        <f aca="false">IF('別紙様式2-2（４・５月分）'!Q277="","",'別紙様式2-2（４・５月分）'!Q277)</f>
        <v/>
      </c>
      <c r="O365" s="864"/>
      <c r="P365" s="874"/>
      <c r="Q365" s="841"/>
      <c r="R365" s="875"/>
      <c r="S365" s="870"/>
      <c r="T365" s="844"/>
      <c r="U365" s="845"/>
      <c r="V365" s="871"/>
      <c r="W365" s="847"/>
      <c r="X365" s="882"/>
      <c r="Y365" s="668"/>
      <c r="Z365" s="882"/>
      <c r="AA365" s="668"/>
      <c r="AB365" s="882"/>
      <c r="AC365" s="668"/>
      <c r="AD365" s="882"/>
      <c r="AE365" s="668"/>
      <c r="AF365" s="668"/>
      <c r="AG365" s="849"/>
      <c r="AH365" s="850"/>
      <c r="AI365" s="872"/>
      <c r="AJ365" s="883"/>
      <c r="AK365" s="853"/>
      <c r="AL365" s="854"/>
      <c r="AM365" s="855"/>
      <c r="AN365" s="856"/>
      <c r="AO365" s="856"/>
      <c r="AP365" s="857"/>
      <c r="AQ365" s="856"/>
      <c r="AR365" s="858"/>
      <c r="AS365" s="856"/>
      <c r="AT365" s="682" t="str">
        <f aca="false">IF(AV362="","",IF(OR(U362="",AND(N365="ベア加算なし",OR(U362="新加算Ⅰ",U362="新加算Ⅱ",U362="新加算Ⅲ",U362="新加算Ⅳ"),AN362=""),AND(OR(U362="新加算Ⅰ",U362="新加算Ⅱ",U362="新加算Ⅲ",U362="新加算Ⅳ",U362="新加算Ⅴ（１）",U362="新加算Ⅴ（２）",U362="新加算Ⅴ（３）",U362="新加算Ⅴ（４）",U362="新加算Ⅴ（５）",U362="新加算Ⅴ（６）",U362="新加算Ⅴ（８）",U362="新加算Ⅴ（11）"),AO362=""),AND(OR(U362="新加算Ⅴ（７）",U362="新加算Ⅴ（９）",U362="新加算Ⅴ（10）",U362="新加算Ⅴ（12）",U362="新加算Ⅴ（13）",U362="新加算Ⅴ（14）"),AP362=""),AND(OR(U362="新加算Ⅰ",U362="新加算Ⅱ",U362="新加算Ⅲ",U362="新加算Ⅴ（１）",U362="新加算Ⅴ（３）",U362="新加算Ⅴ（８）"),AQ362=""),AND(AND(OR(U362="新加算Ⅰ",U362="新加算Ⅱ",U362="新加算Ⅴ（１）",U362="新加算Ⅴ（２）",U362="新加算Ⅴ（３）",U362="新加算Ⅴ（４）",U362="新加算Ⅴ（５）",U362="新加算Ⅴ（６）",U362="新加算Ⅴ（７）",U362="新加算Ⅴ（９）",U362="新加算Ⅴ（10）",U362="新加算Ⅴ（12）"),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362=""),AND(OR(U362="新加算Ⅰ",U362="新加算Ⅴ（１）",U362="新加算Ⅴ（２）",U362="新加算Ⅴ（５）",U362="新加算Ⅴ（７）",U362="新加算Ⅴ（10）"),AS362="")),"！記入が必要な欄（ピンク色のセル）に空欄があります。空欄を埋めてください。",""))</f>
        <v/>
      </c>
      <c r="AU365" s="869"/>
      <c r="AV365" s="832"/>
      <c r="AW365" s="878" t="str">
        <f aca="false">IF('別紙様式2-2（４・５月分）'!O277="","",'別紙様式2-2（４・５月分）'!O277)</f>
        <v/>
      </c>
      <c r="AX365" s="834"/>
      <c r="BL365" s="645" t="str">
        <f aca="false">G362</f>
        <v/>
      </c>
    </row>
    <row r="366" customFormat="false" ht="30" hidden="false" customHeight="true" outlineLevel="0" collapsed="false">
      <c r="A366" s="617" t="n">
        <v>89</v>
      </c>
      <c r="B366" s="618" t="str">
        <f aca="false">IF(基本情報入力シート!C142="","",基本情報入力シート!C142)</f>
        <v/>
      </c>
      <c r="C366" s="618"/>
      <c r="D366" s="618"/>
      <c r="E366" s="618"/>
      <c r="F366" s="618"/>
      <c r="G366" s="619" t="str">
        <f aca="false">IF(基本情報入力シート!M142="","",基本情報入力シート!M142)</f>
        <v/>
      </c>
      <c r="H366" s="619" t="str">
        <f aca="false">IF(基本情報入力シート!R142="","",基本情報入力シート!R142)</f>
        <v/>
      </c>
      <c r="I366" s="619" t="str">
        <f aca="false">IF(基本情報入力シート!W142="","",基本情報入力シート!W142)</f>
        <v/>
      </c>
      <c r="J366" s="809" t="str">
        <f aca="false">IF(基本情報入力シート!X142="","",基本情報入力シート!X142)</f>
        <v/>
      </c>
      <c r="K366" s="619" t="str">
        <f aca="false">IF(基本情報入力シート!Y142="","",基本情報入力シート!Y142)</f>
        <v/>
      </c>
      <c r="L366" s="621" t="str">
        <f aca="false">IF(基本情報入力シート!AB142="","",基本情報入力シート!AB142)</f>
        <v/>
      </c>
      <c r="M366" s="622" t="e">
        <f aca="false">IF(基本情報入力シート!AC142="","",基本情報入力シート!AC142)</f>
        <v>#N/A</v>
      </c>
      <c r="N366" s="812" t="str">
        <f aca="false">IF('別紙様式2-2（４・５月分）'!Q278="","",'別紙様式2-2（４・５月分）'!Q278)</f>
        <v/>
      </c>
      <c r="O366" s="864" t="e">
        <f aca="false">IF(SUM('別紙様式2-2（４・５月分）'!R278:R280)=0,"",SUM('別紙様式2-2（４・５月分）'!R278:R280))</f>
        <v>#N/A</v>
      </c>
      <c r="P366" s="814" t="e">
        <f aca="false">IFERROR(VLOOKUP('別紙様式2-2（４・５月分）'!AR278,【参考】数式用!$AT$5:$AU$22,2,FALSE),"")))</f>
        <v>#N/A</v>
      </c>
      <c r="Q366" s="814"/>
      <c r="R366" s="814"/>
      <c r="S366" s="865" t="e">
        <f aca="false">IFERROR(VLOOKUP(K366,【参考】数式用!$A$5:$AB$27,MATCH(P366,【参考】数式用!$B$4:$AB$4,0)+1,0),"")))</f>
        <v>#N/A</v>
      </c>
      <c r="T366" s="816" t="s">
        <v>447</v>
      </c>
      <c r="U366" s="817"/>
      <c r="V366" s="866" t="e">
        <f aca="false">IFERROR(VLOOKUP(K366,【参考】数式用!$A$5:$AB$27,MATCH(U366,【参考】数式用!$B$4:$AB$4,0)+1,0),"")))</f>
        <v>#N/A</v>
      </c>
      <c r="W366" s="819" t="s">
        <v>114</v>
      </c>
      <c r="X366" s="820" t="n">
        <v>6</v>
      </c>
      <c r="Y366" s="627" t="s">
        <v>115</v>
      </c>
      <c r="Z366" s="820" t="n">
        <v>6</v>
      </c>
      <c r="AA366" s="627" t="s">
        <v>406</v>
      </c>
      <c r="AB366" s="820" t="n">
        <v>7</v>
      </c>
      <c r="AC366" s="627" t="s">
        <v>115</v>
      </c>
      <c r="AD366" s="820" t="n">
        <v>3</v>
      </c>
      <c r="AE366" s="627" t="s">
        <v>116</v>
      </c>
      <c r="AF366" s="627" t="s">
        <v>127</v>
      </c>
      <c r="AG366" s="821" t="n">
        <f aca="false">IF(X366&gt;=1,(AB366*12+AD366)-(X366*12+Z366)+1,"")</f>
        <v>10</v>
      </c>
      <c r="AH366" s="822" t="s">
        <v>407</v>
      </c>
      <c r="AI366" s="867" t="str">
        <f aca="false">IFERROR(ROUNDDOWN(ROUND(L366*V366,0)*M366,0)*AG366,"")</f>
        <v/>
      </c>
      <c r="AJ366" s="868" t="str">
        <f aca="false">IFERROR(ROUNDDOWN(ROUND((L366*(V366-AX366)),0)*M366,0)*AG366,"")</f>
        <v/>
      </c>
      <c r="AK366" s="825" t="e">
        <f aca="false">IFERROR(IF(OR(N366="",N367="",N369=""),0,ROUNDDOWN(ROUNDDOWN(ROUND(L366*VLOOKUP(K366,【参考】数式用!$A$5:$AB$27,MATCH("新加算Ⅳ",【参考】数式用!$B$4:$AB$4,0)+1,0),0)*M366,0)*AG366*0.5,0)),"")),0),0),0)))</f>
        <v>#N/A</v>
      </c>
      <c r="AL366" s="826"/>
      <c r="AM366" s="827" t="e">
        <f aca="false">IFERROR(IF(OR(N369="ベア加算",N369=""),0, IF(OR(U366="新加算Ⅰ",U366="新加算Ⅱ",U366="新加算Ⅲ",U366="新加算Ⅳ"),ROUNDDOWN(ROUND(L366*VLOOKUP(K366,【参考】数式用!$A$5:$I$27,MATCH("ベア加算",【参考】数式用!$B$4:$I$4,0)+1,0),0)*M366,0)*AG366,0)),"")),0),0))))</f>
        <v>#N/A</v>
      </c>
      <c r="AN366" s="704"/>
      <c r="AO366" s="828"/>
      <c r="AP366" s="705"/>
      <c r="AQ366" s="705"/>
      <c r="AR366" s="829"/>
      <c r="AS366" s="830"/>
      <c r="AT366" s="640" t="str">
        <f aca="false">IF(AV366="","",IF(V366&lt;O366,"！加算の要件上は問題ありませんが、令和６年４・５月と比較して令和６年６月に加算率が下がる計画になっています。",""))</f>
        <v/>
      </c>
      <c r="AU366" s="869"/>
      <c r="AV366" s="832" t="str">
        <f aca="false">IF(K366&lt;&gt;"","V列に色付け","")</f>
        <v/>
      </c>
      <c r="AW366" s="878" t="str">
        <f aca="false">IF('別紙様式2-2（４・５月分）'!O278="","",'別紙様式2-2（４・５月分）'!O278)</f>
        <v/>
      </c>
      <c r="AX366" s="834" t="e">
        <f aca="false">IF(SUM('別紙様式2-2（４・５月分）'!P278:P280)=0,"",SUM('別紙様式2-2（４・５月分）'!P278:P280))</f>
        <v>#N/A</v>
      </c>
      <c r="AY366" s="835" t="e">
        <f aca="false">IFERROR(VLOOKUP(K366,【参考】数式用!$AJ$2:$AK$24,2,FALSE),"")))</f>
        <v>#N/A</v>
      </c>
      <c r="AZ366" s="836" t="s">
        <v>448</v>
      </c>
      <c r="BA366" s="836" t="s">
        <v>449</v>
      </c>
      <c r="BB366" s="836" t="s">
        <v>450</v>
      </c>
      <c r="BC366" s="836" t="s">
        <v>451</v>
      </c>
      <c r="BD366" s="836" t="e">
        <f aca="false">IF(AND(P366&lt;&gt;"新加算Ⅰ",P366&lt;&gt;"新加算Ⅱ",P366&lt;&gt;"新加算Ⅲ",P366&lt;&gt;"新加算Ⅳ"),P366,IF(Q368&lt;&gt;"",Q368,""))</f>
        <v>#N/A</v>
      </c>
      <c r="BE366" s="836"/>
      <c r="BF366" s="836" t="e">
        <f aca="false">IF(AM366&lt;&gt;0,IF(AN366="○","入力済","未入力"),"")</f>
        <v>#N/A</v>
      </c>
      <c r="BG366" s="836" t="str">
        <f aca="false">IF(OR(U366="新加算Ⅰ",U366="新加算Ⅱ",U366="新加算Ⅲ",U366="新加算Ⅳ",U366="新加算Ⅴ（１）",U366="新加算Ⅴ（２）",U366="新加算Ⅴ（３）",U366="新加算ⅠⅤ（４）",U366="新加算Ⅴ（５）",U366="新加算Ⅴ（６）",U366="新加算Ⅴ（８）",U366="新加算Ⅴ（11）"),IF(OR(AO366="○",AO366="令和６年度中に満たす"),"入力済","未入力"),"")</f>
        <v/>
      </c>
      <c r="BH366" s="836" t="str">
        <f aca="false">IF(OR(U366="新加算Ⅴ（７）",U366="新加算Ⅴ（９）",U366="新加算Ⅴ（10）",U366="新加算Ⅴ（12）",U366="新加算Ⅴ（13）",U366="新加算Ⅴ（14）"),IF(OR(AP366="○",AP366="令和６年度中に満たす"),"入力済","未入力"),"")</f>
        <v/>
      </c>
      <c r="BI366" s="836" t="str">
        <f aca="false">IF(OR(U366="新加算Ⅰ",U366="新加算Ⅱ",U366="新加算Ⅲ",U366="新加算Ⅴ（１）",U366="新加算Ⅴ（３）",U366="新加算Ⅴ（８）"),IF(OR(AQ366="○",AQ366="令和６年度中に満たす"),"入力済","未入力"),"")</f>
        <v/>
      </c>
      <c r="BJ366" s="837" t="str">
        <f aca="false">IF(OR(U366="新加算Ⅰ",U366="新加算Ⅱ",U366="新加算Ⅴ（１）",U366="新加算Ⅴ（２）",U366="新加算Ⅴ（３）",U366="新加算Ⅴ（４）",U366="新加算Ⅴ（５）",U366="新加算Ⅴ（６）",U366="新加算Ⅴ（７）",U366="新加算Ⅴ（９）",U366="新加算Ⅴ（10）",U366="新加算Ⅴ（12）"),IF(OR(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（病院等（老健以外）)",K366&lt;&gt;"（介護予防）短期入所療養介護（医療院）"),AR366&lt;&gt;""),1,""),"")</f>
        <v/>
      </c>
      <c r="BK366" s="832" t="str">
        <f aca="false">IF(OR(U366="新加算Ⅰ",U366="新加算Ⅴ（１）",U366="新加算Ⅴ（２）",U366="新加算Ⅴ（５）",U366="新加算Ⅴ（７）",U366="新加算Ⅴ（10）"),IF(AS366="","未入力","入力済"),"")</f>
        <v/>
      </c>
      <c r="BL366" s="645" t="str">
        <f aca="false">G366</f>
        <v/>
      </c>
    </row>
    <row r="367" customFormat="false" ht="15" hidden="false" customHeight="true" outlineLevel="0" collapsed="false">
      <c r="A367" s="617"/>
      <c r="B367" s="618"/>
      <c r="C367" s="618"/>
      <c r="D367" s="618"/>
      <c r="E367" s="618"/>
      <c r="F367" s="618"/>
      <c r="G367" s="619"/>
      <c r="H367" s="619"/>
      <c r="I367" s="619"/>
      <c r="J367" s="809"/>
      <c r="K367" s="619"/>
      <c r="L367" s="621"/>
      <c r="M367" s="622"/>
      <c r="N367" s="838" t="str">
        <f aca="false">IF('別紙様式2-2（４・５月分）'!Q279="","",'別紙様式2-2（４・５月分）'!Q279)</f>
        <v/>
      </c>
      <c r="O367" s="864"/>
      <c r="P367" s="814"/>
      <c r="Q367" s="814"/>
      <c r="R367" s="814"/>
      <c r="S367" s="865"/>
      <c r="T367" s="816"/>
      <c r="U367" s="817"/>
      <c r="V367" s="866"/>
      <c r="W367" s="819"/>
      <c r="X367" s="820"/>
      <c r="Y367" s="627"/>
      <c r="Z367" s="820"/>
      <c r="AA367" s="627"/>
      <c r="AB367" s="820"/>
      <c r="AC367" s="627"/>
      <c r="AD367" s="820"/>
      <c r="AE367" s="627"/>
      <c r="AF367" s="627"/>
      <c r="AG367" s="821"/>
      <c r="AH367" s="822"/>
      <c r="AI367" s="867"/>
      <c r="AJ367" s="868"/>
      <c r="AK367" s="825"/>
      <c r="AL367" s="826"/>
      <c r="AM367" s="827"/>
      <c r="AN367" s="704"/>
      <c r="AO367" s="828"/>
      <c r="AP367" s="705"/>
      <c r="AQ367" s="705"/>
      <c r="AR367" s="829"/>
      <c r="AS367" s="830"/>
      <c r="AT367" s="839" t="str">
        <f aca="false">IF(AV366="","",IF(AG366&gt;10,"！令和６年度の新加算の「算定対象月」が10か月を超えています。標準的な「算定対象月」は令和６年６月から令和７年３月です。",IF(OR(AB366&lt;&gt;7,AD366&lt;&gt;3),"！算定期間の終わりが令和７年３月になっていません。区分変更を行う場合は、別紙様式2-4に記入してください。","")))</f>
        <v/>
      </c>
      <c r="AU367" s="869"/>
      <c r="AV367" s="832"/>
      <c r="AW367" s="878" t="str">
        <f aca="false">IF('別紙様式2-2（４・５月分）'!O279="","",'別紙様式2-2（４・５月分）'!O279)</f>
        <v/>
      </c>
      <c r="AX367" s="834"/>
      <c r="AY367" s="835"/>
      <c r="AZ367" s="836"/>
      <c r="BA367" s="836"/>
      <c r="BB367" s="836"/>
      <c r="BC367" s="836"/>
      <c r="BD367" s="836"/>
      <c r="BE367" s="836"/>
      <c r="BF367" s="836"/>
      <c r="BG367" s="836"/>
      <c r="BH367" s="836"/>
      <c r="BI367" s="836"/>
      <c r="BJ367" s="837"/>
      <c r="BK367" s="832"/>
      <c r="BL367" s="645" t="str">
        <f aca="false">G366</f>
        <v/>
      </c>
    </row>
    <row r="368" s="1" customFormat="true" ht="15" hidden="false" customHeight="true" outlineLevel="0" collapsed="false">
      <c r="A368" s="617"/>
      <c r="B368" s="618"/>
      <c r="C368" s="618"/>
      <c r="D368" s="618"/>
      <c r="E368" s="618"/>
      <c r="F368" s="618"/>
      <c r="G368" s="619"/>
      <c r="H368" s="619"/>
      <c r="I368" s="619"/>
      <c r="J368" s="809"/>
      <c r="K368" s="619"/>
      <c r="L368" s="621"/>
      <c r="M368" s="622"/>
      <c r="N368" s="838"/>
      <c r="O368" s="864"/>
      <c r="P368" s="874" t="s">
        <v>118</v>
      </c>
      <c r="Q368" s="841" t="e">
        <f aca="false">IFERROR(VLOOKUP('別紙様式2-2（４・５月分）'!AR278,【参考】数式用!$AT$5:$AV$22,3,FALSE),"")))</f>
        <v>#N/A</v>
      </c>
      <c r="R368" s="875" t="s">
        <v>120</v>
      </c>
      <c r="S368" s="876" t="e">
        <f aca="false">IFERROR(VLOOKUP(K366,【参考】数式用!$A$5:$AB$27,MATCH(Q368,【参考】数式用!$B$4:$AB$4,0)+1,0),"")))</f>
        <v>#N/A</v>
      </c>
      <c r="T368" s="844" t="s">
        <v>452</v>
      </c>
      <c r="U368" s="845"/>
      <c r="V368" s="871" t="e">
        <f aca="false">IFERROR(VLOOKUP(K366,【参考】数式用!$A$5:$AB$27,MATCH(U368,【参考】数式用!$B$4:$AB$4,0)+1,0),"")))</f>
        <v>#N/A</v>
      </c>
      <c r="W368" s="847" t="s">
        <v>114</v>
      </c>
      <c r="X368" s="882" t="n">
        <v>7</v>
      </c>
      <c r="Y368" s="668" t="s">
        <v>115</v>
      </c>
      <c r="Z368" s="882" t="n">
        <v>4</v>
      </c>
      <c r="AA368" s="668" t="s">
        <v>406</v>
      </c>
      <c r="AB368" s="882" t="n">
        <v>8</v>
      </c>
      <c r="AC368" s="668" t="s">
        <v>115</v>
      </c>
      <c r="AD368" s="882" t="n">
        <v>3</v>
      </c>
      <c r="AE368" s="668" t="s">
        <v>116</v>
      </c>
      <c r="AF368" s="668" t="s">
        <v>127</v>
      </c>
      <c r="AG368" s="849" t="n">
        <f aca="false">IF(X368&gt;=1,(AB368*12+AD368)-(X368*12+Z368)+1,"")</f>
        <v>12</v>
      </c>
      <c r="AH368" s="850" t="s">
        <v>407</v>
      </c>
      <c r="AI368" s="872" t="str">
        <f aca="false">IFERROR(ROUNDDOWN(ROUND(L366*V368,0)*M366,0)*AG368,"")</f>
        <v/>
      </c>
      <c r="AJ368" s="883" t="str">
        <f aca="false">IFERROR(ROUNDDOWN(ROUND((L366*(V368-AX366)),0)*M366,0)*AG368,"")</f>
        <v/>
      </c>
      <c r="AK368" s="853" t="e">
        <f aca="false">IFERROR(IF(OR(N366="",N367="",N369=""),0,ROUNDDOWN(ROUNDDOWN(ROUND(L366*VLOOKUP(K366,【参考】数式用!$A$5:$AB$27,MATCH("新加算Ⅳ",【参考】数式用!$B$4:$AB$4,0)+1,0),0)*M366,0)*AG368*0.5,0)),"")),0),0),0)))</f>
        <v>#N/A</v>
      </c>
      <c r="AL368" s="854" t="str">
        <f aca="false">IF(U368&lt;&gt;"","新規に適用","")</f>
        <v/>
      </c>
      <c r="AM368" s="855" t="e">
        <f aca="false">IFERROR(IF(OR(N369="ベア加算",N369=""),0, IF(OR(U366="新加算Ⅰ",U366="新加算Ⅱ",U366="新加算Ⅲ",U366="新加算Ⅳ"),0,ROUNDDOWN(ROUND(L366*VLOOKUP(K366,【参考】数式用!$A$5:$I$27,MATCH("ベア加算",【参考】数式用!$B$4:$I$4,0)+1,0),0)*M366,0)*AG368)),"")),0),0))))</f>
        <v>#N/A</v>
      </c>
      <c r="AN368" s="856" t="e">
        <f aca="false">IF(AM368=0,"",IF(AND(U368&lt;&gt;"",AN366=""),"新規に適用",IF(AND(U368&lt;&gt;"",AN366&lt;&gt;""),"継続で適用","")))</f>
        <v>#N/A</v>
      </c>
      <c r="AO368" s="856" t="str">
        <f aca="false">IF(AND(U368&lt;&gt;"",AO366=""),"新規に適用",IF(AND(U368&lt;&gt;"",AO366&lt;&gt;""),"継続で適用",""))</f>
        <v/>
      </c>
      <c r="AP368" s="857"/>
      <c r="AQ368" s="856" t="str">
        <f aca="false">IF(AND(U368&lt;&gt;"",AQ366=""),"新規に適用",IF(AND(U368&lt;&gt;"",AQ366&lt;&gt;""),"継続で適用",""))</f>
        <v/>
      </c>
      <c r="AR368" s="858" t="str">
        <f aca="false">IF(AND(U368&lt;&gt;"",AO366=""),"新規に適用",IF(AND(U368&lt;&gt;"",OR(U366="新加算Ⅰ",U366="新加算Ⅱ",U366="新加算Ⅴ（１）",U366="新加算Ⅴ（２）",U366="新加算Ⅴ（３）",U366="新加算Ⅴ（４）",U366="新加算Ⅴ（５）",U366="新加算Ⅴ（６）",U366="新加算Ⅴ（７）",U366="新加算Ⅴ（９）",U366="新加算Ⅴ（10）",U366="新加算Ⅴ（12）")),"継続で適用",""))</f>
        <v/>
      </c>
      <c r="AS368" s="856" t="str">
        <f aca="false">IF(AND(U368&lt;&gt;"",AS366=""),"新規に適用",IF(AND(U368&lt;&gt;"",AS366&lt;&gt;""),"継続で適用",""))</f>
        <v/>
      </c>
      <c r="AT368" s="839"/>
      <c r="AU368" s="869"/>
      <c r="AV368" s="832" t="str">
        <f aca="false">IF(K366&lt;&gt;"","V列に色付け","")</f>
        <v/>
      </c>
      <c r="AW368" s="878"/>
      <c r="AX368" s="834"/>
      <c r="BL368" s="645" t="str">
        <f aca="false">G366</f>
        <v/>
      </c>
    </row>
    <row r="369" s="1" customFormat="true" ht="30" hidden="false" customHeight="true" outlineLevel="0" collapsed="false">
      <c r="A369" s="617"/>
      <c r="B369" s="618"/>
      <c r="C369" s="618"/>
      <c r="D369" s="618"/>
      <c r="E369" s="618"/>
      <c r="F369" s="618"/>
      <c r="G369" s="619"/>
      <c r="H369" s="619"/>
      <c r="I369" s="619"/>
      <c r="J369" s="809"/>
      <c r="K369" s="619"/>
      <c r="L369" s="621"/>
      <c r="M369" s="622"/>
      <c r="N369" s="860" t="str">
        <f aca="false">IF('別紙様式2-2（４・５月分）'!Q280="","",'別紙様式2-2（４・５月分）'!Q280)</f>
        <v/>
      </c>
      <c r="O369" s="864"/>
      <c r="P369" s="874"/>
      <c r="Q369" s="841"/>
      <c r="R369" s="875"/>
      <c r="S369" s="876"/>
      <c r="T369" s="844"/>
      <c r="U369" s="845"/>
      <c r="V369" s="871"/>
      <c r="W369" s="847"/>
      <c r="X369" s="882"/>
      <c r="Y369" s="668"/>
      <c r="Z369" s="882"/>
      <c r="AA369" s="668"/>
      <c r="AB369" s="882"/>
      <c r="AC369" s="668"/>
      <c r="AD369" s="882"/>
      <c r="AE369" s="668"/>
      <c r="AF369" s="668"/>
      <c r="AG369" s="849"/>
      <c r="AH369" s="850"/>
      <c r="AI369" s="872"/>
      <c r="AJ369" s="883"/>
      <c r="AK369" s="853"/>
      <c r="AL369" s="854"/>
      <c r="AM369" s="855"/>
      <c r="AN369" s="856"/>
      <c r="AO369" s="856"/>
      <c r="AP369" s="857"/>
      <c r="AQ369" s="856"/>
      <c r="AR369" s="858"/>
      <c r="AS369" s="856"/>
      <c r="AT369" s="682" t="str">
        <f aca="false">IF(AV366="","",IF(OR(U366="",AND(N369="ベア加算なし",OR(U366="新加算Ⅰ",U366="新加算Ⅱ",U366="新加算Ⅲ",U366="新加算Ⅳ"),AN366=""),AND(OR(U366="新加算Ⅰ",U366="新加算Ⅱ",U366="新加算Ⅲ",U366="新加算Ⅳ",U366="新加算Ⅴ（１）",U366="新加算Ⅴ（２）",U366="新加算Ⅴ（３）",U366="新加算Ⅴ（４）",U366="新加算Ⅴ（５）",U366="新加算Ⅴ（６）",U366="新加算Ⅴ（８）",U366="新加算Ⅴ（11）"),AO366=""),AND(OR(U366="新加算Ⅴ（７）",U366="新加算Ⅴ（９）",U366="新加算Ⅴ（10）",U366="新加算Ⅴ（12）",U366="新加算Ⅴ（13）",U366="新加算Ⅴ（14）"),AP366=""),AND(OR(U366="新加算Ⅰ",U366="新加算Ⅱ",U366="新加算Ⅲ",U366="新加算Ⅴ（１）",U366="新加算Ⅴ（３）",U366="新加算Ⅴ（８）"),AQ366=""),AND(AND(OR(U366="新加算Ⅰ",U366="新加算Ⅱ",U366="新加算Ⅴ（１）",U366="新加算Ⅴ（２）",U366="新加算Ⅴ（３）",U366="新加算Ⅴ（４）",U366="新加算Ⅴ（５）",U366="新加算Ⅴ（６）",U366="新加算Ⅴ（７）",U366="新加算Ⅴ（９）",U366="新加算Ⅴ（10）",U366="新加算Ⅴ（12）"),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366=""),AND(OR(U366="新加算Ⅰ",U366="新加算Ⅴ（１）",U366="新加算Ⅴ（２）",U366="新加算Ⅴ（５）",U366="新加算Ⅴ（７）",U366="新加算Ⅴ（10）"),AS366="")),"！記入が必要な欄（ピンク色のセル）に空欄があります。空欄を埋めてください。",""))</f>
        <v/>
      </c>
      <c r="AU369" s="869"/>
      <c r="AV369" s="832"/>
      <c r="AW369" s="878" t="str">
        <f aca="false">IF('別紙様式2-2（４・５月分）'!O280="","",'別紙様式2-2（４・５月分）'!O280)</f>
        <v/>
      </c>
      <c r="AX369" s="834"/>
      <c r="BL369" s="645" t="str">
        <f aca="false">G366</f>
        <v/>
      </c>
    </row>
    <row r="370" customFormat="false" ht="30" hidden="false" customHeight="true" outlineLevel="0" collapsed="false">
      <c r="A370" s="731" t="n">
        <v>90</v>
      </c>
      <c r="B370" s="732" t="str">
        <f aca="false">IF(基本情報入力シート!C143="","",基本情報入力シート!C143)</f>
        <v/>
      </c>
      <c r="C370" s="732"/>
      <c r="D370" s="732"/>
      <c r="E370" s="732"/>
      <c r="F370" s="732"/>
      <c r="G370" s="733" t="str">
        <f aca="false">IF(基本情報入力シート!M143="","",基本情報入力シート!M143)</f>
        <v/>
      </c>
      <c r="H370" s="733" t="str">
        <f aca="false">IF(基本情報入力シート!R143="","",基本情報入力シート!R143)</f>
        <v/>
      </c>
      <c r="I370" s="733" t="str">
        <f aca="false">IF(基本情報入力シート!W143="","",基本情報入力シート!W143)</f>
        <v/>
      </c>
      <c r="J370" s="861" t="str">
        <f aca="false">IF(基本情報入力シート!X143="","",基本情報入力シート!X143)</f>
        <v/>
      </c>
      <c r="K370" s="733" t="str">
        <f aca="false">IF(基本情報入力シート!Y143="","",基本情報入力シート!Y143)</f>
        <v/>
      </c>
      <c r="L370" s="880" t="str">
        <f aca="false">IF(基本情報入力シート!AB143="","",基本情報入力シート!AB143)</f>
        <v/>
      </c>
      <c r="M370" s="881" t="e">
        <f aca="false">IF(基本情報入力シート!AC143="","",基本情報入力シート!AC143)</f>
        <v>#N/A</v>
      </c>
      <c r="N370" s="812" t="str">
        <f aca="false">IF('別紙様式2-2（４・５月分）'!Q281="","",'別紙様式2-2（４・５月分）'!Q281)</f>
        <v/>
      </c>
      <c r="O370" s="864" t="e">
        <f aca="false">IF(SUM('別紙様式2-2（４・５月分）'!R281:R283)=0,"",SUM('別紙様式2-2（４・５月分）'!R281:R283))</f>
        <v>#N/A</v>
      </c>
      <c r="P370" s="814" t="e">
        <f aca="false">IFERROR(VLOOKUP('別紙様式2-2（４・５月分）'!AR281,【参考】数式用!$AT$5:$AU$22,2,FALSE),"")))</f>
        <v>#N/A</v>
      </c>
      <c r="Q370" s="814"/>
      <c r="R370" s="814"/>
      <c r="S370" s="865" t="e">
        <f aca="false">IFERROR(VLOOKUP(K370,【参考】数式用!$A$5:$AB$27,MATCH(P370,【参考】数式用!$B$4:$AB$4,0)+1,0),"")))</f>
        <v>#N/A</v>
      </c>
      <c r="T370" s="816" t="s">
        <v>447</v>
      </c>
      <c r="U370" s="817"/>
      <c r="V370" s="866" t="e">
        <f aca="false">IFERROR(VLOOKUP(K370,【参考】数式用!$A$5:$AB$27,MATCH(U370,【参考】数式用!$B$4:$AB$4,0)+1,0),"")))</f>
        <v>#N/A</v>
      </c>
      <c r="W370" s="819" t="s">
        <v>114</v>
      </c>
      <c r="X370" s="820" t="n">
        <v>6</v>
      </c>
      <c r="Y370" s="627" t="s">
        <v>115</v>
      </c>
      <c r="Z370" s="820" t="n">
        <v>6</v>
      </c>
      <c r="AA370" s="627" t="s">
        <v>406</v>
      </c>
      <c r="AB370" s="820" t="n">
        <v>7</v>
      </c>
      <c r="AC370" s="627" t="s">
        <v>115</v>
      </c>
      <c r="AD370" s="820" t="n">
        <v>3</v>
      </c>
      <c r="AE370" s="627" t="s">
        <v>116</v>
      </c>
      <c r="AF370" s="627" t="s">
        <v>127</v>
      </c>
      <c r="AG370" s="821" t="n">
        <f aca="false">IF(X370&gt;=1,(AB370*12+AD370)-(X370*12+Z370)+1,"")</f>
        <v>10</v>
      </c>
      <c r="AH370" s="822" t="s">
        <v>407</v>
      </c>
      <c r="AI370" s="867" t="str">
        <f aca="false">IFERROR(ROUNDDOWN(ROUND(L370*V370,0)*M370,0)*AG370,"")</f>
        <v/>
      </c>
      <c r="AJ370" s="868" t="str">
        <f aca="false">IFERROR(ROUNDDOWN(ROUND((L370*(V370-AX370)),0)*M370,0)*AG370,"")</f>
        <v/>
      </c>
      <c r="AK370" s="825" t="e">
        <f aca="false">IFERROR(IF(OR(N370="",N371="",N373=""),0,ROUNDDOWN(ROUNDDOWN(ROUND(L370*VLOOKUP(K370,【参考】数式用!$A$5:$AB$27,MATCH("新加算Ⅳ",【参考】数式用!$B$4:$AB$4,0)+1,0),0)*M370,0)*AG370*0.5,0)),"")),0),0),0)))</f>
        <v>#N/A</v>
      </c>
      <c r="AL370" s="826"/>
      <c r="AM370" s="827" t="e">
        <f aca="false">IFERROR(IF(OR(N373="ベア加算",N373=""),0, IF(OR(U370="新加算Ⅰ",U370="新加算Ⅱ",U370="新加算Ⅲ",U370="新加算Ⅳ"),ROUNDDOWN(ROUND(L370*VLOOKUP(K370,【参考】数式用!$A$5:$I$27,MATCH("ベア加算",【参考】数式用!$B$4:$I$4,0)+1,0),0)*M370,0)*AG370,0)),"")),0),0))))</f>
        <v>#N/A</v>
      </c>
      <c r="AN370" s="704"/>
      <c r="AO370" s="828"/>
      <c r="AP370" s="705"/>
      <c r="AQ370" s="705"/>
      <c r="AR370" s="829"/>
      <c r="AS370" s="830"/>
      <c r="AT370" s="640" t="str">
        <f aca="false">IF(AV370="","",IF(V370&lt;O370,"！加算の要件上は問題ありませんが、令和６年４・５月と比較して令和６年６月に加算率が下がる計画になっています。",""))</f>
        <v/>
      </c>
      <c r="AU370" s="869"/>
      <c r="AV370" s="832" t="str">
        <f aca="false">IF(K370&lt;&gt;"","V列に色付け","")</f>
        <v/>
      </c>
      <c r="AW370" s="878" t="str">
        <f aca="false">IF('別紙様式2-2（４・５月分）'!O281="","",'別紙様式2-2（４・５月分）'!O281)</f>
        <v/>
      </c>
      <c r="AX370" s="834" t="e">
        <f aca="false">IF(SUM('別紙様式2-2（４・５月分）'!P281:P283)=0,"",SUM('別紙様式2-2（４・５月分）'!P281:P283))</f>
        <v>#N/A</v>
      </c>
      <c r="AY370" s="835" t="e">
        <f aca="false">IFERROR(VLOOKUP(K370,【参考】数式用!$AJ$2:$AK$24,2,FALSE),"")))</f>
        <v>#N/A</v>
      </c>
      <c r="AZ370" s="836" t="s">
        <v>448</v>
      </c>
      <c r="BA370" s="836" t="s">
        <v>449</v>
      </c>
      <c r="BB370" s="836" t="s">
        <v>450</v>
      </c>
      <c r="BC370" s="836" t="s">
        <v>451</v>
      </c>
      <c r="BD370" s="836" t="e">
        <f aca="false">IF(AND(P370&lt;&gt;"新加算Ⅰ",P370&lt;&gt;"新加算Ⅱ",P370&lt;&gt;"新加算Ⅲ",P370&lt;&gt;"新加算Ⅳ"),P370,IF(Q372&lt;&gt;"",Q372,""))</f>
        <v>#N/A</v>
      </c>
      <c r="BE370" s="836"/>
      <c r="BF370" s="836" t="e">
        <f aca="false">IF(AM370&lt;&gt;0,IF(AN370="○","入力済","未入力"),"")</f>
        <v>#N/A</v>
      </c>
      <c r="BG370" s="836" t="str">
        <f aca="false">IF(OR(U370="新加算Ⅰ",U370="新加算Ⅱ",U370="新加算Ⅲ",U370="新加算Ⅳ",U370="新加算Ⅴ（１）",U370="新加算Ⅴ（２）",U370="新加算Ⅴ（３）",U370="新加算ⅠⅤ（４）",U370="新加算Ⅴ（５）",U370="新加算Ⅴ（６）",U370="新加算Ⅴ（８）",U370="新加算Ⅴ（11）"),IF(OR(AO370="○",AO370="令和６年度中に満たす"),"入力済","未入力"),"")</f>
        <v/>
      </c>
      <c r="BH370" s="836" t="str">
        <f aca="false">IF(OR(U370="新加算Ⅴ（７）",U370="新加算Ⅴ（９）",U370="新加算Ⅴ（10）",U370="新加算Ⅴ（12）",U370="新加算Ⅴ（13）",U370="新加算Ⅴ（14）"),IF(OR(AP370="○",AP370="令和６年度中に満たす"),"入力済","未入力"),"")</f>
        <v/>
      </c>
      <c r="BI370" s="836" t="str">
        <f aca="false">IF(OR(U370="新加算Ⅰ",U370="新加算Ⅱ",U370="新加算Ⅲ",U370="新加算Ⅴ（１）",U370="新加算Ⅴ（３）",U370="新加算Ⅴ（８）"),IF(OR(AQ370="○",AQ370="令和６年度中に満たす"),"入力済","未入力"),"")</f>
        <v/>
      </c>
      <c r="BJ370" s="837" t="str">
        <f aca="false">IF(OR(U370="新加算Ⅰ",U370="新加算Ⅱ",U370="新加算Ⅴ（１）",U370="新加算Ⅴ（２）",U370="新加算Ⅴ（３）",U370="新加算Ⅴ（４）",U370="新加算Ⅴ（５）",U370="新加算Ⅴ（６）",U370="新加算Ⅴ（７）",U370="新加算Ⅴ（９）",U370="新加算Ⅴ（10）",U370="新加算Ⅴ（12）"),IF(OR(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（病院等（老健以外）)",K370&lt;&gt;"（介護予防）短期入所療養介護（医療院）"),AR370&lt;&gt;""),1,""),"")</f>
        <v/>
      </c>
      <c r="BK370" s="832" t="str">
        <f aca="false">IF(OR(U370="新加算Ⅰ",U370="新加算Ⅴ（１）",U370="新加算Ⅴ（２）",U370="新加算Ⅴ（５）",U370="新加算Ⅴ（７）",U370="新加算Ⅴ（10）"),IF(AS370="","未入力","入力済"),"")</f>
        <v/>
      </c>
      <c r="BL370" s="645" t="str">
        <f aca="false">G370</f>
        <v/>
      </c>
    </row>
    <row r="371" customFormat="false" ht="15" hidden="false" customHeight="true" outlineLevel="0" collapsed="false">
      <c r="A371" s="731"/>
      <c r="B371" s="732"/>
      <c r="C371" s="732"/>
      <c r="D371" s="732"/>
      <c r="E371" s="732"/>
      <c r="F371" s="732"/>
      <c r="G371" s="733"/>
      <c r="H371" s="733"/>
      <c r="I371" s="733"/>
      <c r="J371" s="861"/>
      <c r="K371" s="733"/>
      <c r="L371" s="880"/>
      <c r="M371" s="881"/>
      <c r="N371" s="838" t="str">
        <f aca="false">IF('別紙様式2-2（４・５月分）'!Q282="","",'別紙様式2-2（４・５月分）'!Q282)</f>
        <v/>
      </c>
      <c r="O371" s="864"/>
      <c r="P371" s="814"/>
      <c r="Q371" s="814"/>
      <c r="R371" s="814"/>
      <c r="S371" s="865"/>
      <c r="T371" s="816"/>
      <c r="U371" s="817"/>
      <c r="V371" s="866"/>
      <c r="W371" s="819"/>
      <c r="X371" s="820"/>
      <c r="Y371" s="627"/>
      <c r="Z371" s="820"/>
      <c r="AA371" s="627"/>
      <c r="AB371" s="820"/>
      <c r="AC371" s="627"/>
      <c r="AD371" s="820"/>
      <c r="AE371" s="627"/>
      <c r="AF371" s="627"/>
      <c r="AG371" s="821"/>
      <c r="AH371" s="822"/>
      <c r="AI371" s="867"/>
      <c r="AJ371" s="868"/>
      <c r="AK371" s="825"/>
      <c r="AL371" s="826"/>
      <c r="AM371" s="827"/>
      <c r="AN371" s="704"/>
      <c r="AO371" s="828"/>
      <c r="AP371" s="705"/>
      <c r="AQ371" s="705"/>
      <c r="AR371" s="829"/>
      <c r="AS371" s="830"/>
      <c r="AT371" s="839" t="str">
        <f aca="false">IF(AV370="","",IF(AG370&gt;10,"！令和６年度の新加算の「算定対象月」が10か月を超えています。標準的な「算定対象月」は令和６年６月から令和７年３月です。",IF(OR(AB370&lt;&gt;7,AD370&lt;&gt;3),"！算定期間の終わりが令和７年３月になっていません。区分変更を行う場合は、別紙様式2-4に記入してください。","")))</f>
        <v/>
      </c>
      <c r="AU371" s="869"/>
      <c r="AV371" s="832"/>
      <c r="AW371" s="878" t="str">
        <f aca="false">IF('別紙様式2-2（４・５月分）'!O282="","",'別紙様式2-2（４・５月分）'!O282)</f>
        <v/>
      </c>
      <c r="AX371" s="834"/>
      <c r="AY371" s="835"/>
      <c r="AZ371" s="836"/>
      <c r="BA371" s="836"/>
      <c r="BB371" s="836"/>
      <c r="BC371" s="836"/>
      <c r="BD371" s="836"/>
      <c r="BE371" s="836"/>
      <c r="BF371" s="836"/>
      <c r="BG371" s="836"/>
      <c r="BH371" s="836"/>
      <c r="BI371" s="836"/>
      <c r="BJ371" s="837"/>
      <c r="BK371" s="832"/>
      <c r="BL371" s="645" t="str">
        <f aca="false">G370</f>
        <v/>
      </c>
    </row>
    <row r="372" s="1" customFormat="true" ht="15" hidden="false" customHeight="true" outlineLevel="0" collapsed="false">
      <c r="A372" s="731"/>
      <c r="B372" s="732"/>
      <c r="C372" s="732"/>
      <c r="D372" s="732"/>
      <c r="E372" s="732"/>
      <c r="F372" s="732"/>
      <c r="G372" s="733"/>
      <c r="H372" s="733"/>
      <c r="I372" s="733"/>
      <c r="J372" s="861"/>
      <c r="K372" s="733"/>
      <c r="L372" s="880"/>
      <c r="M372" s="881"/>
      <c r="N372" s="838"/>
      <c r="O372" s="864"/>
      <c r="P372" s="874" t="s">
        <v>118</v>
      </c>
      <c r="Q372" s="841" t="e">
        <f aca="false">IFERROR(VLOOKUP('別紙様式2-2（４・５月分）'!AR281,【参考】数式用!$AT$5:$AV$22,3,FALSE),"")))</f>
        <v>#N/A</v>
      </c>
      <c r="R372" s="875" t="s">
        <v>120</v>
      </c>
      <c r="S372" s="870" t="e">
        <f aca="false">IFERROR(VLOOKUP(K370,【参考】数式用!$A$5:$AB$27,MATCH(Q372,【参考】数式用!$B$4:$AB$4,0)+1,0),"")))</f>
        <v>#N/A</v>
      </c>
      <c r="T372" s="844" t="s">
        <v>452</v>
      </c>
      <c r="U372" s="845"/>
      <c r="V372" s="871" t="e">
        <f aca="false">IFERROR(VLOOKUP(K370,【参考】数式用!$A$5:$AB$27,MATCH(U372,【参考】数式用!$B$4:$AB$4,0)+1,0),"")))</f>
        <v>#N/A</v>
      </c>
      <c r="W372" s="847" t="s">
        <v>114</v>
      </c>
      <c r="X372" s="882" t="n">
        <v>7</v>
      </c>
      <c r="Y372" s="668" t="s">
        <v>115</v>
      </c>
      <c r="Z372" s="882" t="n">
        <v>4</v>
      </c>
      <c r="AA372" s="668" t="s">
        <v>406</v>
      </c>
      <c r="AB372" s="882" t="n">
        <v>8</v>
      </c>
      <c r="AC372" s="668" t="s">
        <v>115</v>
      </c>
      <c r="AD372" s="882" t="n">
        <v>3</v>
      </c>
      <c r="AE372" s="668" t="s">
        <v>116</v>
      </c>
      <c r="AF372" s="668" t="s">
        <v>127</v>
      </c>
      <c r="AG372" s="849" t="n">
        <f aca="false">IF(X372&gt;=1,(AB372*12+AD372)-(X372*12+Z372)+1,"")</f>
        <v>12</v>
      </c>
      <c r="AH372" s="850" t="s">
        <v>407</v>
      </c>
      <c r="AI372" s="872" t="str">
        <f aca="false">IFERROR(ROUNDDOWN(ROUND(L370*V372,0)*M370,0)*AG372,"")</f>
        <v/>
      </c>
      <c r="AJ372" s="883" t="str">
        <f aca="false">IFERROR(ROUNDDOWN(ROUND((L370*(V372-AX370)),0)*M370,0)*AG372,"")</f>
        <v/>
      </c>
      <c r="AK372" s="853" t="e">
        <f aca="false">IFERROR(IF(OR(N370="",N371="",N373=""),0,ROUNDDOWN(ROUNDDOWN(ROUND(L370*VLOOKUP(K370,【参考】数式用!$A$5:$AB$27,MATCH("新加算Ⅳ",【参考】数式用!$B$4:$AB$4,0)+1,0),0)*M370,0)*AG372*0.5,0)),"")),0),0),0)))</f>
        <v>#N/A</v>
      </c>
      <c r="AL372" s="854" t="str">
        <f aca="false">IF(U372&lt;&gt;"","新規に適用","")</f>
        <v/>
      </c>
      <c r="AM372" s="855" t="e">
        <f aca="false">IFERROR(IF(OR(N373="ベア加算",N373=""),0, IF(OR(U370="新加算Ⅰ",U370="新加算Ⅱ",U370="新加算Ⅲ",U370="新加算Ⅳ"),0,ROUNDDOWN(ROUND(L370*VLOOKUP(K370,【参考】数式用!$A$5:$I$27,MATCH("ベア加算",【参考】数式用!$B$4:$I$4,0)+1,0),0)*M370,0)*AG372)),"")),0),0))))</f>
        <v>#N/A</v>
      </c>
      <c r="AN372" s="856" t="e">
        <f aca="false">IF(AM372=0,"",IF(AND(U372&lt;&gt;"",AN370=""),"新規に適用",IF(AND(U372&lt;&gt;"",AN370&lt;&gt;""),"継続で適用","")))</f>
        <v>#N/A</v>
      </c>
      <c r="AO372" s="856" t="str">
        <f aca="false">IF(AND(U372&lt;&gt;"",AO370=""),"新規に適用",IF(AND(U372&lt;&gt;"",AO370&lt;&gt;""),"継続で適用",""))</f>
        <v/>
      </c>
      <c r="AP372" s="857"/>
      <c r="AQ372" s="856" t="str">
        <f aca="false">IF(AND(U372&lt;&gt;"",AQ370=""),"新規に適用",IF(AND(U372&lt;&gt;"",AQ370&lt;&gt;""),"継続で適用",""))</f>
        <v/>
      </c>
      <c r="AR372" s="858" t="str">
        <f aca="false">IF(AND(U372&lt;&gt;"",AO370=""),"新規に適用",IF(AND(U372&lt;&gt;"",OR(U370="新加算Ⅰ",U370="新加算Ⅱ",U370="新加算Ⅴ（１）",U370="新加算Ⅴ（２）",U370="新加算Ⅴ（３）",U370="新加算Ⅴ（４）",U370="新加算Ⅴ（５）",U370="新加算Ⅴ（６）",U370="新加算Ⅴ（７）",U370="新加算Ⅴ（９）",U370="新加算Ⅴ（10）",U370="新加算Ⅴ（12）")),"継続で適用",""))</f>
        <v/>
      </c>
      <c r="AS372" s="856" t="str">
        <f aca="false">IF(AND(U372&lt;&gt;"",AS370=""),"新規に適用",IF(AND(U372&lt;&gt;"",AS370&lt;&gt;""),"継続で適用",""))</f>
        <v/>
      </c>
      <c r="AT372" s="839"/>
      <c r="AU372" s="869"/>
      <c r="AV372" s="832" t="str">
        <f aca="false">IF(K370&lt;&gt;"","V列に色付け","")</f>
        <v/>
      </c>
      <c r="AW372" s="878"/>
      <c r="AX372" s="834"/>
      <c r="BL372" s="645" t="str">
        <f aca="false">G370</f>
        <v/>
      </c>
    </row>
    <row r="373" s="1" customFormat="true" ht="30" hidden="false" customHeight="true" outlineLevel="0" collapsed="false">
      <c r="A373" s="731"/>
      <c r="B373" s="732"/>
      <c r="C373" s="732"/>
      <c r="D373" s="732"/>
      <c r="E373" s="732"/>
      <c r="F373" s="732"/>
      <c r="G373" s="733"/>
      <c r="H373" s="733"/>
      <c r="I373" s="733"/>
      <c r="J373" s="861"/>
      <c r="K373" s="733"/>
      <c r="L373" s="880"/>
      <c r="M373" s="881"/>
      <c r="N373" s="860" t="str">
        <f aca="false">IF('別紙様式2-2（４・５月分）'!Q283="","",'別紙様式2-2（４・５月分）'!Q283)</f>
        <v/>
      </c>
      <c r="O373" s="864"/>
      <c r="P373" s="874"/>
      <c r="Q373" s="841"/>
      <c r="R373" s="875"/>
      <c r="S373" s="870"/>
      <c r="T373" s="844"/>
      <c r="U373" s="845"/>
      <c r="V373" s="871"/>
      <c r="W373" s="847"/>
      <c r="X373" s="882"/>
      <c r="Y373" s="668"/>
      <c r="Z373" s="882"/>
      <c r="AA373" s="668"/>
      <c r="AB373" s="882"/>
      <c r="AC373" s="668"/>
      <c r="AD373" s="882"/>
      <c r="AE373" s="668"/>
      <c r="AF373" s="668"/>
      <c r="AG373" s="849"/>
      <c r="AH373" s="850"/>
      <c r="AI373" s="872"/>
      <c r="AJ373" s="883"/>
      <c r="AK373" s="853"/>
      <c r="AL373" s="854"/>
      <c r="AM373" s="855"/>
      <c r="AN373" s="856"/>
      <c r="AO373" s="856"/>
      <c r="AP373" s="857"/>
      <c r="AQ373" s="856"/>
      <c r="AR373" s="858"/>
      <c r="AS373" s="856"/>
      <c r="AT373" s="682" t="str">
        <f aca="false">IF(AV370="","",IF(OR(U370="",AND(N373="ベア加算なし",OR(U370="新加算Ⅰ",U370="新加算Ⅱ",U370="新加算Ⅲ",U370="新加算Ⅳ"),AN370=""),AND(OR(U370="新加算Ⅰ",U370="新加算Ⅱ",U370="新加算Ⅲ",U370="新加算Ⅳ",U370="新加算Ⅴ（１）",U370="新加算Ⅴ（２）",U370="新加算Ⅴ（３）",U370="新加算Ⅴ（４）",U370="新加算Ⅴ（５）",U370="新加算Ⅴ（６）",U370="新加算Ⅴ（８）",U370="新加算Ⅴ（11）"),AO370=""),AND(OR(U370="新加算Ⅴ（７）",U370="新加算Ⅴ（９）",U370="新加算Ⅴ（10）",U370="新加算Ⅴ（12）",U370="新加算Ⅴ（13）",U370="新加算Ⅴ（14）"),AP370=""),AND(OR(U370="新加算Ⅰ",U370="新加算Ⅱ",U370="新加算Ⅲ",U370="新加算Ⅴ（１）",U370="新加算Ⅴ（３）",U370="新加算Ⅴ（８）"),AQ370=""),AND(AND(OR(U370="新加算Ⅰ",U370="新加算Ⅱ",U370="新加算Ⅴ（１）",U370="新加算Ⅴ（２）",U370="新加算Ⅴ（３）",U370="新加算Ⅴ（４）",U370="新加算Ⅴ（５）",U370="新加算Ⅴ（６）",U370="新加算Ⅴ（７）",U370="新加算Ⅴ（９）",U370="新加算Ⅴ（10）",U370="新加算Ⅴ（12）"),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370=""),AND(OR(U370="新加算Ⅰ",U370="新加算Ⅴ（１）",U370="新加算Ⅴ（２）",U370="新加算Ⅴ（５）",U370="新加算Ⅴ（７）",U370="新加算Ⅴ（10）"),AS370="")),"！記入が必要な欄（ピンク色のセル）に空欄があります。空欄を埋めてください。",""))</f>
        <v/>
      </c>
      <c r="AU373" s="869"/>
      <c r="AV373" s="832"/>
      <c r="AW373" s="878" t="str">
        <f aca="false">IF('別紙様式2-2（４・５月分）'!O283="","",'別紙様式2-2（４・５月分）'!O283)</f>
        <v/>
      </c>
      <c r="AX373" s="834"/>
      <c r="BL373" s="645" t="str">
        <f aca="false">G370</f>
        <v/>
      </c>
    </row>
    <row r="374" customFormat="false" ht="30" hidden="false" customHeight="true" outlineLevel="0" collapsed="false">
      <c r="A374" s="617" t="n">
        <v>91</v>
      </c>
      <c r="B374" s="732" t="str">
        <f aca="false">IF(基本情報入力シート!C144="","",基本情報入力シート!C144)</f>
        <v/>
      </c>
      <c r="C374" s="732"/>
      <c r="D374" s="732"/>
      <c r="E374" s="732"/>
      <c r="F374" s="732"/>
      <c r="G374" s="733" t="str">
        <f aca="false">IF(基本情報入力シート!M144="","",基本情報入力シート!M144)</f>
        <v/>
      </c>
      <c r="H374" s="733" t="str">
        <f aca="false">IF(基本情報入力シート!R144="","",基本情報入力シート!R144)</f>
        <v/>
      </c>
      <c r="I374" s="733" t="str">
        <f aca="false">IF(基本情報入力シート!W144="","",基本情報入力シート!W144)</f>
        <v/>
      </c>
      <c r="J374" s="861" t="str">
        <f aca="false">IF(基本情報入力シート!X144="","",基本情報入力シート!X144)</f>
        <v/>
      </c>
      <c r="K374" s="733" t="str">
        <f aca="false">IF(基本情報入力シート!Y144="","",基本情報入力シート!Y144)</f>
        <v/>
      </c>
      <c r="L374" s="880" t="str">
        <f aca="false">IF(基本情報入力シート!AB144="","",基本情報入力シート!AB144)</f>
        <v/>
      </c>
      <c r="M374" s="881" t="e">
        <f aca="false">IF(基本情報入力シート!AC144="","",基本情報入力シート!AC144)</f>
        <v>#N/A</v>
      </c>
      <c r="N374" s="812" t="str">
        <f aca="false">IF('別紙様式2-2（４・５月分）'!Q284="","",'別紙様式2-2（４・５月分）'!Q284)</f>
        <v/>
      </c>
      <c r="O374" s="864" t="e">
        <f aca="false">IF(SUM('別紙様式2-2（４・５月分）'!R284:R286)=0,"",SUM('別紙様式2-2（４・５月分）'!R284:R286))</f>
        <v>#N/A</v>
      </c>
      <c r="P374" s="814" t="e">
        <f aca="false">IFERROR(VLOOKUP('別紙様式2-2（４・５月分）'!AR284,【参考】数式用!$AT$5:$AU$22,2,FALSE),"")))</f>
        <v>#N/A</v>
      </c>
      <c r="Q374" s="814"/>
      <c r="R374" s="814"/>
      <c r="S374" s="865" t="e">
        <f aca="false">IFERROR(VLOOKUP(K374,【参考】数式用!$A$5:$AB$27,MATCH(P374,【参考】数式用!$B$4:$AB$4,0)+1,0),"")))</f>
        <v>#N/A</v>
      </c>
      <c r="T374" s="816" t="s">
        <v>447</v>
      </c>
      <c r="U374" s="817"/>
      <c r="V374" s="866" t="e">
        <f aca="false">IFERROR(VLOOKUP(K374,【参考】数式用!$A$5:$AB$27,MATCH(U374,【参考】数式用!$B$4:$AB$4,0)+1,0),"")))</f>
        <v>#N/A</v>
      </c>
      <c r="W374" s="819" t="s">
        <v>114</v>
      </c>
      <c r="X374" s="820" t="n">
        <v>6</v>
      </c>
      <c r="Y374" s="627" t="s">
        <v>115</v>
      </c>
      <c r="Z374" s="820" t="n">
        <v>6</v>
      </c>
      <c r="AA374" s="627" t="s">
        <v>406</v>
      </c>
      <c r="AB374" s="820" t="n">
        <v>7</v>
      </c>
      <c r="AC374" s="627" t="s">
        <v>115</v>
      </c>
      <c r="AD374" s="820" t="n">
        <v>3</v>
      </c>
      <c r="AE374" s="627" t="s">
        <v>116</v>
      </c>
      <c r="AF374" s="627" t="s">
        <v>127</v>
      </c>
      <c r="AG374" s="821" t="n">
        <f aca="false">IF(X374&gt;=1,(AB374*12+AD374)-(X374*12+Z374)+1,"")</f>
        <v>10</v>
      </c>
      <c r="AH374" s="822" t="s">
        <v>407</v>
      </c>
      <c r="AI374" s="867" t="str">
        <f aca="false">IFERROR(ROUNDDOWN(ROUND(L374*V374,0)*M374,0)*AG374,"")</f>
        <v/>
      </c>
      <c r="AJ374" s="868" t="str">
        <f aca="false">IFERROR(ROUNDDOWN(ROUND((L374*(V374-AX374)),0)*M374,0)*AG374,"")</f>
        <v/>
      </c>
      <c r="AK374" s="825" t="e">
        <f aca="false">IFERROR(IF(OR(N374="",N375="",N377=""),0,ROUNDDOWN(ROUNDDOWN(ROUND(L374*VLOOKUP(K374,【参考】数式用!$A$5:$AB$27,MATCH("新加算Ⅳ",【参考】数式用!$B$4:$AB$4,0)+1,0),0)*M374,0)*AG374*0.5,0)),"")),0),0),0)))</f>
        <v>#N/A</v>
      </c>
      <c r="AL374" s="826"/>
      <c r="AM374" s="827" t="e">
        <f aca="false">IFERROR(IF(OR(N377="ベア加算",N377=""),0, IF(OR(U374="新加算Ⅰ",U374="新加算Ⅱ",U374="新加算Ⅲ",U374="新加算Ⅳ"),ROUNDDOWN(ROUND(L374*VLOOKUP(K374,【参考】数式用!$A$5:$I$27,MATCH("ベア加算",【参考】数式用!$B$4:$I$4,0)+1,0),0)*M374,0)*AG374,0)),"")),0),0))))</f>
        <v>#N/A</v>
      </c>
      <c r="AN374" s="704"/>
      <c r="AO374" s="828"/>
      <c r="AP374" s="705"/>
      <c r="AQ374" s="705"/>
      <c r="AR374" s="829"/>
      <c r="AS374" s="830"/>
      <c r="AT374" s="640" t="str">
        <f aca="false">IF(AV374="","",IF(V374&lt;O374,"！加算の要件上は問題ありませんが、令和６年４・５月と比較して令和６年６月に加算率が下がる計画になっています。",""))</f>
        <v/>
      </c>
      <c r="AU374" s="869"/>
      <c r="AV374" s="832" t="str">
        <f aca="false">IF(K374&lt;&gt;"","V列に色付け","")</f>
        <v/>
      </c>
      <c r="AW374" s="878" t="str">
        <f aca="false">IF('別紙様式2-2（４・５月分）'!O284="","",'別紙様式2-2（４・５月分）'!O284)</f>
        <v/>
      </c>
      <c r="AX374" s="834" t="e">
        <f aca="false">IF(SUM('別紙様式2-2（４・５月分）'!P284:P286)=0,"",SUM('別紙様式2-2（４・５月分）'!P284:P286))</f>
        <v>#N/A</v>
      </c>
      <c r="AY374" s="835" t="e">
        <f aca="false">IFERROR(VLOOKUP(K374,【参考】数式用!$AJ$2:$AK$24,2,FALSE),"")))</f>
        <v>#N/A</v>
      </c>
      <c r="AZ374" s="836" t="s">
        <v>448</v>
      </c>
      <c r="BA374" s="836" t="s">
        <v>449</v>
      </c>
      <c r="BB374" s="836" t="s">
        <v>450</v>
      </c>
      <c r="BC374" s="836" t="s">
        <v>451</v>
      </c>
      <c r="BD374" s="836" t="e">
        <f aca="false">IF(AND(P374&lt;&gt;"新加算Ⅰ",P374&lt;&gt;"新加算Ⅱ",P374&lt;&gt;"新加算Ⅲ",P374&lt;&gt;"新加算Ⅳ"),P374,IF(Q376&lt;&gt;"",Q376,""))</f>
        <v>#N/A</v>
      </c>
      <c r="BE374" s="836"/>
      <c r="BF374" s="836" t="e">
        <f aca="false">IF(AM374&lt;&gt;0,IF(AN374="○","入力済","未入力"),"")</f>
        <v>#N/A</v>
      </c>
      <c r="BG374" s="836" t="str">
        <f aca="false">IF(OR(U374="新加算Ⅰ",U374="新加算Ⅱ",U374="新加算Ⅲ",U374="新加算Ⅳ",U374="新加算Ⅴ（１）",U374="新加算Ⅴ（２）",U374="新加算Ⅴ（３）",U374="新加算ⅠⅤ（４）",U374="新加算Ⅴ（５）",U374="新加算Ⅴ（６）",U374="新加算Ⅴ（８）",U374="新加算Ⅴ（11）"),IF(OR(AO374="○",AO374="令和６年度中に満たす"),"入力済","未入力"),"")</f>
        <v/>
      </c>
      <c r="BH374" s="836" t="str">
        <f aca="false">IF(OR(U374="新加算Ⅴ（７）",U374="新加算Ⅴ（９）",U374="新加算Ⅴ（10）",U374="新加算Ⅴ（12）",U374="新加算Ⅴ（13）",U374="新加算Ⅴ（14）"),IF(OR(AP374="○",AP374="令和６年度中に満たす"),"入力済","未入力"),"")</f>
        <v/>
      </c>
      <c r="BI374" s="836" t="str">
        <f aca="false">IF(OR(U374="新加算Ⅰ",U374="新加算Ⅱ",U374="新加算Ⅲ",U374="新加算Ⅴ（１）",U374="新加算Ⅴ（３）",U374="新加算Ⅴ（８）"),IF(OR(AQ374="○",AQ374="令和６年度中に満たす"),"入力済","未入力"),"")</f>
        <v/>
      </c>
      <c r="BJ374" s="837" t="str">
        <f aca="false">IF(OR(U374="新加算Ⅰ",U374="新加算Ⅱ",U374="新加算Ⅴ（１）",U374="新加算Ⅴ（２）",U374="新加算Ⅴ（３）",U374="新加算Ⅴ（４）",U374="新加算Ⅴ（５）",U374="新加算Ⅴ（６）",U374="新加算Ⅴ（７）",U374="新加算Ⅴ（９）",U374="新加算Ⅴ（10）",U374="新加算Ⅴ（12）"),IF(OR(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（病院等（老健以外）)",K374&lt;&gt;"（介護予防）短期入所療養介護（医療院）"),AR374&lt;&gt;""),1,""),"")</f>
        <v/>
      </c>
      <c r="BK374" s="832" t="str">
        <f aca="false">IF(OR(U374="新加算Ⅰ",U374="新加算Ⅴ（１）",U374="新加算Ⅴ（２）",U374="新加算Ⅴ（５）",U374="新加算Ⅴ（７）",U374="新加算Ⅴ（10）"),IF(AS374="","未入力","入力済"),"")</f>
        <v/>
      </c>
      <c r="BL374" s="645" t="str">
        <f aca="false">G374</f>
        <v/>
      </c>
    </row>
    <row r="375" customFormat="false" ht="15" hidden="false" customHeight="true" outlineLevel="0" collapsed="false">
      <c r="A375" s="617"/>
      <c r="B375" s="732"/>
      <c r="C375" s="732"/>
      <c r="D375" s="732"/>
      <c r="E375" s="732"/>
      <c r="F375" s="732"/>
      <c r="G375" s="733"/>
      <c r="H375" s="733"/>
      <c r="I375" s="733"/>
      <c r="J375" s="861"/>
      <c r="K375" s="733"/>
      <c r="L375" s="880"/>
      <c r="M375" s="881"/>
      <c r="N375" s="838" t="str">
        <f aca="false">IF('別紙様式2-2（４・５月分）'!Q285="","",'別紙様式2-2（４・５月分）'!Q285)</f>
        <v/>
      </c>
      <c r="O375" s="864"/>
      <c r="P375" s="814"/>
      <c r="Q375" s="814"/>
      <c r="R375" s="814"/>
      <c r="S375" s="865"/>
      <c r="T375" s="816"/>
      <c r="U375" s="817"/>
      <c r="V375" s="866"/>
      <c r="W375" s="819"/>
      <c r="X375" s="820"/>
      <c r="Y375" s="627"/>
      <c r="Z375" s="820"/>
      <c r="AA375" s="627"/>
      <c r="AB375" s="820"/>
      <c r="AC375" s="627"/>
      <c r="AD375" s="820"/>
      <c r="AE375" s="627"/>
      <c r="AF375" s="627"/>
      <c r="AG375" s="821"/>
      <c r="AH375" s="822"/>
      <c r="AI375" s="867"/>
      <c r="AJ375" s="868"/>
      <c r="AK375" s="825"/>
      <c r="AL375" s="826"/>
      <c r="AM375" s="827"/>
      <c r="AN375" s="704"/>
      <c r="AO375" s="828"/>
      <c r="AP375" s="705"/>
      <c r="AQ375" s="705"/>
      <c r="AR375" s="829"/>
      <c r="AS375" s="830"/>
      <c r="AT375" s="839" t="str">
        <f aca="false">IF(AV374="","",IF(AG374&gt;10,"！令和６年度の新加算の「算定対象月」が10か月を超えています。標準的な「算定対象月」は令和６年６月から令和７年３月です。",IF(OR(AB374&lt;&gt;7,AD374&lt;&gt;3),"！算定期間の終わりが令和７年３月になっていません。区分変更を行う場合は、別紙様式2-4に記入してください。","")))</f>
        <v/>
      </c>
      <c r="AU375" s="869"/>
      <c r="AV375" s="832"/>
      <c r="AW375" s="878" t="str">
        <f aca="false">IF('別紙様式2-2（４・５月分）'!O285="","",'別紙様式2-2（４・５月分）'!O285)</f>
        <v/>
      </c>
      <c r="AX375" s="834"/>
      <c r="AY375" s="835"/>
      <c r="AZ375" s="836"/>
      <c r="BA375" s="836"/>
      <c r="BB375" s="836"/>
      <c r="BC375" s="836"/>
      <c r="BD375" s="836"/>
      <c r="BE375" s="836"/>
      <c r="BF375" s="836"/>
      <c r="BG375" s="836"/>
      <c r="BH375" s="836"/>
      <c r="BI375" s="836"/>
      <c r="BJ375" s="837"/>
      <c r="BK375" s="832"/>
      <c r="BL375" s="645" t="str">
        <f aca="false">G374</f>
        <v/>
      </c>
    </row>
    <row r="376" s="1" customFormat="true" ht="15" hidden="false" customHeight="true" outlineLevel="0" collapsed="false">
      <c r="A376" s="617"/>
      <c r="B376" s="732"/>
      <c r="C376" s="732"/>
      <c r="D376" s="732"/>
      <c r="E376" s="732"/>
      <c r="F376" s="732"/>
      <c r="G376" s="733"/>
      <c r="H376" s="733"/>
      <c r="I376" s="733"/>
      <c r="J376" s="861"/>
      <c r="K376" s="733"/>
      <c r="L376" s="880"/>
      <c r="M376" s="881"/>
      <c r="N376" s="838"/>
      <c r="O376" s="864"/>
      <c r="P376" s="874" t="s">
        <v>118</v>
      </c>
      <c r="Q376" s="841" t="e">
        <f aca="false">IFERROR(VLOOKUP('別紙様式2-2（４・５月分）'!AR284,【参考】数式用!$AT$5:$AV$22,3,FALSE),"")))</f>
        <v>#N/A</v>
      </c>
      <c r="R376" s="875" t="s">
        <v>120</v>
      </c>
      <c r="S376" s="870" t="e">
        <f aca="false">IFERROR(VLOOKUP(K374,【参考】数式用!$A$5:$AB$27,MATCH(Q376,【参考】数式用!$B$4:$AB$4,0)+1,0),"")))</f>
        <v>#N/A</v>
      </c>
      <c r="T376" s="844" t="s">
        <v>452</v>
      </c>
      <c r="U376" s="845"/>
      <c r="V376" s="871" t="e">
        <f aca="false">IFERROR(VLOOKUP(K374,【参考】数式用!$A$5:$AB$27,MATCH(U376,【参考】数式用!$B$4:$AB$4,0)+1,0),"")))</f>
        <v>#N/A</v>
      </c>
      <c r="W376" s="847" t="s">
        <v>114</v>
      </c>
      <c r="X376" s="882" t="n">
        <v>7</v>
      </c>
      <c r="Y376" s="668" t="s">
        <v>115</v>
      </c>
      <c r="Z376" s="882" t="n">
        <v>4</v>
      </c>
      <c r="AA376" s="668" t="s">
        <v>406</v>
      </c>
      <c r="AB376" s="882" t="n">
        <v>8</v>
      </c>
      <c r="AC376" s="668" t="s">
        <v>115</v>
      </c>
      <c r="AD376" s="882" t="n">
        <v>3</v>
      </c>
      <c r="AE376" s="668" t="s">
        <v>116</v>
      </c>
      <c r="AF376" s="668" t="s">
        <v>127</v>
      </c>
      <c r="AG376" s="849" t="n">
        <f aca="false">IF(X376&gt;=1,(AB376*12+AD376)-(X376*12+Z376)+1,"")</f>
        <v>12</v>
      </c>
      <c r="AH376" s="850" t="s">
        <v>407</v>
      </c>
      <c r="AI376" s="872" t="str">
        <f aca="false">IFERROR(ROUNDDOWN(ROUND(L374*V376,0)*M374,0)*AG376,"")</f>
        <v/>
      </c>
      <c r="AJ376" s="883" t="str">
        <f aca="false">IFERROR(ROUNDDOWN(ROUND((L374*(V376-AX374)),0)*M374,0)*AG376,"")</f>
        <v/>
      </c>
      <c r="AK376" s="853" t="e">
        <f aca="false">IFERROR(IF(OR(N374="",N375="",N377=""),0,ROUNDDOWN(ROUNDDOWN(ROUND(L374*VLOOKUP(K374,【参考】数式用!$A$5:$AB$27,MATCH("新加算Ⅳ",【参考】数式用!$B$4:$AB$4,0)+1,0),0)*M374,0)*AG376*0.5,0)),"")),0),0),0)))</f>
        <v>#N/A</v>
      </c>
      <c r="AL376" s="854" t="str">
        <f aca="false">IF(U376&lt;&gt;"","新規に適用","")</f>
        <v/>
      </c>
      <c r="AM376" s="855" t="e">
        <f aca="false">IFERROR(IF(OR(N377="ベア加算",N377=""),0, IF(OR(U374="新加算Ⅰ",U374="新加算Ⅱ",U374="新加算Ⅲ",U374="新加算Ⅳ"),0,ROUNDDOWN(ROUND(L374*VLOOKUP(K374,【参考】数式用!$A$5:$I$27,MATCH("ベア加算",【参考】数式用!$B$4:$I$4,0)+1,0),0)*M374,0)*AG376)),"")),0),0))))</f>
        <v>#N/A</v>
      </c>
      <c r="AN376" s="856" t="e">
        <f aca="false">IF(AM376=0,"",IF(AND(U376&lt;&gt;"",AN374=""),"新規に適用",IF(AND(U376&lt;&gt;"",AN374&lt;&gt;""),"継続で適用","")))</f>
        <v>#N/A</v>
      </c>
      <c r="AO376" s="856" t="str">
        <f aca="false">IF(AND(U376&lt;&gt;"",AO374=""),"新規に適用",IF(AND(U376&lt;&gt;"",AO374&lt;&gt;""),"継続で適用",""))</f>
        <v/>
      </c>
      <c r="AP376" s="857"/>
      <c r="AQ376" s="856" t="str">
        <f aca="false">IF(AND(U376&lt;&gt;"",AQ374=""),"新規に適用",IF(AND(U376&lt;&gt;"",AQ374&lt;&gt;""),"継続で適用",""))</f>
        <v/>
      </c>
      <c r="AR376" s="858" t="str">
        <f aca="false">IF(AND(U376&lt;&gt;"",AO374=""),"新規に適用",IF(AND(U376&lt;&gt;"",OR(U374="新加算Ⅰ",U374="新加算Ⅱ",U374="新加算Ⅴ（１）",U374="新加算Ⅴ（２）",U374="新加算Ⅴ（３）",U374="新加算Ⅴ（４）",U374="新加算Ⅴ（５）",U374="新加算Ⅴ（６）",U374="新加算Ⅴ（７）",U374="新加算Ⅴ（９）",U374="新加算Ⅴ（10）",U374="新加算Ⅴ（12）")),"継続で適用",""))</f>
        <v/>
      </c>
      <c r="AS376" s="856" t="str">
        <f aca="false">IF(AND(U376&lt;&gt;"",AS374=""),"新規に適用",IF(AND(U376&lt;&gt;"",AS374&lt;&gt;""),"継続で適用",""))</f>
        <v/>
      </c>
      <c r="AT376" s="839"/>
      <c r="AU376" s="869"/>
      <c r="AV376" s="832" t="str">
        <f aca="false">IF(K374&lt;&gt;"","V列に色付け","")</f>
        <v/>
      </c>
      <c r="AW376" s="878"/>
      <c r="AX376" s="834"/>
      <c r="BL376" s="645" t="str">
        <f aca="false">G374</f>
        <v/>
      </c>
    </row>
    <row r="377" s="1" customFormat="true" ht="30" hidden="false" customHeight="true" outlineLevel="0" collapsed="false">
      <c r="A377" s="617"/>
      <c r="B377" s="732"/>
      <c r="C377" s="732"/>
      <c r="D377" s="732"/>
      <c r="E377" s="732"/>
      <c r="F377" s="732"/>
      <c r="G377" s="733"/>
      <c r="H377" s="733"/>
      <c r="I377" s="733"/>
      <c r="J377" s="861"/>
      <c r="K377" s="733"/>
      <c r="L377" s="880"/>
      <c r="M377" s="881"/>
      <c r="N377" s="860" t="str">
        <f aca="false">IF('別紙様式2-2（４・５月分）'!Q286="","",'別紙様式2-2（４・５月分）'!Q286)</f>
        <v/>
      </c>
      <c r="O377" s="864"/>
      <c r="P377" s="874"/>
      <c r="Q377" s="841"/>
      <c r="R377" s="875"/>
      <c r="S377" s="870"/>
      <c r="T377" s="844"/>
      <c r="U377" s="845"/>
      <c r="V377" s="871"/>
      <c r="W377" s="847"/>
      <c r="X377" s="882"/>
      <c r="Y377" s="668"/>
      <c r="Z377" s="882"/>
      <c r="AA377" s="668"/>
      <c r="AB377" s="882"/>
      <c r="AC377" s="668"/>
      <c r="AD377" s="882"/>
      <c r="AE377" s="668"/>
      <c r="AF377" s="668"/>
      <c r="AG377" s="849"/>
      <c r="AH377" s="850"/>
      <c r="AI377" s="872"/>
      <c r="AJ377" s="883"/>
      <c r="AK377" s="853"/>
      <c r="AL377" s="854"/>
      <c r="AM377" s="855"/>
      <c r="AN377" s="856"/>
      <c r="AO377" s="856"/>
      <c r="AP377" s="857"/>
      <c r="AQ377" s="856"/>
      <c r="AR377" s="858"/>
      <c r="AS377" s="856"/>
      <c r="AT377" s="682" t="str">
        <f aca="false">IF(AV374="","",IF(OR(U374="",AND(N377="ベア加算なし",OR(U374="新加算Ⅰ",U374="新加算Ⅱ",U374="新加算Ⅲ",U374="新加算Ⅳ"),AN374=""),AND(OR(U374="新加算Ⅰ",U374="新加算Ⅱ",U374="新加算Ⅲ",U374="新加算Ⅳ",U374="新加算Ⅴ（１）",U374="新加算Ⅴ（２）",U374="新加算Ⅴ（３）",U374="新加算Ⅴ（４）",U374="新加算Ⅴ（５）",U374="新加算Ⅴ（６）",U374="新加算Ⅴ（８）",U374="新加算Ⅴ（11）"),AO374=""),AND(OR(U374="新加算Ⅴ（７）",U374="新加算Ⅴ（９）",U374="新加算Ⅴ（10）",U374="新加算Ⅴ（12）",U374="新加算Ⅴ（13）",U374="新加算Ⅴ（14）"),AP374=""),AND(OR(U374="新加算Ⅰ",U374="新加算Ⅱ",U374="新加算Ⅲ",U374="新加算Ⅴ（１）",U374="新加算Ⅴ（３）",U374="新加算Ⅴ（８）"),AQ374=""),AND(AND(OR(U374="新加算Ⅰ",U374="新加算Ⅱ",U374="新加算Ⅴ（１）",U374="新加算Ⅴ（２）",U374="新加算Ⅴ（３）",U374="新加算Ⅴ（４）",U374="新加算Ⅴ（５）",U374="新加算Ⅴ（６）",U374="新加算Ⅴ（７）",U374="新加算Ⅴ（９）",U374="新加算Ⅴ（10）",U374="新加算Ⅴ（12）"),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374=""),AND(OR(U374="新加算Ⅰ",U374="新加算Ⅴ（１）",U374="新加算Ⅴ（２）",U374="新加算Ⅴ（５）",U374="新加算Ⅴ（７）",U374="新加算Ⅴ（10）"),AS374="")),"！記入が必要な欄（ピンク色のセル）に空欄があります。空欄を埋めてください。",""))</f>
        <v/>
      </c>
      <c r="AU377" s="869"/>
      <c r="AV377" s="832"/>
      <c r="AW377" s="878" t="str">
        <f aca="false">IF('別紙様式2-2（４・５月分）'!O286="","",'別紙様式2-2（４・５月分）'!O286)</f>
        <v/>
      </c>
      <c r="AX377" s="834"/>
      <c r="BL377" s="645" t="str">
        <f aca="false">G374</f>
        <v/>
      </c>
    </row>
    <row r="378" customFormat="false" ht="30" hidden="false" customHeight="true" outlineLevel="0" collapsed="false">
      <c r="A378" s="731" t="n">
        <v>92</v>
      </c>
      <c r="B378" s="618" t="str">
        <f aca="false">IF(基本情報入力シート!C145="","",基本情報入力シート!C145)</f>
        <v/>
      </c>
      <c r="C378" s="618"/>
      <c r="D378" s="618"/>
      <c r="E378" s="618"/>
      <c r="F378" s="618"/>
      <c r="G378" s="619" t="str">
        <f aca="false">IF(基本情報入力シート!M145="","",基本情報入力シート!M145)</f>
        <v/>
      </c>
      <c r="H378" s="619" t="str">
        <f aca="false">IF(基本情報入力シート!R145="","",基本情報入力シート!R145)</f>
        <v/>
      </c>
      <c r="I378" s="619" t="str">
        <f aca="false">IF(基本情報入力シート!W145="","",基本情報入力シート!W145)</f>
        <v/>
      </c>
      <c r="J378" s="809" t="str">
        <f aca="false">IF(基本情報入力シート!X145="","",基本情報入力シート!X145)</f>
        <v/>
      </c>
      <c r="K378" s="619" t="str">
        <f aca="false">IF(基本情報入力シート!Y145="","",基本情報入力シート!Y145)</f>
        <v/>
      </c>
      <c r="L378" s="621" t="str">
        <f aca="false">IF(基本情報入力シート!AB145="","",基本情報入力シート!AB145)</f>
        <v/>
      </c>
      <c r="M378" s="622" t="e">
        <f aca="false">IF(基本情報入力シート!AC145="","",基本情報入力シート!AC145)</f>
        <v>#N/A</v>
      </c>
      <c r="N378" s="812" t="str">
        <f aca="false">IF('別紙様式2-2（４・５月分）'!Q287="","",'別紙様式2-2（４・５月分）'!Q287)</f>
        <v/>
      </c>
      <c r="O378" s="864" t="e">
        <f aca="false">IF(SUM('別紙様式2-2（４・５月分）'!R287:R289)=0,"",SUM('別紙様式2-2（４・５月分）'!R287:R289))</f>
        <v>#N/A</v>
      </c>
      <c r="P378" s="814" t="e">
        <f aca="false">IFERROR(VLOOKUP('別紙様式2-2（４・５月分）'!AR287,【参考】数式用!$AT$5:$AU$22,2,FALSE),"")))</f>
        <v>#N/A</v>
      </c>
      <c r="Q378" s="814"/>
      <c r="R378" s="814"/>
      <c r="S378" s="865" t="e">
        <f aca="false">IFERROR(VLOOKUP(K378,【参考】数式用!$A$5:$AB$27,MATCH(P378,【参考】数式用!$B$4:$AB$4,0)+1,0),"")))</f>
        <v>#N/A</v>
      </c>
      <c r="T378" s="816" t="s">
        <v>447</v>
      </c>
      <c r="U378" s="817"/>
      <c r="V378" s="866" t="e">
        <f aca="false">IFERROR(VLOOKUP(K378,【参考】数式用!$A$5:$AB$27,MATCH(U378,【参考】数式用!$B$4:$AB$4,0)+1,0),"")))</f>
        <v>#N/A</v>
      </c>
      <c r="W378" s="819" t="s">
        <v>114</v>
      </c>
      <c r="X378" s="820" t="n">
        <v>6</v>
      </c>
      <c r="Y378" s="627" t="s">
        <v>115</v>
      </c>
      <c r="Z378" s="820" t="n">
        <v>6</v>
      </c>
      <c r="AA378" s="627" t="s">
        <v>406</v>
      </c>
      <c r="AB378" s="820" t="n">
        <v>7</v>
      </c>
      <c r="AC378" s="627" t="s">
        <v>115</v>
      </c>
      <c r="AD378" s="820" t="n">
        <v>3</v>
      </c>
      <c r="AE378" s="627" t="s">
        <v>116</v>
      </c>
      <c r="AF378" s="627" t="s">
        <v>127</v>
      </c>
      <c r="AG378" s="821" t="n">
        <f aca="false">IF(X378&gt;=1,(AB378*12+AD378)-(X378*12+Z378)+1,"")</f>
        <v>10</v>
      </c>
      <c r="AH378" s="822" t="s">
        <v>407</v>
      </c>
      <c r="AI378" s="867" t="str">
        <f aca="false">IFERROR(ROUNDDOWN(ROUND(L378*V378,0)*M378,0)*AG378,"")</f>
        <v/>
      </c>
      <c r="AJ378" s="868" t="str">
        <f aca="false">IFERROR(ROUNDDOWN(ROUND((L378*(V378-AX378)),0)*M378,0)*AG378,"")</f>
        <v/>
      </c>
      <c r="AK378" s="825" t="e">
        <f aca="false">IFERROR(IF(OR(N378="",N379="",N381=""),0,ROUNDDOWN(ROUNDDOWN(ROUND(L378*VLOOKUP(K378,【参考】数式用!$A$5:$AB$27,MATCH("新加算Ⅳ",【参考】数式用!$B$4:$AB$4,0)+1,0),0)*M378,0)*AG378*0.5,0)),"")),0),0),0)))</f>
        <v>#N/A</v>
      </c>
      <c r="AL378" s="826"/>
      <c r="AM378" s="827" t="e">
        <f aca="false">IFERROR(IF(OR(N381="ベア加算",N381=""),0, IF(OR(U378="新加算Ⅰ",U378="新加算Ⅱ",U378="新加算Ⅲ",U378="新加算Ⅳ"),ROUNDDOWN(ROUND(L378*VLOOKUP(K378,【参考】数式用!$A$5:$I$27,MATCH("ベア加算",【参考】数式用!$B$4:$I$4,0)+1,0),0)*M378,0)*AG378,0)),"")),0),0))))</f>
        <v>#N/A</v>
      </c>
      <c r="AN378" s="704"/>
      <c r="AO378" s="828"/>
      <c r="AP378" s="705"/>
      <c r="AQ378" s="705"/>
      <c r="AR378" s="829"/>
      <c r="AS378" s="830"/>
      <c r="AT378" s="640" t="str">
        <f aca="false">IF(AV378="","",IF(V378&lt;O378,"！加算の要件上は問題ありませんが、令和６年４・５月と比較して令和６年６月に加算率が下がる計画になっています。",""))</f>
        <v/>
      </c>
      <c r="AU378" s="869"/>
      <c r="AV378" s="832" t="str">
        <f aca="false">IF(K378&lt;&gt;"","V列に色付け","")</f>
        <v/>
      </c>
      <c r="AW378" s="878" t="str">
        <f aca="false">IF('別紙様式2-2（４・５月分）'!O287="","",'別紙様式2-2（４・５月分）'!O287)</f>
        <v/>
      </c>
      <c r="AX378" s="834" t="e">
        <f aca="false">IF(SUM('別紙様式2-2（４・５月分）'!P287:P289)=0,"",SUM('別紙様式2-2（４・５月分）'!P287:P289))</f>
        <v>#N/A</v>
      </c>
      <c r="AY378" s="835" t="e">
        <f aca="false">IFERROR(VLOOKUP(K378,【参考】数式用!$AJ$2:$AK$24,2,FALSE),"")))</f>
        <v>#N/A</v>
      </c>
      <c r="AZ378" s="836" t="s">
        <v>448</v>
      </c>
      <c r="BA378" s="836" t="s">
        <v>449</v>
      </c>
      <c r="BB378" s="836" t="s">
        <v>450</v>
      </c>
      <c r="BC378" s="836" t="s">
        <v>451</v>
      </c>
      <c r="BD378" s="836" t="e">
        <f aca="false">IF(AND(P378&lt;&gt;"新加算Ⅰ",P378&lt;&gt;"新加算Ⅱ",P378&lt;&gt;"新加算Ⅲ",P378&lt;&gt;"新加算Ⅳ"),P378,IF(Q380&lt;&gt;"",Q380,""))</f>
        <v>#N/A</v>
      </c>
      <c r="BE378" s="836"/>
      <c r="BF378" s="836" t="e">
        <f aca="false">IF(AM378&lt;&gt;0,IF(AN378="○","入力済","未入力"),"")</f>
        <v>#N/A</v>
      </c>
      <c r="BG378" s="836" t="str">
        <f aca="false">IF(OR(U378="新加算Ⅰ",U378="新加算Ⅱ",U378="新加算Ⅲ",U378="新加算Ⅳ",U378="新加算Ⅴ（１）",U378="新加算Ⅴ（２）",U378="新加算Ⅴ（３）",U378="新加算ⅠⅤ（４）",U378="新加算Ⅴ（５）",U378="新加算Ⅴ（６）",U378="新加算Ⅴ（８）",U378="新加算Ⅴ（11）"),IF(OR(AO378="○",AO378="令和６年度中に満たす"),"入力済","未入力"),"")</f>
        <v/>
      </c>
      <c r="BH378" s="836" t="str">
        <f aca="false">IF(OR(U378="新加算Ⅴ（７）",U378="新加算Ⅴ（９）",U378="新加算Ⅴ（10）",U378="新加算Ⅴ（12）",U378="新加算Ⅴ（13）",U378="新加算Ⅴ（14）"),IF(OR(AP378="○",AP378="令和６年度中に満たす"),"入力済","未入力"),"")</f>
        <v/>
      </c>
      <c r="BI378" s="836" t="str">
        <f aca="false">IF(OR(U378="新加算Ⅰ",U378="新加算Ⅱ",U378="新加算Ⅲ",U378="新加算Ⅴ（１）",U378="新加算Ⅴ（３）",U378="新加算Ⅴ（８）"),IF(OR(AQ378="○",AQ378="令和６年度中に満たす"),"入力済","未入力"),"")</f>
        <v/>
      </c>
      <c r="BJ378" s="837" t="str">
        <f aca="false">IF(OR(U378="新加算Ⅰ",U378="新加算Ⅱ",U378="新加算Ⅴ（１）",U378="新加算Ⅴ（２）",U378="新加算Ⅴ（３）",U378="新加算Ⅴ（４）",U378="新加算Ⅴ（５）",U378="新加算Ⅴ（６）",U378="新加算Ⅴ（７）",U378="新加算Ⅴ（９）",U378="新加算Ⅴ（10）",U378="新加算Ⅴ（12）"),IF(OR(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（病院等（老健以外）)",K378&lt;&gt;"（介護予防）短期入所療養介護（医療院）"),AR378&lt;&gt;""),1,""),"")</f>
        <v/>
      </c>
      <c r="BK378" s="832" t="str">
        <f aca="false">IF(OR(U378="新加算Ⅰ",U378="新加算Ⅴ（１）",U378="新加算Ⅴ（２）",U378="新加算Ⅴ（５）",U378="新加算Ⅴ（７）",U378="新加算Ⅴ（10）"),IF(AS378="","未入力","入力済"),"")</f>
        <v/>
      </c>
      <c r="BL378" s="645" t="str">
        <f aca="false">G378</f>
        <v/>
      </c>
    </row>
    <row r="379" customFormat="false" ht="15" hidden="false" customHeight="true" outlineLevel="0" collapsed="false">
      <c r="A379" s="731"/>
      <c r="B379" s="618"/>
      <c r="C379" s="618"/>
      <c r="D379" s="618"/>
      <c r="E379" s="618"/>
      <c r="F379" s="618"/>
      <c r="G379" s="619"/>
      <c r="H379" s="619"/>
      <c r="I379" s="619"/>
      <c r="J379" s="809"/>
      <c r="K379" s="619"/>
      <c r="L379" s="621"/>
      <c r="M379" s="622"/>
      <c r="N379" s="838" t="str">
        <f aca="false">IF('別紙様式2-2（４・５月分）'!Q288="","",'別紙様式2-2（４・５月分）'!Q288)</f>
        <v/>
      </c>
      <c r="O379" s="864"/>
      <c r="P379" s="814"/>
      <c r="Q379" s="814"/>
      <c r="R379" s="814"/>
      <c r="S379" s="865"/>
      <c r="T379" s="816"/>
      <c r="U379" s="817"/>
      <c r="V379" s="866"/>
      <c r="W379" s="819"/>
      <c r="X379" s="820"/>
      <c r="Y379" s="627"/>
      <c r="Z379" s="820"/>
      <c r="AA379" s="627"/>
      <c r="AB379" s="820"/>
      <c r="AC379" s="627"/>
      <c r="AD379" s="820"/>
      <c r="AE379" s="627"/>
      <c r="AF379" s="627"/>
      <c r="AG379" s="821"/>
      <c r="AH379" s="822"/>
      <c r="AI379" s="867"/>
      <c r="AJ379" s="868"/>
      <c r="AK379" s="825"/>
      <c r="AL379" s="826"/>
      <c r="AM379" s="827"/>
      <c r="AN379" s="704"/>
      <c r="AO379" s="828"/>
      <c r="AP379" s="705"/>
      <c r="AQ379" s="705"/>
      <c r="AR379" s="829"/>
      <c r="AS379" s="830"/>
      <c r="AT379" s="839" t="str">
        <f aca="false">IF(AV378="","",IF(AG378&gt;10,"！令和６年度の新加算の「算定対象月」が10か月を超えています。標準的な「算定対象月」は令和６年６月から令和７年３月です。",IF(OR(AB378&lt;&gt;7,AD378&lt;&gt;3),"！算定期間の終わりが令和７年３月になっていません。区分変更を行う場合は、別紙様式2-4に記入してください。","")))</f>
        <v/>
      </c>
      <c r="AU379" s="869"/>
      <c r="AV379" s="832"/>
      <c r="AW379" s="878" t="str">
        <f aca="false">IF('別紙様式2-2（４・５月分）'!O288="","",'別紙様式2-2（４・５月分）'!O288)</f>
        <v/>
      </c>
      <c r="AX379" s="834"/>
      <c r="AY379" s="835"/>
      <c r="AZ379" s="836"/>
      <c r="BA379" s="836"/>
      <c r="BB379" s="836"/>
      <c r="BC379" s="836"/>
      <c r="BD379" s="836"/>
      <c r="BE379" s="836"/>
      <c r="BF379" s="836"/>
      <c r="BG379" s="836"/>
      <c r="BH379" s="836"/>
      <c r="BI379" s="836"/>
      <c r="BJ379" s="837"/>
      <c r="BK379" s="832"/>
      <c r="BL379" s="645" t="str">
        <f aca="false">G378</f>
        <v/>
      </c>
    </row>
    <row r="380" s="1" customFormat="true" ht="15" hidden="false" customHeight="true" outlineLevel="0" collapsed="false">
      <c r="A380" s="731"/>
      <c r="B380" s="618"/>
      <c r="C380" s="618"/>
      <c r="D380" s="618"/>
      <c r="E380" s="618"/>
      <c r="F380" s="618"/>
      <c r="G380" s="619"/>
      <c r="H380" s="619"/>
      <c r="I380" s="619"/>
      <c r="J380" s="809"/>
      <c r="K380" s="619"/>
      <c r="L380" s="621"/>
      <c r="M380" s="622"/>
      <c r="N380" s="838"/>
      <c r="O380" s="864"/>
      <c r="P380" s="874" t="s">
        <v>118</v>
      </c>
      <c r="Q380" s="841" t="e">
        <f aca="false">IFERROR(VLOOKUP('別紙様式2-2（４・５月分）'!AR287,【参考】数式用!$AT$5:$AV$22,3,FALSE),"")))</f>
        <v>#N/A</v>
      </c>
      <c r="R380" s="875" t="s">
        <v>120</v>
      </c>
      <c r="S380" s="876" t="e">
        <f aca="false">IFERROR(VLOOKUP(K378,【参考】数式用!$A$5:$AB$27,MATCH(Q380,【参考】数式用!$B$4:$AB$4,0)+1,0),"")))</f>
        <v>#N/A</v>
      </c>
      <c r="T380" s="844" t="s">
        <v>452</v>
      </c>
      <c r="U380" s="845"/>
      <c r="V380" s="871" t="e">
        <f aca="false">IFERROR(VLOOKUP(K378,【参考】数式用!$A$5:$AB$27,MATCH(U380,【参考】数式用!$B$4:$AB$4,0)+1,0),"")))</f>
        <v>#N/A</v>
      </c>
      <c r="W380" s="847" t="s">
        <v>114</v>
      </c>
      <c r="X380" s="882" t="n">
        <v>7</v>
      </c>
      <c r="Y380" s="668" t="s">
        <v>115</v>
      </c>
      <c r="Z380" s="882" t="n">
        <v>4</v>
      </c>
      <c r="AA380" s="668" t="s">
        <v>406</v>
      </c>
      <c r="AB380" s="882" t="n">
        <v>8</v>
      </c>
      <c r="AC380" s="668" t="s">
        <v>115</v>
      </c>
      <c r="AD380" s="882" t="n">
        <v>3</v>
      </c>
      <c r="AE380" s="668" t="s">
        <v>116</v>
      </c>
      <c r="AF380" s="668" t="s">
        <v>127</v>
      </c>
      <c r="AG380" s="849" t="n">
        <f aca="false">IF(X380&gt;=1,(AB380*12+AD380)-(X380*12+Z380)+1,"")</f>
        <v>12</v>
      </c>
      <c r="AH380" s="850" t="s">
        <v>407</v>
      </c>
      <c r="AI380" s="872" t="str">
        <f aca="false">IFERROR(ROUNDDOWN(ROUND(L378*V380,0)*M378,0)*AG380,"")</f>
        <v/>
      </c>
      <c r="AJ380" s="883" t="str">
        <f aca="false">IFERROR(ROUNDDOWN(ROUND((L378*(V380-AX378)),0)*M378,0)*AG380,"")</f>
        <v/>
      </c>
      <c r="AK380" s="853" t="e">
        <f aca="false">IFERROR(IF(OR(N378="",N379="",N381=""),0,ROUNDDOWN(ROUNDDOWN(ROUND(L378*VLOOKUP(K378,【参考】数式用!$A$5:$AB$27,MATCH("新加算Ⅳ",【参考】数式用!$B$4:$AB$4,0)+1,0),0)*M378,0)*AG380*0.5,0)),"")),0),0),0)))</f>
        <v>#N/A</v>
      </c>
      <c r="AL380" s="854" t="str">
        <f aca="false">IF(U380&lt;&gt;"","新規に適用","")</f>
        <v/>
      </c>
      <c r="AM380" s="855" t="e">
        <f aca="false">IFERROR(IF(OR(N381="ベア加算",N381=""),0, IF(OR(U378="新加算Ⅰ",U378="新加算Ⅱ",U378="新加算Ⅲ",U378="新加算Ⅳ"),0,ROUNDDOWN(ROUND(L378*VLOOKUP(K378,【参考】数式用!$A$5:$I$27,MATCH("ベア加算",【参考】数式用!$B$4:$I$4,0)+1,0),0)*M378,0)*AG380)),"")),0),0))))</f>
        <v>#N/A</v>
      </c>
      <c r="AN380" s="856" t="e">
        <f aca="false">IF(AM380=0,"",IF(AND(U380&lt;&gt;"",AN378=""),"新規に適用",IF(AND(U380&lt;&gt;"",AN378&lt;&gt;""),"継続で適用","")))</f>
        <v>#N/A</v>
      </c>
      <c r="AO380" s="856" t="str">
        <f aca="false">IF(AND(U380&lt;&gt;"",AO378=""),"新規に適用",IF(AND(U380&lt;&gt;"",AO378&lt;&gt;""),"継続で適用",""))</f>
        <v/>
      </c>
      <c r="AP380" s="857"/>
      <c r="AQ380" s="856" t="str">
        <f aca="false">IF(AND(U380&lt;&gt;"",AQ378=""),"新規に適用",IF(AND(U380&lt;&gt;"",AQ378&lt;&gt;""),"継続で適用",""))</f>
        <v/>
      </c>
      <c r="AR380" s="858" t="str">
        <f aca="false">IF(AND(U380&lt;&gt;"",AO378=""),"新規に適用",IF(AND(U380&lt;&gt;"",OR(U378="新加算Ⅰ",U378="新加算Ⅱ",U378="新加算Ⅴ（１）",U378="新加算Ⅴ（２）",U378="新加算Ⅴ（３）",U378="新加算Ⅴ（４）",U378="新加算Ⅴ（５）",U378="新加算Ⅴ（６）",U378="新加算Ⅴ（７）",U378="新加算Ⅴ（９）",U378="新加算Ⅴ（10）",U378="新加算Ⅴ（12）")),"継続で適用",""))</f>
        <v/>
      </c>
      <c r="AS380" s="856" t="str">
        <f aca="false">IF(AND(U380&lt;&gt;"",AS378=""),"新規に適用",IF(AND(U380&lt;&gt;"",AS378&lt;&gt;""),"継続で適用",""))</f>
        <v/>
      </c>
      <c r="AT380" s="839"/>
      <c r="AU380" s="869"/>
      <c r="AV380" s="832" t="str">
        <f aca="false">IF(K378&lt;&gt;"","V列に色付け","")</f>
        <v/>
      </c>
      <c r="AW380" s="878"/>
      <c r="AX380" s="834"/>
      <c r="BL380" s="645" t="str">
        <f aca="false">G378</f>
        <v/>
      </c>
    </row>
    <row r="381" s="1" customFormat="true" ht="30" hidden="false" customHeight="true" outlineLevel="0" collapsed="false">
      <c r="A381" s="731"/>
      <c r="B381" s="618"/>
      <c r="C381" s="618"/>
      <c r="D381" s="618"/>
      <c r="E381" s="618"/>
      <c r="F381" s="618"/>
      <c r="G381" s="619"/>
      <c r="H381" s="619"/>
      <c r="I381" s="619"/>
      <c r="J381" s="809"/>
      <c r="K381" s="619"/>
      <c r="L381" s="621"/>
      <c r="M381" s="622"/>
      <c r="N381" s="860" t="str">
        <f aca="false">IF('別紙様式2-2（４・５月分）'!Q289="","",'別紙様式2-2（４・５月分）'!Q289)</f>
        <v/>
      </c>
      <c r="O381" s="864"/>
      <c r="P381" s="874"/>
      <c r="Q381" s="841"/>
      <c r="R381" s="875"/>
      <c r="S381" s="876"/>
      <c r="T381" s="844"/>
      <c r="U381" s="845"/>
      <c r="V381" s="871"/>
      <c r="W381" s="847"/>
      <c r="X381" s="882"/>
      <c r="Y381" s="668"/>
      <c r="Z381" s="882"/>
      <c r="AA381" s="668"/>
      <c r="AB381" s="882"/>
      <c r="AC381" s="668"/>
      <c r="AD381" s="882"/>
      <c r="AE381" s="668"/>
      <c r="AF381" s="668"/>
      <c r="AG381" s="849"/>
      <c r="AH381" s="850"/>
      <c r="AI381" s="872"/>
      <c r="AJ381" s="883"/>
      <c r="AK381" s="853"/>
      <c r="AL381" s="854"/>
      <c r="AM381" s="855"/>
      <c r="AN381" s="856"/>
      <c r="AO381" s="856"/>
      <c r="AP381" s="857"/>
      <c r="AQ381" s="856"/>
      <c r="AR381" s="858"/>
      <c r="AS381" s="856"/>
      <c r="AT381" s="682" t="str">
        <f aca="false">IF(AV378="","",IF(OR(U378="",AND(N381="ベア加算なし",OR(U378="新加算Ⅰ",U378="新加算Ⅱ",U378="新加算Ⅲ",U378="新加算Ⅳ"),AN378=""),AND(OR(U378="新加算Ⅰ",U378="新加算Ⅱ",U378="新加算Ⅲ",U378="新加算Ⅳ",U378="新加算Ⅴ（１）",U378="新加算Ⅴ（２）",U378="新加算Ⅴ（３）",U378="新加算Ⅴ（４）",U378="新加算Ⅴ（５）",U378="新加算Ⅴ（６）",U378="新加算Ⅴ（８）",U378="新加算Ⅴ（11）"),AO378=""),AND(OR(U378="新加算Ⅴ（７）",U378="新加算Ⅴ（９）",U378="新加算Ⅴ（10）",U378="新加算Ⅴ（12）",U378="新加算Ⅴ（13）",U378="新加算Ⅴ（14）"),AP378=""),AND(OR(U378="新加算Ⅰ",U378="新加算Ⅱ",U378="新加算Ⅲ",U378="新加算Ⅴ（１）",U378="新加算Ⅴ（３）",U378="新加算Ⅴ（８）"),AQ378=""),AND(AND(OR(U378="新加算Ⅰ",U378="新加算Ⅱ",U378="新加算Ⅴ（１）",U378="新加算Ⅴ（２）",U378="新加算Ⅴ（３）",U378="新加算Ⅴ（４）",U378="新加算Ⅴ（５）",U378="新加算Ⅴ（６）",U378="新加算Ⅴ（７）",U378="新加算Ⅴ（９）",U378="新加算Ⅴ（10）",U378="新加算Ⅴ（12）"),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378=""),AND(OR(U378="新加算Ⅰ",U378="新加算Ⅴ（１）",U378="新加算Ⅴ（２）",U378="新加算Ⅴ（５）",U378="新加算Ⅴ（７）",U378="新加算Ⅴ（10）"),AS378="")),"！記入が必要な欄（ピンク色のセル）に空欄があります。空欄を埋めてください。",""))</f>
        <v/>
      </c>
      <c r="AU381" s="869"/>
      <c r="AV381" s="832"/>
      <c r="AW381" s="878" t="str">
        <f aca="false">IF('別紙様式2-2（４・５月分）'!O289="","",'別紙様式2-2（４・５月分）'!O289)</f>
        <v/>
      </c>
      <c r="AX381" s="834"/>
      <c r="BL381" s="645" t="str">
        <f aca="false">G378</f>
        <v/>
      </c>
    </row>
    <row r="382" customFormat="false" ht="30" hidden="false" customHeight="true" outlineLevel="0" collapsed="false">
      <c r="A382" s="617" t="n">
        <v>93</v>
      </c>
      <c r="B382" s="732" t="str">
        <f aca="false">IF(基本情報入力シート!C146="","",基本情報入力シート!C146)</f>
        <v/>
      </c>
      <c r="C382" s="732"/>
      <c r="D382" s="732"/>
      <c r="E382" s="732"/>
      <c r="F382" s="732"/>
      <c r="G382" s="733" t="str">
        <f aca="false">IF(基本情報入力シート!M146="","",基本情報入力シート!M146)</f>
        <v/>
      </c>
      <c r="H382" s="733" t="str">
        <f aca="false">IF(基本情報入力シート!R146="","",基本情報入力シート!R146)</f>
        <v/>
      </c>
      <c r="I382" s="733" t="str">
        <f aca="false">IF(基本情報入力シート!W146="","",基本情報入力シート!W146)</f>
        <v/>
      </c>
      <c r="J382" s="861" t="str">
        <f aca="false">IF(基本情報入力シート!X146="","",基本情報入力シート!X146)</f>
        <v/>
      </c>
      <c r="K382" s="733" t="str">
        <f aca="false">IF(基本情報入力シート!Y146="","",基本情報入力シート!Y146)</f>
        <v/>
      </c>
      <c r="L382" s="880" t="str">
        <f aca="false">IF(基本情報入力シート!AB146="","",基本情報入力シート!AB146)</f>
        <v/>
      </c>
      <c r="M382" s="881" t="e">
        <f aca="false">IF(基本情報入力シート!AC146="","",基本情報入力シート!AC146)</f>
        <v>#N/A</v>
      </c>
      <c r="N382" s="812" t="str">
        <f aca="false">IF('別紙様式2-2（４・５月分）'!Q290="","",'別紙様式2-2（４・５月分）'!Q290)</f>
        <v/>
      </c>
      <c r="O382" s="864" t="e">
        <f aca="false">IF(SUM('別紙様式2-2（４・５月分）'!R290:R292)=0,"",SUM('別紙様式2-2（４・５月分）'!R290:R292))</f>
        <v>#N/A</v>
      </c>
      <c r="P382" s="814" t="e">
        <f aca="false">IFERROR(VLOOKUP('別紙様式2-2（４・５月分）'!AR290,【参考】数式用!$AT$5:$AU$22,2,FALSE),"")))</f>
        <v>#N/A</v>
      </c>
      <c r="Q382" s="814"/>
      <c r="R382" s="814"/>
      <c r="S382" s="865" t="e">
        <f aca="false">IFERROR(VLOOKUP(K382,【参考】数式用!$A$5:$AB$27,MATCH(P382,【参考】数式用!$B$4:$AB$4,0)+1,0),"")))</f>
        <v>#N/A</v>
      </c>
      <c r="T382" s="816" t="s">
        <v>447</v>
      </c>
      <c r="U382" s="817"/>
      <c r="V382" s="866" t="e">
        <f aca="false">IFERROR(VLOOKUP(K382,【参考】数式用!$A$5:$AB$27,MATCH(U382,【参考】数式用!$B$4:$AB$4,0)+1,0),"")))</f>
        <v>#N/A</v>
      </c>
      <c r="W382" s="819" t="s">
        <v>114</v>
      </c>
      <c r="X382" s="820" t="n">
        <v>6</v>
      </c>
      <c r="Y382" s="627" t="s">
        <v>115</v>
      </c>
      <c r="Z382" s="820" t="n">
        <v>6</v>
      </c>
      <c r="AA382" s="627" t="s">
        <v>406</v>
      </c>
      <c r="AB382" s="820" t="n">
        <v>7</v>
      </c>
      <c r="AC382" s="627" t="s">
        <v>115</v>
      </c>
      <c r="AD382" s="820" t="n">
        <v>3</v>
      </c>
      <c r="AE382" s="627" t="s">
        <v>116</v>
      </c>
      <c r="AF382" s="627" t="s">
        <v>127</v>
      </c>
      <c r="AG382" s="821" t="n">
        <f aca="false">IF(X382&gt;=1,(AB382*12+AD382)-(X382*12+Z382)+1,"")</f>
        <v>10</v>
      </c>
      <c r="AH382" s="822" t="s">
        <v>407</v>
      </c>
      <c r="AI382" s="867" t="str">
        <f aca="false">IFERROR(ROUNDDOWN(ROUND(L382*V382,0)*M382,0)*AG382,"")</f>
        <v/>
      </c>
      <c r="AJ382" s="868" t="str">
        <f aca="false">IFERROR(ROUNDDOWN(ROUND((L382*(V382-AX382)),0)*M382,0)*AG382,"")</f>
        <v/>
      </c>
      <c r="AK382" s="825" t="e">
        <f aca="false">IFERROR(IF(OR(N382="",N383="",N385=""),0,ROUNDDOWN(ROUNDDOWN(ROUND(L382*VLOOKUP(K382,【参考】数式用!$A$5:$AB$27,MATCH("新加算Ⅳ",【参考】数式用!$B$4:$AB$4,0)+1,0),0)*M382,0)*AG382*0.5,0)),"")),0),0),0)))</f>
        <v>#N/A</v>
      </c>
      <c r="AL382" s="826"/>
      <c r="AM382" s="827" t="e">
        <f aca="false">IFERROR(IF(OR(N385="ベア加算",N385=""),0, IF(OR(U382="新加算Ⅰ",U382="新加算Ⅱ",U382="新加算Ⅲ",U382="新加算Ⅳ"),ROUNDDOWN(ROUND(L382*VLOOKUP(K382,【参考】数式用!$A$5:$I$27,MATCH("ベア加算",【参考】数式用!$B$4:$I$4,0)+1,0),0)*M382,0)*AG382,0)),"")),0),0))))</f>
        <v>#N/A</v>
      </c>
      <c r="AN382" s="704"/>
      <c r="AO382" s="828"/>
      <c r="AP382" s="705"/>
      <c r="AQ382" s="705"/>
      <c r="AR382" s="829"/>
      <c r="AS382" s="830"/>
      <c r="AT382" s="640" t="str">
        <f aca="false">IF(AV382="","",IF(V382&lt;O382,"！加算の要件上は問題ありませんが、令和６年４・５月と比較して令和６年６月に加算率が下がる計画になっています。",""))</f>
        <v/>
      </c>
      <c r="AU382" s="869"/>
      <c r="AV382" s="832" t="str">
        <f aca="false">IF(K382&lt;&gt;"","V列に色付け","")</f>
        <v/>
      </c>
      <c r="AW382" s="878" t="str">
        <f aca="false">IF('別紙様式2-2（４・５月分）'!O290="","",'別紙様式2-2（４・５月分）'!O290)</f>
        <v/>
      </c>
      <c r="AX382" s="834" t="e">
        <f aca="false">IF(SUM('別紙様式2-2（４・５月分）'!P290:P292)=0,"",SUM('別紙様式2-2（４・５月分）'!P290:P292))</f>
        <v>#N/A</v>
      </c>
      <c r="AY382" s="835" t="e">
        <f aca="false">IFERROR(VLOOKUP(K382,【参考】数式用!$AJ$2:$AK$24,2,FALSE),"")))</f>
        <v>#N/A</v>
      </c>
      <c r="AZ382" s="836" t="s">
        <v>448</v>
      </c>
      <c r="BA382" s="836" t="s">
        <v>449</v>
      </c>
      <c r="BB382" s="836" t="s">
        <v>450</v>
      </c>
      <c r="BC382" s="836" t="s">
        <v>451</v>
      </c>
      <c r="BD382" s="836" t="e">
        <f aca="false">IF(AND(P382&lt;&gt;"新加算Ⅰ",P382&lt;&gt;"新加算Ⅱ",P382&lt;&gt;"新加算Ⅲ",P382&lt;&gt;"新加算Ⅳ"),P382,IF(Q384&lt;&gt;"",Q384,""))</f>
        <v>#N/A</v>
      </c>
      <c r="BE382" s="836"/>
      <c r="BF382" s="836" t="e">
        <f aca="false">IF(AM382&lt;&gt;0,IF(AN382="○","入力済","未入力"),"")</f>
        <v>#N/A</v>
      </c>
      <c r="BG382" s="836" t="str">
        <f aca="false">IF(OR(U382="新加算Ⅰ",U382="新加算Ⅱ",U382="新加算Ⅲ",U382="新加算Ⅳ",U382="新加算Ⅴ（１）",U382="新加算Ⅴ（２）",U382="新加算Ⅴ（３）",U382="新加算ⅠⅤ（４）",U382="新加算Ⅴ（５）",U382="新加算Ⅴ（６）",U382="新加算Ⅴ（８）",U382="新加算Ⅴ（11）"),IF(OR(AO382="○",AO382="令和６年度中に満たす"),"入力済","未入力"),"")</f>
        <v/>
      </c>
      <c r="BH382" s="836" t="str">
        <f aca="false">IF(OR(U382="新加算Ⅴ（７）",U382="新加算Ⅴ（９）",U382="新加算Ⅴ（10）",U382="新加算Ⅴ（12）",U382="新加算Ⅴ（13）",U382="新加算Ⅴ（14）"),IF(OR(AP382="○",AP382="令和６年度中に満たす"),"入力済","未入力"),"")</f>
        <v/>
      </c>
      <c r="BI382" s="836" t="str">
        <f aca="false">IF(OR(U382="新加算Ⅰ",U382="新加算Ⅱ",U382="新加算Ⅲ",U382="新加算Ⅴ（１）",U382="新加算Ⅴ（３）",U382="新加算Ⅴ（８）"),IF(OR(AQ382="○",AQ382="令和６年度中に満たす"),"入力済","未入力"),"")</f>
        <v/>
      </c>
      <c r="BJ382" s="837" t="str">
        <f aca="false">IF(OR(U382="新加算Ⅰ",U382="新加算Ⅱ",U382="新加算Ⅴ（１）",U382="新加算Ⅴ（２）",U382="新加算Ⅴ（３）",U382="新加算Ⅴ（４）",U382="新加算Ⅴ（５）",U382="新加算Ⅴ（６）",U382="新加算Ⅴ（７）",U382="新加算Ⅴ（９）",U382="新加算Ⅴ（10）",U382="新加算Ⅴ（12）"),IF(OR(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（病院等（老健以外）)",K382&lt;&gt;"（介護予防）短期入所療養介護（医療院）"),AR382&lt;&gt;""),1,""),"")</f>
        <v/>
      </c>
      <c r="BK382" s="832" t="str">
        <f aca="false">IF(OR(U382="新加算Ⅰ",U382="新加算Ⅴ（１）",U382="新加算Ⅴ（２）",U382="新加算Ⅴ（５）",U382="新加算Ⅴ（７）",U382="新加算Ⅴ（10）"),IF(AS382="","未入力","入力済"),"")</f>
        <v/>
      </c>
      <c r="BL382" s="645" t="str">
        <f aca="false">G382</f>
        <v/>
      </c>
    </row>
    <row r="383" customFormat="false" ht="15" hidden="false" customHeight="true" outlineLevel="0" collapsed="false">
      <c r="A383" s="617"/>
      <c r="B383" s="732"/>
      <c r="C383" s="732"/>
      <c r="D383" s="732"/>
      <c r="E383" s="732"/>
      <c r="F383" s="732"/>
      <c r="G383" s="733"/>
      <c r="H383" s="733"/>
      <c r="I383" s="733"/>
      <c r="J383" s="861"/>
      <c r="K383" s="733"/>
      <c r="L383" s="880"/>
      <c r="M383" s="881"/>
      <c r="N383" s="838" t="str">
        <f aca="false">IF('別紙様式2-2（４・５月分）'!Q291="","",'別紙様式2-2（４・５月分）'!Q291)</f>
        <v/>
      </c>
      <c r="O383" s="864"/>
      <c r="P383" s="814"/>
      <c r="Q383" s="814"/>
      <c r="R383" s="814"/>
      <c r="S383" s="865"/>
      <c r="T383" s="816"/>
      <c r="U383" s="817"/>
      <c r="V383" s="866"/>
      <c r="W383" s="819"/>
      <c r="X383" s="820"/>
      <c r="Y383" s="627"/>
      <c r="Z383" s="820"/>
      <c r="AA383" s="627"/>
      <c r="AB383" s="820"/>
      <c r="AC383" s="627"/>
      <c r="AD383" s="820"/>
      <c r="AE383" s="627"/>
      <c r="AF383" s="627"/>
      <c r="AG383" s="821"/>
      <c r="AH383" s="822"/>
      <c r="AI383" s="867"/>
      <c r="AJ383" s="868"/>
      <c r="AK383" s="825"/>
      <c r="AL383" s="826"/>
      <c r="AM383" s="827"/>
      <c r="AN383" s="704"/>
      <c r="AO383" s="828"/>
      <c r="AP383" s="705"/>
      <c r="AQ383" s="705"/>
      <c r="AR383" s="829"/>
      <c r="AS383" s="830"/>
      <c r="AT383" s="839" t="str">
        <f aca="false">IF(AV382="","",IF(AG382&gt;10,"！令和６年度の新加算の「算定対象月」が10か月を超えています。標準的な「算定対象月」は令和６年６月から令和７年３月です。",IF(OR(AB382&lt;&gt;7,AD382&lt;&gt;3),"！算定期間の終わりが令和７年３月になっていません。区分変更を行う場合は、別紙様式2-4に記入してください。","")))</f>
        <v/>
      </c>
      <c r="AU383" s="869"/>
      <c r="AV383" s="832"/>
      <c r="AW383" s="878" t="str">
        <f aca="false">IF('別紙様式2-2（４・５月分）'!O291="","",'別紙様式2-2（４・５月分）'!O291)</f>
        <v/>
      </c>
      <c r="AX383" s="834"/>
      <c r="AY383" s="835"/>
      <c r="AZ383" s="836"/>
      <c r="BA383" s="836"/>
      <c r="BB383" s="836"/>
      <c r="BC383" s="836"/>
      <c r="BD383" s="836"/>
      <c r="BE383" s="836"/>
      <c r="BF383" s="836"/>
      <c r="BG383" s="836"/>
      <c r="BH383" s="836"/>
      <c r="BI383" s="836"/>
      <c r="BJ383" s="837"/>
      <c r="BK383" s="832"/>
      <c r="BL383" s="645" t="str">
        <f aca="false">G382</f>
        <v/>
      </c>
    </row>
    <row r="384" s="1" customFormat="true" ht="15" hidden="false" customHeight="true" outlineLevel="0" collapsed="false">
      <c r="A384" s="617"/>
      <c r="B384" s="732"/>
      <c r="C384" s="732"/>
      <c r="D384" s="732"/>
      <c r="E384" s="732"/>
      <c r="F384" s="732"/>
      <c r="G384" s="733"/>
      <c r="H384" s="733"/>
      <c r="I384" s="733"/>
      <c r="J384" s="861"/>
      <c r="K384" s="733"/>
      <c r="L384" s="880"/>
      <c r="M384" s="881"/>
      <c r="N384" s="838"/>
      <c r="O384" s="864"/>
      <c r="P384" s="874" t="s">
        <v>118</v>
      </c>
      <c r="Q384" s="841" t="e">
        <f aca="false">IFERROR(VLOOKUP('別紙様式2-2（４・５月分）'!AR290,【参考】数式用!$AT$5:$AV$22,3,FALSE),"")))</f>
        <v>#N/A</v>
      </c>
      <c r="R384" s="875" t="s">
        <v>120</v>
      </c>
      <c r="S384" s="870" t="e">
        <f aca="false">IFERROR(VLOOKUP(K382,【参考】数式用!$A$5:$AB$27,MATCH(Q384,【参考】数式用!$B$4:$AB$4,0)+1,0),"")))</f>
        <v>#N/A</v>
      </c>
      <c r="T384" s="844" t="s">
        <v>452</v>
      </c>
      <c r="U384" s="845"/>
      <c r="V384" s="871" t="e">
        <f aca="false">IFERROR(VLOOKUP(K382,【参考】数式用!$A$5:$AB$27,MATCH(U384,【参考】数式用!$B$4:$AB$4,0)+1,0),"")))</f>
        <v>#N/A</v>
      </c>
      <c r="W384" s="847" t="s">
        <v>114</v>
      </c>
      <c r="X384" s="882" t="n">
        <v>7</v>
      </c>
      <c r="Y384" s="668" t="s">
        <v>115</v>
      </c>
      <c r="Z384" s="882" t="n">
        <v>4</v>
      </c>
      <c r="AA384" s="668" t="s">
        <v>406</v>
      </c>
      <c r="AB384" s="882" t="n">
        <v>8</v>
      </c>
      <c r="AC384" s="668" t="s">
        <v>115</v>
      </c>
      <c r="AD384" s="882" t="n">
        <v>3</v>
      </c>
      <c r="AE384" s="668" t="s">
        <v>116</v>
      </c>
      <c r="AF384" s="668" t="s">
        <v>127</v>
      </c>
      <c r="AG384" s="849" t="n">
        <f aca="false">IF(X384&gt;=1,(AB384*12+AD384)-(X384*12+Z384)+1,"")</f>
        <v>12</v>
      </c>
      <c r="AH384" s="850" t="s">
        <v>407</v>
      </c>
      <c r="AI384" s="872" t="str">
        <f aca="false">IFERROR(ROUNDDOWN(ROUND(L382*V384,0)*M382,0)*AG384,"")</f>
        <v/>
      </c>
      <c r="AJ384" s="883" t="str">
        <f aca="false">IFERROR(ROUNDDOWN(ROUND((L382*(V384-AX382)),0)*M382,0)*AG384,"")</f>
        <v/>
      </c>
      <c r="AK384" s="853" t="e">
        <f aca="false">IFERROR(IF(OR(N382="",N383="",N385=""),0,ROUNDDOWN(ROUNDDOWN(ROUND(L382*VLOOKUP(K382,【参考】数式用!$A$5:$AB$27,MATCH("新加算Ⅳ",【参考】数式用!$B$4:$AB$4,0)+1,0),0)*M382,0)*AG384*0.5,0)),"")),0),0),0)))</f>
        <v>#N/A</v>
      </c>
      <c r="AL384" s="854" t="str">
        <f aca="false">IF(U384&lt;&gt;"","新規に適用","")</f>
        <v/>
      </c>
      <c r="AM384" s="855" t="e">
        <f aca="false">IFERROR(IF(OR(N385="ベア加算",N385=""),0, IF(OR(U382="新加算Ⅰ",U382="新加算Ⅱ",U382="新加算Ⅲ",U382="新加算Ⅳ"),0,ROUNDDOWN(ROUND(L382*VLOOKUP(K382,【参考】数式用!$A$5:$I$27,MATCH("ベア加算",【参考】数式用!$B$4:$I$4,0)+1,0),0)*M382,0)*AG384)),"")),0),0))))</f>
        <v>#N/A</v>
      </c>
      <c r="AN384" s="856" t="e">
        <f aca="false">IF(AM384=0,"",IF(AND(U384&lt;&gt;"",AN382=""),"新規に適用",IF(AND(U384&lt;&gt;"",AN382&lt;&gt;""),"継続で適用","")))</f>
        <v>#N/A</v>
      </c>
      <c r="AO384" s="856" t="str">
        <f aca="false">IF(AND(U384&lt;&gt;"",AO382=""),"新規に適用",IF(AND(U384&lt;&gt;"",AO382&lt;&gt;""),"継続で適用",""))</f>
        <v/>
      </c>
      <c r="AP384" s="857"/>
      <c r="AQ384" s="856" t="str">
        <f aca="false">IF(AND(U384&lt;&gt;"",AQ382=""),"新規に適用",IF(AND(U384&lt;&gt;"",AQ382&lt;&gt;""),"継続で適用",""))</f>
        <v/>
      </c>
      <c r="AR384" s="858" t="str">
        <f aca="false">IF(AND(U384&lt;&gt;"",AO382=""),"新規に適用",IF(AND(U384&lt;&gt;"",OR(U382="新加算Ⅰ",U382="新加算Ⅱ",U382="新加算Ⅴ（１）",U382="新加算Ⅴ（２）",U382="新加算Ⅴ（３）",U382="新加算Ⅴ（４）",U382="新加算Ⅴ（５）",U382="新加算Ⅴ（６）",U382="新加算Ⅴ（７）",U382="新加算Ⅴ（９）",U382="新加算Ⅴ（10）",U382="新加算Ⅴ（12）")),"継続で適用",""))</f>
        <v/>
      </c>
      <c r="AS384" s="856" t="str">
        <f aca="false">IF(AND(U384&lt;&gt;"",AS382=""),"新規に適用",IF(AND(U384&lt;&gt;"",AS382&lt;&gt;""),"継続で適用",""))</f>
        <v/>
      </c>
      <c r="AT384" s="839"/>
      <c r="AU384" s="869"/>
      <c r="AV384" s="832" t="str">
        <f aca="false">IF(K382&lt;&gt;"","V列に色付け","")</f>
        <v/>
      </c>
      <c r="AW384" s="878"/>
      <c r="AX384" s="834"/>
      <c r="BL384" s="645" t="str">
        <f aca="false">G382</f>
        <v/>
      </c>
    </row>
    <row r="385" s="1" customFormat="true" ht="30" hidden="false" customHeight="true" outlineLevel="0" collapsed="false">
      <c r="A385" s="617"/>
      <c r="B385" s="732"/>
      <c r="C385" s="732"/>
      <c r="D385" s="732"/>
      <c r="E385" s="732"/>
      <c r="F385" s="732"/>
      <c r="G385" s="733"/>
      <c r="H385" s="733"/>
      <c r="I385" s="733"/>
      <c r="J385" s="861"/>
      <c r="K385" s="733"/>
      <c r="L385" s="880"/>
      <c r="M385" s="881"/>
      <c r="N385" s="860" t="str">
        <f aca="false">IF('別紙様式2-2（４・５月分）'!Q292="","",'別紙様式2-2（４・５月分）'!Q292)</f>
        <v/>
      </c>
      <c r="O385" s="864"/>
      <c r="P385" s="874"/>
      <c r="Q385" s="841"/>
      <c r="R385" s="875"/>
      <c r="S385" s="870"/>
      <c r="T385" s="844"/>
      <c r="U385" s="845"/>
      <c r="V385" s="871"/>
      <c r="W385" s="847"/>
      <c r="X385" s="882"/>
      <c r="Y385" s="668"/>
      <c r="Z385" s="882"/>
      <c r="AA385" s="668"/>
      <c r="AB385" s="882"/>
      <c r="AC385" s="668"/>
      <c r="AD385" s="882"/>
      <c r="AE385" s="668"/>
      <c r="AF385" s="668"/>
      <c r="AG385" s="849"/>
      <c r="AH385" s="850"/>
      <c r="AI385" s="872"/>
      <c r="AJ385" s="883"/>
      <c r="AK385" s="853"/>
      <c r="AL385" s="854"/>
      <c r="AM385" s="855"/>
      <c r="AN385" s="856"/>
      <c r="AO385" s="856"/>
      <c r="AP385" s="857"/>
      <c r="AQ385" s="856"/>
      <c r="AR385" s="858"/>
      <c r="AS385" s="856"/>
      <c r="AT385" s="682" t="str">
        <f aca="false">IF(AV382="","",IF(OR(U382="",AND(N385="ベア加算なし",OR(U382="新加算Ⅰ",U382="新加算Ⅱ",U382="新加算Ⅲ",U382="新加算Ⅳ"),AN382=""),AND(OR(U382="新加算Ⅰ",U382="新加算Ⅱ",U382="新加算Ⅲ",U382="新加算Ⅳ",U382="新加算Ⅴ（１）",U382="新加算Ⅴ（２）",U382="新加算Ⅴ（３）",U382="新加算Ⅴ（４）",U382="新加算Ⅴ（５）",U382="新加算Ⅴ（６）",U382="新加算Ⅴ（８）",U382="新加算Ⅴ（11）"),AO382=""),AND(OR(U382="新加算Ⅴ（７）",U382="新加算Ⅴ（９）",U382="新加算Ⅴ（10）",U382="新加算Ⅴ（12）",U382="新加算Ⅴ（13）",U382="新加算Ⅴ（14）"),AP382=""),AND(OR(U382="新加算Ⅰ",U382="新加算Ⅱ",U382="新加算Ⅲ",U382="新加算Ⅴ（１）",U382="新加算Ⅴ（３）",U382="新加算Ⅴ（８）"),AQ382=""),AND(AND(OR(U382="新加算Ⅰ",U382="新加算Ⅱ",U382="新加算Ⅴ（１）",U382="新加算Ⅴ（２）",U382="新加算Ⅴ（３）",U382="新加算Ⅴ（４）",U382="新加算Ⅴ（５）",U382="新加算Ⅴ（６）",U382="新加算Ⅴ（７）",U382="新加算Ⅴ（９）",U382="新加算Ⅴ（10）",U382="新加算Ⅴ（12）"),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382=""),AND(OR(U382="新加算Ⅰ",U382="新加算Ⅴ（１）",U382="新加算Ⅴ（２）",U382="新加算Ⅴ（５）",U382="新加算Ⅴ（７）",U382="新加算Ⅴ（10）"),AS382="")),"！記入が必要な欄（ピンク色のセル）に空欄があります。空欄を埋めてください。",""))</f>
        <v/>
      </c>
      <c r="AU385" s="869"/>
      <c r="AV385" s="832"/>
      <c r="AW385" s="878" t="str">
        <f aca="false">IF('別紙様式2-2（４・５月分）'!O292="","",'別紙様式2-2（４・５月分）'!O292)</f>
        <v/>
      </c>
      <c r="AX385" s="834"/>
      <c r="BL385" s="645" t="str">
        <f aca="false">G382</f>
        <v/>
      </c>
    </row>
    <row r="386" customFormat="false" ht="30" hidden="false" customHeight="true" outlineLevel="0" collapsed="false">
      <c r="A386" s="731" t="n">
        <v>94</v>
      </c>
      <c r="B386" s="618" t="str">
        <f aca="false">IF(基本情報入力シート!C147="","",基本情報入力シート!C147)</f>
        <v/>
      </c>
      <c r="C386" s="618"/>
      <c r="D386" s="618"/>
      <c r="E386" s="618"/>
      <c r="F386" s="618"/>
      <c r="G386" s="619" t="str">
        <f aca="false">IF(基本情報入力シート!M147="","",基本情報入力シート!M147)</f>
        <v/>
      </c>
      <c r="H386" s="619" t="str">
        <f aca="false">IF(基本情報入力シート!R147="","",基本情報入力シート!R147)</f>
        <v/>
      </c>
      <c r="I386" s="619" t="str">
        <f aca="false">IF(基本情報入力シート!W147="","",基本情報入力シート!W147)</f>
        <v/>
      </c>
      <c r="J386" s="809" t="str">
        <f aca="false">IF(基本情報入力シート!X147="","",基本情報入力シート!X147)</f>
        <v/>
      </c>
      <c r="K386" s="619" t="str">
        <f aca="false">IF(基本情報入力シート!Y147="","",基本情報入力シート!Y147)</f>
        <v/>
      </c>
      <c r="L386" s="621" t="str">
        <f aca="false">IF(基本情報入力シート!AB147="","",基本情報入力シート!AB147)</f>
        <v/>
      </c>
      <c r="M386" s="622" t="e">
        <f aca="false">IF(基本情報入力シート!AC147="","",基本情報入力シート!AC147)</f>
        <v>#N/A</v>
      </c>
      <c r="N386" s="812" t="str">
        <f aca="false">IF('別紙様式2-2（４・５月分）'!Q293="","",'別紙様式2-2（４・５月分）'!Q293)</f>
        <v/>
      </c>
      <c r="O386" s="864" t="e">
        <f aca="false">IF(SUM('別紙様式2-2（４・５月分）'!R293:R295)=0,"",SUM('別紙様式2-2（４・５月分）'!R293:R295))</f>
        <v>#N/A</v>
      </c>
      <c r="P386" s="814" t="e">
        <f aca="false">IFERROR(VLOOKUP('別紙様式2-2（４・５月分）'!AR293,【参考】数式用!$AT$5:$AU$22,2,FALSE),"")))</f>
        <v>#N/A</v>
      </c>
      <c r="Q386" s="814"/>
      <c r="R386" s="814"/>
      <c r="S386" s="865" t="e">
        <f aca="false">IFERROR(VLOOKUP(K386,【参考】数式用!$A$5:$AB$27,MATCH(P386,【参考】数式用!$B$4:$AB$4,0)+1,0),"")))</f>
        <v>#N/A</v>
      </c>
      <c r="T386" s="816" t="s">
        <v>447</v>
      </c>
      <c r="U386" s="817"/>
      <c r="V386" s="866" t="e">
        <f aca="false">IFERROR(VLOOKUP(K386,【参考】数式用!$A$5:$AB$27,MATCH(U386,【参考】数式用!$B$4:$AB$4,0)+1,0),"")))</f>
        <v>#N/A</v>
      </c>
      <c r="W386" s="819" t="s">
        <v>114</v>
      </c>
      <c r="X386" s="820" t="n">
        <v>6</v>
      </c>
      <c r="Y386" s="627" t="s">
        <v>115</v>
      </c>
      <c r="Z386" s="820" t="n">
        <v>6</v>
      </c>
      <c r="AA386" s="627" t="s">
        <v>406</v>
      </c>
      <c r="AB386" s="820" t="n">
        <v>7</v>
      </c>
      <c r="AC386" s="627" t="s">
        <v>115</v>
      </c>
      <c r="AD386" s="820" t="n">
        <v>3</v>
      </c>
      <c r="AE386" s="627" t="s">
        <v>116</v>
      </c>
      <c r="AF386" s="627" t="s">
        <v>127</v>
      </c>
      <c r="AG386" s="821" t="n">
        <f aca="false">IF(X386&gt;=1,(AB386*12+AD386)-(X386*12+Z386)+1,"")</f>
        <v>10</v>
      </c>
      <c r="AH386" s="822" t="s">
        <v>407</v>
      </c>
      <c r="AI386" s="867" t="str">
        <f aca="false">IFERROR(ROUNDDOWN(ROUND(L386*V386,0)*M386,0)*AG386,"")</f>
        <v/>
      </c>
      <c r="AJ386" s="868" t="str">
        <f aca="false">IFERROR(ROUNDDOWN(ROUND((L386*(V386-AX386)),0)*M386,0)*AG386,"")</f>
        <v/>
      </c>
      <c r="AK386" s="825" t="e">
        <f aca="false">IFERROR(IF(OR(N386="",N387="",N389=""),0,ROUNDDOWN(ROUNDDOWN(ROUND(L386*VLOOKUP(K386,【参考】数式用!$A$5:$AB$27,MATCH("新加算Ⅳ",【参考】数式用!$B$4:$AB$4,0)+1,0),0)*M386,0)*AG386*0.5,0)),"")),0),0),0)))</f>
        <v>#N/A</v>
      </c>
      <c r="AL386" s="826"/>
      <c r="AM386" s="827" t="e">
        <f aca="false">IFERROR(IF(OR(N389="ベア加算",N389=""),0, IF(OR(U386="新加算Ⅰ",U386="新加算Ⅱ",U386="新加算Ⅲ",U386="新加算Ⅳ"),ROUNDDOWN(ROUND(L386*VLOOKUP(K386,【参考】数式用!$A$5:$I$27,MATCH("ベア加算",【参考】数式用!$B$4:$I$4,0)+1,0),0)*M386,0)*AG386,0)),"")),0),0))))</f>
        <v>#N/A</v>
      </c>
      <c r="AN386" s="704"/>
      <c r="AO386" s="828"/>
      <c r="AP386" s="705"/>
      <c r="AQ386" s="705"/>
      <c r="AR386" s="829"/>
      <c r="AS386" s="830"/>
      <c r="AT386" s="640" t="str">
        <f aca="false">IF(AV386="","",IF(V386&lt;O386,"！加算の要件上は問題ありませんが、令和６年４・５月と比較して令和６年６月に加算率が下がる計画になっています。",""))</f>
        <v/>
      </c>
      <c r="AU386" s="869"/>
      <c r="AV386" s="832" t="str">
        <f aca="false">IF(K386&lt;&gt;"","V列に色付け","")</f>
        <v/>
      </c>
      <c r="AW386" s="878" t="str">
        <f aca="false">IF('別紙様式2-2（４・５月分）'!O293="","",'別紙様式2-2（４・５月分）'!O293)</f>
        <v/>
      </c>
      <c r="AX386" s="834" t="e">
        <f aca="false">IF(SUM('別紙様式2-2（４・５月分）'!P293:P295)=0,"",SUM('別紙様式2-2（４・５月分）'!P293:P295))</f>
        <v>#N/A</v>
      </c>
      <c r="AY386" s="835" t="e">
        <f aca="false">IFERROR(VLOOKUP(K386,【参考】数式用!$AJ$2:$AK$24,2,FALSE),"")))</f>
        <v>#N/A</v>
      </c>
      <c r="AZ386" s="836" t="s">
        <v>448</v>
      </c>
      <c r="BA386" s="836" t="s">
        <v>449</v>
      </c>
      <c r="BB386" s="836" t="s">
        <v>450</v>
      </c>
      <c r="BC386" s="836" t="s">
        <v>451</v>
      </c>
      <c r="BD386" s="836" t="e">
        <f aca="false">IF(AND(P386&lt;&gt;"新加算Ⅰ",P386&lt;&gt;"新加算Ⅱ",P386&lt;&gt;"新加算Ⅲ",P386&lt;&gt;"新加算Ⅳ"),P386,IF(Q388&lt;&gt;"",Q388,""))</f>
        <v>#N/A</v>
      </c>
      <c r="BE386" s="836"/>
      <c r="BF386" s="836" t="e">
        <f aca="false">IF(AM386&lt;&gt;0,IF(AN386="○","入力済","未入力"),"")</f>
        <v>#N/A</v>
      </c>
      <c r="BG386" s="836" t="str">
        <f aca="false">IF(OR(U386="新加算Ⅰ",U386="新加算Ⅱ",U386="新加算Ⅲ",U386="新加算Ⅳ",U386="新加算Ⅴ（１）",U386="新加算Ⅴ（２）",U386="新加算Ⅴ（３）",U386="新加算ⅠⅤ（４）",U386="新加算Ⅴ（５）",U386="新加算Ⅴ（６）",U386="新加算Ⅴ（８）",U386="新加算Ⅴ（11）"),IF(OR(AO386="○",AO386="令和６年度中に満たす"),"入力済","未入力"),"")</f>
        <v/>
      </c>
      <c r="BH386" s="836" t="str">
        <f aca="false">IF(OR(U386="新加算Ⅴ（７）",U386="新加算Ⅴ（９）",U386="新加算Ⅴ（10）",U386="新加算Ⅴ（12）",U386="新加算Ⅴ（13）",U386="新加算Ⅴ（14）"),IF(OR(AP386="○",AP386="令和６年度中に満たす"),"入力済","未入力"),"")</f>
        <v/>
      </c>
      <c r="BI386" s="836" t="str">
        <f aca="false">IF(OR(U386="新加算Ⅰ",U386="新加算Ⅱ",U386="新加算Ⅲ",U386="新加算Ⅴ（１）",U386="新加算Ⅴ（３）",U386="新加算Ⅴ（８）"),IF(OR(AQ386="○",AQ386="令和６年度中に満たす"),"入力済","未入力"),"")</f>
        <v/>
      </c>
      <c r="BJ386" s="837" t="str">
        <f aca="false">IF(OR(U386="新加算Ⅰ",U386="新加算Ⅱ",U386="新加算Ⅴ（１）",U386="新加算Ⅴ（２）",U386="新加算Ⅴ（３）",U386="新加算Ⅴ（４）",U386="新加算Ⅴ（５）",U386="新加算Ⅴ（６）",U386="新加算Ⅴ（７）",U386="新加算Ⅴ（９）",U386="新加算Ⅴ（10）",U386="新加算Ⅴ（12）"),IF(OR(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（病院等（老健以外）)",K386&lt;&gt;"（介護予防）短期入所療養介護（医療院）"),AR386&lt;&gt;""),1,""),"")</f>
        <v/>
      </c>
      <c r="BK386" s="832" t="str">
        <f aca="false">IF(OR(U386="新加算Ⅰ",U386="新加算Ⅴ（１）",U386="新加算Ⅴ（２）",U386="新加算Ⅴ（５）",U386="新加算Ⅴ（７）",U386="新加算Ⅴ（10）"),IF(AS386="","未入力","入力済"),"")</f>
        <v/>
      </c>
      <c r="BL386" s="645" t="str">
        <f aca="false">G386</f>
        <v/>
      </c>
    </row>
    <row r="387" customFormat="false" ht="15" hidden="false" customHeight="true" outlineLevel="0" collapsed="false">
      <c r="A387" s="731"/>
      <c r="B387" s="618"/>
      <c r="C387" s="618"/>
      <c r="D387" s="618"/>
      <c r="E387" s="618"/>
      <c r="F387" s="618"/>
      <c r="G387" s="619"/>
      <c r="H387" s="619"/>
      <c r="I387" s="619"/>
      <c r="J387" s="809"/>
      <c r="K387" s="619"/>
      <c r="L387" s="621"/>
      <c r="M387" s="622"/>
      <c r="N387" s="838" t="str">
        <f aca="false">IF('別紙様式2-2（４・５月分）'!Q294="","",'別紙様式2-2（４・５月分）'!Q294)</f>
        <v/>
      </c>
      <c r="O387" s="864"/>
      <c r="P387" s="814"/>
      <c r="Q387" s="814"/>
      <c r="R387" s="814"/>
      <c r="S387" s="865"/>
      <c r="T387" s="816"/>
      <c r="U387" s="817"/>
      <c r="V387" s="866"/>
      <c r="W387" s="819"/>
      <c r="X387" s="820"/>
      <c r="Y387" s="627"/>
      <c r="Z387" s="820"/>
      <c r="AA387" s="627"/>
      <c r="AB387" s="820"/>
      <c r="AC387" s="627"/>
      <c r="AD387" s="820"/>
      <c r="AE387" s="627"/>
      <c r="AF387" s="627"/>
      <c r="AG387" s="821"/>
      <c r="AH387" s="822"/>
      <c r="AI387" s="867"/>
      <c r="AJ387" s="868"/>
      <c r="AK387" s="825"/>
      <c r="AL387" s="826"/>
      <c r="AM387" s="827"/>
      <c r="AN387" s="704"/>
      <c r="AO387" s="828"/>
      <c r="AP387" s="705"/>
      <c r="AQ387" s="705"/>
      <c r="AR387" s="829"/>
      <c r="AS387" s="830"/>
      <c r="AT387" s="839" t="str">
        <f aca="false">IF(AV386="","",IF(AG386&gt;10,"！令和６年度の新加算の「算定対象月」が10か月を超えています。標準的な「算定対象月」は令和６年６月から令和７年３月です。",IF(OR(AB386&lt;&gt;7,AD386&lt;&gt;3),"！算定期間の終わりが令和７年３月になっていません。区分変更を行う場合は、別紙様式2-4に記入してください。","")))</f>
        <v/>
      </c>
      <c r="AU387" s="869"/>
      <c r="AV387" s="832"/>
      <c r="AW387" s="878" t="str">
        <f aca="false">IF('別紙様式2-2（４・５月分）'!O294="","",'別紙様式2-2（４・５月分）'!O294)</f>
        <v/>
      </c>
      <c r="AX387" s="834"/>
      <c r="AY387" s="835"/>
      <c r="AZ387" s="836"/>
      <c r="BA387" s="836"/>
      <c r="BB387" s="836"/>
      <c r="BC387" s="836"/>
      <c r="BD387" s="836"/>
      <c r="BE387" s="836"/>
      <c r="BF387" s="836"/>
      <c r="BG387" s="836"/>
      <c r="BH387" s="836"/>
      <c r="BI387" s="836"/>
      <c r="BJ387" s="837"/>
      <c r="BK387" s="832"/>
      <c r="BL387" s="645" t="str">
        <f aca="false">G386</f>
        <v/>
      </c>
    </row>
    <row r="388" s="1" customFormat="true" ht="15" hidden="false" customHeight="true" outlineLevel="0" collapsed="false">
      <c r="A388" s="731"/>
      <c r="B388" s="618"/>
      <c r="C388" s="618"/>
      <c r="D388" s="618"/>
      <c r="E388" s="618"/>
      <c r="F388" s="618"/>
      <c r="G388" s="619"/>
      <c r="H388" s="619"/>
      <c r="I388" s="619"/>
      <c r="J388" s="809"/>
      <c r="K388" s="619"/>
      <c r="L388" s="621"/>
      <c r="M388" s="622"/>
      <c r="N388" s="838"/>
      <c r="O388" s="864"/>
      <c r="P388" s="874" t="s">
        <v>118</v>
      </c>
      <c r="Q388" s="841" t="e">
        <f aca="false">IFERROR(VLOOKUP('別紙様式2-2（４・５月分）'!AR293,【参考】数式用!$AT$5:$AV$22,3,FALSE),"")))</f>
        <v>#N/A</v>
      </c>
      <c r="R388" s="875" t="s">
        <v>120</v>
      </c>
      <c r="S388" s="876" t="e">
        <f aca="false">IFERROR(VLOOKUP(K386,【参考】数式用!$A$5:$AB$27,MATCH(Q388,【参考】数式用!$B$4:$AB$4,0)+1,0),"")))</f>
        <v>#N/A</v>
      </c>
      <c r="T388" s="844" t="s">
        <v>452</v>
      </c>
      <c r="U388" s="845"/>
      <c r="V388" s="871" t="e">
        <f aca="false">IFERROR(VLOOKUP(K386,【参考】数式用!$A$5:$AB$27,MATCH(U388,【参考】数式用!$B$4:$AB$4,0)+1,0),"")))</f>
        <v>#N/A</v>
      </c>
      <c r="W388" s="847" t="s">
        <v>114</v>
      </c>
      <c r="X388" s="882" t="n">
        <v>7</v>
      </c>
      <c r="Y388" s="668" t="s">
        <v>115</v>
      </c>
      <c r="Z388" s="882" t="n">
        <v>4</v>
      </c>
      <c r="AA388" s="668" t="s">
        <v>406</v>
      </c>
      <c r="AB388" s="882" t="n">
        <v>8</v>
      </c>
      <c r="AC388" s="668" t="s">
        <v>115</v>
      </c>
      <c r="AD388" s="882" t="n">
        <v>3</v>
      </c>
      <c r="AE388" s="668" t="s">
        <v>116</v>
      </c>
      <c r="AF388" s="668" t="s">
        <v>127</v>
      </c>
      <c r="AG388" s="849" t="n">
        <f aca="false">IF(X388&gt;=1,(AB388*12+AD388)-(X388*12+Z388)+1,"")</f>
        <v>12</v>
      </c>
      <c r="AH388" s="850" t="s">
        <v>407</v>
      </c>
      <c r="AI388" s="872" t="str">
        <f aca="false">IFERROR(ROUNDDOWN(ROUND(L386*V388,0)*M386,0)*AG388,"")</f>
        <v/>
      </c>
      <c r="AJ388" s="883" t="str">
        <f aca="false">IFERROR(ROUNDDOWN(ROUND((L386*(V388-AX386)),0)*M386,0)*AG388,"")</f>
        <v/>
      </c>
      <c r="AK388" s="853" t="e">
        <f aca="false">IFERROR(IF(OR(N386="",N387="",N389=""),0,ROUNDDOWN(ROUNDDOWN(ROUND(L386*VLOOKUP(K386,【参考】数式用!$A$5:$AB$27,MATCH("新加算Ⅳ",【参考】数式用!$B$4:$AB$4,0)+1,0),0)*M386,0)*AG388*0.5,0)),"")),0),0),0)))</f>
        <v>#N/A</v>
      </c>
      <c r="AL388" s="854" t="str">
        <f aca="false">IF(U388&lt;&gt;"","新規に適用","")</f>
        <v/>
      </c>
      <c r="AM388" s="855" t="e">
        <f aca="false">IFERROR(IF(OR(N389="ベア加算",N389=""),0, IF(OR(U386="新加算Ⅰ",U386="新加算Ⅱ",U386="新加算Ⅲ",U386="新加算Ⅳ"),0,ROUNDDOWN(ROUND(L386*VLOOKUP(K386,【参考】数式用!$A$5:$I$27,MATCH("ベア加算",【参考】数式用!$B$4:$I$4,0)+1,0),0)*M386,0)*AG388)),"")),0),0))))</f>
        <v>#N/A</v>
      </c>
      <c r="AN388" s="856" t="e">
        <f aca="false">IF(AM388=0,"",IF(AND(U388&lt;&gt;"",AN386=""),"新規に適用",IF(AND(U388&lt;&gt;"",AN386&lt;&gt;""),"継続で適用","")))</f>
        <v>#N/A</v>
      </c>
      <c r="AO388" s="856" t="str">
        <f aca="false">IF(AND(U388&lt;&gt;"",AO386=""),"新規に適用",IF(AND(U388&lt;&gt;"",AO386&lt;&gt;""),"継続で適用",""))</f>
        <v/>
      </c>
      <c r="AP388" s="857"/>
      <c r="AQ388" s="856" t="str">
        <f aca="false">IF(AND(U388&lt;&gt;"",AQ386=""),"新規に適用",IF(AND(U388&lt;&gt;"",AQ386&lt;&gt;""),"継続で適用",""))</f>
        <v/>
      </c>
      <c r="AR388" s="858" t="str">
        <f aca="false">IF(AND(U388&lt;&gt;"",AO386=""),"新規に適用",IF(AND(U388&lt;&gt;"",OR(U386="新加算Ⅰ",U386="新加算Ⅱ",U386="新加算Ⅴ（１）",U386="新加算Ⅴ（２）",U386="新加算Ⅴ（３）",U386="新加算Ⅴ（４）",U386="新加算Ⅴ（５）",U386="新加算Ⅴ（６）",U386="新加算Ⅴ（７）",U386="新加算Ⅴ（９）",U386="新加算Ⅴ（10）",U386="新加算Ⅴ（12）")),"継続で適用",""))</f>
        <v/>
      </c>
      <c r="AS388" s="856" t="str">
        <f aca="false">IF(AND(U388&lt;&gt;"",AS386=""),"新規に適用",IF(AND(U388&lt;&gt;"",AS386&lt;&gt;""),"継続で適用",""))</f>
        <v/>
      </c>
      <c r="AT388" s="839"/>
      <c r="AU388" s="869"/>
      <c r="AV388" s="832" t="str">
        <f aca="false">IF(K386&lt;&gt;"","V列に色付け","")</f>
        <v/>
      </c>
      <c r="AW388" s="878"/>
      <c r="AX388" s="834"/>
      <c r="BL388" s="645" t="str">
        <f aca="false">G386</f>
        <v/>
      </c>
    </row>
    <row r="389" s="1" customFormat="true" ht="30" hidden="false" customHeight="true" outlineLevel="0" collapsed="false">
      <c r="A389" s="731"/>
      <c r="B389" s="618"/>
      <c r="C389" s="618"/>
      <c r="D389" s="618"/>
      <c r="E389" s="618"/>
      <c r="F389" s="618"/>
      <c r="G389" s="619"/>
      <c r="H389" s="619"/>
      <c r="I389" s="619"/>
      <c r="J389" s="809"/>
      <c r="K389" s="619"/>
      <c r="L389" s="621"/>
      <c r="M389" s="622"/>
      <c r="N389" s="860" t="str">
        <f aca="false">IF('別紙様式2-2（４・５月分）'!Q295="","",'別紙様式2-2（４・５月分）'!Q295)</f>
        <v/>
      </c>
      <c r="O389" s="864"/>
      <c r="P389" s="874"/>
      <c r="Q389" s="841"/>
      <c r="R389" s="875"/>
      <c r="S389" s="876"/>
      <c r="T389" s="844"/>
      <c r="U389" s="845"/>
      <c r="V389" s="871"/>
      <c r="W389" s="847"/>
      <c r="X389" s="882"/>
      <c r="Y389" s="668"/>
      <c r="Z389" s="882"/>
      <c r="AA389" s="668"/>
      <c r="AB389" s="882"/>
      <c r="AC389" s="668"/>
      <c r="AD389" s="882"/>
      <c r="AE389" s="668"/>
      <c r="AF389" s="668"/>
      <c r="AG389" s="849"/>
      <c r="AH389" s="850"/>
      <c r="AI389" s="872"/>
      <c r="AJ389" s="883"/>
      <c r="AK389" s="853"/>
      <c r="AL389" s="854"/>
      <c r="AM389" s="855"/>
      <c r="AN389" s="856"/>
      <c r="AO389" s="856"/>
      <c r="AP389" s="857"/>
      <c r="AQ389" s="856"/>
      <c r="AR389" s="858"/>
      <c r="AS389" s="856"/>
      <c r="AT389" s="682" t="str">
        <f aca="false">IF(AV386="","",IF(OR(U386="",AND(N389="ベア加算なし",OR(U386="新加算Ⅰ",U386="新加算Ⅱ",U386="新加算Ⅲ",U386="新加算Ⅳ"),AN386=""),AND(OR(U386="新加算Ⅰ",U386="新加算Ⅱ",U386="新加算Ⅲ",U386="新加算Ⅳ",U386="新加算Ⅴ（１）",U386="新加算Ⅴ（２）",U386="新加算Ⅴ（３）",U386="新加算Ⅴ（４）",U386="新加算Ⅴ（５）",U386="新加算Ⅴ（６）",U386="新加算Ⅴ（８）",U386="新加算Ⅴ（11）"),AO386=""),AND(OR(U386="新加算Ⅴ（７）",U386="新加算Ⅴ（９）",U386="新加算Ⅴ（10）",U386="新加算Ⅴ（12）",U386="新加算Ⅴ（13）",U386="新加算Ⅴ（14）"),AP386=""),AND(OR(U386="新加算Ⅰ",U386="新加算Ⅱ",U386="新加算Ⅲ",U386="新加算Ⅴ（１）",U386="新加算Ⅴ（３）",U386="新加算Ⅴ（８）"),AQ386=""),AND(AND(OR(U386="新加算Ⅰ",U386="新加算Ⅱ",U386="新加算Ⅴ（１）",U386="新加算Ⅴ（２）",U386="新加算Ⅴ（３）",U386="新加算Ⅴ（４）",U386="新加算Ⅴ（５）",U386="新加算Ⅴ（６）",U386="新加算Ⅴ（７）",U386="新加算Ⅴ（９）",U386="新加算Ⅴ（10）",U386="新加算Ⅴ（12）"),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386=""),AND(OR(U386="新加算Ⅰ",U386="新加算Ⅴ（１）",U386="新加算Ⅴ（２）",U386="新加算Ⅴ（５）",U386="新加算Ⅴ（７）",U386="新加算Ⅴ（10）"),AS386="")),"！記入が必要な欄（ピンク色のセル）に空欄があります。空欄を埋めてください。",""))</f>
        <v/>
      </c>
      <c r="AU389" s="869"/>
      <c r="AV389" s="832"/>
      <c r="AW389" s="878" t="str">
        <f aca="false">IF('別紙様式2-2（４・５月分）'!O295="","",'別紙様式2-2（４・５月分）'!O295)</f>
        <v/>
      </c>
      <c r="AX389" s="834"/>
      <c r="BL389" s="645" t="str">
        <f aca="false">G386</f>
        <v/>
      </c>
    </row>
    <row r="390" customFormat="false" ht="30" hidden="false" customHeight="true" outlineLevel="0" collapsed="false">
      <c r="A390" s="617" t="n">
        <v>95</v>
      </c>
      <c r="B390" s="732" t="str">
        <f aca="false">IF(基本情報入力シート!C148="","",基本情報入力シート!C148)</f>
        <v/>
      </c>
      <c r="C390" s="732"/>
      <c r="D390" s="732"/>
      <c r="E390" s="732"/>
      <c r="F390" s="732"/>
      <c r="G390" s="733" t="str">
        <f aca="false">IF(基本情報入力シート!M148="","",基本情報入力シート!M148)</f>
        <v/>
      </c>
      <c r="H390" s="733" t="str">
        <f aca="false">IF(基本情報入力シート!R148="","",基本情報入力シート!R148)</f>
        <v/>
      </c>
      <c r="I390" s="733" t="str">
        <f aca="false">IF(基本情報入力シート!W148="","",基本情報入力シート!W148)</f>
        <v/>
      </c>
      <c r="J390" s="861" t="str">
        <f aca="false">IF(基本情報入力シート!X148="","",基本情報入力シート!X148)</f>
        <v/>
      </c>
      <c r="K390" s="733" t="str">
        <f aca="false">IF(基本情報入力シート!Y148="","",基本情報入力シート!Y148)</f>
        <v/>
      </c>
      <c r="L390" s="880" t="str">
        <f aca="false">IF(基本情報入力シート!AB148="","",基本情報入力シート!AB148)</f>
        <v/>
      </c>
      <c r="M390" s="881" t="e">
        <f aca="false">IF(基本情報入力シート!AC148="","",基本情報入力シート!AC148)</f>
        <v>#N/A</v>
      </c>
      <c r="N390" s="812" t="str">
        <f aca="false">IF('別紙様式2-2（４・５月分）'!Q296="","",'別紙様式2-2（４・５月分）'!Q296)</f>
        <v/>
      </c>
      <c r="O390" s="864" t="e">
        <f aca="false">IF(SUM('別紙様式2-2（４・５月分）'!R296:R298)=0,"",SUM('別紙様式2-2（４・５月分）'!R296:R298))</f>
        <v>#N/A</v>
      </c>
      <c r="P390" s="814" t="e">
        <f aca="false">IFERROR(VLOOKUP('別紙様式2-2（４・５月分）'!AR296,【参考】数式用!$AT$5:$AU$22,2,FALSE),"")))</f>
        <v>#N/A</v>
      </c>
      <c r="Q390" s="814"/>
      <c r="R390" s="814"/>
      <c r="S390" s="865" t="e">
        <f aca="false">IFERROR(VLOOKUP(K390,【参考】数式用!$A$5:$AB$27,MATCH(P390,【参考】数式用!$B$4:$AB$4,0)+1,0),"")))</f>
        <v>#N/A</v>
      </c>
      <c r="T390" s="816" t="s">
        <v>447</v>
      </c>
      <c r="U390" s="817"/>
      <c r="V390" s="866" t="e">
        <f aca="false">IFERROR(VLOOKUP(K390,【参考】数式用!$A$5:$AB$27,MATCH(U390,【参考】数式用!$B$4:$AB$4,0)+1,0),"")))</f>
        <v>#N/A</v>
      </c>
      <c r="W390" s="819" t="s">
        <v>114</v>
      </c>
      <c r="X390" s="820" t="n">
        <v>6</v>
      </c>
      <c r="Y390" s="627" t="s">
        <v>115</v>
      </c>
      <c r="Z390" s="820" t="n">
        <v>6</v>
      </c>
      <c r="AA390" s="627" t="s">
        <v>406</v>
      </c>
      <c r="AB390" s="820" t="n">
        <v>7</v>
      </c>
      <c r="AC390" s="627" t="s">
        <v>115</v>
      </c>
      <c r="AD390" s="820" t="n">
        <v>3</v>
      </c>
      <c r="AE390" s="627" t="s">
        <v>116</v>
      </c>
      <c r="AF390" s="627" t="s">
        <v>127</v>
      </c>
      <c r="AG390" s="821" t="n">
        <f aca="false">IF(X390&gt;=1,(AB390*12+AD390)-(X390*12+Z390)+1,"")</f>
        <v>10</v>
      </c>
      <c r="AH390" s="822" t="s">
        <v>407</v>
      </c>
      <c r="AI390" s="867" t="str">
        <f aca="false">IFERROR(ROUNDDOWN(ROUND(L390*V390,0)*M390,0)*AG390,"")</f>
        <v/>
      </c>
      <c r="AJ390" s="868" t="str">
        <f aca="false">IFERROR(ROUNDDOWN(ROUND((L390*(V390-AX390)),0)*M390,0)*AG390,"")</f>
        <v/>
      </c>
      <c r="AK390" s="825" t="e">
        <f aca="false">IFERROR(IF(OR(N390="",N391="",N393=""),0,ROUNDDOWN(ROUNDDOWN(ROUND(L390*VLOOKUP(K390,【参考】数式用!$A$5:$AB$27,MATCH("新加算Ⅳ",【参考】数式用!$B$4:$AB$4,0)+1,0),0)*M390,0)*AG390*0.5,0)),"")),0),0),0)))</f>
        <v>#N/A</v>
      </c>
      <c r="AL390" s="826"/>
      <c r="AM390" s="827" t="e">
        <f aca="false">IFERROR(IF(OR(N393="ベア加算",N393=""),0, IF(OR(U390="新加算Ⅰ",U390="新加算Ⅱ",U390="新加算Ⅲ",U390="新加算Ⅳ"),ROUNDDOWN(ROUND(L390*VLOOKUP(K390,【参考】数式用!$A$5:$I$27,MATCH("ベア加算",【参考】数式用!$B$4:$I$4,0)+1,0),0)*M390,0)*AG390,0)),"")),0),0))))</f>
        <v>#N/A</v>
      </c>
      <c r="AN390" s="704"/>
      <c r="AO390" s="828"/>
      <c r="AP390" s="705"/>
      <c r="AQ390" s="705"/>
      <c r="AR390" s="829"/>
      <c r="AS390" s="830"/>
      <c r="AT390" s="640" t="str">
        <f aca="false">IF(AV390="","",IF(V390&lt;O390,"！加算の要件上は問題ありませんが、令和６年４・５月と比較して令和６年６月に加算率が下がる計画になっています。",""))</f>
        <v/>
      </c>
      <c r="AU390" s="869"/>
      <c r="AV390" s="832" t="str">
        <f aca="false">IF(K390&lt;&gt;"","V列に色付け","")</f>
        <v/>
      </c>
      <c r="AW390" s="878" t="str">
        <f aca="false">IF('別紙様式2-2（４・５月分）'!O296="","",'別紙様式2-2（４・５月分）'!O296)</f>
        <v/>
      </c>
      <c r="AX390" s="834" t="e">
        <f aca="false">IF(SUM('別紙様式2-2（４・５月分）'!P296:P298)=0,"",SUM('別紙様式2-2（４・５月分）'!P296:P298))</f>
        <v>#N/A</v>
      </c>
      <c r="AY390" s="835" t="e">
        <f aca="false">IFERROR(VLOOKUP(K390,【参考】数式用!$AJ$2:$AK$24,2,FALSE),"")))</f>
        <v>#N/A</v>
      </c>
      <c r="AZ390" s="836" t="s">
        <v>448</v>
      </c>
      <c r="BA390" s="836" t="s">
        <v>449</v>
      </c>
      <c r="BB390" s="836" t="s">
        <v>450</v>
      </c>
      <c r="BC390" s="836" t="s">
        <v>451</v>
      </c>
      <c r="BD390" s="836" t="e">
        <f aca="false">IF(AND(P390&lt;&gt;"新加算Ⅰ",P390&lt;&gt;"新加算Ⅱ",P390&lt;&gt;"新加算Ⅲ",P390&lt;&gt;"新加算Ⅳ"),P390,IF(Q392&lt;&gt;"",Q392,""))</f>
        <v>#N/A</v>
      </c>
      <c r="BE390" s="836"/>
      <c r="BF390" s="836" t="e">
        <f aca="false">IF(AM390&lt;&gt;0,IF(AN390="○","入力済","未入力"),"")</f>
        <v>#N/A</v>
      </c>
      <c r="BG390" s="836" t="str">
        <f aca="false">IF(OR(U390="新加算Ⅰ",U390="新加算Ⅱ",U390="新加算Ⅲ",U390="新加算Ⅳ",U390="新加算Ⅴ（１）",U390="新加算Ⅴ（２）",U390="新加算Ⅴ（３）",U390="新加算ⅠⅤ（４）",U390="新加算Ⅴ（５）",U390="新加算Ⅴ（６）",U390="新加算Ⅴ（８）",U390="新加算Ⅴ（11）"),IF(OR(AO390="○",AO390="令和６年度中に満たす"),"入力済","未入力"),"")</f>
        <v/>
      </c>
      <c r="BH390" s="836" t="str">
        <f aca="false">IF(OR(U390="新加算Ⅴ（７）",U390="新加算Ⅴ（９）",U390="新加算Ⅴ（10）",U390="新加算Ⅴ（12）",U390="新加算Ⅴ（13）",U390="新加算Ⅴ（14）"),IF(OR(AP390="○",AP390="令和６年度中に満たす"),"入力済","未入力"),"")</f>
        <v/>
      </c>
      <c r="BI390" s="836" t="str">
        <f aca="false">IF(OR(U390="新加算Ⅰ",U390="新加算Ⅱ",U390="新加算Ⅲ",U390="新加算Ⅴ（１）",U390="新加算Ⅴ（３）",U390="新加算Ⅴ（８）"),IF(OR(AQ390="○",AQ390="令和６年度中に満たす"),"入力済","未入力"),"")</f>
        <v/>
      </c>
      <c r="BJ390" s="837" t="str">
        <f aca="false">IF(OR(U390="新加算Ⅰ",U390="新加算Ⅱ",U390="新加算Ⅴ（１）",U390="新加算Ⅴ（２）",U390="新加算Ⅴ（３）",U390="新加算Ⅴ（４）",U390="新加算Ⅴ（５）",U390="新加算Ⅴ（６）",U390="新加算Ⅴ（７）",U390="新加算Ⅴ（９）",U390="新加算Ⅴ（10）",U390="新加算Ⅴ（12）"),IF(OR(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（病院等（老健以外）)",K390&lt;&gt;"（介護予防）短期入所療養介護（医療院）"),AR390&lt;&gt;""),1,""),"")</f>
        <v/>
      </c>
      <c r="BK390" s="832" t="str">
        <f aca="false">IF(OR(U390="新加算Ⅰ",U390="新加算Ⅴ（１）",U390="新加算Ⅴ（２）",U390="新加算Ⅴ（５）",U390="新加算Ⅴ（７）",U390="新加算Ⅴ（10）"),IF(AS390="","未入力","入力済"),"")</f>
        <v/>
      </c>
      <c r="BL390" s="645" t="str">
        <f aca="false">G390</f>
        <v/>
      </c>
    </row>
    <row r="391" customFormat="false" ht="15" hidden="false" customHeight="true" outlineLevel="0" collapsed="false">
      <c r="A391" s="617"/>
      <c r="B391" s="732"/>
      <c r="C391" s="732"/>
      <c r="D391" s="732"/>
      <c r="E391" s="732"/>
      <c r="F391" s="732"/>
      <c r="G391" s="733"/>
      <c r="H391" s="733"/>
      <c r="I391" s="733"/>
      <c r="J391" s="861"/>
      <c r="K391" s="733"/>
      <c r="L391" s="880"/>
      <c r="M391" s="881"/>
      <c r="N391" s="838" t="str">
        <f aca="false">IF('別紙様式2-2（４・５月分）'!Q297="","",'別紙様式2-2（４・５月分）'!Q297)</f>
        <v/>
      </c>
      <c r="O391" s="864"/>
      <c r="P391" s="814"/>
      <c r="Q391" s="814"/>
      <c r="R391" s="814"/>
      <c r="S391" s="865"/>
      <c r="T391" s="816"/>
      <c r="U391" s="817"/>
      <c r="V391" s="866"/>
      <c r="W391" s="819"/>
      <c r="X391" s="820"/>
      <c r="Y391" s="627"/>
      <c r="Z391" s="820"/>
      <c r="AA391" s="627"/>
      <c r="AB391" s="820"/>
      <c r="AC391" s="627"/>
      <c r="AD391" s="820"/>
      <c r="AE391" s="627"/>
      <c r="AF391" s="627"/>
      <c r="AG391" s="821"/>
      <c r="AH391" s="822"/>
      <c r="AI391" s="867"/>
      <c r="AJ391" s="868"/>
      <c r="AK391" s="825"/>
      <c r="AL391" s="826"/>
      <c r="AM391" s="827"/>
      <c r="AN391" s="704"/>
      <c r="AO391" s="828"/>
      <c r="AP391" s="705"/>
      <c r="AQ391" s="705"/>
      <c r="AR391" s="829"/>
      <c r="AS391" s="830"/>
      <c r="AT391" s="839" t="str">
        <f aca="false">IF(AV390="","",IF(AG390&gt;10,"！令和６年度の新加算の「算定対象月」が10か月を超えています。標準的な「算定対象月」は令和６年６月から令和７年３月です。",IF(OR(AB390&lt;&gt;7,AD390&lt;&gt;3),"！算定期間の終わりが令和７年３月になっていません。区分変更を行う場合は、別紙様式2-4に記入してください。","")))</f>
        <v/>
      </c>
      <c r="AU391" s="869"/>
      <c r="AV391" s="832"/>
      <c r="AW391" s="878" t="str">
        <f aca="false">IF('別紙様式2-2（４・５月分）'!O297="","",'別紙様式2-2（４・５月分）'!O297)</f>
        <v/>
      </c>
      <c r="AX391" s="834"/>
      <c r="AY391" s="835"/>
      <c r="AZ391" s="836"/>
      <c r="BA391" s="836"/>
      <c r="BB391" s="836"/>
      <c r="BC391" s="836"/>
      <c r="BD391" s="836"/>
      <c r="BE391" s="836"/>
      <c r="BF391" s="836"/>
      <c r="BG391" s="836"/>
      <c r="BH391" s="836"/>
      <c r="BI391" s="836"/>
      <c r="BJ391" s="837"/>
      <c r="BK391" s="832"/>
      <c r="BL391" s="645" t="str">
        <f aca="false">G390</f>
        <v/>
      </c>
    </row>
    <row r="392" s="1" customFormat="true" ht="15" hidden="false" customHeight="true" outlineLevel="0" collapsed="false">
      <c r="A392" s="617"/>
      <c r="B392" s="732"/>
      <c r="C392" s="732"/>
      <c r="D392" s="732"/>
      <c r="E392" s="732"/>
      <c r="F392" s="732"/>
      <c r="G392" s="733"/>
      <c r="H392" s="733"/>
      <c r="I392" s="733"/>
      <c r="J392" s="861"/>
      <c r="K392" s="733"/>
      <c r="L392" s="880"/>
      <c r="M392" s="881"/>
      <c r="N392" s="838"/>
      <c r="O392" s="864"/>
      <c r="P392" s="874" t="s">
        <v>118</v>
      </c>
      <c r="Q392" s="841" t="e">
        <f aca="false">IFERROR(VLOOKUP('別紙様式2-2（４・５月分）'!AR296,【参考】数式用!$AT$5:$AV$22,3,FALSE),"")))</f>
        <v>#N/A</v>
      </c>
      <c r="R392" s="875" t="s">
        <v>120</v>
      </c>
      <c r="S392" s="870" t="e">
        <f aca="false">IFERROR(VLOOKUP(K390,【参考】数式用!$A$5:$AB$27,MATCH(Q392,【参考】数式用!$B$4:$AB$4,0)+1,0),"")))</f>
        <v>#N/A</v>
      </c>
      <c r="T392" s="844" t="s">
        <v>452</v>
      </c>
      <c r="U392" s="845"/>
      <c r="V392" s="871" t="e">
        <f aca="false">IFERROR(VLOOKUP(K390,【参考】数式用!$A$5:$AB$27,MATCH(U392,【参考】数式用!$B$4:$AB$4,0)+1,0),"")))</f>
        <v>#N/A</v>
      </c>
      <c r="W392" s="847" t="s">
        <v>114</v>
      </c>
      <c r="X392" s="882" t="n">
        <v>7</v>
      </c>
      <c r="Y392" s="668" t="s">
        <v>115</v>
      </c>
      <c r="Z392" s="882" t="n">
        <v>4</v>
      </c>
      <c r="AA392" s="668" t="s">
        <v>406</v>
      </c>
      <c r="AB392" s="882" t="n">
        <v>8</v>
      </c>
      <c r="AC392" s="668" t="s">
        <v>115</v>
      </c>
      <c r="AD392" s="882" t="n">
        <v>3</v>
      </c>
      <c r="AE392" s="668" t="s">
        <v>116</v>
      </c>
      <c r="AF392" s="668" t="s">
        <v>127</v>
      </c>
      <c r="AG392" s="849" t="n">
        <f aca="false">IF(X392&gt;=1,(AB392*12+AD392)-(X392*12+Z392)+1,"")</f>
        <v>12</v>
      </c>
      <c r="AH392" s="850" t="s">
        <v>407</v>
      </c>
      <c r="AI392" s="872" t="str">
        <f aca="false">IFERROR(ROUNDDOWN(ROUND(L390*V392,0)*M390,0)*AG392,"")</f>
        <v/>
      </c>
      <c r="AJ392" s="883" t="str">
        <f aca="false">IFERROR(ROUNDDOWN(ROUND((L390*(V392-AX390)),0)*M390,0)*AG392,"")</f>
        <v/>
      </c>
      <c r="AK392" s="853" t="e">
        <f aca="false">IFERROR(IF(OR(N390="",N391="",N393=""),0,ROUNDDOWN(ROUNDDOWN(ROUND(L390*VLOOKUP(K390,【参考】数式用!$A$5:$AB$27,MATCH("新加算Ⅳ",【参考】数式用!$B$4:$AB$4,0)+1,0),0)*M390,0)*AG392*0.5,0)),"")),0),0),0)))</f>
        <v>#N/A</v>
      </c>
      <c r="AL392" s="854" t="str">
        <f aca="false">IF(U392&lt;&gt;"","新規に適用","")</f>
        <v/>
      </c>
      <c r="AM392" s="855" t="e">
        <f aca="false">IFERROR(IF(OR(N393="ベア加算",N393=""),0, IF(OR(U390="新加算Ⅰ",U390="新加算Ⅱ",U390="新加算Ⅲ",U390="新加算Ⅳ"),0,ROUNDDOWN(ROUND(L390*VLOOKUP(K390,【参考】数式用!$A$5:$I$27,MATCH("ベア加算",【参考】数式用!$B$4:$I$4,0)+1,0),0)*M390,0)*AG392)),"")),0),0))))</f>
        <v>#N/A</v>
      </c>
      <c r="AN392" s="856" t="e">
        <f aca="false">IF(AM392=0,"",IF(AND(U392&lt;&gt;"",AN390=""),"新規に適用",IF(AND(U392&lt;&gt;"",AN390&lt;&gt;""),"継続で適用","")))</f>
        <v>#N/A</v>
      </c>
      <c r="AO392" s="856" t="str">
        <f aca="false">IF(AND(U392&lt;&gt;"",AO390=""),"新規に適用",IF(AND(U392&lt;&gt;"",AO390&lt;&gt;""),"継続で適用",""))</f>
        <v/>
      </c>
      <c r="AP392" s="857"/>
      <c r="AQ392" s="856" t="str">
        <f aca="false">IF(AND(U392&lt;&gt;"",AQ390=""),"新規に適用",IF(AND(U392&lt;&gt;"",AQ390&lt;&gt;""),"継続で適用",""))</f>
        <v/>
      </c>
      <c r="AR392" s="858" t="str">
        <f aca="false">IF(AND(U392&lt;&gt;"",AO390=""),"新規に適用",IF(AND(U392&lt;&gt;"",OR(U390="新加算Ⅰ",U390="新加算Ⅱ",U390="新加算Ⅴ（１）",U390="新加算Ⅴ（２）",U390="新加算Ⅴ（３）",U390="新加算Ⅴ（４）",U390="新加算Ⅴ（５）",U390="新加算Ⅴ（６）",U390="新加算Ⅴ（７）",U390="新加算Ⅴ（９）",U390="新加算Ⅴ（10）",U390="新加算Ⅴ（12）")),"継続で適用",""))</f>
        <v/>
      </c>
      <c r="AS392" s="856" t="str">
        <f aca="false">IF(AND(U392&lt;&gt;"",AS390=""),"新規に適用",IF(AND(U392&lt;&gt;"",AS390&lt;&gt;""),"継続で適用",""))</f>
        <v/>
      </c>
      <c r="AT392" s="839"/>
      <c r="AU392" s="869"/>
      <c r="AV392" s="832" t="str">
        <f aca="false">IF(K390&lt;&gt;"","V列に色付け","")</f>
        <v/>
      </c>
      <c r="AW392" s="878"/>
      <c r="AX392" s="834"/>
      <c r="BL392" s="645" t="str">
        <f aca="false">G390</f>
        <v/>
      </c>
    </row>
    <row r="393" s="1" customFormat="true" ht="30" hidden="false" customHeight="true" outlineLevel="0" collapsed="false">
      <c r="A393" s="617"/>
      <c r="B393" s="732"/>
      <c r="C393" s="732"/>
      <c r="D393" s="732"/>
      <c r="E393" s="732"/>
      <c r="F393" s="732"/>
      <c r="G393" s="733"/>
      <c r="H393" s="733"/>
      <c r="I393" s="733"/>
      <c r="J393" s="861"/>
      <c r="K393" s="733"/>
      <c r="L393" s="880"/>
      <c r="M393" s="881"/>
      <c r="N393" s="860" t="str">
        <f aca="false">IF('別紙様式2-2（４・５月分）'!Q298="","",'別紙様式2-2（４・５月分）'!Q298)</f>
        <v/>
      </c>
      <c r="O393" s="864"/>
      <c r="P393" s="874"/>
      <c r="Q393" s="841"/>
      <c r="R393" s="875"/>
      <c r="S393" s="870"/>
      <c r="T393" s="844"/>
      <c r="U393" s="845"/>
      <c r="V393" s="871"/>
      <c r="W393" s="847"/>
      <c r="X393" s="882"/>
      <c r="Y393" s="668"/>
      <c r="Z393" s="882"/>
      <c r="AA393" s="668"/>
      <c r="AB393" s="882"/>
      <c r="AC393" s="668"/>
      <c r="AD393" s="882"/>
      <c r="AE393" s="668"/>
      <c r="AF393" s="668"/>
      <c r="AG393" s="849"/>
      <c r="AH393" s="850"/>
      <c r="AI393" s="872"/>
      <c r="AJ393" s="883"/>
      <c r="AK393" s="853"/>
      <c r="AL393" s="854"/>
      <c r="AM393" s="855"/>
      <c r="AN393" s="856"/>
      <c r="AO393" s="856"/>
      <c r="AP393" s="857"/>
      <c r="AQ393" s="856"/>
      <c r="AR393" s="858"/>
      <c r="AS393" s="856"/>
      <c r="AT393" s="682" t="str">
        <f aca="false">IF(AV390="","",IF(OR(U390="",AND(N393="ベア加算なし",OR(U390="新加算Ⅰ",U390="新加算Ⅱ",U390="新加算Ⅲ",U390="新加算Ⅳ"),AN390=""),AND(OR(U390="新加算Ⅰ",U390="新加算Ⅱ",U390="新加算Ⅲ",U390="新加算Ⅳ",U390="新加算Ⅴ（１）",U390="新加算Ⅴ（２）",U390="新加算Ⅴ（３）",U390="新加算Ⅴ（４）",U390="新加算Ⅴ（５）",U390="新加算Ⅴ（６）",U390="新加算Ⅴ（８）",U390="新加算Ⅴ（11）"),AO390=""),AND(OR(U390="新加算Ⅴ（７）",U390="新加算Ⅴ（９）",U390="新加算Ⅴ（10）",U390="新加算Ⅴ（12）",U390="新加算Ⅴ（13）",U390="新加算Ⅴ（14）"),AP390=""),AND(OR(U390="新加算Ⅰ",U390="新加算Ⅱ",U390="新加算Ⅲ",U390="新加算Ⅴ（１）",U390="新加算Ⅴ（３）",U390="新加算Ⅴ（８）"),AQ390=""),AND(AND(OR(U390="新加算Ⅰ",U390="新加算Ⅱ",U390="新加算Ⅴ（１）",U390="新加算Ⅴ（２）",U390="新加算Ⅴ（３）",U390="新加算Ⅴ（４）",U390="新加算Ⅴ（５）",U390="新加算Ⅴ（６）",U390="新加算Ⅴ（７）",U390="新加算Ⅴ（９）",U390="新加算Ⅴ（10）",U390="新加算Ⅴ（12）"),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390=""),AND(OR(U390="新加算Ⅰ",U390="新加算Ⅴ（１）",U390="新加算Ⅴ（２）",U390="新加算Ⅴ（５）",U390="新加算Ⅴ（７）",U390="新加算Ⅴ（10）"),AS390="")),"！記入が必要な欄（ピンク色のセル）に空欄があります。空欄を埋めてください。",""))</f>
        <v/>
      </c>
      <c r="AU393" s="869"/>
      <c r="AV393" s="832"/>
      <c r="AW393" s="878" t="str">
        <f aca="false">IF('別紙様式2-2（４・５月分）'!O298="","",'別紙様式2-2（４・５月分）'!O298)</f>
        <v/>
      </c>
      <c r="AX393" s="834"/>
      <c r="BL393" s="645" t="str">
        <f aca="false">G390</f>
        <v/>
      </c>
    </row>
    <row r="394" customFormat="false" ht="30" hidden="false" customHeight="true" outlineLevel="0" collapsed="false">
      <c r="A394" s="731" t="n">
        <v>96</v>
      </c>
      <c r="B394" s="618" t="str">
        <f aca="false">IF(基本情報入力シート!C149="","",基本情報入力シート!C149)</f>
        <v/>
      </c>
      <c r="C394" s="618"/>
      <c r="D394" s="618"/>
      <c r="E394" s="618"/>
      <c r="F394" s="618"/>
      <c r="G394" s="619" t="str">
        <f aca="false">IF(基本情報入力シート!M149="","",基本情報入力シート!M149)</f>
        <v/>
      </c>
      <c r="H394" s="619" t="str">
        <f aca="false">IF(基本情報入力シート!R149="","",基本情報入力シート!R149)</f>
        <v/>
      </c>
      <c r="I394" s="619" t="str">
        <f aca="false">IF(基本情報入力シート!W149="","",基本情報入力シート!W149)</f>
        <v/>
      </c>
      <c r="J394" s="809" t="str">
        <f aca="false">IF(基本情報入力シート!X149="","",基本情報入力シート!X149)</f>
        <v/>
      </c>
      <c r="K394" s="619" t="str">
        <f aca="false">IF(基本情報入力シート!Y149="","",基本情報入力シート!Y149)</f>
        <v/>
      </c>
      <c r="L394" s="621" t="str">
        <f aca="false">IF(基本情報入力シート!AB149="","",基本情報入力シート!AB149)</f>
        <v/>
      </c>
      <c r="M394" s="622" t="e">
        <f aca="false">IF(基本情報入力シート!AC149="","",基本情報入力シート!AC149)</f>
        <v>#N/A</v>
      </c>
      <c r="N394" s="812" t="str">
        <f aca="false">IF('別紙様式2-2（４・５月分）'!Q299="","",'別紙様式2-2（４・５月分）'!Q299)</f>
        <v/>
      </c>
      <c r="O394" s="864" t="e">
        <f aca="false">IF(SUM('別紙様式2-2（４・５月分）'!R299:R301)=0,"",SUM('別紙様式2-2（４・５月分）'!R299:R301))</f>
        <v>#N/A</v>
      </c>
      <c r="P394" s="814" t="e">
        <f aca="false">IFERROR(VLOOKUP('別紙様式2-2（４・５月分）'!AR299,【参考】数式用!$AT$5:$AU$22,2,FALSE),"")))</f>
        <v>#N/A</v>
      </c>
      <c r="Q394" s="814"/>
      <c r="R394" s="814"/>
      <c r="S394" s="865" t="e">
        <f aca="false">IFERROR(VLOOKUP(K394,【参考】数式用!$A$5:$AB$27,MATCH(P394,【参考】数式用!$B$4:$AB$4,0)+1,0),"")))</f>
        <v>#N/A</v>
      </c>
      <c r="T394" s="816" t="s">
        <v>447</v>
      </c>
      <c r="U394" s="817"/>
      <c r="V394" s="866" t="e">
        <f aca="false">IFERROR(VLOOKUP(K394,【参考】数式用!$A$5:$AB$27,MATCH(U394,【参考】数式用!$B$4:$AB$4,0)+1,0),"")))</f>
        <v>#N/A</v>
      </c>
      <c r="W394" s="819" t="s">
        <v>114</v>
      </c>
      <c r="X394" s="820" t="n">
        <v>6</v>
      </c>
      <c r="Y394" s="627" t="s">
        <v>115</v>
      </c>
      <c r="Z394" s="820" t="n">
        <v>6</v>
      </c>
      <c r="AA394" s="627" t="s">
        <v>406</v>
      </c>
      <c r="AB394" s="820" t="n">
        <v>7</v>
      </c>
      <c r="AC394" s="627" t="s">
        <v>115</v>
      </c>
      <c r="AD394" s="820" t="n">
        <v>3</v>
      </c>
      <c r="AE394" s="627" t="s">
        <v>116</v>
      </c>
      <c r="AF394" s="627" t="s">
        <v>127</v>
      </c>
      <c r="AG394" s="821" t="n">
        <f aca="false">IF(X394&gt;=1,(AB394*12+AD394)-(X394*12+Z394)+1,"")</f>
        <v>10</v>
      </c>
      <c r="AH394" s="822" t="s">
        <v>407</v>
      </c>
      <c r="AI394" s="867" t="str">
        <f aca="false">IFERROR(ROUNDDOWN(ROUND(L394*V394,0)*M394,0)*AG394,"")</f>
        <v/>
      </c>
      <c r="AJ394" s="868" t="str">
        <f aca="false">IFERROR(ROUNDDOWN(ROUND((L394*(V394-AX394)),0)*M394,0)*AG394,"")</f>
        <v/>
      </c>
      <c r="AK394" s="825" t="e">
        <f aca="false">IFERROR(IF(OR(N394="",N395="",N397=""),0,ROUNDDOWN(ROUNDDOWN(ROUND(L394*VLOOKUP(K394,【参考】数式用!$A$5:$AB$27,MATCH("新加算Ⅳ",【参考】数式用!$B$4:$AB$4,0)+1,0),0)*M394,0)*AG394*0.5,0)),"")),0),0),0)))</f>
        <v>#N/A</v>
      </c>
      <c r="AL394" s="826"/>
      <c r="AM394" s="827" t="e">
        <f aca="false">IFERROR(IF(OR(N397="ベア加算",N397=""),0, IF(OR(U394="新加算Ⅰ",U394="新加算Ⅱ",U394="新加算Ⅲ",U394="新加算Ⅳ"),ROUNDDOWN(ROUND(L394*VLOOKUP(K394,【参考】数式用!$A$5:$I$27,MATCH("ベア加算",【参考】数式用!$B$4:$I$4,0)+1,0),0)*M394,0)*AG394,0)),"")),0),0))))</f>
        <v>#N/A</v>
      </c>
      <c r="AN394" s="704"/>
      <c r="AO394" s="828"/>
      <c r="AP394" s="705"/>
      <c r="AQ394" s="705"/>
      <c r="AR394" s="829"/>
      <c r="AS394" s="830"/>
      <c r="AT394" s="640" t="str">
        <f aca="false">IF(AV394="","",IF(V394&lt;O394,"！加算の要件上は問題ありませんが、令和６年４・５月と比較して令和６年６月に加算率が下がる計画になっています。",""))</f>
        <v/>
      </c>
      <c r="AU394" s="869"/>
      <c r="AV394" s="832" t="str">
        <f aca="false">IF(K394&lt;&gt;"","V列に色付け","")</f>
        <v/>
      </c>
      <c r="AW394" s="878" t="str">
        <f aca="false">IF('別紙様式2-2（４・５月分）'!O299="","",'別紙様式2-2（４・５月分）'!O299)</f>
        <v/>
      </c>
      <c r="AX394" s="834" t="e">
        <f aca="false">IF(SUM('別紙様式2-2（４・５月分）'!P299:P301)=0,"",SUM('別紙様式2-2（４・５月分）'!P299:P301))</f>
        <v>#N/A</v>
      </c>
      <c r="AY394" s="835" t="e">
        <f aca="false">IFERROR(VLOOKUP(K394,【参考】数式用!$AJ$2:$AK$24,2,FALSE),"")))</f>
        <v>#N/A</v>
      </c>
      <c r="AZ394" s="836" t="s">
        <v>448</v>
      </c>
      <c r="BA394" s="836" t="s">
        <v>449</v>
      </c>
      <c r="BB394" s="836" t="s">
        <v>450</v>
      </c>
      <c r="BC394" s="836" t="s">
        <v>451</v>
      </c>
      <c r="BD394" s="836" t="e">
        <f aca="false">IF(AND(P394&lt;&gt;"新加算Ⅰ",P394&lt;&gt;"新加算Ⅱ",P394&lt;&gt;"新加算Ⅲ",P394&lt;&gt;"新加算Ⅳ"),P394,IF(Q396&lt;&gt;"",Q396,""))</f>
        <v>#N/A</v>
      </c>
      <c r="BE394" s="836"/>
      <c r="BF394" s="836" t="e">
        <f aca="false">IF(AM394&lt;&gt;0,IF(AN394="○","入力済","未入力"),"")</f>
        <v>#N/A</v>
      </c>
      <c r="BG394" s="836" t="str">
        <f aca="false">IF(OR(U394="新加算Ⅰ",U394="新加算Ⅱ",U394="新加算Ⅲ",U394="新加算Ⅳ",U394="新加算Ⅴ（１）",U394="新加算Ⅴ（２）",U394="新加算Ⅴ（３）",U394="新加算ⅠⅤ（４）",U394="新加算Ⅴ（５）",U394="新加算Ⅴ（６）",U394="新加算Ⅴ（８）",U394="新加算Ⅴ（11）"),IF(OR(AO394="○",AO394="令和６年度中に満たす"),"入力済","未入力"),"")</f>
        <v/>
      </c>
      <c r="BH394" s="836" t="str">
        <f aca="false">IF(OR(U394="新加算Ⅴ（７）",U394="新加算Ⅴ（９）",U394="新加算Ⅴ（10）",U394="新加算Ⅴ（12）",U394="新加算Ⅴ（13）",U394="新加算Ⅴ（14）"),IF(OR(AP394="○",AP394="令和６年度中に満たす"),"入力済","未入力"),"")</f>
        <v/>
      </c>
      <c r="BI394" s="836" t="str">
        <f aca="false">IF(OR(U394="新加算Ⅰ",U394="新加算Ⅱ",U394="新加算Ⅲ",U394="新加算Ⅴ（１）",U394="新加算Ⅴ（３）",U394="新加算Ⅴ（８）"),IF(OR(AQ394="○",AQ394="令和６年度中に満たす"),"入力済","未入力"),"")</f>
        <v/>
      </c>
      <c r="BJ394" s="837" t="str">
        <f aca="false">IF(OR(U394="新加算Ⅰ",U394="新加算Ⅱ",U394="新加算Ⅴ（１）",U394="新加算Ⅴ（２）",U394="新加算Ⅴ（３）",U394="新加算Ⅴ（４）",U394="新加算Ⅴ（５）",U394="新加算Ⅴ（６）",U394="新加算Ⅴ（７）",U394="新加算Ⅴ（９）",U394="新加算Ⅴ（10）",U394="新加算Ⅴ（12）"),IF(OR(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（病院等（老健以外）)",K394&lt;&gt;"（介護予防）短期入所療養介護（医療院）"),AR394&lt;&gt;""),1,""),"")</f>
        <v/>
      </c>
      <c r="BK394" s="832" t="str">
        <f aca="false">IF(OR(U394="新加算Ⅰ",U394="新加算Ⅴ（１）",U394="新加算Ⅴ（２）",U394="新加算Ⅴ（５）",U394="新加算Ⅴ（７）",U394="新加算Ⅴ（10）"),IF(AS394="","未入力","入力済"),"")</f>
        <v/>
      </c>
      <c r="BL394" s="645" t="str">
        <f aca="false">G394</f>
        <v/>
      </c>
    </row>
    <row r="395" customFormat="false" ht="15" hidden="false" customHeight="true" outlineLevel="0" collapsed="false">
      <c r="A395" s="731"/>
      <c r="B395" s="618"/>
      <c r="C395" s="618"/>
      <c r="D395" s="618"/>
      <c r="E395" s="618"/>
      <c r="F395" s="618"/>
      <c r="G395" s="619"/>
      <c r="H395" s="619"/>
      <c r="I395" s="619"/>
      <c r="J395" s="809"/>
      <c r="K395" s="619"/>
      <c r="L395" s="621"/>
      <c r="M395" s="622"/>
      <c r="N395" s="838" t="str">
        <f aca="false">IF('別紙様式2-2（４・５月分）'!Q300="","",'別紙様式2-2（４・５月分）'!Q300)</f>
        <v/>
      </c>
      <c r="O395" s="864"/>
      <c r="P395" s="814"/>
      <c r="Q395" s="814"/>
      <c r="R395" s="814"/>
      <c r="S395" s="865"/>
      <c r="T395" s="816"/>
      <c r="U395" s="817"/>
      <c r="V395" s="866"/>
      <c r="W395" s="819"/>
      <c r="X395" s="820"/>
      <c r="Y395" s="627"/>
      <c r="Z395" s="820"/>
      <c r="AA395" s="627"/>
      <c r="AB395" s="820"/>
      <c r="AC395" s="627"/>
      <c r="AD395" s="820"/>
      <c r="AE395" s="627"/>
      <c r="AF395" s="627"/>
      <c r="AG395" s="821"/>
      <c r="AH395" s="822"/>
      <c r="AI395" s="867"/>
      <c r="AJ395" s="868"/>
      <c r="AK395" s="825"/>
      <c r="AL395" s="826"/>
      <c r="AM395" s="827"/>
      <c r="AN395" s="704"/>
      <c r="AO395" s="828"/>
      <c r="AP395" s="705"/>
      <c r="AQ395" s="705"/>
      <c r="AR395" s="829"/>
      <c r="AS395" s="830"/>
      <c r="AT395" s="839" t="str">
        <f aca="false">IF(AV394="","",IF(AG394&gt;10,"！令和６年度の新加算の「算定対象月」が10か月を超えています。標準的な「算定対象月」は令和６年６月から令和７年３月です。",IF(OR(AB394&lt;&gt;7,AD394&lt;&gt;3),"！算定期間の終わりが令和７年３月になっていません。区分変更を行う場合は、別紙様式2-4に記入してください。","")))</f>
        <v/>
      </c>
      <c r="AU395" s="869"/>
      <c r="AV395" s="832"/>
      <c r="AW395" s="878" t="str">
        <f aca="false">IF('別紙様式2-2（４・５月分）'!O300="","",'別紙様式2-2（４・５月分）'!O300)</f>
        <v/>
      </c>
      <c r="AX395" s="834"/>
      <c r="AY395" s="835"/>
      <c r="AZ395" s="836"/>
      <c r="BA395" s="836"/>
      <c r="BB395" s="836"/>
      <c r="BC395" s="836"/>
      <c r="BD395" s="836"/>
      <c r="BE395" s="836"/>
      <c r="BF395" s="836"/>
      <c r="BG395" s="836"/>
      <c r="BH395" s="836"/>
      <c r="BI395" s="836"/>
      <c r="BJ395" s="837"/>
      <c r="BK395" s="832"/>
      <c r="BL395" s="645" t="str">
        <f aca="false">G394</f>
        <v/>
      </c>
    </row>
    <row r="396" s="1" customFormat="true" ht="15" hidden="false" customHeight="true" outlineLevel="0" collapsed="false">
      <c r="A396" s="731"/>
      <c r="B396" s="618"/>
      <c r="C396" s="618"/>
      <c r="D396" s="618"/>
      <c r="E396" s="618"/>
      <c r="F396" s="618"/>
      <c r="G396" s="619"/>
      <c r="H396" s="619"/>
      <c r="I396" s="619"/>
      <c r="J396" s="809"/>
      <c r="K396" s="619"/>
      <c r="L396" s="621"/>
      <c r="M396" s="622"/>
      <c r="N396" s="838"/>
      <c r="O396" s="864"/>
      <c r="P396" s="874" t="s">
        <v>118</v>
      </c>
      <c r="Q396" s="841" t="e">
        <f aca="false">IFERROR(VLOOKUP('別紙様式2-2（４・５月分）'!AR299,【参考】数式用!$AT$5:$AV$22,3,FALSE),"")))</f>
        <v>#N/A</v>
      </c>
      <c r="R396" s="875" t="s">
        <v>120</v>
      </c>
      <c r="S396" s="876" t="e">
        <f aca="false">IFERROR(VLOOKUP(K394,【参考】数式用!$A$5:$AB$27,MATCH(Q396,【参考】数式用!$B$4:$AB$4,0)+1,0),"")))</f>
        <v>#N/A</v>
      </c>
      <c r="T396" s="844" t="s">
        <v>452</v>
      </c>
      <c r="U396" s="845"/>
      <c r="V396" s="871" t="e">
        <f aca="false">IFERROR(VLOOKUP(K394,【参考】数式用!$A$5:$AB$27,MATCH(U396,【参考】数式用!$B$4:$AB$4,0)+1,0),"")))</f>
        <v>#N/A</v>
      </c>
      <c r="W396" s="847" t="s">
        <v>114</v>
      </c>
      <c r="X396" s="882" t="n">
        <v>7</v>
      </c>
      <c r="Y396" s="668" t="s">
        <v>115</v>
      </c>
      <c r="Z396" s="882" t="n">
        <v>4</v>
      </c>
      <c r="AA396" s="668" t="s">
        <v>406</v>
      </c>
      <c r="AB396" s="882" t="n">
        <v>8</v>
      </c>
      <c r="AC396" s="668" t="s">
        <v>115</v>
      </c>
      <c r="AD396" s="882" t="n">
        <v>3</v>
      </c>
      <c r="AE396" s="668" t="s">
        <v>116</v>
      </c>
      <c r="AF396" s="668" t="s">
        <v>127</v>
      </c>
      <c r="AG396" s="849" t="n">
        <f aca="false">IF(X396&gt;=1,(AB396*12+AD396)-(X396*12+Z396)+1,"")</f>
        <v>12</v>
      </c>
      <c r="AH396" s="850" t="s">
        <v>407</v>
      </c>
      <c r="AI396" s="872" t="str">
        <f aca="false">IFERROR(ROUNDDOWN(ROUND(L394*V396,0)*M394,0)*AG396,"")</f>
        <v/>
      </c>
      <c r="AJ396" s="883" t="str">
        <f aca="false">IFERROR(ROUNDDOWN(ROUND((L394*(V396-AX394)),0)*M394,0)*AG396,"")</f>
        <v/>
      </c>
      <c r="AK396" s="853" t="e">
        <f aca="false">IFERROR(IF(OR(N394="",N395="",N397=""),0,ROUNDDOWN(ROUNDDOWN(ROUND(L394*VLOOKUP(K394,【参考】数式用!$A$5:$AB$27,MATCH("新加算Ⅳ",【参考】数式用!$B$4:$AB$4,0)+1,0),0)*M394,0)*AG396*0.5,0)),"")),0),0),0)))</f>
        <v>#N/A</v>
      </c>
      <c r="AL396" s="854" t="str">
        <f aca="false">IF(U396&lt;&gt;"","新規に適用","")</f>
        <v/>
      </c>
      <c r="AM396" s="855" t="e">
        <f aca="false">IFERROR(IF(OR(N397="ベア加算",N397=""),0, IF(OR(U394="新加算Ⅰ",U394="新加算Ⅱ",U394="新加算Ⅲ",U394="新加算Ⅳ"),0,ROUNDDOWN(ROUND(L394*VLOOKUP(K394,【参考】数式用!$A$5:$I$27,MATCH("ベア加算",【参考】数式用!$B$4:$I$4,0)+1,0),0)*M394,0)*AG396)),"")),0),0))))</f>
        <v>#N/A</v>
      </c>
      <c r="AN396" s="856" t="e">
        <f aca="false">IF(AM396=0,"",IF(AND(U396&lt;&gt;"",AN394=""),"新規に適用",IF(AND(U396&lt;&gt;"",AN394&lt;&gt;""),"継続で適用","")))</f>
        <v>#N/A</v>
      </c>
      <c r="AO396" s="856" t="str">
        <f aca="false">IF(AND(U396&lt;&gt;"",AO394=""),"新規に適用",IF(AND(U396&lt;&gt;"",AO394&lt;&gt;""),"継続で適用",""))</f>
        <v/>
      </c>
      <c r="AP396" s="857"/>
      <c r="AQ396" s="856" t="str">
        <f aca="false">IF(AND(U396&lt;&gt;"",AQ394=""),"新規に適用",IF(AND(U396&lt;&gt;"",AQ394&lt;&gt;""),"継続で適用",""))</f>
        <v/>
      </c>
      <c r="AR396" s="858" t="str">
        <f aca="false">IF(AND(U396&lt;&gt;"",AO394=""),"新規に適用",IF(AND(U396&lt;&gt;"",OR(U394="新加算Ⅰ",U394="新加算Ⅱ",U394="新加算Ⅴ（１）",U394="新加算Ⅴ（２）",U394="新加算Ⅴ（３）",U394="新加算Ⅴ（４）",U394="新加算Ⅴ（５）",U394="新加算Ⅴ（６）",U394="新加算Ⅴ（７）",U394="新加算Ⅴ（９）",U394="新加算Ⅴ（10）",U394="新加算Ⅴ（12）")),"継続で適用",""))</f>
        <v/>
      </c>
      <c r="AS396" s="856" t="str">
        <f aca="false">IF(AND(U396&lt;&gt;"",AS394=""),"新規に適用",IF(AND(U396&lt;&gt;"",AS394&lt;&gt;""),"継続で適用",""))</f>
        <v/>
      </c>
      <c r="AT396" s="839"/>
      <c r="AU396" s="869"/>
      <c r="AV396" s="832" t="str">
        <f aca="false">IF(K394&lt;&gt;"","V列に色付け","")</f>
        <v/>
      </c>
      <c r="AW396" s="878"/>
      <c r="AX396" s="834"/>
      <c r="BL396" s="645" t="str">
        <f aca="false">G394</f>
        <v/>
      </c>
    </row>
    <row r="397" s="1" customFormat="true" ht="30" hidden="false" customHeight="true" outlineLevel="0" collapsed="false">
      <c r="A397" s="731"/>
      <c r="B397" s="618"/>
      <c r="C397" s="618"/>
      <c r="D397" s="618"/>
      <c r="E397" s="618"/>
      <c r="F397" s="618"/>
      <c r="G397" s="619"/>
      <c r="H397" s="619"/>
      <c r="I397" s="619"/>
      <c r="J397" s="809"/>
      <c r="K397" s="619"/>
      <c r="L397" s="621"/>
      <c r="M397" s="622"/>
      <c r="N397" s="860" t="str">
        <f aca="false">IF('別紙様式2-2（４・５月分）'!Q301="","",'別紙様式2-2（４・５月分）'!Q301)</f>
        <v/>
      </c>
      <c r="O397" s="864"/>
      <c r="P397" s="874"/>
      <c r="Q397" s="841"/>
      <c r="R397" s="875"/>
      <c r="S397" s="876"/>
      <c r="T397" s="844"/>
      <c r="U397" s="845"/>
      <c r="V397" s="871"/>
      <c r="W397" s="847"/>
      <c r="X397" s="882"/>
      <c r="Y397" s="668"/>
      <c r="Z397" s="882"/>
      <c r="AA397" s="668"/>
      <c r="AB397" s="882"/>
      <c r="AC397" s="668"/>
      <c r="AD397" s="882"/>
      <c r="AE397" s="668"/>
      <c r="AF397" s="668"/>
      <c r="AG397" s="849"/>
      <c r="AH397" s="850"/>
      <c r="AI397" s="872"/>
      <c r="AJ397" s="883"/>
      <c r="AK397" s="853"/>
      <c r="AL397" s="854"/>
      <c r="AM397" s="855"/>
      <c r="AN397" s="856"/>
      <c r="AO397" s="856"/>
      <c r="AP397" s="857"/>
      <c r="AQ397" s="856"/>
      <c r="AR397" s="858"/>
      <c r="AS397" s="856"/>
      <c r="AT397" s="682" t="str">
        <f aca="false">IF(AV394="","",IF(OR(U394="",AND(N397="ベア加算なし",OR(U394="新加算Ⅰ",U394="新加算Ⅱ",U394="新加算Ⅲ",U394="新加算Ⅳ"),AN394=""),AND(OR(U394="新加算Ⅰ",U394="新加算Ⅱ",U394="新加算Ⅲ",U394="新加算Ⅳ",U394="新加算Ⅴ（１）",U394="新加算Ⅴ（２）",U394="新加算Ⅴ（３）",U394="新加算Ⅴ（４）",U394="新加算Ⅴ（５）",U394="新加算Ⅴ（６）",U394="新加算Ⅴ（８）",U394="新加算Ⅴ（11）"),AO394=""),AND(OR(U394="新加算Ⅴ（７）",U394="新加算Ⅴ（９）",U394="新加算Ⅴ（10）",U394="新加算Ⅴ（12）",U394="新加算Ⅴ（13）",U394="新加算Ⅴ（14）"),AP394=""),AND(OR(U394="新加算Ⅰ",U394="新加算Ⅱ",U394="新加算Ⅲ",U394="新加算Ⅴ（１）",U394="新加算Ⅴ（３）",U394="新加算Ⅴ（８）"),AQ394=""),AND(AND(OR(U394="新加算Ⅰ",U394="新加算Ⅱ",U394="新加算Ⅴ（１）",U394="新加算Ⅴ（２）",U394="新加算Ⅴ（３）",U394="新加算Ⅴ（４）",U394="新加算Ⅴ（５）",U394="新加算Ⅴ（６）",U394="新加算Ⅴ（７）",U394="新加算Ⅴ（９）",U394="新加算Ⅴ（10）",U394="新加算Ⅴ（12）"),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394=""),AND(OR(U394="新加算Ⅰ",U394="新加算Ⅴ（１）",U394="新加算Ⅴ（２）",U394="新加算Ⅴ（５）",U394="新加算Ⅴ（７）",U394="新加算Ⅴ（10）"),AS394="")),"！記入が必要な欄（ピンク色のセル）に空欄があります。空欄を埋めてください。",""))</f>
        <v/>
      </c>
      <c r="AU397" s="869"/>
      <c r="AV397" s="832"/>
      <c r="AW397" s="878" t="str">
        <f aca="false">IF('別紙様式2-2（４・５月分）'!O301="","",'別紙様式2-2（４・５月分）'!O301)</f>
        <v/>
      </c>
      <c r="AX397" s="834"/>
      <c r="BL397" s="645" t="str">
        <f aca="false">G394</f>
        <v/>
      </c>
    </row>
    <row r="398" customFormat="false" ht="30" hidden="false" customHeight="true" outlineLevel="0" collapsed="false">
      <c r="A398" s="617" t="n">
        <v>97</v>
      </c>
      <c r="B398" s="732" t="str">
        <f aca="false">IF(基本情報入力シート!C150="","",基本情報入力シート!C150)</f>
        <v/>
      </c>
      <c r="C398" s="732"/>
      <c r="D398" s="732"/>
      <c r="E398" s="732"/>
      <c r="F398" s="732"/>
      <c r="G398" s="733" t="str">
        <f aca="false">IF(基本情報入力シート!M150="","",基本情報入力シート!M150)</f>
        <v/>
      </c>
      <c r="H398" s="733" t="str">
        <f aca="false">IF(基本情報入力シート!R150="","",基本情報入力シート!R150)</f>
        <v/>
      </c>
      <c r="I398" s="733" t="str">
        <f aca="false">IF(基本情報入力シート!W150="","",基本情報入力シート!W150)</f>
        <v/>
      </c>
      <c r="J398" s="861" t="str">
        <f aca="false">IF(基本情報入力シート!X150="","",基本情報入力シート!X150)</f>
        <v/>
      </c>
      <c r="K398" s="733" t="str">
        <f aca="false">IF(基本情報入力シート!Y150="","",基本情報入力シート!Y150)</f>
        <v/>
      </c>
      <c r="L398" s="880" t="str">
        <f aca="false">IF(基本情報入力シート!AB150="","",基本情報入力シート!AB150)</f>
        <v/>
      </c>
      <c r="M398" s="881" t="e">
        <f aca="false">IF(基本情報入力シート!AC150="","",基本情報入力シート!AC150)</f>
        <v>#N/A</v>
      </c>
      <c r="N398" s="812" t="str">
        <f aca="false">IF('別紙様式2-2（４・５月分）'!Q302="","",'別紙様式2-2（４・５月分）'!Q302)</f>
        <v/>
      </c>
      <c r="O398" s="864" t="e">
        <f aca="false">IF(SUM('別紙様式2-2（４・５月分）'!R302:R304)=0,"",SUM('別紙様式2-2（４・５月分）'!R302:R304))</f>
        <v>#N/A</v>
      </c>
      <c r="P398" s="814" t="e">
        <f aca="false">IFERROR(VLOOKUP('別紙様式2-2（４・５月分）'!AR302,【参考】数式用!$AT$5:$AU$22,2,FALSE),"")))</f>
        <v>#N/A</v>
      </c>
      <c r="Q398" s="814"/>
      <c r="R398" s="814"/>
      <c r="S398" s="865" t="e">
        <f aca="false">IFERROR(VLOOKUP(K398,【参考】数式用!$A$5:$AB$27,MATCH(P398,【参考】数式用!$B$4:$AB$4,0)+1,0),"")))</f>
        <v>#N/A</v>
      </c>
      <c r="T398" s="816" t="s">
        <v>447</v>
      </c>
      <c r="U398" s="817"/>
      <c r="V398" s="866" t="e">
        <f aca="false">IFERROR(VLOOKUP(K398,【参考】数式用!$A$5:$AB$27,MATCH(U398,【参考】数式用!$B$4:$AB$4,0)+1,0),"")))</f>
        <v>#N/A</v>
      </c>
      <c r="W398" s="819" t="s">
        <v>114</v>
      </c>
      <c r="X398" s="820" t="n">
        <v>6</v>
      </c>
      <c r="Y398" s="627" t="s">
        <v>115</v>
      </c>
      <c r="Z398" s="820" t="n">
        <v>6</v>
      </c>
      <c r="AA398" s="627" t="s">
        <v>406</v>
      </c>
      <c r="AB398" s="820" t="n">
        <v>7</v>
      </c>
      <c r="AC398" s="627" t="s">
        <v>115</v>
      </c>
      <c r="AD398" s="820" t="n">
        <v>3</v>
      </c>
      <c r="AE398" s="627" t="s">
        <v>116</v>
      </c>
      <c r="AF398" s="627" t="s">
        <v>127</v>
      </c>
      <c r="AG398" s="821" t="n">
        <f aca="false">IF(X398&gt;=1,(AB398*12+AD398)-(X398*12+Z398)+1,"")</f>
        <v>10</v>
      </c>
      <c r="AH398" s="822" t="s">
        <v>407</v>
      </c>
      <c r="AI398" s="867" t="str">
        <f aca="false">IFERROR(ROUNDDOWN(ROUND(L398*V398,0)*M398,0)*AG398,"")</f>
        <v/>
      </c>
      <c r="AJ398" s="868" t="str">
        <f aca="false">IFERROR(ROUNDDOWN(ROUND((L398*(V398-AX398)),0)*M398,0)*AG398,"")</f>
        <v/>
      </c>
      <c r="AK398" s="825" t="e">
        <f aca="false">IFERROR(IF(OR(N398="",N399="",N401=""),0,ROUNDDOWN(ROUNDDOWN(ROUND(L398*VLOOKUP(K398,【参考】数式用!$A$5:$AB$27,MATCH("新加算Ⅳ",【参考】数式用!$B$4:$AB$4,0)+1,0),0)*M398,0)*AG398*0.5,0)),"")),0),0),0)))</f>
        <v>#N/A</v>
      </c>
      <c r="AL398" s="826"/>
      <c r="AM398" s="827" t="e">
        <f aca="false">IFERROR(IF(OR(N401="ベア加算",N401=""),0, IF(OR(U398="新加算Ⅰ",U398="新加算Ⅱ",U398="新加算Ⅲ",U398="新加算Ⅳ"),ROUNDDOWN(ROUND(L398*VLOOKUP(K398,【参考】数式用!$A$5:$I$27,MATCH("ベア加算",【参考】数式用!$B$4:$I$4,0)+1,0),0)*M398,0)*AG398,0)),"")),0),0))))</f>
        <v>#N/A</v>
      </c>
      <c r="AN398" s="704"/>
      <c r="AO398" s="828"/>
      <c r="AP398" s="705"/>
      <c r="AQ398" s="705"/>
      <c r="AR398" s="829"/>
      <c r="AS398" s="830"/>
      <c r="AT398" s="640" t="str">
        <f aca="false">IF(AV398="","",IF(V398&lt;O398,"！加算の要件上は問題ありませんが、令和６年４・５月と比較して令和６年６月に加算率が下がる計画になっています。",""))</f>
        <v/>
      </c>
      <c r="AU398" s="869"/>
      <c r="AV398" s="832" t="str">
        <f aca="false">IF(K398&lt;&gt;"","V列に色付け","")</f>
        <v/>
      </c>
      <c r="AW398" s="878" t="str">
        <f aca="false">IF('別紙様式2-2（４・５月分）'!O302="","",'別紙様式2-2（４・５月分）'!O302)</f>
        <v/>
      </c>
      <c r="AX398" s="834" t="e">
        <f aca="false">IF(SUM('別紙様式2-2（４・５月分）'!P302:P304)=0,"",SUM('別紙様式2-2（４・５月分）'!P302:P304))</f>
        <v>#N/A</v>
      </c>
      <c r="AY398" s="835" t="e">
        <f aca="false">IFERROR(VLOOKUP(K398,【参考】数式用!$AJ$2:$AK$24,2,FALSE),"")))</f>
        <v>#N/A</v>
      </c>
      <c r="AZ398" s="836" t="s">
        <v>448</v>
      </c>
      <c r="BA398" s="836" t="s">
        <v>449</v>
      </c>
      <c r="BB398" s="836" t="s">
        <v>450</v>
      </c>
      <c r="BC398" s="836" t="s">
        <v>451</v>
      </c>
      <c r="BD398" s="836" t="e">
        <f aca="false">IF(AND(P398&lt;&gt;"新加算Ⅰ",P398&lt;&gt;"新加算Ⅱ",P398&lt;&gt;"新加算Ⅲ",P398&lt;&gt;"新加算Ⅳ"),P398,IF(Q400&lt;&gt;"",Q400,""))</f>
        <v>#N/A</v>
      </c>
      <c r="BE398" s="836"/>
      <c r="BF398" s="836" t="e">
        <f aca="false">IF(AM398&lt;&gt;0,IF(AN398="○","入力済","未入力"),"")</f>
        <v>#N/A</v>
      </c>
      <c r="BG398" s="836" t="str">
        <f aca="false">IF(OR(U398="新加算Ⅰ",U398="新加算Ⅱ",U398="新加算Ⅲ",U398="新加算Ⅳ",U398="新加算Ⅴ（１）",U398="新加算Ⅴ（２）",U398="新加算Ⅴ（３）",U398="新加算ⅠⅤ（４）",U398="新加算Ⅴ（５）",U398="新加算Ⅴ（６）",U398="新加算Ⅴ（８）",U398="新加算Ⅴ（11）"),IF(OR(AO398="○",AO398="令和６年度中に満たす"),"入力済","未入力"),"")</f>
        <v/>
      </c>
      <c r="BH398" s="836" t="str">
        <f aca="false">IF(OR(U398="新加算Ⅴ（７）",U398="新加算Ⅴ（９）",U398="新加算Ⅴ（10）",U398="新加算Ⅴ（12）",U398="新加算Ⅴ（13）",U398="新加算Ⅴ（14）"),IF(OR(AP398="○",AP398="令和６年度中に満たす"),"入力済","未入力"),"")</f>
        <v/>
      </c>
      <c r="BI398" s="836" t="str">
        <f aca="false">IF(OR(U398="新加算Ⅰ",U398="新加算Ⅱ",U398="新加算Ⅲ",U398="新加算Ⅴ（１）",U398="新加算Ⅴ（３）",U398="新加算Ⅴ（８）"),IF(OR(AQ398="○",AQ398="令和６年度中に満たす"),"入力済","未入力"),"")</f>
        <v/>
      </c>
      <c r="BJ398" s="837" t="str">
        <f aca="false">IF(OR(U398="新加算Ⅰ",U398="新加算Ⅱ",U398="新加算Ⅴ（１）",U398="新加算Ⅴ（２）",U398="新加算Ⅴ（３）",U398="新加算Ⅴ（４）",U398="新加算Ⅴ（５）",U398="新加算Ⅴ（６）",U398="新加算Ⅴ（７）",U398="新加算Ⅴ（９）",U398="新加算Ⅴ（10）",U398="新加算Ⅴ（12）"),IF(OR(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（病院等（老健以外）)",K398&lt;&gt;"（介護予防）短期入所療養介護（医療院）"),AR398&lt;&gt;""),1,""),"")</f>
        <v/>
      </c>
      <c r="BK398" s="832" t="str">
        <f aca="false">IF(OR(U398="新加算Ⅰ",U398="新加算Ⅴ（１）",U398="新加算Ⅴ（２）",U398="新加算Ⅴ（５）",U398="新加算Ⅴ（７）",U398="新加算Ⅴ（10）"),IF(AS398="","未入力","入力済"),"")</f>
        <v/>
      </c>
      <c r="BL398" s="645" t="str">
        <f aca="false">G398</f>
        <v/>
      </c>
    </row>
    <row r="399" customFormat="false" ht="15" hidden="false" customHeight="true" outlineLevel="0" collapsed="false">
      <c r="A399" s="617"/>
      <c r="B399" s="732"/>
      <c r="C399" s="732"/>
      <c r="D399" s="732"/>
      <c r="E399" s="732"/>
      <c r="F399" s="732"/>
      <c r="G399" s="733"/>
      <c r="H399" s="733"/>
      <c r="I399" s="733"/>
      <c r="J399" s="861"/>
      <c r="K399" s="733"/>
      <c r="L399" s="880"/>
      <c r="M399" s="881"/>
      <c r="N399" s="838" t="str">
        <f aca="false">IF('別紙様式2-2（４・５月分）'!Q303="","",'別紙様式2-2（４・５月分）'!Q303)</f>
        <v/>
      </c>
      <c r="O399" s="864"/>
      <c r="P399" s="814"/>
      <c r="Q399" s="814"/>
      <c r="R399" s="814"/>
      <c r="S399" s="865"/>
      <c r="T399" s="816"/>
      <c r="U399" s="817"/>
      <c r="V399" s="866"/>
      <c r="W399" s="819"/>
      <c r="X399" s="820"/>
      <c r="Y399" s="627"/>
      <c r="Z399" s="820"/>
      <c r="AA399" s="627"/>
      <c r="AB399" s="820"/>
      <c r="AC399" s="627"/>
      <c r="AD399" s="820"/>
      <c r="AE399" s="627"/>
      <c r="AF399" s="627"/>
      <c r="AG399" s="821"/>
      <c r="AH399" s="822"/>
      <c r="AI399" s="867"/>
      <c r="AJ399" s="868"/>
      <c r="AK399" s="825"/>
      <c r="AL399" s="826"/>
      <c r="AM399" s="827"/>
      <c r="AN399" s="704"/>
      <c r="AO399" s="828"/>
      <c r="AP399" s="705"/>
      <c r="AQ399" s="705"/>
      <c r="AR399" s="829"/>
      <c r="AS399" s="830"/>
      <c r="AT399" s="839" t="str">
        <f aca="false">IF(AV398="","",IF(AG398&gt;10,"！令和６年度の新加算の「算定対象月」が10か月を超えています。標準的な「算定対象月」は令和６年６月から令和７年３月です。",IF(OR(AB398&lt;&gt;7,AD398&lt;&gt;3),"！算定期間の終わりが令和７年３月になっていません。区分変更を行う場合は、別紙様式2-4に記入してください。","")))</f>
        <v/>
      </c>
      <c r="AU399" s="869"/>
      <c r="AV399" s="832"/>
      <c r="AW399" s="878" t="str">
        <f aca="false">IF('別紙様式2-2（４・５月分）'!O303="","",'別紙様式2-2（４・５月分）'!O303)</f>
        <v/>
      </c>
      <c r="AX399" s="834"/>
      <c r="AY399" s="835"/>
      <c r="AZ399" s="836"/>
      <c r="BA399" s="836"/>
      <c r="BB399" s="836"/>
      <c r="BC399" s="836"/>
      <c r="BD399" s="836"/>
      <c r="BE399" s="836"/>
      <c r="BF399" s="836"/>
      <c r="BG399" s="836"/>
      <c r="BH399" s="836"/>
      <c r="BI399" s="836"/>
      <c r="BJ399" s="837"/>
      <c r="BK399" s="832"/>
      <c r="BL399" s="645" t="str">
        <f aca="false">G398</f>
        <v/>
      </c>
    </row>
    <row r="400" s="1" customFormat="true" ht="15" hidden="false" customHeight="true" outlineLevel="0" collapsed="false">
      <c r="A400" s="617"/>
      <c r="B400" s="732"/>
      <c r="C400" s="732"/>
      <c r="D400" s="732"/>
      <c r="E400" s="732"/>
      <c r="F400" s="732"/>
      <c r="G400" s="733"/>
      <c r="H400" s="733"/>
      <c r="I400" s="733"/>
      <c r="J400" s="861"/>
      <c r="K400" s="733"/>
      <c r="L400" s="880"/>
      <c r="M400" s="881"/>
      <c r="N400" s="838"/>
      <c r="O400" s="864"/>
      <c r="P400" s="874" t="s">
        <v>118</v>
      </c>
      <c r="Q400" s="841" t="e">
        <f aca="false">IFERROR(VLOOKUP('別紙様式2-2（４・５月分）'!AR302,【参考】数式用!$AT$5:$AV$22,3,FALSE),"")))</f>
        <v>#N/A</v>
      </c>
      <c r="R400" s="875" t="s">
        <v>120</v>
      </c>
      <c r="S400" s="870" t="e">
        <f aca="false">IFERROR(VLOOKUP(K398,【参考】数式用!$A$5:$AB$27,MATCH(Q400,【参考】数式用!$B$4:$AB$4,0)+1,0),"")))</f>
        <v>#N/A</v>
      </c>
      <c r="T400" s="844" t="s">
        <v>452</v>
      </c>
      <c r="U400" s="845"/>
      <c r="V400" s="871" t="e">
        <f aca="false">IFERROR(VLOOKUP(K398,【参考】数式用!$A$5:$AB$27,MATCH(U400,【参考】数式用!$B$4:$AB$4,0)+1,0),"")))</f>
        <v>#N/A</v>
      </c>
      <c r="W400" s="847" t="s">
        <v>114</v>
      </c>
      <c r="X400" s="882" t="n">
        <v>7</v>
      </c>
      <c r="Y400" s="668" t="s">
        <v>115</v>
      </c>
      <c r="Z400" s="882" t="n">
        <v>4</v>
      </c>
      <c r="AA400" s="668" t="s">
        <v>406</v>
      </c>
      <c r="AB400" s="882" t="n">
        <v>8</v>
      </c>
      <c r="AC400" s="668" t="s">
        <v>115</v>
      </c>
      <c r="AD400" s="882" t="n">
        <v>3</v>
      </c>
      <c r="AE400" s="668" t="s">
        <v>116</v>
      </c>
      <c r="AF400" s="668" t="s">
        <v>127</v>
      </c>
      <c r="AG400" s="849" t="n">
        <f aca="false">IF(X400&gt;=1,(AB400*12+AD400)-(X400*12+Z400)+1,"")</f>
        <v>12</v>
      </c>
      <c r="AH400" s="850" t="s">
        <v>407</v>
      </c>
      <c r="AI400" s="872" t="str">
        <f aca="false">IFERROR(ROUNDDOWN(ROUND(L398*V400,0)*M398,0)*AG400,"")</f>
        <v/>
      </c>
      <c r="AJ400" s="883" t="str">
        <f aca="false">IFERROR(ROUNDDOWN(ROUND((L398*(V400-AX398)),0)*M398,0)*AG400,"")</f>
        <v/>
      </c>
      <c r="AK400" s="853" t="e">
        <f aca="false">IFERROR(IF(OR(N398="",N399="",N401=""),0,ROUNDDOWN(ROUNDDOWN(ROUND(L398*VLOOKUP(K398,【参考】数式用!$A$5:$AB$27,MATCH("新加算Ⅳ",【参考】数式用!$B$4:$AB$4,0)+1,0),0)*M398,0)*AG400*0.5,0)),"")),0),0),0)))</f>
        <v>#N/A</v>
      </c>
      <c r="AL400" s="854" t="str">
        <f aca="false">IF(U400&lt;&gt;"","新規に適用","")</f>
        <v/>
      </c>
      <c r="AM400" s="855" t="e">
        <f aca="false">IFERROR(IF(OR(N401="ベア加算",N401=""),0, IF(OR(U398="新加算Ⅰ",U398="新加算Ⅱ",U398="新加算Ⅲ",U398="新加算Ⅳ"),0,ROUNDDOWN(ROUND(L398*VLOOKUP(K398,【参考】数式用!$A$5:$I$27,MATCH("ベア加算",【参考】数式用!$B$4:$I$4,0)+1,0),0)*M398,0)*AG400)),"")),0),0))))</f>
        <v>#N/A</v>
      </c>
      <c r="AN400" s="856" t="e">
        <f aca="false">IF(AM400=0,"",IF(AND(U400&lt;&gt;"",AN398=""),"新規に適用",IF(AND(U400&lt;&gt;"",AN398&lt;&gt;""),"継続で適用","")))</f>
        <v>#N/A</v>
      </c>
      <c r="AO400" s="856" t="str">
        <f aca="false">IF(AND(U400&lt;&gt;"",AO398=""),"新規に適用",IF(AND(U400&lt;&gt;"",AO398&lt;&gt;""),"継続で適用",""))</f>
        <v/>
      </c>
      <c r="AP400" s="857"/>
      <c r="AQ400" s="856" t="str">
        <f aca="false">IF(AND(U400&lt;&gt;"",AQ398=""),"新規に適用",IF(AND(U400&lt;&gt;"",AQ398&lt;&gt;""),"継続で適用",""))</f>
        <v/>
      </c>
      <c r="AR400" s="858" t="str">
        <f aca="false">IF(AND(U400&lt;&gt;"",AO398=""),"新規に適用",IF(AND(U400&lt;&gt;"",OR(U398="新加算Ⅰ",U398="新加算Ⅱ",U398="新加算Ⅴ（１）",U398="新加算Ⅴ（２）",U398="新加算Ⅴ（３）",U398="新加算Ⅴ（４）",U398="新加算Ⅴ（５）",U398="新加算Ⅴ（６）",U398="新加算Ⅴ（７）",U398="新加算Ⅴ（９）",U398="新加算Ⅴ（10）",U398="新加算Ⅴ（12）")),"継続で適用",""))</f>
        <v/>
      </c>
      <c r="AS400" s="856" t="str">
        <f aca="false">IF(AND(U400&lt;&gt;"",AS398=""),"新規に適用",IF(AND(U400&lt;&gt;"",AS398&lt;&gt;""),"継続で適用",""))</f>
        <v/>
      </c>
      <c r="AT400" s="839"/>
      <c r="AU400" s="869"/>
      <c r="AV400" s="832" t="str">
        <f aca="false">IF(K398&lt;&gt;"","V列に色付け","")</f>
        <v/>
      </c>
      <c r="AW400" s="878"/>
      <c r="AX400" s="834"/>
      <c r="BL400" s="645" t="str">
        <f aca="false">G398</f>
        <v/>
      </c>
    </row>
    <row r="401" s="1" customFormat="true" ht="30" hidden="false" customHeight="true" outlineLevel="0" collapsed="false">
      <c r="A401" s="617"/>
      <c r="B401" s="732"/>
      <c r="C401" s="732"/>
      <c r="D401" s="732"/>
      <c r="E401" s="732"/>
      <c r="F401" s="732"/>
      <c r="G401" s="733"/>
      <c r="H401" s="733"/>
      <c r="I401" s="733"/>
      <c r="J401" s="861"/>
      <c r="K401" s="733"/>
      <c r="L401" s="880"/>
      <c r="M401" s="881"/>
      <c r="N401" s="860" t="str">
        <f aca="false">IF('別紙様式2-2（４・５月分）'!Q304="","",'別紙様式2-2（４・５月分）'!Q304)</f>
        <v/>
      </c>
      <c r="O401" s="864"/>
      <c r="P401" s="874"/>
      <c r="Q401" s="841"/>
      <c r="R401" s="875"/>
      <c r="S401" s="870"/>
      <c r="T401" s="844"/>
      <c r="U401" s="845"/>
      <c r="V401" s="871"/>
      <c r="W401" s="847"/>
      <c r="X401" s="882"/>
      <c r="Y401" s="668"/>
      <c r="Z401" s="882"/>
      <c r="AA401" s="668"/>
      <c r="AB401" s="882"/>
      <c r="AC401" s="668"/>
      <c r="AD401" s="882"/>
      <c r="AE401" s="668"/>
      <c r="AF401" s="668"/>
      <c r="AG401" s="849"/>
      <c r="AH401" s="850"/>
      <c r="AI401" s="872"/>
      <c r="AJ401" s="883"/>
      <c r="AK401" s="853"/>
      <c r="AL401" s="854"/>
      <c r="AM401" s="855"/>
      <c r="AN401" s="856"/>
      <c r="AO401" s="856"/>
      <c r="AP401" s="857"/>
      <c r="AQ401" s="856"/>
      <c r="AR401" s="858"/>
      <c r="AS401" s="856"/>
      <c r="AT401" s="682" t="str">
        <f aca="false">IF(AV398="","",IF(OR(U398="",AND(N401="ベア加算なし",OR(U398="新加算Ⅰ",U398="新加算Ⅱ",U398="新加算Ⅲ",U398="新加算Ⅳ"),AN398=""),AND(OR(U398="新加算Ⅰ",U398="新加算Ⅱ",U398="新加算Ⅲ",U398="新加算Ⅳ",U398="新加算Ⅴ（１）",U398="新加算Ⅴ（２）",U398="新加算Ⅴ（３）",U398="新加算Ⅴ（４）",U398="新加算Ⅴ（５）",U398="新加算Ⅴ（６）",U398="新加算Ⅴ（８）",U398="新加算Ⅴ（11）"),AO398=""),AND(OR(U398="新加算Ⅴ（７）",U398="新加算Ⅴ（９）",U398="新加算Ⅴ（10）",U398="新加算Ⅴ（12）",U398="新加算Ⅴ（13）",U398="新加算Ⅴ（14）"),AP398=""),AND(OR(U398="新加算Ⅰ",U398="新加算Ⅱ",U398="新加算Ⅲ",U398="新加算Ⅴ（１）",U398="新加算Ⅴ（３）",U398="新加算Ⅴ（８）"),AQ398=""),AND(AND(OR(U398="新加算Ⅰ",U398="新加算Ⅱ",U398="新加算Ⅴ（１）",U398="新加算Ⅴ（２）",U398="新加算Ⅴ（３）",U398="新加算Ⅴ（４）",U398="新加算Ⅴ（５）",U398="新加算Ⅴ（６）",U398="新加算Ⅴ（７）",U398="新加算Ⅴ（９）",U398="新加算Ⅴ（10）",U398="新加算Ⅴ（12）"),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398=""),AND(OR(U398="新加算Ⅰ",U398="新加算Ⅴ（１）",U398="新加算Ⅴ（２）",U398="新加算Ⅴ（５）",U398="新加算Ⅴ（７）",U398="新加算Ⅴ（10）"),AS398="")),"！記入が必要な欄（ピンク色のセル）に空欄があります。空欄を埋めてください。",""))</f>
        <v/>
      </c>
      <c r="AU401" s="869"/>
      <c r="AV401" s="832"/>
      <c r="AW401" s="878" t="str">
        <f aca="false">IF('別紙様式2-2（４・５月分）'!O304="","",'別紙様式2-2（４・５月分）'!O304)</f>
        <v/>
      </c>
      <c r="AX401" s="834"/>
      <c r="BL401" s="645" t="str">
        <f aca="false">G398</f>
        <v/>
      </c>
    </row>
    <row r="402" customFormat="false" ht="30" hidden="false" customHeight="true" outlineLevel="0" collapsed="false">
      <c r="A402" s="731" t="n">
        <v>98</v>
      </c>
      <c r="B402" s="618" t="str">
        <f aca="false">IF(基本情報入力シート!C151="","",基本情報入力シート!C151)</f>
        <v/>
      </c>
      <c r="C402" s="618"/>
      <c r="D402" s="618"/>
      <c r="E402" s="618"/>
      <c r="F402" s="618"/>
      <c r="G402" s="619" t="str">
        <f aca="false">IF(基本情報入力シート!M151="","",基本情報入力シート!M151)</f>
        <v/>
      </c>
      <c r="H402" s="619" t="str">
        <f aca="false">IF(基本情報入力シート!R151="","",基本情報入力シート!R151)</f>
        <v/>
      </c>
      <c r="I402" s="619" t="str">
        <f aca="false">IF(基本情報入力シート!W151="","",基本情報入力シート!W151)</f>
        <v/>
      </c>
      <c r="J402" s="809" t="str">
        <f aca="false">IF(基本情報入力シート!X151="","",基本情報入力シート!X151)</f>
        <v/>
      </c>
      <c r="K402" s="619" t="str">
        <f aca="false">IF(基本情報入力シート!Y151="","",基本情報入力シート!Y151)</f>
        <v/>
      </c>
      <c r="L402" s="621" t="str">
        <f aca="false">IF(基本情報入力シート!AB151="","",基本情報入力シート!AB151)</f>
        <v/>
      </c>
      <c r="M402" s="622" t="e">
        <f aca="false">IF(基本情報入力シート!AC151="","",基本情報入力シート!AC151)</f>
        <v>#N/A</v>
      </c>
      <c r="N402" s="812" t="str">
        <f aca="false">IF('別紙様式2-2（４・５月分）'!Q305="","",'別紙様式2-2（４・５月分）'!Q305)</f>
        <v/>
      </c>
      <c r="O402" s="864" t="e">
        <f aca="false">IF(SUM('別紙様式2-2（４・５月分）'!R305:R307)=0,"",SUM('別紙様式2-2（４・５月分）'!R305:R307))</f>
        <v>#N/A</v>
      </c>
      <c r="P402" s="814" t="e">
        <f aca="false">IFERROR(VLOOKUP('別紙様式2-2（４・５月分）'!AR305,【参考】数式用!$AT$5:$AU$22,2,FALSE),"")))</f>
        <v>#N/A</v>
      </c>
      <c r="Q402" s="814"/>
      <c r="R402" s="814"/>
      <c r="S402" s="865" t="e">
        <f aca="false">IFERROR(VLOOKUP(K402,【参考】数式用!$A$5:$AB$27,MATCH(P402,【参考】数式用!$B$4:$AB$4,0)+1,0),"")))</f>
        <v>#N/A</v>
      </c>
      <c r="T402" s="816" t="s">
        <v>447</v>
      </c>
      <c r="U402" s="817"/>
      <c r="V402" s="866" t="e">
        <f aca="false">IFERROR(VLOOKUP(K402,【参考】数式用!$A$5:$AB$27,MATCH(U402,【参考】数式用!$B$4:$AB$4,0)+1,0),"")))</f>
        <v>#N/A</v>
      </c>
      <c r="W402" s="819" t="s">
        <v>114</v>
      </c>
      <c r="X402" s="820" t="n">
        <v>6</v>
      </c>
      <c r="Y402" s="627" t="s">
        <v>115</v>
      </c>
      <c r="Z402" s="820" t="n">
        <v>6</v>
      </c>
      <c r="AA402" s="627" t="s">
        <v>406</v>
      </c>
      <c r="AB402" s="820" t="n">
        <v>7</v>
      </c>
      <c r="AC402" s="627" t="s">
        <v>115</v>
      </c>
      <c r="AD402" s="820" t="n">
        <v>3</v>
      </c>
      <c r="AE402" s="627" t="s">
        <v>116</v>
      </c>
      <c r="AF402" s="627" t="s">
        <v>127</v>
      </c>
      <c r="AG402" s="821" t="n">
        <f aca="false">IF(X402&gt;=1,(AB402*12+AD402)-(X402*12+Z402)+1,"")</f>
        <v>10</v>
      </c>
      <c r="AH402" s="822" t="s">
        <v>407</v>
      </c>
      <c r="AI402" s="867" t="str">
        <f aca="false">IFERROR(ROUNDDOWN(ROUND(L402*V402,0)*M402,0)*AG402,"")</f>
        <v/>
      </c>
      <c r="AJ402" s="868" t="str">
        <f aca="false">IFERROR(ROUNDDOWN(ROUND((L402*(V402-AX402)),0)*M402,0)*AG402,"")</f>
        <v/>
      </c>
      <c r="AK402" s="825" t="e">
        <f aca="false">IFERROR(IF(OR(N402="",N403="",N405=""),0,ROUNDDOWN(ROUNDDOWN(ROUND(L402*VLOOKUP(K402,【参考】数式用!$A$5:$AB$27,MATCH("新加算Ⅳ",【参考】数式用!$B$4:$AB$4,0)+1,0),0)*M402,0)*AG402*0.5,0)),"")),0),0),0)))</f>
        <v>#N/A</v>
      </c>
      <c r="AL402" s="826"/>
      <c r="AM402" s="827" t="e">
        <f aca="false">IFERROR(IF(OR(N405="ベア加算",N405=""),0, IF(OR(U402="新加算Ⅰ",U402="新加算Ⅱ",U402="新加算Ⅲ",U402="新加算Ⅳ"),ROUNDDOWN(ROUND(L402*VLOOKUP(K402,【参考】数式用!$A$5:$I$27,MATCH("ベア加算",【参考】数式用!$B$4:$I$4,0)+1,0),0)*M402,0)*AG402,0)),"")),0),0))))</f>
        <v>#N/A</v>
      </c>
      <c r="AN402" s="704"/>
      <c r="AO402" s="828"/>
      <c r="AP402" s="705"/>
      <c r="AQ402" s="705"/>
      <c r="AR402" s="829"/>
      <c r="AS402" s="830"/>
      <c r="AT402" s="640" t="str">
        <f aca="false">IF(AV402="","",IF(V402&lt;O402,"！加算の要件上は問題ありませんが、令和６年４・５月と比較して令和６年６月に加算率が下がる計画になっています。",""))</f>
        <v/>
      </c>
      <c r="AU402" s="869"/>
      <c r="AV402" s="832" t="str">
        <f aca="false">IF(K402&lt;&gt;"","V列に色付け","")</f>
        <v/>
      </c>
      <c r="AW402" s="878" t="str">
        <f aca="false">IF('別紙様式2-2（４・５月分）'!O305="","",'別紙様式2-2（４・５月分）'!O305)</f>
        <v/>
      </c>
      <c r="AX402" s="834" t="e">
        <f aca="false">IF(SUM('別紙様式2-2（４・５月分）'!P305:P307)=0,"",SUM('別紙様式2-2（４・５月分）'!P305:P307))</f>
        <v>#N/A</v>
      </c>
      <c r="AY402" s="835" t="e">
        <f aca="false">IFERROR(VLOOKUP(K402,【参考】数式用!$AJ$2:$AK$24,2,FALSE),"")))</f>
        <v>#N/A</v>
      </c>
      <c r="AZ402" s="836" t="s">
        <v>448</v>
      </c>
      <c r="BA402" s="836" t="s">
        <v>449</v>
      </c>
      <c r="BB402" s="836" t="s">
        <v>450</v>
      </c>
      <c r="BC402" s="836" t="s">
        <v>451</v>
      </c>
      <c r="BD402" s="836" t="e">
        <f aca="false">IF(AND(P402&lt;&gt;"新加算Ⅰ",P402&lt;&gt;"新加算Ⅱ",P402&lt;&gt;"新加算Ⅲ",P402&lt;&gt;"新加算Ⅳ"),P402,IF(Q404&lt;&gt;"",Q404,""))</f>
        <v>#N/A</v>
      </c>
      <c r="BE402" s="836"/>
      <c r="BF402" s="836" t="e">
        <f aca="false">IF(AM402&lt;&gt;0,IF(AN402="○","入力済","未入力"),"")</f>
        <v>#N/A</v>
      </c>
      <c r="BG402" s="836" t="str">
        <f aca="false">IF(OR(U402="新加算Ⅰ",U402="新加算Ⅱ",U402="新加算Ⅲ",U402="新加算Ⅳ",U402="新加算Ⅴ（１）",U402="新加算Ⅴ（２）",U402="新加算Ⅴ（３）",U402="新加算ⅠⅤ（４）",U402="新加算Ⅴ（５）",U402="新加算Ⅴ（６）",U402="新加算Ⅴ（８）",U402="新加算Ⅴ（11）"),IF(OR(AO402="○",AO402="令和６年度中に満たす"),"入力済","未入力"),"")</f>
        <v/>
      </c>
      <c r="BH402" s="836" t="str">
        <f aca="false">IF(OR(U402="新加算Ⅴ（７）",U402="新加算Ⅴ（９）",U402="新加算Ⅴ（10）",U402="新加算Ⅴ（12）",U402="新加算Ⅴ（13）",U402="新加算Ⅴ（14）"),IF(OR(AP402="○",AP402="令和６年度中に満たす"),"入力済","未入力"),"")</f>
        <v/>
      </c>
      <c r="BI402" s="836" t="str">
        <f aca="false">IF(OR(U402="新加算Ⅰ",U402="新加算Ⅱ",U402="新加算Ⅲ",U402="新加算Ⅴ（１）",U402="新加算Ⅴ（３）",U402="新加算Ⅴ（８）"),IF(OR(AQ402="○",AQ402="令和６年度中に満たす"),"入力済","未入力"),"")</f>
        <v/>
      </c>
      <c r="BJ402" s="837" t="str">
        <f aca="false">IF(OR(U402="新加算Ⅰ",U402="新加算Ⅱ",U402="新加算Ⅴ（１）",U402="新加算Ⅴ（２）",U402="新加算Ⅴ（３）",U402="新加算Ⅴ（４）",U402="新加算Ⅴ（５）",U402="新加算Ⅴ（６）",U402="新加算Ⅴ（７）",U402="新加算Ⅴ（９）",U402="新加算Ⅴ（10）",U402="新加算Ⅴ（12）"),IF(OR(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（病院等（老健以外）)",K402&lt;&gt;"（介護予防）短期入所療養介護（医療院）"),AR402&lt;&gt;""),1,""),"")</f>
        <v/>
      </c>
      <c r="BK402" s="832" t="str">
        <f aca="false">IF(OR(U402="新加算Ⅰ",U402="新加算Ⅴ（１）",U402="新加算Ⅴ（２）",U402="新加算Ⅴ（５）",U402="新加算Ⅴ（７）",U402="新加算Ⅴ（10）"),IF(AS402="","未入力","入力済"),"")</f>
        <v/>
      </c>
      <c r="BL402" s="645" t="str">
        <f aca="false">G402</f>
        <v/>
      </c>
    </row>
    <row r="403" customFormat="false" ht="15" hidden="false" customHeight="true" outlineLevel="0" collapsed="false">
      <c r="A403" s="731"/>
      <c r="B403" s="618"/>
      <c r="C403" s="618"/>
      <c r="D403" s="618"/>
      <c r="E403" s="618"/>
      <c r="F403" s="618"/>
      <c r="G403" s="619"/>
      <c r="H403" s="619"/>
      <c r="I403" s="619"/>
      <c r="J403" s="809"/>
      <c r="K403" s="619"/>
      <c r="L403" s="621"/>
      <c r="M403" s="622"/>
      <c r="N403" s="838" t="str">
        <f aca="false">IF('別紙様式2-2（４・５月分）'!Q306="","",'別紙様式2-2（４・５月分）'!Q306)</f>
        <v/>
      </c>
      <c r="O403" s="864"/>
      <c r="P403" s="814"/>
      <c r="Q403" s="814"/>
      <c r="R403" s="814"/>
      <c r="S403" s="865"/>
      <c r="T403" s="816"/>
      <c r="U403" s="817"/>
      <c r="V403" s="866"/>
      <c r="W403" s="819"/>
      <c r="X403" s="820"/>
      <c r="Y403" s="627"/>
      <c r="Z403" s="820"/>
      <c r="AA403" s="627"/>
      <c r="AB403" s="820"/>
      <c r="AC403" s="627"/>
      <c r="AD403" s="820"/>
      <c r="AE403" s="627"/>
      <c r="AF403" s="627"/>
      <c r="AG403" s="821"/>
      <c r="AH403" s="822"/>
      <c r="AI403" s="867"/>
      <c r="AJ403" s="868"/>
      <c r="AK403" s="825"/>
      <c r="AL403" s="826"/>
      <c r="AM403" s="827"/>
      <c r="AN403" s="704"/>
      <c r="AO403" s="828"/>
      <c r="AP403" s="705"/>
      <c r="AQ403" s="705"/>
      <c r="AR403" s="829"/>
      <c r="AS403" s="830"/>
      <c r="AT403" s="839" t="str">
        <f aca="false">IF(AV402="","",IF(AG402&gt;10,"！令和６年度の新加算の「算定対象月」が10か月を超えています。標準的な「算定対象月」は令和６年６月から令和７年３月です。",IF(OR(AB402&lt;&gt;7,AD402&lt;&gt;3),"！算定期間の終わりが令和７年３月になっていません。区分変更を行う場合は、別紙様式2-4に記入してください。","")))</f>
        <v/>
      </c>
      <c r="AU403" s="869"/>
      <c r="AV403" s="832"/>
      <c r="AW403" s="878" t="str">
        <f aca="false">IF('別紙様式2-2（４・５月分）'!O306="","",'別紙様式2-2（４・５月分）'!O306)</f>
        <v/>
      </c>
      <c r="AX403" s="834"/>
      <c r="AY403" s="835"/>
      <c r="AZ403" s="836"/>
      <c r="BA403" s="836"/>
      <c r="BB403" s="836"/>
      <c r="BC403" s="836"/>
      <c r="BD403" s="836"/>
      <c r="BE403" s="836"/>
      <c r="BF403" s="836"/>
      <c r="BG403" s="836"/>
      <c r="BH403" s="836"/>
      <c r="BI403" s="836"/>
      <c r="BJ403" s="837"/>
      <c r="BK403" s="832"/>
      <c r="BL403" s="645" t="str">
        <f aca="false">G402</f>
        <v/>
      </c>
    </row>
    <row r="404" s="1" customFormat="true" ht="15" hidden="false" customHeight="true" outlineLevel="0" collapsed="false">
      <c r="A404" s="731"/>
      <c r="B404" s="618"/>
      <c r="C404" s="618"/>
      <c r="D404" s="618"/>
      <c r="E404" s="618"/>
      <c r="F404" s="618"/>
      <c r="G404" s="619"/>
      <c r="H404" s="619"/>
      <c r="I404" s="619"/>
      <c r="J404" s="809"/>
      <c r="K404" s="619"/>
      <c r="L404" s="621"/>
      <c r="M404" s="622"/>
      <c r="N404" s="838"/>
      <c r="O404" s="864"/>
      <c r="P404" s="874" t="s">
        <v>118</v>
      </c>
      <c r="Q404" s="841" t="e">
        <f aca="false">IFERROR(VLOOKUP('別紙様式2-2（４・５月分）'!AR305,【参考】数式用!$AT$5:$AV$22,3,FALSE),"")))</f>
        <v>#N/A</v>
      </c>
      <c r="R404" s="875" t="s">
        <v>120</v>
      </c>
      <c r="S404" s="876" t="e">
        <f aca="false">IFERROR(VLOOKUP(K402,【参考】数式用!$A$5:$AB$27,MATCH(Q404,【参考】数式用!$B$4:$AB$4,0)+1,0),"")))</f>
        <v>#N/A</v>
      </c>
      <c r="T404" s="844" t="s">
        <v>452</v>
      </c>
      <c r="U404" s="845"/>
      <c r="V404" s="871" t="e">
        <f aca="false">IFERROR(VLOOKUP(K402,【参考】数式用!$A$5:$AB$27,MATCH(U404,【参考】数式用!$B$4:$AB$4,0)+1,0),"")))</f>
        <v>#N/A</v>
      </c>
      <c r="W404" s="847" t="s">
        <v>114</v>
      </c>
      <c r="X404" s="882" t="n">
        <v>7</v>
      </c>
      <c r="Y404" s="668" t="s">
        <v>115</v>
      </c>
      <c r="Z404" s="882" t="n">
        <v>4</v>
      </c>
      <c r="AA404" s="668" t="s">
        <v>406</v>
      </c>
      <c r="AB404" s="882" t="n">
        <v>8</v>
      </c>
      <c r="AC404" s="668" t="s">
        <v>115</v>
      </c>
      <c r="AD404" s="882" t="n">
        <v>3</v>
      </c>
      <c r="AE404" s="668" t="s">
        <v>116</v>
      </c>
      <c r="AF404" s="668" t="s">
        <v>127</v>
      </c>
      <c r="AG404" s="849" t="n">
        <f aca="false">IF(X404&gt;=1,(AB404*12+AD404)-(X404*12+Z404)+1,"")</f>
        <v>12</v>
      </c>
      <c r="AH404" s="850" t="s">
        <v>407</v>
      </c>
      <c r="AI404" s="872" t="str">
        <f aca="false">IFERROR(ROUNDDOWN(ROUND(L402*V404,0)*M402,0)*AG404,"")</f>
        <v/>
      </c>
      <c r="AJ404" s="883" t="str">
        <f aca="false">IFERROR(ROUNDDOWN(ROUND((L402*(V404-AX402)),0)*M402,0)*AG404,"")</f>
        <v/>
      </c>
      <c r="AK404" s="853" t="e">
        <f aca="false">IFERROR(IF(OR(N402="",N403="",N405=""),0,ROUNDDOWN(ROUNDDOWN(ROUND(L402*VLOOKUP(K402,【参考】数式用!$A$5:$AB$27,MATCH("新加算Ⅳ",【参考】数式用!$B$4:$AB$4,0)+1,0),0)*M402,0)*AG404*0.5,0)),"")),0),0),0)))</f>
        <v>#N/A</v>
      </c>
      <c r="AL404" s="854" t="str">
        <f aca="false">IF(U404&lt;&gt;"","新規に適用","")</f>
        <v/>
      </c>
      <c r="AM404" s="855" t="e">
        <f aca="false">IFERROR(IF(OR(N405="ベア加算",N405=""),0, IF(OR(U402="新加算Ⅰ",U402="新加算Ⅱ",U402="新加算Ⅲ",U402="新加算Ⅳ"),0,ROUNDDOWN(ROUND(L402*VLOOKUP(K402,【参考】数式用!$A$5:$I$27,MATCH("ベア加算",【参考】数式用!$B$4:$I$4,0)+1,0),0)*M402,0)*AG404)),"")),0),0))))</f>
        <v>#N/A</v>
      </c>
      <c r="AN404" s="856" t="e">
        <f aca="false">IF(AM404=0,"",IF(AND(U404&lt;&gt;"",AN402=""),"新規に適用",IF(AND(U404&lt;&gt;"",AN402&lt;&gt;""),"継続で適用","")))</f>
        <v>#N/A</v>
      </c>
      <c r="AO404" s="856" t="str">
        <f aca="false">IF(AND(U404&lt;&gt;"",AO402=""),"新規に適用",IF(AND(U404&lt;&gt;"",AO402&lt;&gt;""),"継続で適用",""))</f>
        <v/>
      </c>
      <c r="AP404" s="857"/>
      <c r="AQ404" s="856" t="str">
        <f aca="false">IF(AND(U404&lt;&gt;"",AQ402=""),"新規に適用",IF(AND(U404&lt;&gt;"",AQ402&lt;&gt;""),"継続で適用",""))</f>
        <v/>
      </c>
      <c r="AR404" s="858" t="str">
        <f aca="false">IF(AND(U404&lt;&gt;"",AO402=""),"新規に適用",IF(AND(U404&lt;&gt;"",OR(U402="新加算Ⅰ",U402="新加算Ⅱ",U402="新加算Ⅴ（１）",U402="新加算Ⅴ（２）",U402="新加算Ⅴ（３）",U402="新加算Ⅴ（４）",U402="新加算Ⅴ（５）",U402="新加算Ⅴ（６）",U402="新加算Ⅴ（７）",U402="新加算Ⅴ（９）",U402="新加算Ⅴ（10）",U402="新加算Ⅴ（12）")),"継続で適用",""))</f>
        <v/>
      </c>
      <c r="AS404" s="856" t="str">
        <f aca="false">IF(AND(U404&lt;&gt;"",AS402=""),"新規に適用",IF(AND(U404&lt;&gt;"",AS402&lt;&gt;""),"継続で適用",""))</f>
        <v/>
      </c>
      <c r="AT404" s="839"/>
      <c r="AU404" s="869"/>
      <c r="AV404" s="832" t="str">
        <f aca="false">IF(K402&lt;&gt;"","V列に色付け","")</f>
        <v/>
      </c>
      <c r="AW404" s="878"/>
      <c r="AX404" s="834"/>
      <c r="BL404" s="645" t="str">
        <f aca="false">G402</f>
        <v/>
      </c>
    </row>
    <row r="405" s="1" customFormat="true" ht="30" hidden="false" customHeight="true" outlineLevel="0" collapsed="false">
      <c r="A405" s="731"/>
      <c r="B405" s="618"/>
      <c r="C405" s="618"/>
      <c r="D405" s="618"/>
      <c r="E405" s="618"/>
      <c r="F405" s="618"/>
      <c r="G405" s="619"/>
      <c r="H405" s="619"/>
      <c r="I405" s="619"/>
      <c r="J405" s="809"/>
      <c r="K405" s="619"/>
      <c r="L405" s="621"/>
      <c r="M405" s="622"/>
      <c r="N405" s="860" t="str">
        <f aca="false">IF('別紙様式2-2（４・５月分）'!Q307="","",'別紙様式2-2（４・５月分）'!Q307)</f>
        <v/>
      </c>
      <c r="O405" s="864"/>
      <c r="P405" s="874"/>
      <c r="Q405" s="841"/>
      <c r="R405" s="875"/>
      <c r="S405" s="876"/>
      <c r="T405" s="844"/>
      <c r="U405" s="845"/>
      <c r="V405" s="871"/>
      <c r="W405" s="847"/>
      <c r="X405" s="882"/>
      <c r="Y405" s="668"/>
      <c r="Z405" s="882"/>
      <c r="AA405" s="668"/>
      <c r="AB405" s="882"/>
      <c r="AC405" s="668"/>
      <c r="AD405" s="882"/>
      <c r="AE405" s="668"/>
      <c r="AF405" s="668"/>
      <c r="AG405" s="849"/>
      <c r="AH405" s="850"/>
      <c r="AI405" s="872"/>
      <c r="AJ405" s="883"/>
      <c r="AK405" s="853"/>
      <c r="AL405" s="854"/>
      <c r="AM405" s="855"/>
      <c r="AN405" s="856"/>
      <c r="AO405" s="856"/>
      <c r="AP405" s="857"/>
      <c r="AQ405" s="856"/>
      <c r="AR405" s="858"/>
      <c r="AS405" s="856"/>
      <c r="AT405" s="682" t="str">
        <f aca="false">IF(AV402="","",IF(OR(U402="",AND(N405="ベア加算なし",OR(U402="新加算Ⅰ",U402="新加算Ⅱ",U402="新加算Ⅲ",U402="新加算Ⅳ"),AN402=""),AND(OR(U402="新加算Ⅰ",U402="新加算Ⅱ",U402="新加算Ⅲ",U402="新加算Ⅳ",U402="新加算Ⅴ（１）",U402="新加算Ⅴ（２）",U402="新加算Ⅴ（３）",U402="新加算Ⅴ（４）",U402="新加算Ⅴ（５）",U402="新加算Ⅴ（６）",U402="新加算Ⅴ（８）",U402="新加算Ⅴ（11）"),AO402=""),AND(OR(U402="新加算Ⅴ（７）",U402="新加算Ⅴ（９）",U402="新加算Ⅴ（10）",U402="新加算Ⅴ（12）",U402="新加算Ⅴ（13）",U402="新加算Ⅴ（14）"),AP402=""),AND(OR(U402="新加算Ⅰ",U402="新加算Ⅱ",U402="新加算Ⅲ",U402="新加算Ⅴ（１）",U402="新加算Ⅴ（３）",U402="新加算Ⅴ（８）"),AQ402=""),AND(AND(OR(U402="新加算Ⅰ",U402="新加算Ⅱ",U402="新加算Ⅴ（１）",U402="新加算Ⅴ（２）",U402="新加算Ⅴ（３）",U402="新加算Ⅴ（４）",U402="新加算Ⅴ（５）",U402="新加算Ⅴ（６）",U402="新加算Ⅴ（７）",U402="新加算Ⅴ（９）",U402="新加算Ⅴ（10）",U402="新加算Ⅴ（12）"),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402=""),AND(OR(U402="新加算Ⅰ",U402="新加算Ⅴ（１）",U402="新加算Ⅴ（２）",U402="新加算Ⅴ（５）",U402="新加算Ⅴ（７）",U402="新加算Ⅴ（10）"),AS402="")),"！記入が必要な欄（ピンク色のセル）に空欄があります。空欄を埋めてください。",""))</f>
        <v/>
      </c>
      <c r="AU405" s="869"/>
      <c r="AV405" s="832"/>
      <c r="AW405" s="878" t="str">
        <f aca="false">IF('別紙様式2-2（４・５月分）'!O307="","",'別紙様式2-2（４・５月分）'!O307)</f>
        <v/>
      </c>
      <c r="AX405" s="834"/>
      <c r="BL405" s="645" t="str">
        <f aca="false">G402</f>
        <v/>
      </c>
    </row>
    <row r="406" customFormat="false" ht="30" hidden="false" customHeight="true" outlineLevel="0" collapsed="false">
      <c r="A406" s="617" t="n">
        <v>99</v>
      </c>
      <c r="B406" s="732" t="str">
        <f aca="false">IF(基本情報入力シート!C152="","",基本情報入力シート!C152)</f>
        <v/>
      </c>
      <c r="C406" s="732"/>
      <c r="D406" s="732"/>
      <c r="E406" s="732"/>
      <c r="F406" s="732"/>
      <c r="G406" s="733" t="str">
        <f aca="false">IF(基本情報入力シート!M152="","",基本情報入力シート!M152)</f>
        <v/>
      </c>
      <c r="H406" s="733" t="str">
        <f aca="false">IF(基本情報入力シート!R152="","",基本情報入力シート!R152)</f>
        <v/>
      </c>
      <c r="I406" s="733" t="str">
        <f aca="false">IF(基本情報入力シート!W152="","",基本情報入力シート!W152)</f>
        <v/>
      </c>
      <c r="J406" s="861" t="str">
        <f aca="false">IF(基本情報入力シート!X152="","",基本情報入力シート!X152)</f>
        <v/>
      </c>
      <c r="K406" s="733" t="str">
        <f aca="false">IF(基本情報入力シート!Y152="","",基本情報入力シート!Y152)</f>
        <v/>
      </c>
      <c r="L406" s="880" t="str">
        <f aca="false">IF(基本情報入力シート!AB152="","",基本情報入力シート!AB152)</f>
        <v/>
      </c>
      <c r="M406" s="881" t="e">
        <f aca="false">IF(基本情報入力シート!AC152="","",基本情報入力シート!AC152)</f>
        <v>#N/A</v>
      </c>
      <c r="N406" s="812" t="str">
        <f aca="false">IF('別紙様式2-2（４・５月分）'!Q308="","",'別紙様式2-2（４・５月分）'!Q308)</f>
        <v/>
      </c>
      <c r="O406" s="864" t="e">
        <f aca="false">IF(SUM('別紙様式2-2（４・５月分）'!R308:R310)=0,"",SUM('別紙様式2-2（４・５月分）'!R308:R310))</f>
        <v>#N/A</v>
      </c>
      <c r="P406" s="814" t="e">
        <f aca="false">IFERROR(VLOOKUP('別紙様式2-2（４・５月分）'!AR308,【参考】数式用!$AT$5:$AU$22,2,FALSE),"")))</f>
        <v>#N/A</v>
      </c>
      <c r="Q406" s="814"/>
      <c r="R406" s="814"/>
      <c r="S406" s="865" t="e">
        <f aca="false">IFERROR(VLOOKUP(K406,【参考】数式用!$A$5:$AB$27,MATCH(P406,【参考】数式用!$B$4:$AB$4,0)+1,0),"")))</f>
        <v>#N/A</v>
      </c>
      <c r="T406" s="816" t="s">
        <v>447</v>
      </c>
      <c r="U406" s="817"/>
      <c r="V406" s="866" t="e">
        <f aca="false">IFERROR(VLOOKUP(K406,【参考】数式用!$A$5:$AB$27,MATCH(U406,【参考】数式用!$B$4:$AB$4,0)+1,0),"")))</f>
        <v>#N/A</v>
      </c>
      <c r="W406" s="819" t="s">
        <v>114</v>
      </c>
      <c r="X406" s="820" t="n">
        <v>6</v>
      </c>
      <c r="Y406" s="627" t="s">
        <v>115</v>
      </c>
      <c r="Z406" s="820" t="n">
        <v>6</v>
      </c>
      <c r="AA406" s="627" t="s">
        <v>406</v>
      </c>
      <c r="AB406" s="820" t="n">
        <v>7</v>
      </c>
      <c r="AC406" s="627" t="s">
        <v>115</v>
      </c>
      <c r="AD406" s="820" t="n">
        <v>3</v>
      </c>
      <c r="AE406" s="627" t="s">
        <v>116</v>
      </c>
      <c r="AF406" s="627" t="s">
        <v>127</v>
      </c>
      <c r="AG406" s="821" t="n">
        <f aca="false">IF(X406&gt;=1,(AB406*12+AD406)-(X406*12+Z406)+1,"")</f>
        <v>10</v>
      </c>
      <c r="AH406" s="822" t="s">
        <v>407</v>
      </c>
      <c r="AI406" s="867" t="str">
        <f aca="false">IFERROR(ROUNDDOWN(ROUND(L406*V406,0)*M406,0)*AG406,"")</f>
        <v/>
      </c>
      <c r="AJ406" s="868" t="str">
        <f aca="false">IFERROR(ROUNDDOWN(ROUND((L406*(V406-AX406)),0)*M406,0)*AG406,"")</f>
        <v/>
      </c>
      <c r="AK406" s="825" t="e">
        <f aca="false">IFERROR(IF(OR(N406="",N407="",N409=""),0,ROUNDDOWN(ROUNDDOWN(ROUND(L406*VLOOKUP(K406,【参考】数式用!$A$5:$AB$27,MATCH("新加算Ⅳ",【参考】数式用!$B$4:$AB$4,0)+1,0),0)*M406,0)*AG406*0.5,0)),"")),0),0),0)))</f>
        <v>#N/A</v>
      </c>
      <c r="AL406" s="826"/>
      <c r="AM406" s="827" t="e">
        <f aca="false">IFERROR(IF(OR(N409="ベア加算",N409=""),0, IF(OR(U406="新加算Ⅰ",U406="新加算Ⅱ",U406="新加算Ⅲ",U406="新加算Ⅳ"),ROUNDDOWN(ROUND(L406*VLOOKUP(K406,【参考】数式用!$A$5:$I$27,MATCH("ベア加算",【参考】数式用!$B$4:$I$4,0)+1,0),0)*M406,0)*AG406,0)),"")),0),0))))</f>
        <v>#N/A</v>
      </c>
      <c r="AN406" s="704"/>
      <c r="AO406" s="828"/>
      <c r="AP406" s="705"/>
      <c r="AQ406" s="705"/>
      <c r="AR406" s="829"/>
      <c r="AS406" s="830"/>
      <c r="AT406" s="640" t="str">
        <f aca="false">IF(AV406="","",IF(V406&lt;O406,"！加算の要件上は問題ありませんが、令和６年４・５月と比較して令和６年６月に加算率が下がる計画になっています。",""))</f>
        <v/>
      </c>
      <c r="AU406" s="869"/>
      <c r="AV406" s="832" t="str">
        <f aca="false">IF(K406&lt;&gt;"","V列に色付け","")</f>
        <v/>
      </c>
      <c r="AW406" s="878" t="str">
        <f aca="false">IF('別紙様式2-2（４・５月分）'!O308="","",'別紙様式2-2（４・５月分）'!O308)</f>
        <v/>
      </c>
      <c r="AX406" s="834" t="e">
        <f aca="false">IF(SUM('別紙様式2-2（４・５月分）'!P308:P310)=0,"",SUM('別紙様式2-2（４・５月分）'!P308:P310))</f>
        <v>#N/A</v>
      </c>
      <c r="AY406" s="835" t="e">
        <f aca="false">IFERROR(VLOOKUP(K406,【参考】数式用!$AJ$2:$AK$24,2,FALSE),"")))</f>
        <v>#N/A</v>
      </c>
      <c r="AZ406" s="836" t="s">
        <v>448</v>
      </c>
      <c r="BA406" s="836" t="s">
        <v>449</v>
      </c>
      <c r="BB406" s="836" t="s">
        <v>450</v>
      </c>
      <c r="BC406" s="836" t="s">
        <v>451</v>
      </c>
      <c r="BD406" s="836" t="e">
        <f aca="false">IF(AND(P406&lt;&gt;"新加算Ⅰ",P406&lt;&gt;"新加算Ⅱ",P406&lt;&gt;"新加算Ⅲ",P406&lt;&gt;"新加算Ⅳ"),P406,IF(Q408&lt;&gt;"",Q408,""))</f>
        <v>#N/A</v>
      </c>
      <c r="BE406" s="836"/>
      <c r="BF406" s="836" t="e">
        <f aca="false">IF(AM406&lt;&gt;0,IF(AN406="○","入力済","未入力"),"")</f>
        <v>#N/A</v>
      </c>
      <c r="BG406" s="836" t="str">
        <f aca="false">IF(OR(U406="新加算Ⅰ",U406="新加算Ⅱ",U406="新加算Ⅲ",U406="新加算Ⅳ",U406="新加算Ⅴ（１）",U406="新加算Ⅴ（２）",U406="新加算Ⅴ（３）",U406="新加算ⅠⅤ（４）",U406="新加算Ⅴ（５）",U406="新加算Ⅴ（６）",U406="新加算Ⅴ（８）",U406="新加算Ⅴ（11）"),IF(OR(AO406="○",AO406="令和６年度中に満たす"),"入力済","未入力"),"")</f>
        <v/>
      </c>
      <c r="BH406" s="836" t="str">
        <f aca="false">IF(OR(U406="新加算Ⅴ（７）",U406="新加算Ⅴ（９）",U406="新加算Ⅴ（10）",U406="新加算Ⅴ（12）",U406="新加算Ⅴ（13）",U406="新加算Ⅴ（14）"),IF(OR(AP406="○",AP406="令和６年度中に満たす"),"入力済","未入力"),"")</f>
        <v/>
      </c>
      <c r="BI406" s="836" t="str">
        <f aca="false">IF(OR(U406="新加算Ⅰ",U406="新加算Ⅱ",U406="新加算Ⅲ",U406="新加算Ⅴ（１）",U406="新加算Ⅴ（３）",U406="新加算Ⅴ（８）"),IF(OR(AQ406="○",AQ406="令和６年度中に満たす"),"入力済","未入力"),"")</f>
        <v/>
      </c>
      <c r="BJ406" s="837" t="str">
        <f aca="false">IF(OR(U406="新加算Ⅰ",U406="新加算Ⅱ",U406="新加算Ⅴ（１）",U406="新加算Ⅴ（２）",U406="新加算Ⅴ（３）",U406="新加算Ⅴ（４）",U406="新加算Ⅴ（５）",U406="新加算Ⅴ（６）",U406="新加算Ⅴ（７）",U406="新加算Ⅴ（９）",U406="新加算Ⅴ（10）",U406="新加算Ⅴ（12）"),IF(OR(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（病院等（老健以外）)",K406&lt;&gt;"（介護予防）短期入所療養介護（医療院）"),AR406&lt;&gt;""),1,""),"")</f>
        <v/>
      </c>
      <c r="BK406" s="832" t="str">
        <f aca="false">IF(OR(U406="新加算Ⅰ",U406="新加算Ⅴ（１）",U406="新加算Ⅴ（２）",U406="新加算Ⅴ（５）",U406="新加算Ⅴ（７）",U406="新加算Ⅴ（10）"),IF(AS406="","未入力","入力済"),"")</f>
        <v/>
      </c>
      <c r="BL406" s="645" t="str">
        <f aca="false">G406</f>
        <v/>
      </c>
    </row>
    <row r="407" customFormat="false" ht="15" hidden="false" customHeight="true" outlineLevel="0" collapsed="false">
      <c r="A407" s="617"/>
      <c r="B407" s="732"/>
      <c r="C407" s="732"/>
      <c r="D407" s="732"/>
      <c r="E407" s="732"/>
      <c r="F407" s="732"/>
      <c r="G407" s="733"/>
      <c r="H407" s="733"/>
      <c r="I407" s="733"/>
      <c r="J407" s="861"/>
      <c r="K407" s="733"/>
      <c r="L407" s="880"/>
      <c r="M407" s="881"/>
      <c r="N407" s="838" t="str">
        <f aca="false">IF('別紙様式2-2（４・５月分）'!Q309="","",'別紙様式2-2（４・５月分）'!Q309)</f>
        <v/>
      </c>
      <c r="O407" s="864"/>
      <c r="P407" s="814"/>
      <c r="Q407" s="814"/>
      <c r="R407" s="814"/>
      <c r="S407" s="865"/>
      <c r="T407" s="816"/>
      <c r="U407" s="817"/>
      <c r="V407" s="866"/>
      <c r="W407" s="819"/>
      <c r="X407" s="820"/>
      <c r="Y407" s="627"/>
      <c r="Z407" s="820"/>
      <c r="AA407" s="627"/>
      <c r="AB407" s="820"/>
      <c r="AC407" s="627"/>
      <c r="AD407" s="820"/>
      <c r="AE407" s="627"/>
      <c r="AF407" s="627"/>
      <c r="AG407" s="821"/>
      <c r="AH407" s="822"/>
      <c r="AI407" s="867"/>
      <c r="AJ407" s="868"/>
      <c r="AK407" s="825"/>
      <c r="AL407" s="826"/>
      <c r="AM407" s="827"/>
      <c r="AN407" s="704"/>
      <c r="AO407" s="828"/>
      <c r="AP407" s="705"/>
      <c r="AQ407" s="705"/>
      <c r="AR407" s="829"/>
      <c r="AS407" s="830"/>
      <c r="AT407" s="839" t="str">
        <f aca="false">IF(AV406="","",IF(AG406&gt;10,"！令和６年度の新加算の「算定対象月」が10か月を超えています。標準的な「算定対象月」は令和６年６月から令和７年３月です。",IF(OR(AB406&lt;&gt;7,AD406&lt;&gt;3),"！算定期間の終わりが令和７年３月になっていません。区分変更を行う場合は、別紙様式2-4に記入してください。","")))</f>
        <v/>
      </c>
      <c r="AU407" s="869"/>
      <c r="AV407" s="832"/>
      <c r="AW407" s="878" t="str">
        <f aca="false">IF('別紙様式2-2（４・５月分）'!O309="","",'別紙様式2-2（４・５月分）'!O309)</f>
        <v/>
      </c>
      <c r="AX407" s="834"/>
      <c r="AY407" s="835"/>
      <c r="AZ407" s="836"/>
      <c r="BA407" s="836"/>
      <c r="BB407" s="836"/>
      <c r="BC407" s="836"/>
      <c r="BD407" s="836"/>
      <c r="BE407" s="836"/>
      <c r="BF407" s="836"/>
      <c r="BG407" s="836"/>
      <c r="BH407" s="836"/>
      <c r="BI407" s="836"/>
      <c r="BJ407" s="837"/>
      <c r="BK407" s="832"/>
      <c r="BL407" s="645" t="str">
        <f aca="false">G406</f>
        <v/>
      </c>
    </row>
    <row r="408" s="1" customFormat="true" ht="15" hidden="false" customHeight="true" outlineLevel="0" collapsed="false">
      <c r="A408" s="617"/>
      <c r="B408" s="732"/>
      <c r="C408" s="732"/>
      <c r="D408" s="732"/>
      <c r="E408" s="732"/>
      <c r="F408" s="732"/>
      <c r="G408" s="733"/>
      <c r="H408" s="733"/>
      <c r="I408" s="733"/>
      <c r="J408" s="861"/>
      <c r="K408" s="733"/>
      <c r="L408" s="880"/>
      <c r="M408" s="881"/>
      <c r="N408" s="838"/>
      <c r="O408" s="864"/>
      <c r="P408" s="874" t="s">
        <v>118</v>
      </c>
      <c r="Q408" s="841" t="e">
        <f aca="false">IFERROR(VLOOKUP('別紙様式2-2（４・５月分）'!AR308,【参考】数式用!$AT$5:$AV$22,3,FALSE),"")))</f>
        <v>#N/A</v>
      </c>
      <c r="R408" s="875" t="s">
        <v>120</v>
      </c>
      <c r="S408" s="870" t="e">
        <f aca="false">IFERROR(VLOOKUP(K406,【参考】数式用!$A$5:$AB$27,MATCH(Q408,【参考】数式用!$B$4:$AB$4,0)+1,0),"")))</f>
        <v>#N/A</v>
      </c>
      <c r="T408" s="844" t="s">
        <v>452</v>
      </c>
      <c r="U408" s="845"/>
      <c r="V408" s="871" t="e">
        <f aca="false">IFERROR(VLOOKUP(K406,【参考】数式用!$A$5:$AB$27,MATCH(U408,【参考】数式用!$B$4:$AB$4,0)+1,0),"")))</f>
        <v>#N/A</v>
      </c>
      <c r="W408" s="847" t="s">
        <v>114</v>
      </c>
      <c r="X408" s="882" t="n">
        <v>7</v>
      </c>
      <c r="Y408" s="668" t="s">
        <v>115</v>
      </c>
      <c r="Z408" s="882" t="n">
        <v>4</v>
      </c>
      <c r="AA408" s="668" t="s">
        <v>406</v>
      </c>
      <c r="AB408" s="882" t="n">
        <v>8</v>
      </c>
      <c r="AC408" s="668" t="s">
        <v>115</v>
      </c>
      <c r="AD408" s="882" t="n">
        <v>3</v>
      </c>
      <c r="AE408" s="668" t="s">
        <v>116</v>
      </c>
      <c r="AF408" s="668" t="s">
        <v>127</v>
      </c>
      <c r="AG408" s="849" t="n">
        <f aca="false">IF(X408&gt;=1,(AB408*12+AD408)-(X408*12+Z408)+1,"")</f>
        <v>12</v>
      </c>
      <c r="AH408" s="850" t="s">
        <v>407</v>
      </c>
      <c r="AI408" s="872" t="str">
        <f aca="false">IFERROR(ROUNDDOWN(ROUND(L406*V408,0)*M406,0)*AG408,"")</f>
        <v/>
      </c>
      <c r="AJ408" s="883" t="str">
        <f aca="false">IFERROR(ROUNDDOWN(ROUND((L406*(V408-AX406)),0)*M406,0)*AG408,"")</f>
        <v/>
      </c>
      <c r="AK408" s="853" t="e">
        <f aca="false">IFERROR(IF(OR(N406="",N407="",N409=""),0,ROUNDDOWN(ROUNDDOWN(ROUND(L406*VLOOKUP(K406,【参考】数式用!$A$5:$AB$27,MATCH("新加算Ⅳ",【参考】数式用!$B$4:$AB$4,0)+1,0),0)*M406,0)*AG408*0.5,0)),"")),0),0),0)))</f>
        <v>#N/A</v>
      </c>
      <c r="AL408" s="854" t="str">
        <f aca="false">IF(U408&lt;&gt;"","新規に適用","")</f>
        <v/>
      </c>
      <c r="AM408" s="855" t="e">
        <f aca="false">IFERROR(IF(OR(N409="ベア加算",N409=""),0, IF(OR(U406="新加算Ⅰ",U406="新加算Ⅱ",U406="新加算Ⅲ",U406="新加算Ⅳ"),0,ROUNDDOWN(ROUND(L406*VLOOKUP(K406,【参考】数式用!$A$5:$I$27,MATCH("ベア加算",【参考】数式用!$B$4:$I$4,0)+1,0),0)*M406,0)*AG408)),"")),0),0))))</f>
        <v>#N/A</v>
      </c>
      <c r="AN408" s="856" t="e">
        <f aca="false">IF(AM408=0,"",IF(AND(U408&lt;&gt;"",AN406=""),"新規に適用",IF(AND(U408&lt;&gt;"",AN406&lt;&gt;""),"継続で適用","")))</f>
        <v>#N/A</v>
      </c>
      <c r="AO408" s="856" t="str">
        <f aca="false">IF(AND(U408&lt;&gt;"",AO406=""),"新規に適用",IF(AND(U408&lt;&gt;"",AO406&lt;&gt;""),"継続で適用",""))</f>
        <v/>
      </c>
      <c r="AP408" s="857"/>
      <c r="AQ408" s="856" t="str">
        <f aca="false">IF(AND(U408&lt;&gt;"",AQ406=""),"新規に適用",IF(AND(U408&lt;&gt;"",AQ406&lt;&gt;""),"継続で適用",""))</f>
        <v/>
      </c>
      <c r="AR408" s="858" t="str">
        <f aca="false">IF(AND(U408&lt;&gt;"",AO406=""),"新規に適用",IF(AND(U408&lt;&gt;"",OR(U406="新加算Ⅰ",U406="新加算Ⅱ",U406="新加算Ⅴ（１）",U406="新加算Ⅴ（２）",U406="新加算Ⅴ（３）",U406="新加算Ⅴ（４）",U406="新加算Ⅴ（５）",U406="新加算Ⅴ（６）",U406="新加算Ⅴ（７）",U406="新加算Ⅴ（９）",U406="新加算Ⅴ（10）",U406="新加算Ⅴ（12）")),"継続で適用",""))</f>
        <v/>
      </c>
      <c r="AS408" s="856" t="str">
        <f aca="false">IF(AND(U408&lt;&gt;"",AS406=""),"新規に適用",IF(AND(U408&lt;&gt;"",AS406&lt;&gt;""),"継続で適用",""))</f>
        <v/>
      </c>
      <c r="AT408" s="839"/>
      <c r="AU408" s="869"/>
      <c r="AV408" s="832" t="str">
        <f aca="false">IF(K406&lt;&gt;"","V列に色付け","")</f>
        <v/>
      </c>
      <c r="AW408" s="878"/>
      <c r="AX408" s="834"/>
      <c r="BL408" s="645" t="str">
        <f aca="false">G406</f>
        <v/>
      </c>
    </row>
    <row r="409" s="1" customFormat="true" ht="30" hidden="false" customHeight="true" outlineLevel="0" collapsed="false">
      <c r="A409" s="617"/>
      <c r="B409" s="732"/>
      <c r="C409" s="732"/>
      <c r="D409" s="732"/>
      <c r="E409" s="732"/>
      <c r="F409" s="732"/>
      <c r="G409" s="733"/>
      <c r="H409" s="733"/>
      <c r="I409" s="733"/>
      <c r="J409" s="861"/>
      <c r="K409" s="733"/>
      <c r="L409" s="880"/>
      <c r="M409" s="881"/>
      <c r="N409" s="860" t="str">
        <f aca="false">IF('別紙様式2-2（４・５月分）'!Q310="","",'別紙様式2-2（４・５月分）'!Q310)</f>
        <v/>
      </c>
      <c r="O409" s="864"/>
      <c r="P409" s="874"/>
      <c r="Q409" s="841"/>
      <c r="R409" s="875"/>
      <c r="S409" s="870"/>
      <c r="T409" s="844"/>
      <c r="U409" s="845"/>
      <c r="V409" s="871"/>
      <c r="W409" s="847"/>
      <c r="X409" s="882"/>
      <c r="Y409" s="668"/>
      <c r="Z409" s="882"/>
      <c r="AA409" s="668"/>
      <c r="AB409" s="882"/>
      <c r="AC409" s="668"/>
      <c r="AD409" s="882"/>
      <c r="AE409" s="668"/>
      <c r="AF409" s="668"/>
      <c r="AG409" s="849"/>
      <c r="AH409" s="850"/>
      <c r="AI409" s="872"/>
      <c r="AJ409" s="883"/>
      <c r="AK409" s="853"/>
      <c r="AL409" s="854"/>
      <c r="AM409" s="855"/>
      <c r="AN409" s="856"/>
      <c r="AO409" s="856"/>
      <c r="AP409" s="857"/>
      <c r="AQ409" s="856"/>
      <c r="AR409" s="858"/>
      <c r="AS409" s="856"/>
      <c r="AT409" s="682" t="str">
        <f aca="false">IF(AV406="","",IF(OR(U406="",AND(N409="ベア加算なし",OR(U406="新加算Ⅰ",U406="新加算Ⅱ",U406="新加算Ⅲ",U406="新加算Ⅳ"),AN406=""),AND(OR(U406="新加算Ⅰ",U406="新加算Ⅱ",U406="新加算Ⅲ",U406="新加算Ⅳ",U406="新加算Ⅴ（１）",U406="新加算Ⅴ（２）",U406="新加算Ⅴ（３）",U406="新加算Ⅴ（４）",U406="新加算Ⅴ（５）",U406="新加算Ⅴ（６）",U406="新加算Ⅴ（８）",U406="新加算Ⅴ（11）"),AO406=""),AND(OR(U406="新加算Ⅴ（７）",U406="新加算Ⅴ（９）",U406="新加算Ⅴ（10）",U406="新加算Ⅴ（12）",U406="新加算Ⅴ（13）",U406="新加算Ⅴ（14）"),AP406=""),AND(OR(U406="新加算Ⅰ",U406="新加算Ⅱ",U406="新加算Ⅲ",U406="新加算Ⅴ（１）",U406="新加算Ⅴ（３）",U406="新加算Ⅴ（８）"),AQ406=""),AND(AND(OR(U406="新加算Ⅰ",U406="新加算Ⅱ",U406="新加算Ⅴ（１）",U406="新加算Ⅴ（２）",U406="新加算Ⅴ（３）",U406="新加算Ⅴ（４）",U406="新加算Ⅴ（５）",U406="新加算Ⅴ（６）",U406="新加算Ⅴ（７）",U406="新加算Ⅴ（９）",U406="新加算Ⅴ（10）",U406="新加算Ⅴ（12）"),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406=""),AND(OR(U406="新加算Ⅰ",U406="新加算Ⅴ（１）",U406="新加算Ⅴ（２）",U406="新加算Ⅴ（５）",U406="新加算Ⅴ（７）",U406="新加算Ⅴ（10）"),AS406="")),"！記入が必要な欄（ピンク色のセル）に空欄があります。空欄を埋めてください。",""))</f>
        <v/>
      </c>
      <c r="AU409" s="869"/>
      <c r="AV409" s="832"/>
      <c r="AW409" s="878" t="str">
        <f aca="false">IF('別紙様式2-2（４・５月分）'!O310="","",'別紙様式2-2（４・５月分）'!O310)</f>
        <v/>
      </c>
      <c r="AX409" s="834"/>
      <c r="BL409" s="645" t="str">
        <f aca="false">G406</f>
        <v/>
      </c>
    </row>
    <row r="410" customFormat="false" ht="30" hidden="false" customHeight="true" outlineLevel="0" collapsed="false">
      <c r="A410" s="731" t="n">
        <v>100</v>
      </c>
      <c r="B410" s="618" t="str">
        <f aca="false">IF(基本情報入力シート!C153="","",基本情報入力シート!C153)</f>
        <v/>
      </c>
      <c r="C410" s="618"/>
      <c r="D410" s="618"/>
      <c r="E410" s="618"/>
      <c r="F410" s="618"/>
      <c r="G410" s="619" t="str">
        <f aca="false">IF(基本情報入力シート!M153="","",基本情報入力シート!M153)</f>
        <v/>
      </c>
      <c r="H410" s="619" t="str">
        <f aca="false">IF(基本情報入力シート!R153="","",基本情報入力シート!R153)</f>
        <v/>
      </c>
      <c r="I410" s="619" t="str">
        <f aca="false">IF(基本情報入力シート!W153="","",基本情報入力シート!W153)</f>
        <v/>
      </c>
      <c r="J410" s="809" t="str">
        <f aca="false">IF(基本情報入力シート!X153="","",基本情報入力シート!X153)</f>
        <v/>
      </c>
      <c r="K410" s="619" t="str">
        <f aca="false">IF(基本情報入力シート!Y153="","",基本情報入力シート!Y153)</f>
        <v/>
      </c>
      <c r="L410" s="621" t="str">
        <f aca="false">IF(基本情報入力シート!AB153="","",基本情報入力シート!AB153)</f>
        <v/>
      </c>
      <c r="M410" s="622" t="e">
        <f aca="false">IF(基本情報入力シート!AC153="","",基本情報入力シート!AC153)</f>
        <v>#N/A</v>
      </c>
      <c r="N410" s="812" t="str">
        <f aca="false">IF('別紙様式2-2（４・５月分）'!Q311="","",'別紙様式2-2（４・５月分）'!Q311)</f>
        <v/>
      </c>
      <c r="O410" s="864" t="e">
        <f aca="false">IF(SUM('別紙様式2-2（４・５月分）'!R311:R313)=0,"",SUM('別紙様式2-2（４・５月分）'!R311:R313))</f>
        <v>#N/A</v>
      </c>
      <c r="P410" s="814" t="e">
        <f aca="false">IFERROR(VLOOKUP('別紙様式2-2（４・５月分）'!AR311,【参考】数式用!$AT$5:$AU$22,2,FALSE),"")))</f>
        <v>#N/A</v>
      </c>
      <c r="Q410" s="814"/>
      <c r="R410" s="814"/>
      <c r="S410" s="865" t="e">
        <f aca="false">IFERROR(VLOOKUP(K410,【参考】数式用!$A$5:$AB$27,MATCH(P410,【参考】数式用!$B$4:$AB$4,0)+1,0),"")))</f>
        <v>#N/A</v>
      </c>
      <c r="T410" s="816" t="s">
        <v>447</v>
      </c>
      <c r="U410" s="817"/>
      <c r="V410" s="866" t="e">
        <f aca="false">IFERROR(VLOOKUP(K410,【参考】数式用!$A$5:$AB$27,MATCH(U410,【参考】数式用!$B$4:$AB$4,0)+1,0),"")))</f>
        <v>#N/A</v>
      </c>
      <c r="W410" s="819" t="s">
        <v>114</v>
      </c>
      <c r="X410" s="820" t="n">
        <v>6</v>
      </c>
      <c r="Y410" s="627" t="s">
        <v>115</v>
      </c>
      <c r="Z410" s="820" t="n">
        <v>6</v>
      </c>
      <c r="AA410" s="627" t="s">
        <v>406</v>
      </c>
      <c r="AB410" s="820" t="n">
        <v>7</v>
      </c>
      <c r="AC410" s="627" t="s">
        <v>115</v>
      </c>
      <c r="AD410" s="820" t="n">
        <v>3</v>
      </c>
      <c r="AE410" s="627" t="s">
        <v>116</v>
      </c>
      <c r="AF410" s="627" t="s">
        <v>127</v>
      </c>
      <c r="AG410" s="821" t="n">
        <f aca="false">IF(X410&gt;=1,(AB410*12+AD410)-(X410*12+Z410)+1,"")</f>
        <v>10</v>
      </c>
      <c r="AH410" s="822" t="s">
        <v>407</v>
      </c>
      <c r="AI410" s="867" t="str">
        <f aca="false">IFERROR(ROUNDDOWN(ROUND(L410*V410,0)*M410,0)*AG410,"")</f>
        <v/>
      </c>
      <c r="AJ410" s="868" t="str">
        <f aca="false">IFERROR(ROUNDDOWN(ROUND((L410*(V410-AX410)),0)*M410,0)*AG410,"")</f>
        <v/>
      </c>
      <c r="AK410" s="825" t="e">
        <f aca="false">IFERROR(IF(OR(N410="",N411="",N413=""),0,ROUNDDOWN(ROUNDDOWN(ROUND(L410*VLOOKUP(K410,【参考】数式用!$A$5:$AB$27,MATCH("新加算Ⅳ",【参考】数式用!$B$4:$AB$4,0)+1,0),0)*M410,0)*AG410*0.5,0)),"")),0),0),0)))</f>
        <v>#N/A</v>
      </c>
      <c r="AL410" s="826"/>
      <c r="AM410" s="827" t="e">
        <f aca="false">IFERROR(IF(OR(N413="ベア加算",N413=""),0, IF(OR(U410="新加算Ⅰ",U410="新加算Ⅱ",U410="新加算Ⅲ",U410="新加算Ⅳ"),ROUNDDOWN(ROUND(L410*VLOOKUP(K410,【参考】数式用!$A$5:$I$27,MATCH("ベア加算",【参考】数式用!$B$4:$I$4,0)+1,0),0)*M410,0)*AG410,0)),"")),0),0))))</f>
        <v>#N/A</v>
      </c>
      <c r="AN410" s="704"/>
      <c r="AO410" s="828"/>
      <c r="AP410" s="705"/>
      <c r="AQ410" s="705"/>
      <c r="AR410" s="829"/>
      <c r="AS410" s="830"/>
      <c r="AT410" s="640" t="str">
        <f aca="false">IF(AV410="","",IF(V410&lt;O410,"！加算の要件上は問題ありませんが、令和６年４・５月と比較して令和６年６月に加算率が下がる計画になっています。",""))</f>
        <v/>
      </c>
      <c r="AU410" s="869"/>
      <c r="AV410" s="832" t="str">
        <f aca="false">IF(K410&lt;&gt;"","V列に色付け","")</f>
        <v/>
      </c>
      <c r="AW410" s="878" t="str">
        <f aca="false">IF('別紙様式2-2（４・５月分）'!O311="","",'別紙様式2-2（４・５月分）'!O311)</f>
        <v/>
      </c>
      <c r="AX410" s="834" t="e">
        <f aca="false">IF(SUM('別紙様式2-2（４・５月分）'!P311:P313)=0,"",SUM('別紙様式2-2（４・５月分）'!P311:P313))</f>
        <v>#N/A</v>
      </c>
      <c r="AY410" s="835" t="e">
        <f aca="false">IFERROR(VLOOKUP(K410,【参考】数式用!$AJ$2:$AK$24,2,FALSE),"")))</f>
        <v>#N/A</v>
      </c>
      <c r="AZ410" s="836" t="s">
        <v>448</v>
      </c>
      <c r="BA410" s="836" t="s">
        <v>449</v>
      </c>
      <c r="BB410" s="836" t="s">
        <v>450</v>
      </c>
      <c r="BC410" s="836" t="s">
        <v>451</v>
      </c>
      <c r="BD410" s="836" t="e">
        <f aca="false">IF(AND(P410&lt;&gt;"新加算Ⅰ",P410&lt;&gt;"新加算Ⅱ",P410&lt;&gt;"新加算Ⅲ",P410&lt;&gt;"新加算Ⅳ"),P410,IF(Q412&lt;&gt;"",Q412,""))</f>
        <v>#N/A</v>
      </c>
      <c r="BE410" s="836"/>
      <c r="BF410" s="836" t="e">
        <f aca="false">IF(AM410&lt;&gt;0,IF(AN410="○","入力済","未入力"),"")</f>
        <v>#N/A</v>
      </c>
      <c r="BG410" s="836" t="str">
        <f aca="false">IF(OR(U410="新加算Ⅰ",U410="新加算Ⅱ",U410="新加算Ⅲ",U410="新加算Ⅳ",U410="新加算Ⅴ（１）",U410="新加算Ⅴ（２）",U410="新加算Ⅴ（３）",U410="新加算ⅠⅤ（４）",U410="新加算Ⅴ（５）",U410="新加算Ⅴ（６）",U410="新加算Ⅴ（８）",U410="新加算Ⅴ（11）"),IF(OR(AO410="○",AO410="令和６年度中に満たす"),"入力済","未入力"),"")</f>
        <v/>
      </c>
      <c r="BH410" s="836" t="str">
        <f aca="false">IF(OR(U410="新加算Ⅴ（７）",U410="新加算Ⅴ（９）",U410="新加算Ⅴ（10）",U410="新加算Ⅴ（12）",U410="新加算Ⅴ（13）",U410="新加算Ⅴ（14）"),IF(OR(AP410="○",AP410="令和６年度中に満たす"),"入力済","未入力"),"")</f>
        <v/>
      </c>
      <c r="BI410" s="836" t="str">
        <f aca="false">IF(OR(U410="新加算Ⅰ",U410="新加算Ⅱ",U410="新加算Ⅲ",U410="新加算Ⅴ（１）",U410="新加算Ⅴ（３）",U410="新加算Ⅴ（８）"),IF(OR(AQ410="○",AQ410="令和６年度中に満たす"),"入力済","未入力"),"")</f>
        <v/>
      </c>
      <c r="BJ410" s="837" t="str">
        <f aca="false">IF(OR(U410="新加算Ⅰ",U410="新加算Ⅱ",U410="新加算Ⅴ（１）",U410="新加算Ⅴ（２）",U410="新加算Ⅴ（３）",U410="新加算Ⅴ（４）",U410="新加算Ⅴ（５）",U410="新加算Ⅴ（６）",U410="新加算Ⅴ（７）",U410="新加算Ⅴ（９）",U410="新加算Ⅴ（10）",U410="新加算Ⅴ（12）"),IF(OR(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（病院等（老健以外）)",K410&lt;&gt;"（介護予防）短期入所療養介護（医療院）"),AR410&lt;&gt;""),1,""),"")</f>
        <v/>
      </c>
      <c r="BK410" s="832" t="str">
        <f aca="false">IF(OR(U410="新加算Ⅰ",U410="新加算Ⅴ（１）",U410="新加算Ⅴ（２）",U410="新加算Ⅴ（５）",U410="新加算Ⅴ（７）",U410="新加算Ⅴ（10）"),IF(AS410="","未入力","入力済"),"")</f>
        <v/>
      </c>
      <c r="BL410" s="645" t="str">
        <f aca="false">G410</f>
        <v/>
      </c>
    </row>
    <row r="411" customFormat="false" ht="15" hidden="false" customHeight="true" outlineLevel="0" collapsed="false">
      <c r="A411" s="731"/>
      <c r="B411" s="618"/>
      <c r="C411" s="618"/>
      <c r="D411" s="618"/>
      <c r="E411" s="618"/>
      <c r="F411" s="618"/>
      <c r="G411" s="619"/>
      <c r="H411" s="619"/>
      <c r="I411" s="619"/>
      <c r="J411" s="809"/>
      <c r="K411" s="619"/>
      <c r="L411" s="621"/>
      <c r="M411" s="622"/>
      <c r="N411" s="838" t="str">
        <f aca="false">IF('別紙様式2-2（４・５月分）'!Q312="","",'別紙様式2-2（４・５月分）'!Q312)</f>
        <v/>
      </c>
      <c r="O411" s="864"/>
      <c r="P411" s="814"/>
      <c r="Q411" s="814"/>
      <c r="R411" s="814"/>
      <c r="S411" s="865"/>
      <c r="T411" s="816"/>
      <c r="U411" s="817"/>
      <c r="V411" s="866"/>
      <c r="W411" s="819"/>
      <c r="X411" s="820"/>
      <c r="Y411" s="627"/>
      <c r="Z411" s="820"/>
      <c r="AA411" s="627"/>
      <c r="AB411" s="820"/>
      <c r="AC411" s="627"/>
      <c r="AD411" s="820"/>
      <c r="AE411" s="627"/>
      <c r="AF411" s="627"/>
      <c r="AG411" s="821"/>
      <c r="AH411" s="822"/>
      <c r="AI411" s="867"/>
      <c r="AJ411" s="868"/>
      <c r="AK411" s="825"/>
      <c r="AL411" s="826"/>
      <c r="AM411" s="827"/>
      <c r="AN411" s="704"/>
      <c r="AO411" s="828"/>
      <c r="AP411" s="705"/>
      <c r="AQ411" s="705"/>
      <c r="AR411" s="829"/>
      <c r="AS411" s="830"/>
      <c r="AT411" s="839" t="str">
        <f aca="false">IF(AV410="","",IF(AG410&gt;10,"！令和６年度の新加算の「算定対象月」が10か月を超えています。標準的な「算定対象月」は令和６年６月から令和７年３月です。",IF(OR(AB410&lt;&gt;7,AD410&lt;&gt;3),"！算定期間の終わりが令和７年３月になっていません。区分変更を行う場合は、別紙様式2-4に記入してください。","")))</f>
        <v/>
      </c>
      <c r="AU411" s="869"/>
      <c r="AV411" s="832"/>
      <c r="AW411" s="878" t="str">
        <f aca="false">IF('別紙様式2-2（４・５月分）'!O312="","",'別紙様式2-2（４・５月分）'!O312)</f>
        <v/>
      </c>
      <c r="AX411" s="834"/>
      <c r="AY411" s="835"/>
      <c r="AZ411" s="836"/>
      <c r="BA411" s="836"/>
      <c r="BB411" s="836"/>
      <c r="BC411" s="836"/>
      <c r="BD411" s="836"/>
      <c r="BE411" s="836"/>
      <c r="BF411" s="836"/>
      <c r="BG411" s="836"/>
      <c r="BH411" s="836"/>
      <c r="BI411" s="836"/>
      <c r="BJ411" s="837"/>
      <c r="BK411" s="832"/>
      <c r="BL411" s="645" t="str">
        <f aca="false">G410</f>
        <v/>
      </c>
    </row>
    <row r="412" s="1" customFormat="true" ht="15" hidden="false" customHeight="true" outlineLevel="0" collapsed="false">
      <c r="A412" s="731"/>
      <c r="B412" s="618"/>
      <c r="C412" s="618"/>
      <c r="D412" s="618"/>
      <c r="E412" s="618"/>
      <c r="F412" s="618"/>
      <c r="G412" s="619"/>
      <c r="H412" s="619"/>
      <c r="I412" s="619"/>
      <c r="J412" s="809"/>
      <c r="K412" s="619"/>
      <c r="L412" s="621"/>
      <c r="M412" s="622"/>
      <c r="N412" s="838"/>
      <c r="O412" s="864"/>
      <c r="P412" s="874" t="s">
        <v>118</v>
      </c>
      <c r="Q412" s="841" t="e">
        <f aca="false">IFERROR(VLOOKUP('別紙様式2-2（４・５月分）'!AR311,【参考】数式用!$AT$5:$AV$22,3,FALSE),"")))</f>
        <v>#N/A</v>
      </c>
      <c r="R412" s="875" t="s">
        <v>120</v>
      </c>
      <c r="S412" s="876" t="e">
        <f aca="false">IFERROR(VLOOKUP(K410,【参考】数式用!$A$5:$AB$27,MATCH(Q412,【参考】数式用!$B$4:$AB$4,0)+1,0),"")))</f>
        <v>#N/A</v>
      </c>
      <c r="T412" s="844" t="s">
        <v>452</v>
      </c>
      <c r="U412" s="845"/>
      <c r="V412" s="871" t="e">
        <f aca="false">IFERROR(VLOOKUP(K410,【参考】数式用!$A$5:$AB$27,MATCH(U412,【参考】数式用!$B$4:$AB$4,0)+1,0),"")))</f>
        <v>#N/A</v>
      </c>
      <c r="W412" s="847" t="s">
        <v>114</v>
      </c>
      <c r="X412" s="882" t="n">
        <v>7</v>
      </c>
      <c r="Y412" s="668" t="s">
        <v>115</v>
      </c>
      <c r="Z412" s="882" t="n">
        <v>4</v>
      </c>
      <c r="AA412" s="668" t="s">
        <v>406</v>
      </c>
      <c r="AB412" s="882" t="n">
        <v>8</v>
      </c>
      <c r="AC412" s="668" t="s">
        <v>115</v>
      </c>
      <c r="AD412" s="882" t="n">
        <v>3</v>
      </c>
      <c r="AE412" s="668" t="s">
        <v>116</v>
      </c>
      <c r="AF412" s="668" t="s">
        <v>127</v>
      </c>
      <c r="AG412" s="849" t="n">
        <f aca="false">IF(X412&gt;=1,(AB412*12+AD412)-(X412*12+Z412)+1,"")</f>
        <v>12</v>
      </c>
      <c r="AH412" s="850" t="s">
        <v>407</v>
      </c>
      <c r="AI412" s="872" t="str">
        <f aca="false">IFERROR(ROUNDDOWN(ROUND(L410*V412,0)*M410,0)*AG412,"")</f>
        <v/>
      </c>
      <c r="AJ412" s="883" t="str">
        <f aca="false">IFERROR(ROUNDDOWN(ROUND((L410*(V412-AX410)),0)*M410,0)*AG412,"")</f>
        <v/>
      </c>
      <c r="AK412" s="853" t="e">
        <f aca="false">IFERROR(IF(OR(N410="",N411="",N413=""),0,ROUNDDOWN(ROUNDDOWN(ROUND(L410*VLOOKUP(K410,【参考】数式用!$A$5:$AB$27,MATCH("新加算Ⅳ",【参考】数式用!$B$4:$AB$4,0)+1,0),0)*M410,0)*AG412*0.5,0)),"")),0),0),0)))</f>
        <v>#N/A</v>
      </c>
      <c r="AL412" s="854" t="str">
        <f aca="false">IF(U412&lt;&gt;"","新規に適用","")</f>
        <v/>
      </c>
      <c r="AM412" s="855" t="e">
        <f aca="false">IFERROR(IF(OR(N413="ベア加算",N413=""),0, IF(OR(U410="新加算Ⅰ",U410="新加算Ⅱ",U410="新加算Ⅲ",U410="新加算Ⅳ"),0,ROUNDDOWN(ROUND(L410*VLOOKUP(K410,【参考】数式用!$A$5:$I$27,MATCH("ベア加算",【参考】数式用!$B$4:$I$4,0)+1,0),0)*M410,0)*AG412)),"")),0),0))))</f>
        <v>#N/A</v>
      </c>
      <c r="AN412" s="856" t="e">
        <f aca="false">IF(AM412=0,"",IF(AND(U412&lt;&gt;"",AN410=""),"新規に適用",IF(AND(U412&lt;&gt;"",AN410&lt;&gt;""),"継続で適用","")))</f>
        <v>#N/A</v>
      </c>
      <c r="AO412" s="856" t="str">
        <f aca="false">IF(AND(U412&lt;&gt;"",AO410=""),"新規に適用",IF(AND(U412&lt;&gt;"",AO410&lt;&gt;""),"継続で適用",""))</f>
        <v/>
      </c>
      <c r="AP412" s="857"/>
      <c r="AQ412" s="856" t="str">
        <f aca="false">IF(AND(U412&lt;&gt;"",AQ410=""),"新規に適用",IF(AND(U412&lt;&gt;"",AQ410&lt;&gt;""),"継続で適用",""))</f>
        <v/>
      </c>
      <c r="AR412" s="858" t="str">
        <f aca="false">IF(AND(U412&lt;&gt;"",AO410=""),"新規に適用",IF(AND(U412&lt;&gt;"",OR(U410="新加算Ⅰ",U410="新加算Ⅱ",U410="新加算Ⅴ（１）",U410="新加算Ⅴ（２）",U410="新加算Ⅴ（３）",U410="新加算Ⅴ（４）",U410="新加算Ⅴ（５）",U410="新加算Ⅴ（６）",U410="新加算Ⅴ（７）",U410="新加算Ⅴ（９）",U410="新加算Ⅴ（10）",U410="新加算Ⅴ（12）")),"継続で適用",""))</f>
        <v/>
      </c>
      <c r="AS412" s="856" t="str">
        <f aca="false">IF(AND(U412&lt;&gt;"",AS410=""),"新規に適用",IF(AND(U412&lt;&gt;"",AS410&lt;&gt;""),"継続で適用",""))</f>
        <v/>
      </c>
      <c r="AT412" s="839"/>
      <c r="AU412" s="869"/>
      <c r="AV412" s="832" t="str">
        <f aca="false">IF(K410&lt;&gt;"","V列に色付け","")</f>
        <v/>
      </c>
      <c r="AW412" s="878"/>
      <c r="AX412" s="834"/>
      <c r="BL412" s="645" t="str">
        <f aca="false">G410</f>
        <v/>
      </c>
    </row>
    <row r="413" s="1" customFormat="true" ht="30" hidden="false" customHeight="true" outlineLevel="0" collapsed="false">
      <c r="A413" s="731"/>
      <c r="B413" s="618"/>
      <c r="C413" s="618"/>
      <c r="D413" s="618"/>
      <c r="E413" s="618"/>
      <c r="F413" s="618"/>
      <c r="G413" s="619"/>
      <c r="H413" s="619"/>
      <c r="I413" s="619"/>
      <c r="J413" s="809"/>
      <c r="K413" s="619"/>
      <c r="L413" s="621"/>
      <c r="M413" s="622"/>
      <c r="N413" s="860" t="str">
        <f aca="false">IF('別紙様式2-2（４・５月分）'!Q313="","",'別紙様式2-2（４・５月分）'!Q313)</f>
        <v/>
      </c>
      <c r="O413" s="864"/>
      <c r="P413" s="874"/>
      <c r="Q413" s="841"/>
      <c r="R413" s="875"/>
      <c r="S413" s="876"/>
      <c r="T413" s="844"/>
      <c r="U413" s="845"/>
      <c r="V413" s="871"/>
      <c r="W413" s="847"/>
      <c r="X413" s="882"/>
      <c r="Y413" s="668"/>
      <c r="Z413" s="882"/>
      <c r="AA413" s="668"/>
      <c r="AB413" s="882"/>
      <c r="AC413" s="668"/>
      <c r="AD413" s="882"/>
      <c r="AE413" s="668"/>
      <c r="AF413" s="668"/>
      <c r="AG413" s="849"/>
      <c r="AH413" s="850"/>
      <c r="AI413" s="872"/>
      <c r="AJ413" s="883"/>
      <c r="AK413" s="853"/>
      <c r="AL413" s="854"/>
      <c r="AM413" s="855"/>
      <c r="AN413" s="856"/>
      <c r="AO413" s="856"/>
      <c r="AP413" s="857"/>
      <c r="AQ413" s="856"/>
      <c r="AR413" s="858"/>
      <c r="AS413" s="856"/>
      <c r="AT413" s="682" t="str">
        <f aca="false">IF(AV410="","",IF(OR(U410="",AND(N413="ベア加算なし",OR(U410="新加算Ⅰ",U410="新加算Ⅱ",U410="新加算Ⅲ",U410="新加算Ⅳ"),AN410=""),AND(OR(U410="新加算Ⅰ",U410="新加算Ⅱ",U410="新加算Ⅲ",U410="新加算Ⅳ",U410="新加算Ⅴ（１）",U410="新加算Ⅴ（２）",U410="新加算Ⅴ（３）",U410="新加算Ⅴ（４）",U410="新加算Ⅴ（５）",U410="新加算Ⅴ（６）",U410="新加算Ⅴ（８）",U410="新加算Ⅴ（11）"),AO410=""),AND(OR(U410="新加算Ⅴ（７）",U410="新加算Ⅴ（９）",U410="新加算Ⅴ（10）",U410="新加算Ⅴ（12）",U410="新加算Ⅴ（13）",U410="新加算Ⅴ（14）"),AP410=""),AND(OR(U410="新加算Ⅰ",U410="新加算Ⅱ",U410="新加算Ⅲ",U410="新加算Ⅴ（１）",U410="新加算Ⅴ（３）",U410="新加算Ⅴ（８）"),AQ410=""),AND(AND(OR(U410="新加算Ⅰ",U410="新加算Ⅱ",U410="新加算Ⅴ（１）",U410="新加算Ⅴ（２）",U410="新加算Ⅴ（３）",U410="新加算Ⅴ（４）",U410="新加算Ⅴ（５）",U410="新加算Ⅴ（６）",U410="新加算Ⅴ（７）",U410="新加算Ⅴ（９）",U410="新加算Ⅴ（10）",U410="新加算Ⅴ（12）"),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410=""),AND(OR(U410="新加算Ⅰ",U410="新加算Ⅴ（１）",U410="新加算Ⅴ（２）",U410="新加算Ⅴ（５）",U410="新加算Ⅴ（７）",U410="新加算Ⅴ（10）"),AS410="")),"！記入が必要な欄（ピンク色のセル）に空欄があります。空欄を埋めてください。",""))</f>
        <v/>
      </c>
      <c r="AU413" s="869"/>
      <c r="AV413" s="832"/>
      <c r="AW413" s="878" t="str">
        <f aca="false">IF('別紙様式2-2（４・５月分）'!O313="","",'別紙様式2-2（４・５月分）'!O313)</f>
        <v/>
      </c>
      <c r="AX413" s="834"/>
      <c r="BL413" s="645" t="str">
        <f aca="false">G410</f>
        <v/>
      </c>
    </row>
  </sheetData>
  <sheetProtection algorithmName="SHA-512" hashValue="bfaSsBNV0JIruclPzShVbnld2YCI9zxT5o6Zn2EkOw9R1spnlLe3pOTCN9RMpkQLOLh652agKPD12AG0BCkOTQ==" saltValue="yg/lpcsza5DeUq4yXq0qGw==" spinCount="100000" sheet="true" formatCells="false" formatColumns="false" formatRows="false" sort="false" autoFilter="false"/>
  <autoFilter ref="A13:BL413"/>
  <mergeCells count="8748">
    <mergeCell ref="AQ1:AR1"/>
    <mergeCell ref="A3:C3"/>
    <mergeCell ref="D3:J3"/>
    <mergeCell ref="A5:K5"/>
    <mergeCell ref="B6:K6"/>
    <mergeCell ref="AZ6:BB6"/>
    <mergeCell ref="BC6:BE6"/>
    <mergeCell ref="BF6:BH6"/>
    <mergeCell ref="BI6:BK6"/>
    <mergeCell ref="B7:K7"/>
    <mergeCell ref="AK7:AQ7"/>
    <mergeCell ref="AZ7:BB7"/>
    <mergeCell ref="BC7:BE7"/>
    <mergeCell ref="BF7:BH7"/>
    <mergeCell ref="BI7:BK7"/>
    <mergeCell ref="B8:K8"/>
    <mergeCell ref="AK8:AQ8"/>
    <mergeCell ref="AZ8:BB8"/>
    <mergeCell ref="BC8:BE8"/>
    <mergeCell ref="BF8:BH8"/>
    <mergeCell ref="BI8:BK8"/>
    <mergeCell ref="A9:K9"/>
    <mergeCell ref="A10:L11"/>
    <mergeCell ref="AM11:AN11"/>
    <mergeCell ref="A12:A13"/>
    <mergeCell ref="B12:F13"/>
    <mergeCell ref="G12:G13"/>
    <mergeCell ref="H12:I12"/>
    <mergeCell ref="J12:J13"/>
    <mergeCell ref="K12:K13"/>
    <mergeCell ref="L12:L13"/>
    <mergeCell ref="M12:M13"/>
    <mergeCell ref="N12:N13"/>
    <mergeCell ref="O12:O13"/>
    <mergeCell ref="P12:R13"/>
    <mergeCell ref="S12:S13"/>
    <mergeCell ref="T12:U13"/>
    <mergeCell ref="V12:V13"/>
    <mergeCell ref="W12:AH13"/>
    <mergeCell ref="AI12:AI13"/>
    <mergeCell ref="AJ12:AJ13"/>
    <mergeCell ref="AK12:AL12"/>
    <mergeCell ref="AM12:AN12"/>
    <mergeCell ref="AO12:AP12"/>
    <mergeCell ref="AT12:AT13"/>
    <mergeCell ref="AV12:AW12"/>
    <mergeCell ref="BL12:BL13"/>
    <mergeCell ref="AZ13:BE13"/>
    <mergeCell ref="A14:A17"/>
    <mergeCell ref="B14:F17"/>
    <mergeCell ref="G14:G17"/>
    <mergeCell ref="H14:H17"/>
    <mergeCell ref="I14:I17"/>
    <mergeCell ref="J14:J17"/>
    <mergeCell ref="K14:K17"/>
    <mergeCell ref="L14:L17"/>
    <mergeCell ref="M14:M17"/>
    <mergeCell ref="O14:O17"/>
    <mergeCell ref="P14:R15"/>
    <mergeCell ref="S14:S15"/>
    <mergeCell ref="T14:T15"/>
    <mergeCell ref="U14:U15"/>
    <mergeCell ref="V14:V15"/>
    <mergeCell ref="W14:W15"/>
    <mergeCell ref="X14:X15"/>
    <mergeCell ref="Y14:Y15"/>
    <mergeCell ref="Z14:Z15"/>
    <mergeCell ref="AA14:AA15"/>
    <mergeCell ref="AB14:AB15"/>
    <mergeCell ref="AC14:AC15"/>
    <mergeCell ref="AD14:AD15"/>
    <mergeCell ref="AE14:AE15"/>
    <mergeCell ref="AF14:AF15"/>
    <mergeCell ref="AG14:AG15"/>
    <mergeCell ref="AH14:AH15"/>
    <mergeCell ref="AI14:AI15"/>
    <mergeCell ref="AJ14:AJ15"/>
    <mergeCell ref="AK14:AK15"/>
    <mergeCell ref="AL14:AL15"/>
    <mergeCell ref="AM14:AM15"/>
    <mergeCell ref="AN14:AN15"/>
    <mergeCell ref="AO14:AO15"/>
    <mergeCell ref="AP14:AP15"/>
    <mergeCell ref="AQ14:AQ15"/>
    <mergeCell ref="AR14:AR15"/>
    <mergeCell ref="AS14:AS15"/>
    <mergeCell ref="AV14:AV15"/>
    <mergeCell ref="AX14:AX17"/>
    <mergeCell ref="AY14:AY15"/>
    <mergeCell ref="AZ14:AZ15"/>
    <mergeCell ref="BA14:BA15"/>
    <mergeCell ref="BB14:BB15"/>
    <mergeCell ref="BC14:BC15"/>
    <mergeCell ref="BD14:BD15"/>
    <mergeCell ref="BE14:BE15"/>
    <mergeCell ref="BF14:BF15"/>
    <mergeCell ref="BG14:BG15"/>
    <mergeCell ref="BH14:BH15"/>
    <mergeCell ref="BI14:BI15"/>
    <mergeCell ref="BJ14:BJ15"/>
    <mergeCell ref="BK14:BK15"/>
    <mergeCell ref="N15:N16"/>
    <mergeCell ref="AT15:AT16"/>
    <mergeCell ref="AW15:AW16"/>
    <mergeCell ref="P16:P17"/>
    <mergeCell ref="Q16:Q17"/>
    <mergeCell ref="R16:R17"/>
    <mergeCell ref="S16:S17"/>
    <mergeCell ref="T16:T17"/>
    <mergeCell ref="U16:U17"/>
    <mergeCell ref="V16:V17"/>
    <mergeCell ref="W16:W17"/>
    <mergeCell ref="X16:X17"/>
    <mergeCell ref="Y16:Y17"/>
    <mergeCell ref="Z16:Z17"/>
    <mergeCell ref="AA16:AA17"/>
    <mergeCell ref="AB16:AB17"/>
    <mergeCell ref="AC16:AC17"/>
    <mergeCell ref="AD16:AD17"/>
    <mergeCell ref="AE16:AE17"/>
    <mergeCell ref="AF16:AF17"/>
    <mergeCell ref="AG16:AG17"/>
    <mergeCell ref="AH16:AH17"/>
    <mergeCell ref="AI16:AI17"/>
    <mergeCell ref="AJ16:AJ17"/>
    <mergeCell ref="AK16:AK17"/>
    <mergeCell ref="AL16:AL17"/>
    <mergeCell ref="AM16:AM17"/>
    <mergeCell ref="AN16:AN17"/>
    <mergeCell ref="AO16:AO17"/>
    <mergeCell ref="AP16:AP17"/>
    <mergeCell ref="AQ16:AQ17"/>
    <mergeCell ref="AR16:AR17"/>
    <mergeCell ref="AS16:AS17"/>
    <mergeCell ref="AV16:AV17"/>
    <mergeCell ref="A18:A21"/>
    <mergeCell ref="B18:F21"/>
    <mergeCell ref="G18:G21"/>
    <mergeCell ref="H18:H21"/>
    <mergeCell ref="I18:I21"/>
    <mergeCell ref="J18:J21"/>
    <mergeCell ref="K18:K21"/>
    <mergeCell ref="L18:L21"/>
    <mergeCell ref="M18:M21"/>
    <mergeCell ref="O18:O21"/>
    <mergeCell ref="P18:R19"/>
    <mergeCell ref="S18:S19"/>
    <mergeCell ref="T18:T19"/>
    <mergeCell ref="U18:U19"/>
    <mergeCell ref="V18:V19"/>
    <mergeCell ref="W18:W19"/>
    <mergeCell ref="X18:X19"/>
    <mergeCell ref="Y18:Y19"/>
    <mergeCell ref="Z18:Z19"/>
    <mergeCell ref="AA18:AA19"/>
    <mergeCell ref="AB18:AB19"/>
    <mergeCell ref="AC18:AC19"/>
    <mergeCell ref="AD18:AD19"/>
    <mergeCell ref="AE18:AE19"/>
    <mergeCell ref="AF18:AF19"/>
    <mergeCell ref="AG18:AG19"/>
    <mergeCell ref="AH18:AH19"/>
    <mergeCell ref="AI18:AI19"/>
    <mergeCell ref="AJ18:AJ19"/>
    <mergeCell ref="AK18:AK19"/>
    <mergeCell ref="AL18:AL19"/>
    <mergeCell ref="AM18:AM19"/>
    <mergeCell ref="AN18:AN19"/>
    <mergeCell ref="AO18:AO19"/>
    <mergeCell ref="AP18:AP19"/>
    <mergeCell ref="AQ18:AQ19"/>
    <mergeCell ref="AR18:AR19"/>
    <mergeCell ref="AS18:AS19"/>
    <mergeCell ref="AV18:AV19"/>
    <mergeCell ref="AX18:AX21"/>
    <mergeCell ref="AY18:AY19"/>
    <mergeCell ref="AZ18:AZ19"/>
    <mergeCell ref="BA18:BA19"/>
    <mergeCell ref="BB18:BB19"/>
    <mergeCell ref="BC18:BC19"/>
    <mergeCell ref="BD18:BD19"/>
    <mergeCell ref="BE18:BE19"/>
    <mergeCell ref="BF18:BF19"/>
    <mergeCell ref="BG18:BG19"/>
    <mergeCell ref="BH18:BH19"/>
    <mergeCell ref="BI18:BI19"/>
    <mergeCell ref="BJ18:BJ19"/>
    <mergeCell ref="BK18:BK19"/>
    <mergeCell ref="N19:N20"/>
    <mergeCell ref="AT19:AT20"/>
    <mergeCell ref="AW19:AW20"/>
    <mergeCell ref="P20:P21"/>
    <mergeCell ref="Q20:Q21"/>
    <mergeCell ref="R20:R21"/>
    <mergeCell ref="S20:S21"/>
    <mergeCell ref="T20:T21"/>
    <mergeCell ref="U20:U21"/>
    <mergeCell ref="V20:V21"/>
    <mergeCell ref="W20:W21"/>
    <mergeCell ref="X20:X21"/>
    <mergeCell ref="Y20:Y21"/>
    <mergeCell ref="Z20:Z21"/>
    <mergeCell ref="AA20:AA21"/>
    <mergeCell ref="AB20:AB21"/>
    <mergeCell ref="AC20:AC21"/>
    <mergeCell ref="AD20:AD21"/>
    <mergeCell ref="AE20:AE21"/>
    <mergeCell ref="AF20:AF21"/>
    <mergeCell ref="AG20:AG21"/>
    <mergeCell ref="AH20:AH21"/>
    <mergeCell ref="AI20:AI21"/>
    <mergeCell ref="AJ20:AJ21"/>
    <mergeCell ref="AK20:AK21"/>
    <mergeCell ref="AL20:AL21"/>
    <mergeCell ref="AM20:AM21"/>
    <mergeCell ref="AN20:AN21"/>
    <mergeCell ref="AO20:AO21"/>
    <mergeCell ref="AP20:AP21"/>
    <mergeCell ref="AQ20:AQ21"/>
    <mergeCell ref="AR20:AR21"/>
    <mergeCell ref="AS20:AS21"/>
    <mergeCell ref="AV20:AV21"/>
    <mergeCell ref="A22:A25"/>
    <mergeCell ref="B22:F25"/>
    <mergeCell ref="G22:G25"/>
    <mergeCell ref="H22:H25"/>
    <mergeCell ref="I22:I25"/>
    <mergeCell ref="J22:J25"/>
    <mergeCell ref="K22:K25"/>
    <mergeCell ref="L22:L25"/>
    <mergeCell ref="M22:M25"/>
    <mergeCell ref="O22:O25"/>
    <mergeCell ref="P22:R23"/>
    <mergeCell ref="S22:S23"/>
    <mergeCell ref="T22:T23"/>
    <mergeCell ref="U22:U23"/>
    <mergeCell ref="V22:V23"/>
    <mergeCell ref="W22:W23"/>
    <mergeCell ref="X22:X23"/>
    <mergeCell ref="Y22:Y23"/>
    <mergeCell ref="Z22:Z23"/>
    <mergeCell ref="AA22:AA23"/>
    <mergeCell ref="AB22:AB23"/>
    <mergeCell ref="AC22:AC23"/>
    <mergeCell ref="AD22:AD23"/>
    <mergeCell ref="AE22:AE23"/>
    <mergeCell ref="AF22:AF23"/>
    <mergeCell ref="AG22:AG23"/>
    <mergeCell ref="AH22:AH23"/>
    <mergeCell ref="AI22:AI23"/>
    <mergeCell ref="AJ22:AJ23"/>
    <mergeCell ref="AK22:AK23"/>
    <mergeCell ref="AL22:AL23"/>
    <mergeCell ref="AM22:AM23"/>
    <mergeCell ref="AN22:AN23"/>
    <mergeCell ref="AO22:AO23"/>
    <mergeCell ref="AP22:AP23"/>
    <mergeCell ref="AQ22:AQ23"/>
    <mergeCell ref="AR22:AR23"/>
    <mergeCell ref="AS22:AS23"/>
    <mergeCell ref="AV22:AV23"/>
    <mergeCell ref="AX22:AX25"/>
    <mergeCell ref="AY22:AY23"/>
    <mergeCell ref="AZ22:AZ23"/>
    <mergeCell ref="BA22:BA23"/>
    <mergeCell ref="BB22:BB23"/>
    <mergeCell ref="BC22:BC23"/>
    <mergeCell ref="BD22:BD23"/>
    <mergeCell ref="BE22:BE23"/>
    <mergeCell ref="BF22:BF23"/>
    <mergeCell ref="BG22:BG23"/>
    <mergeCell ref="BH22:BH23"/>
    <mergeCell ref="BI22:BI23"/>
    <mergeCell ref="BJ22:BJ23"/>
    <mergeCell ref="BK22:BK23"/>
    <mergeCell ref="N23:N24"/>
    <mergeCell ref="AT23:AT24"/>
    <mergeCell ref="AW23:AW24"/>
    <mergeCell ref="P24:P25"/>
    <mergeCell ref="Q24:Q25"/>
    <mergeCell ref="R24:R25"/>
    <mergeCell ref="S24:S25"/>
    <mergeCell ref="T24:T25"/>
    <mergeCell ref="U24:U25"/>
    <mergeCell ref="V24:V25"/>
    <mergeCell ref="W24:W25"/>
    <mergeCell ref="X24:X25"/>
    <mergeCell ref="Y24:Y25"/>
    <mergeCell ref="Z24:Z25"/>
    <mergeCell ref="AA24:AA25"/>
    <mergeCell ref="AB24:AB25"/>
    <mergeCell ref="AC24:AC25"/>
    <mergeCell ref="AD24:AD25"/>
    <mergeCell ref="AE24:AE25"/>
    <mergeCell ref="AF24:AF25"/>
    <mergeCell ref="AG24:AG25"/>
    <mergeCell ref="AH24:AH25"/>
    <mergeCell ref="AI24:AI25"/>
    <mergeCell ref="AJ24:AJ25"/>
    <mergeCell ref="AK24:AK25"/>
    <mergeCell ref="AL24:AL25"/>
    <mergeCell ref="AM24:AM25"/>
    <mergeCell ref="AN24:AN25"/>
    <mergeCell ref="AO24:AO25"/>
    <mergeCell ref="AP24:AP25"/>
    <mergeCell ref="AQ24:AQ25"/>
    <mergeCell ref="AR24:AR25"/>
    <mergeCell ref="AS24:AS25"/>
    <mergeCell ref="AV24:AV25"/>
    <mergeCell ref="A26:A29"/>
    <mergeCell ref="B26:F29"/>
    <mergeCell ref="G26:G29"/>
    <mergeCell ref="H26:H29"/>
    <mergeCell ref="I26:I29"/>
    <mergeCell ref="J26:J29"/>
    <mergeCell ref="K26:K29"/>
    <mergeCell ref="L26:L29"/>
    <mergeCell ref="M26:M29"/>
    <mergeCell ref="O26:O29"/>
    <mergeCell ref="P26:R27"/>
    <mergeCell ref="S26:S27"/>
    <mergeCell ref="T26:T27"/>
    <mergeCell ref="U26:U27"/>
    <mergeCell ref="V26:V27"/>
    <mergeCell ref="W26:W27"/>
    <mergeCell ref="X26:X27"/>
    <mergeCell ref="Y26:Y27"/>
    <mergeCell ref="Z26:Z27"/>
    <mergeCell ref="AA26:AA27"/>
    <mergeCell ref="AB26:AB27"/>
    <mergeCell ref="AC26:AC27"/>
    <mergeCell ref="AD26:AD27"/>
    <mergeCell ref="AE26:AE27"/>
    <mergeCell ref="AF26:AF27"/>
    <mergeCell ref="AG26:AG27"/>
    <mergeCell ref="AH26:AH27"/>
    <mergeCell ref="AI26:AI27"/>
    <mergeCell ref="AJ26:AJ27"/>
    <mergeCell ref="AK26:AK27"/>
    <mergeCell ref="AL26:AL27"/>
    <mergeCell ref="AM26:AM27"/>
    <mergeCell ref="AN26:AN27"/>
    <mergeCell ref="AO26:AO27"/>
    <mergeCell ref="AP26:AP27"/>
    <mergeCell ref="AQ26:AQ27"/>
    <mergeCell ref="AR26:AR27"/>
    <mergeCell ref="AS26:AS27"/>
    <mergeCell ref="AV26:AV27"/>
    <mergeCell ref="AX26:AX29"/>
    <mergeCell ref="AY26:AY27"/>
    <mergeCell ref="AZ26:AZ27"/>
    <mergeCell ref="BA26:BA27"/>
    <mergeCell ref="BB26:BB27"/>
    <mergeCell ref="BC26:BC27"/>
    <mergeCell ref="BD26:BD27"/>
    <mergeCell ref="BE26:BE27"/>
    <mergeCell ref="BF26:BF27"/>
    <mergeCell ref="BG26:BG27"/>
    <mergeCell ref="BH26:BH27"/>
    <mergeCell ref="BI26:BI27"/>
    <mergeCell ref="BJ26:BJ27"/>
    <mergeCell ref="BK26:BK27"/>
    <mergeCell ref="N27:N28"/>
    <mergeCell ref="AT27:AT28"/>
    <mergeCell ref="AW27:AW28"/>
    <mergeCell ref="P28:P29"/>
    <mergeCell ref="Q28:Q29"/>
    <mergeCell ref="R28:R29"/>
    <mergeCell ref="S28:S29"/>
    <mergeCell ref="T28:T29"/>
    <mergeCell ref="U28:U29"/>
    <mergeCell ref="V28:V29"/>
    <mergeCell ref="W28:W29"/>
    <mergeCell ref="X28:X29"/>
    <mergeCell ref="Y28:Y29"/>
    <mergeCell ref="Z28:Z29"/>
    <mergeCell ref="AA28:AA29"/>
    <mergeCell ref="AB28:AB29"/>
    <mergeCell ref="AC28:AC29"/>
    <mergeCell ref="AD28:AD29"/>
    <mergeCell ref="AE28:AE29"/>
    <mergeCell ref="AF28:AF29"/>
    <mergeCell ref="AG28:AG29"/>
    <mergeCell ref="AH28:AH29"/>
    <mergeCell ref="AI28:AI29"/>
    <mergeCell ref="AJ28:AJ29"/>
    <mergeCell ref="AK28:AK29"/>
    <mergeCell ref="AL28:AL29"/>
    <mergeCell ref="AM28:AM29"/>
    <mergeCell ref="AN28:AN29"/>
    <mergeCell ref="AO28:AO29"/>
    <mergeCell ref="AP28:AP29"/>
    <mergeCell ref="AQ28:AQ29"/>
    <mergeCell ref="AR28:AR29"/>
    <mergeCell ref="AS28:AS29"/>
    <mergeCell ref="AV28:AV29"/>
    <mergeCell ref="A30:A33"/>
    <mergeCell ref="B30:F33"/>
    <mergeCell ref="G30:G33"/>
    <mergeCell ref="H30:H33"/>
    <mergeCell ref="I30:I33"/>
    <mergeCell ref="J30:J33"/>
    <mergeCell ref="K30:K33"/>
    <mergeCell ref="L30:L33"/>
    <mergeCell ref="M30:M33"/>
    <mergeCell ref="O30:O33"/>
    <mergeCell ref="P30:R31"/>
    <mergeCell ref="S30:S31"/>
    <mergeCell ref="T30:T31"/>
    <mergeCell ref="U30:U31"/>
    <mergeCell ref="V30:V31"/>
    <mergeCell ref="W30:W31"/>
    <mergeCell ref="X30:X31"/>
    <mergeCell ref="Y30:Y31"/>
    <mergeCell ref="Z30:Z31"/>
    <mergeCell ref="AA30:AA31"/>
    <mergeCell ref="AB30:AB31"/>
    <mergeCell ref="AC30:AC31"/>
    <mergeCell ref="AD30:AD31"/>
    <mergeCell ref="AE30:AE31"/>
    <mergeCell ref="AF30:AF31"/>
    <mergeCell ref="AG30:AG31"/>
    <mergeCell ref="AH30:AH31"/>
    <mergeCell ref="AI30:AI31"/>
    <mergeCell ref="AJ30:AJ31"/>
    <mergeCell ref="AK30:AK31"/>
    <mergeCell ref="AL30:AL31"/>
    <mergeCell ref="AM30:AM31"/>
    <mergeCell ref="AN30:AN31"/>
    <mergeCell ref="AO30:AO31"/>
    <mergeCell ref="AP30:AP31"/>
    <mergeCell ref="AQ30:AQ31"/>
    <mergeCell ref="AR30:AR31"/>
    <mergeCell ref="AS30:AS31"/>
    <mergeCell ref="AV30:AV31"/>
    <mergeCell ref="AX30:AX33"/>
    <mergeCell ref="AY30:AY31"/>
    <mergeCell ref="AZ30:AZ31"/>
    <mergeCell ref="BA30:BA31"/>
    <mergeCell ref="BB30:BB31"/>
    <mergeCell ref="BC30:BC31"/>
    <mergeCell ref="BD30:BD31"/>
    <mergeCell ref="BE30:BE31"/>
    <mergeCell ref="BF30:BF31"/>
    <mergeCell ref="BG30:BG31"/>
    <mergeCell ref="BH30:BH31"/>
    <mergeCell ref="BI30:BI31"/>
    <mergeCell ref="BJ30:BJ31"/>
    <mergeCell ref="BK30:BK31"/>
    <mergeCell ref="N31:N32"/>
    <mergeCell ref="AT31:AT32"/>
    <mergeCell ref="AW31:AW32"/>
    <mergeCell ref="P32:P33"/>
    <mergeCell ref="Q32:Q33"/>
    <mergeCell ref="R32:R33"/>
    <mergeCell ref="S32:S33"/>
    <mergeCell ref="T32:T33"/>
    <mergeCell ref="U32:U33"/>
    <mergeCell ref="V32:V33"/>
    <mergeCell ref="W32:W33"/>
    <mergeCell ref="X32:X33"/>
    <mergeCell ref="Y32:Y33"/>
    <mergeCell ref="Z32:Z33"/>
    <mergeCell ref="AA32:AA33"/>
    <mergeCell ref="AB32:AB33"/>
    <mergeCell ref="AC32:AC33"/>
    <mergeCell ref="AD32:AD33"/>
    <mergeCell ref="AE32:AE33"/>
    <mergeCell ref="AF32:AF33"/>
    <mergeCell ref="AG32:AG33"/>
    <mergeCell ref="AH32:AH33"/>
    <mergeCell ref="AI32:AI33"/>
    <mergeCell ref="AJ32:AJ33"/>
    <mergeCell ref="AK32:AK33"/>
    <mergeCell ref="AL32:AL33"/>
    <mergeCell ref="AM32:AM33"/>
    <mergeCell ref="AN32:AN33"/>
    <mergeCell ref="AO32:AO33"/>
    <mergeCell ref="AP32:AP33"/>
    <mergeCell ref="AQ32:AQ33"/>
    <mergeCell ref="AR32:AR33"/>
    <mergeCell ref="AS32:AS33"/>
    <mergeCell ref="AV32:AV33"/>
    <mergeCell ref="A34:A37"/>
    <mergeCell ref="B34:F37"/>
    <mergeCell ref="G34:G37"/>
    <mergeCell ref="H34:H37"/>
    <mergeCell ref="I34:I37"/>
    <mergeCell ref="J34:J37"/>
    <mergeCell ref="K34:K37"/>
    <mergeCell ref="L34:L37"/>
    <mergeCell ref="M34:M37"/>
    <mergeCell ref="O34:O37"/>
    <mergeCell ref="P34:R35"/>
    <mergeCell ref="S34:S35"/>
    <mergeCell ref="T34:T35"/>
    <mergeCell ref="U34:U35"/>
    <mergeCell ref="V34:V35"/>
    <mergeCell ref="W34:W35"/>
    <mergeCell ref="X34:X35"/>
    <mergeCell ref="Y34:Y35"/>
    <mergeCell ref="Z34:Z35"/>
    <mergeCell ref="AA34:AA35"/>
    <mergeCell ref="AB34:AB35"/>
    <mergeCell ref="AC34:AC35"/>
    <mergeCell ref="AD34:AD35"/>
    <mergeCell ref="AE34:AE35"/>
    <mergeCell ref="AF34:AF35"/>
    <mergeCell ref="AG34:AG35"/>
    <mergeCell ref="AH34:AH35"/>
    <mergeCell ref="AI34:AI35"/>
    <mergeCell ref="AJ34:AJ35"/>
    <mergeCell ref="AK34:AK35"/>
    <mergeCell ref="AL34:AL35"/>
    <mergeCell ref="AM34:AM35"/>
    <mergeCell ref="AN34:AN35"/>
    <mergeCell ref="AO34:AO35"/>
    <mergeCell ref="AP34:AP35"/>
    <mergeCell ref="AQ34:AQ35"/>
    <mergeCell ref="AR34:AR35"/>
    <mergeCell ref="AS34:AS35"/>
    <mergeCell ref="AV34:AV35"/>
    <mergeCell ref="AX34:AX37"/>
    <mergeCell ref="AY34:AY35"/>
    <mergeCell ref="AZ34:AZ35"/>
    <mergeCell ref="BA34:BA35"/>
    <mergeCell ref="BB34:BB35"/>
    <mergeCell ref="BC34:BC35"/>
    <mergeCell ref="BD34:BD35"/>
    <mergeCell ref="BE34:BE35"/>
    <mergeCell ref="BF34:BF35"/>
    <mergeCell ref="BG34:BG35"/>
    <mergeCell ref="BH34:BH35"/>
    <mergeCell ref="BI34:BI35"/>
    <mergeCell ref="BJ34:BJ35"/>
    <mergeCell ref="BK34:BK35"/>
    <mergeCell ref="N35:N36"/>
    <mergeCell ref="AT35:AT36"/>
    <mergeCell ref="AW35:AW36"/>
    <mergeCell ref="P36:P37"/>
    <mergeCell ref="Q36:Q37"/>
    <mergeCell ref="R36:R37"/>
    <mergeCell ref="S36:S37"/>
    <mergeCell ref="T36:T37"/>
    <mergeCell ref="U36:U37"/>
    <mergeCell ref="V36:V37"/>
    <mergeCell ref="W36:W37"/>
    <mergeCell ref="X36:X37"/>
    <mergeCell ref="Y36:Y37"/>
    <mergeCell ref="Z36:Z37"/>
    <mergeCell ref="AA36:AA37"/>
    <mergeCell ref="AB36:AB37"/>
    <mergeCell ref="AC36:AC37"/>
    <mergeCell ref="AD36:AD37"/>
    <mergeCell ref="AE36:AE37"/>
    <mergeCell ref="AF36:AF37"/>
    <mergeCell ref="AG36:AG37"/>
    <mergeCell ref="AH36:AH37"/>
    <mergeCell ref="AI36:AI37"/>
    <mergeCell ref="AJ36:AJ37"/>
    <mergeCell ref="AK36:AK37"/>
    <mergeCell ref="AL36:AL37"/>
    <mergeCell ref="AM36:AM37"/>
    <mergeCell ref="AN36:AN37"/>
    <mergeCell ref="AO36:AO37"/>
    <mergeCell ref="AP36:AP37"/>
    <mergeCell ref="AQ36:AQ37"/>
    <mergeCell ref="AR36:AR37"/>
    <mergeCell ref="AS36:AS37"/>
    <mergeCell ref="AV36:AV37"/>
    <mergeCell ref="A38:A41"/>
    <mergeCell ref="B38:F41"/>
    <mergeCell ref="G38:G41"/>
    <mergeCell ref="H38:H41"/>
    <mergeCell ref="I38:I41"/>
    <mergeCell ref="J38:J41"/>
    <mergeCell ref="K38:K41"/>
    <mergeCell ref="L38:L41"/>
    <mergeCell ref="M38:M41"/>
    <mergeCell ref="O38:O41"/>
    <mergeCell ref="P38:R39"/>
    <mergeCell ref="S38:S39"/>
    <mergeCell ref="T38:T39"/>
    <mergeCell ref="U38:U39"/>
    <mergeCell ref="V38:V39"/>
    <mergeCell ref="W38:W39"/>
    <mergeCell ref="X38:X39"/>
    <mergeCell ref="Y38:Y39"/>
    <mergeCell ref="Z38:Z39"/>
    <mergeCell ref="AA38:AA39"/>
    <mergeCell ref="AB38:AB39"/>
    <mergeCell ref="AC38:AC39"/>
    <mergeCell ref="AD38:AD39"/>
    <mergeCell ref="AE38:AE39"/>
    <mergeCell ref="AF38:AF39"/>
    <mergeCell ref="AG38:AG39"/>
    <mergeCell ref="AH38:AH39"/>
    <mergeCell ref="AI38:AI39"/>
    <mergeCell ref="AJ38:AJ39"/>
    <mergeCell ref="AK38:AK39"/>
    <mergeCell ref="AL38:AL39"/>
    <mergeCell ref="AM38:AM39"/>
    <mergeCell ref="AN38:AN39"/>
    <mergeCell ref="AO38:AO39"/>
    <mergeCell ref="AP38:AP39"/>
    <mergeCell ref="AQ38:AQ39"/>
    <mergeCell ref="AR38:AR39"/>
    <mergeCell ref="AS38:AS39"/>
    <mergeCell ref="AV38:AV39"/>
    <mergeCell ref="AX38:AX41"/>
    <mergeCell ref="AY38:AY39"/>
    <mergeCell ref="AZ38:AZ39"/>
    <mergeCell ref="BA38:BA39"/>
    <mergeCell ref="BB38:BB39"/>
    <mergeCell ref="BC38:BC39"/>
    <mergeCell ref="BD38:BD39"/>
    <mergeCell ref="BE38:BE39"/>
    <mergeCell ref="BF38:BF39"/>
    <mergeCell ref="BG38:BG39"/>
    <mergeCell ref="BH38:BH39"/>
    <mergeCell ref="BI38:BI39"/>
    <mergeCell ref="BJ38:BJ39"/>
    <mergeCell ref="BK38:BK39"/>
    <mergeCell ref="N39:N40"/>
    <mergeCell ref="AT39:AT40"/>
    <mergeCell ref="AW39:AW40"/>
    <mergeCell ref="P40:P41"/>
    <mergeCell ref="Q40:Q41"/>
    <mergeCell ref="R40:R41"/>
    <mergeCell ref="S40:S41"/>
    <mergeCell ref="T40:T41"/>
    <mergeCell ref="U40:U41"/>
    <mergeCell ref="V40:V41"/>
    <mergeCell ref="W40:W41"/>
    <mergeCell ref="X40:X41"/>
    <mergeCell ref="Y40:Y41"/>
    <mergeCell ref="Z40:Z41"/>
    <mergeCell ref="AA40:AA41"/>
    <mergeCell ref="AB40:AB41"/>
    <mergeCell ref="AC40:AC41"/>
    <mergeCell ref="AD40:AD41"/>
    <mergeCell ref="AE40:AE41"/>
    <mergeCell ref="AF40:AF41"/>
    <mergeCell ref="AG40:AG41"/>
    <mergeCell ref="AH40:AH41"/>
    <mergeCell ref="AI40:AI41"/>
    <mergeCell ref="AJ40:AJ41"/>
    <mergeCell ref="AK40:AK41"/>
    <mergeCell ref="AL40:AL41"/>
    <mergeCell ref="AM40:AM41"/>
    <mergeCell ref="AN40:AN41"/>
    <mergeCell ref="AO40:AO41"/>
    <mergeCell ref="AP40:AP41"/>
    <mergeCell ref="AQ40:AQ41"/>
    <mergeCell ref="AR40:AR41"/>
    <mergeCell ref="AS40:AS41"/>
    <mergeCell ref="AV40:AV41"/>
    <mergeCell ref="A42:A45"/>
    <mergeCell ref="B42:F45"/>
    <mergeCell ref="G42:G45"/>
    <mergeCell ref="H42:H45"/>
    <mergeCell ref="I42:I45"/>
    <mergeCell ref="J42:J45"/>
    <mergeCell ref="K42:K45"/>
    <mergeCell ref="L42:L45"/>
    <mergeCell ref="M42:M45"/>
    <mergeCell ref="O42:O45"/>
    <mergeCell ref="P42:R43"/>
    <mergeCell ref="S42:S43"/>
    <mergeCell ref="T42:T43"/>
    <mergeCell ref="U42:U43"/>
    <mergeCell ref="V42:V43"/>
    <mergeCell ref="W42:W43"/>
    <mergeCell ref="X42:X43"/>
    <mergeCell ref="Y42:Y43"/>
    <mergeCell ref="Z42:Z43"/>
    <mergeCell ref="AA42:AA43"/>
    <mergeCell ref="AB42:AB43"/>
    <mergeCell ref="AC42:AC43"/>
    <mergeCell ref="AD42:AD43"/>
    <mergeCell ref="AE42:AE43"/>
    <mergeCell ref="AF42:AF43"/>
    <mergeCell ref="AG42:AG43"/>
    <mergeCell ref="AH42:AH43"/>
    <mergeCell ref="AI42:AI43"/>
    <mergeCell ref="AJ42:AJ43"/>
    <mergeCell ref="AK42:AK43"/>
    <mergeCell ref="AL42:AL43"/>
    <mergeCell ref="AM42:AM43"/>
    <mergeCell ref="AN42:AN43"/>
    <mergeCell ref="AO42:AO43"/>
    <mergeCell ref="AP42:AP43"/>
    <mergeCell ref="AQ42:AQ43"/>
    <mergeCell ref="AR42:AR43"/>
    <mergeCell ref="AS42:AS43"/>
    <mergeCell ref="AV42:AV43"/>
    <mergeCell ref="AX42:AX45"/>
    <mergeCell ref="AY42:AY43"/>
    <mergeCell ref="AZ42:AZ43"/>
    <mergeCell ref="BA42:BA43"/>
    <mergeCell ref="BB42:BB43"/>
    <mergeCell ref="BC42:BC43"/>
    <mergeCell ref="BD42:BD43"/>
    <mergeCell ref="BE42:BE43"/>
    <mergeCell ref="BF42:BF43"/>
    <mergeCell ref="BG42:BG43"/>
    <mergeCell ref="BH42:BH43"/>
    <mergeCell ref="BI42:BI43"/>
    <mergeCell ref="BJ42:BJ43"/>
    <mergeCell ref="BK42:BK43"/>
    <mergeCell ref="N43:N44"/>
    <mergeCell ref="AT43:AT44"/>
    <mergeCell ref="AW43:AW44"/>
    <mergeCell ref="P44:P45"/>
    <mergeCell ref="Q44:Q45"/>
    <mergeCell ref="R44:R45"/>
    <mergeCell ref="S44:S45"/>
    <mergeCell ref="T44:T45"/>
    <mergeCell ref="U44:U45"/>
    <mergeCell ref="V44:V45"/>
    <mergeCell ref="W44:W45"/>
    <mergeCell ref="X44:X45"/>
    <mergeCell ref="Y44:Y45"/>
    <mergeCell ref="Z44:Z45"/>
    <mergeCell ref="AA44:AA45"/>
    <mergeCell ref="AB44:AB45"/>
    <mergeCell ref="AC44:AC45"/>
    <mergeCell ref="AD44:AD45"/>
    <mergeCell ref="AE44:AE45"/>
    <mergeCell ref="AF44:AF45"/>
    <mergeCell ref="AG44:AG45"/>
    <mergeCell ref="AH44:AH45"/>
    <mergeCell ref="AI44:AI45"/>
    <mergeCell ref="AJ44:AJ45"/>
    <mergeCell ref="AK44:AK45"/>
    <mergeCell ref="AL44:AL45"/>
    <mergeCell ref="AM44:AM45"/>
    <mergeCell ref="AN44:AN45"/>
    <mergeCell ref="AO44:AO45"/>
    <mergeCell ref="AP44:AP45"/>
    <mergeCell ref="AQ44:AQ45"/>
    <mergeCell ref="AR44:AR45"/>
    <mergeCell ref="AS44:AS45"/>
    <mergeCell ref="AV44:AV45"/>
    <mergeCell ref="A46:A49"/>
    <mergeCell ref="B46:F49"/>
    <mergeCell ref="G46:G49"/>
    <mergeCell ref="H46:H49"/>
    <mergeCell ref="I46:I49"/>
    <mergeCell ref="J46:J49"/>
    <mergeCell ref="K46:K49"/>
    <mergeCell ref="L46:L49"/>
    <mergeCell ref="M46:M49"/>
    <mergeCell ref="O46:O49"/>
    <mergeCell ref="P46:R47"/>
    <mergeCell ref="S46:S47"/>
    <mergeCell ref="T46:T47"/>
    <mergeCell ref="U46:U47"/>
    <mergeCell ref="V46:V47"/>
    <mergeCell ref="W46:W47"/>
    <mergeCell ref="X46:X47"/>
    <mergeCell ref="Y46:Y47"/>
    <mergeCell ref="Z46:Z47"/>
    <mergeCell ref="AA46:AA47"/>
    <mergeCell ref="AB46:AB47"/>
    <mergeCell ref="AC46:AC47"/>
    <mergeCell ref="AD46:AD47"/>
    <mergeCell ref="AE46:AE47"/>
    <mergeCell ref="AF46:AF47"/>
    <mergeCell ref="AG46:AG47"/>
    <mergeCell ref="AH46:AH47"/>
    <mergeCell ref="AI46:AI47"/>
    <mergeCell ref="AJ46:AJ47"/>
    <mergeCell ref="AK46:AK47"/>
    <mergeCell ref="AL46:AL47"/>
    <mergeCell ref="AM46:AM47"/>
    <mergeCell ref="AN46:AN47"/>
    <mergeCell ref="AO46:AO47"/>
    <mergeCell ref="AP46:AP47"/>
    <mergeCell ref="AQ46:AQ47"/>
    <mergeCell ref="AR46:AR47"/>
    <mergeCell ref="AS46:AS47"/>
    <mergeCell ref="AV46:AV47"/>
    <mergeCell ref="AX46:AX49"/>
    <mergeCell ref="AY46:AY47"/>
    <mergeCell ref="AZ46:AZ47"/>
    <mergeCell ref="BA46:BA47"/>
    <mergeCell ref="BB46:BB47"/>
    <mergeCell ref="BC46:BC47"/>
    <mergeCell ref="BD46:BD47"/>
    <mergeCell ref="BE46:BE47"/>
    <mergeCell ref="BF46:BF47"/>
    <mergeCell ref="BG46:BG47"/>
    <mergeCell ref="BH46:BH47"/>
    <mergeCell ref="BI46:BI47"/>
    <mergeCell ref="BJ46:BJ47"/>
    <mergeCell ref="BK46:BK47"/>
    <mergeCell ref="N47:N48"/>
    <mergeCell ref="AT47:AT48"/>
    <mergeCell ref="AW47:AW48"/>
    <mergeCell ref="P48:P49"/>
    <mergeCell ref="Q48:Q49"/>
    <mergeCell ref="R48:R49"/>
    <mergeCell ref="S48:S49"/>
    <mergeCell ref="T48:T49"/>
    <mergeCell ref="U48:U49"/>
    <mergeCell ref="V48:V49"/>
    <mergeCell ref="W48:W49"/>
    <mergeCell ref="X48:X49"/>
    <mergeCell ref="Y48:Y49"/>
    <mergeCell ref="Z48:Z49"/>
    <mergeCell ref="AA48:AA49"/>
    <mergeCell ref="AB48:AB49"/>
    <mergeCell ref="AC48:AC49"/>
    <mergeCell ref="AD48:AD49"/>
    <mergeCell ref="AE48:AE49"/>
    <mergeCell ref="AF48:AF49"/>
    <mergeCell ref="AG48:AG49"/>
    <mergeCell ref="AH48:AH49"/>
    <mergeCell ref="AI48:AI49"/>
    <mergeCell ref="AJ48:AJ49"/>
    <mergeCell ref="AK48:AK49"/>
    <mergeCell ref="AL48:AL49"/>
    <mergeCell ref="AM48:AM49"/>
    <mergeCell ref="AN48:AN49"/>
    <mergeCell ref="AO48:AO49"/>
    <mergeCell ref="AP48:AP49"/>
    <mergeCell ref="AQ48:AQ49"/>
    <mergeCell ref="AR48:AR49"/>
    <mergeCell ref="AS48:AS49"/>
    <mergeCell ref="AV48:AV49"/>
    <mergeCell ref="A50:A53"/>
    <mergeCell ref="B50:F53"/>
    <mergeCell ref="G50:G53"/>
    <mergeCell ref="H50:H53"/>
    <mergeCell ref="I50:I53"/>
    <mergeCell ref="J50:J53"/>
    <mergeCell ref="K50:K53"/>
    <mergeCell ref="L50:L53"/>
    <mergeCell ref="M50:M53"/>
    <mergeCell ref="O50:O53"/>
    <mergeCell ref="P50:R51"/>
    <mergeCell ref="S50:S51"/>
    <mergeCell ref="T50:T51"/>
    <mergeCell ref="U50:U51"/>
    <mergeCell ref="V50:V51"/>
    <mergeCell ref="W50:W51"/>
    <mergeCell ref="X50:X51"/>
    <mergeCell ref="Y50:Y51"/>
    <mergeCell ref="Z50:Z51"/>
    <mergeCell ref="AA50:AA51"/>
    <mergeCell ref="AB50:AB51"/>
    <mergeCell ref="AC50:AC51"/>
    <mergeCell ref="AD50:AD51"/>
    <mergeCell ref="AE50:AE51"/>
    <mergeCell ref="AF50:AF51"/>
    <mergeCell ref="AG50:AG51"/>
    <mergeCell ref="AH50:AH51"/>
    <mergeCell ref="AI50:AI51"/>
    <mergeCell ref="AJ50:AJ51"/>
    <mergeCell ref="AK50:AK51"/>
    <mergeCell ref="AL50:AL51"/>
    <mergeCell ref="AM50:AM51"/>
    <mergeCell ref="AN50:AN51"/>
    <mergeCell ref="AO50:AO51"/>
    <mergeCell ref="AP50:AP51"/>
    <mergeCell ref="AQ50:AQ51"/>
    <mergeCell ref="AR50:AR51"/>
    <mergeCell ref="AS50:AS51"/>
    <mergeCell ref="AV50:AV51"/>
    <mergeCell ref="AX50:AX53"/>
    <mergeCell ref="AY50:AY51"/>
    <mergeCell ref="AZ50:AZ51"/>
    <mergeCell ref="BA50:BA51"/>
    <mergeCell ref="BB50:BB51"/>
    <mergeCell ref="BC50:BC51"/>
    <mergeCell ref="BD50:BD51"/>
    <mergeCell ref="BE50:BE51"/>
    <mergeCell ref="BF50:BF51"/>
    <mergeCell ref="BG50:BG51"/>
    <mergeCell ref="BH50:BH51"/>
    <mergeCell ref="BI50:BI51"/>
    <mergeCell ref="BJ50:BJ51"/>
    <mergeCell ref="BK50:BK51"/>
    <mergeCell ref="N51:N52"/>
    <mergeCell ref="AT51:AT52"/>
    <mergeCell ref="AW51:AW52"/>
    <mergeCell ref="P52:P53"/>
    <mergeCell ref="Q52:Q53"/>
    <mergeCell ref="R52:R53"/>
    <mergeCell ref="S52:S53"/>
    <mergeCell ref="T52:T53"/>
    <mergeCell ref="U52:U53"/>
    <mergeCell ref="V52:V53"/>
    <mergeCell ref="W52:W53"/>
    <mergeCell ref="X52:X53"/>
    <mergeCell ref="Y52:Y53"/>
    <mergeCell ref="Z52:Z53"/>
    <mergeCell ref="AA52:AA53"/>
    <mergeCell ref="AB52:AB53"/>
    <mergeCell ref="AC52:AC53"/>
    <mergeCell ref="AD52:AD53"/>
    <mergeCell ref="AE52:AE53"/>
    <mergeCell ref="AF52:AF53"/>
    <mergeCell ref="AG52:AG53"/>
    <mergeCell ref="AH52:AH53"/>
    <mergeCell ref="AI52:AI53"/>
    <mergeCell ref="AJ52:AJ53"/>
    <mergeCell ref="AK52:AK53"/>
    <mergeCell ref="AL52:AL53"/>
    <mergeCell ref="AM52:AM53"/>
    <mergeCell ref="AN52:AN53"/>
    <mergeCell ref="AO52:AO53"/>
    <mergeCell ref="AP52:AP53"/>
    <mergeCell ref="AQ52:AQ53"/>
    <mergeCell ref="AR52:AR53"/>
    <mergeCell ref="AS52:AS53"/>
    <mergeCell ref="AV52:AV53"/>
    <mergeCell ref="A54:A57"/>
    <mergeCell ref="B54:F57"/>
    <mergeCell ref="G54:G57"/>
    <mergeCell ref="H54:H57"/>
    <mergeCell ref="I54:I57"/>
    <mergeCell ref="J54:J57"/>
    <mergeCell ref="K54:K57"/>
    <mergeCell ref="L54:L57"/>
    <mergeCell ref="M54:M57"/>
    <mergeCell ref="O54:O57"/>
    <mergeCell ref="P54:R55"/>
    <mergeCell ref="S54:S55"/>
    <mergeCell ref="T54:T55"/>
    <mergeCell ref="U54:U55"/>
    <mergeCell ref="V54:V55"/>
    <mergeCell ref="W54:W55"/>
    <mergeCell ref="X54:X55"/>
    <mergeCell ref="Y54:Y55"/>
    <mergeCell ref="Z54:Z55"/>
    <mergeCell ref="AA54:AA55"/>
    <mergeCell ref="AB54:AB55"/>
    <mergeCell ref="AC54:AC55"/>
    <mergeCell ref="AD54:AD55"/>
    <mergeCell ref="AE54:AE55"/>
    <mergeCell ref="AF54:AF55"/>
    <mergeCell ref="AG54:AG55"/>
    <mergeCell ref="AH54:AH55"/>
    <mergeCell ref="AI54:AI55"/>
    <mergeCell ref="AJ54:AJ55"/>
    <mergeCell ref="AK54:AK55"/>
    <mergeCell ref="AL54:AL55"/>
    <mergeCell ref="AM54:AM55"/>
    <mergeCell ref="AN54:AN55"/>
    <mergeCell ref="AO54:AO55"/>
    <mergeCell ref="AP54:AP55"/>
    <mergeCell ref="AQ54:AQ55"/>
    <mergeCell ref="AR54:AR55"/>
    <mergeCell ref="AS54:AS55"/>
    <mergeCell ref="AV54:AV55"/>
    <mergeCell ref="AX54:AX57"/>
    <mergeCell ref="AY54:AY55"/>
    <mergeCell ref="AZ54:AZ55"/>
    <mergeCell ref="BA54:BA55"/>
    <mergeCell ref="BB54:BB55"/>
    <mergeCell ref="BC54:BC55"/>
    <mergeCell ref="BD54:BD55"/>
    <mergeCell ref="BE54:BE55"/>
    <mergeCell ref="BF54:BF55"/>
    <mergeCell ref="BG54:BG55"/>
    <mergeCell ref="BH54:BH55"/>
    <mergeCell ref="BI54:BI55"/>
    <mergeCell ref="BJ54:BJ55"/>
    <mergeCell ref="BK54:BK55"/>
    <mergeCell ref="N55:N56"/>
    <mergeCell ref="AT55:AT56"/>
    <mergeCell ref="AW55:AW56"/>
    <mergeCell ref="P56:P57"/>
    <mergeCell ref="Q56:Q57"/>
    <mergeCell ref="R56:R57"/>
    <mergeCell ref="S56:S57"/>
    <mergeCell ref="T56:T57"/>
    <mergeCell ref="U56:U57"/>
    <mergeCell ref="V56:V57"/>
    <mergeCell ref="W56:W57"/>
    <mergeCell ref="X56:X57"/>
    <mergeCell ref="Y56:Y57"/>
    <mergeCell ref="Z56:Z57"/>
    <mergeCell ref="AA56:AA57"/>
    <mergeCell ref="AB56:AB57"/>
    <mergeCell ref="AC56:AC57"/>
    <mergeCell ref="AD56:AD57"/>
    <mergeCell ref="AE56:AE57"/>
    <mergeCell ref="AF56:AF57"/>
    <mergeCell ref="AG56:AG57"/>
    <mergeCell ref="AH56:AH57"/>
    <mergeCell ref="AI56:AI57"/>
    <mergeCell ref="AJ56:AJ57"/>
    <mergeCell ref="AK56:AK57"/>
    <mergeCell ref="AL56:AL57"/>
    <mergeCell ref="AM56:AM57"/>
    <mergeCell ref="AN56:AN57"/>
    <mergeCell ref="AO56:AO57"/>
    <mergeCell ref="AP56:AP57"/>
    <mergeCell ref="AQ56:AQ57"/>
    <mergeCell ref="AR56:AR57"/>
    <mergeCell ref="AS56:AS57"/>
    <mergeCell ref="AV56:AV57"/>
    <mergeCell ref="A58:A61"/>
    <mergeCell ref="B58:F61"/>
    <mergeCell ref="G58:G61"/>
    <mergeCell ref="H58:H61"/>
    <mergeCell ref="I58:I61"/>
    <mergeCell ref="J58:J61"/>
    <mergeCell ref="K58:K61"/>
    <mergeCell ref="L58:L61"/>
    <mergeCell ref="M58:M61"/>
    <mergeCell ref="O58:O61"/>
    <mergeCell ref="P58:R59"/>
    <mergeCell ref="S58:S59"/>
    <mergeCell ref="T58:T59"/>
    <mergeCell ref="U58:U59"/>
    <mergeCell ref="V58:V59"/>
    <mergeCell ref="W58:W59"/>
    <mergeCell ref="X58:X59"/>
    <mergeCell ref="Y58:Y59"/>
    <mergeCell ref="Z58:Z59"/>
    <mergeCell ref="AA58:AA59"/>
    <mergeCell ref="AB58:AB59"/>
    <mergeCell ref="AC58:AC59"/>
    <mergeCell ref="AD58:AD59"/>
    <mergeCell ref="AE58:AE59"/>
    <mergeCell ref="AF58:AF59"/>
    <mergeCell ref="AG58:AG59"/>
    <mergeCell ref="AH58:AH59"/>
    <mergeCell ref="AI58:AI59"/>
    <mergeCell ref="AJ58:AJ59"/>
    <mergeCell ref="AK58:AK59"/>
    <mergeCell ref="AL58:AL59"/>
    <mergeCell ref="AM58:AM59"/>
    <mergeCell ref="AN58:AN59"/>
    <mergeCell ref="AO58:AO59"/>
    <mergeCell ref="AP58:AP59"/>
    <mergeCell ref="AQ58:AQ59"/>
    <mergeCell ref="AR58:AR59"/>
    <mergeCell ref="AS58:AS59"/>
    <mergeCell ref="AV58:AV59"/>
    <mergeCell ref="AX58:AX61"/>
    <mergeCell ref="AY58:AY59"/>
    <mergeCell ref="AZ58:AZ59"/>
    <mergeCell ref="BA58:BA59"/>
    <mergeCell ref="BB58:BB59"/>
    <mergeCell ref="BC58:BC59"/>
    <mergeCell ref="BD58:BD59"/>
    <mergeCell ref="BE58:BE59"/>
    <mergeCell ref="BF58:BF59"/>
    <mergeCell ref="BG58:BG59"/>
    <mergeCell ref="BH58:BH59"/>
    <mergeCell ref="BI58:BI59"/>
    <mergeCell ref="BJ58:BJ59"/>
    <mergeCell ref="BK58:BK59"/>
    <mergeCell ref="N59:N60"/>
    <mergeCell ref="AT59:AT60"/>
    <mergeCell ref="AW59:AW60"/>
    <mergeCell ref="P60:P61"/>
    <mergeCell ref="Q60:Q61"/>
    <mergeCell ref="R60:R61"/>
    <mergeCell ref="S60:S61"/>
    <mergeCell ref="T60:T61"/>
    <mergeCell ref="U60:U61"/>
    <mergeCell ref="V60:V61"/>
    <mergeCell ref="W60:W61"/>
    <mergeCell ref="X60:X61"/>
    <mergeCell ref="Y60:Y61"/>
    <mergeCell ref="Z60:Z61"/>
    <mergeCell ref="AA60:AA61"/>
    <mergeCell ref="AB60:AB61"/>
    <mergeCell ref="AC60:AC61"/>
    <mergeCell ref="AD60:AD61"/>
    <mergeCell ref="AE60:AE61"/>
    <mergeCell ref="AF60:AF61"/>
    <mergeCell ref="AG60:AG61"/>
    <mergeCell ref="AH60:AH61"/>
    <mergeCell ref="AI60:AI61"/>
    <mergeCell ref="AJ60:AJ61"/>
    <mergeCell ref="AK60:AK61"/>
    <mergeCell ref="AL60:AL61"/>
    <mergeCell ref="AM60:AM61"/>
    <mergeCell ref="AN60:AN61"/>
    <mergeCell ref="AO60:AO61"/>
    <mergeCell ref="AP60:AP61"/>
    <mergeCell ref="AQ60:AQ61"/>
    <mergeCell ref="AR60:AR61"/>
    <mergeCell ref="AS60:AS61"/>
    <mergeCell ref="AV60:AV61"/>
    <mergeCell ref="A62:A65"/>
    <mergeCell ref="B62:F65"/>
    <mergeCell ref="G62:G65"/>
    <mergeCell ref="H62:H65"/>
    <mergeCell ref="I62:I65"/>
    <mergeCell ref="J62:J65"/>
    <mergeCell ref="K62:K65"/>
    <mergeCell ref="L62:L65"/>
    <mergeCell ref="M62:M65"/>
    <mergeCell ref="O62:O65"/>
    <mergeCell ref="P62:R63"/>
    <mergeCell ref="S62:S63"/>
    <mergeCell ref="T62:T63"/>
    <mergeCell ref="U62:U63"/>
    <mergeCell ref="V62:V63"/>
    <mergeCell ref="W62:W63"/>
    <mergeCell ref="X62:X63"/>
    <mergeCell ref="Y62:Y63"/>
    <mergeCell ref="Z62:Z63"/>
    <mergeCell ref="AA62:AA63"/>
    <mergeCell ref="AB62:AB63"/>
    <mergeCell ref="AC62:AC63"/>
    <mergeCell ref="AD62:AD63"/>
    <mergeCell ref="AE62:AE63"/>
    <mergeCell ref="AF62:AF63"/>
    <mergeCell ref="AG62:AG63"/>
    <mergeCell ref="AH62:AH63"/>
    <mergeCell ref="AI62:AI63"/>
    <mergeCell ref="AJ62:AJ63"/>
    <mergeCell ref="AK62:AK63"/>
    <mergeCell ref="AL62:AL63"/>
    <mergeCell ref="AM62:AM63"/>
    <mergeCell ref="AN62:AN63"/>
    <mergeCell ref="AO62:AO63"/>
    <mergeCell ref="AP62:AP63"/>
    <mergeCell ref="AQ62:AQ63"/>
    <mergeCell ref="AR62:AR63"/>
    <mergeCell ref="AS62:AS63"/>
    <mergeCell ref="AV62:AV63"/>
    <mergeCell ref="AX62:AX65"/>
    <mergeCell ref="AY62:AY63"/>
    <mergeCell ref="AZ62:AZ63"/>
    <mergeCell ref="BA62:BA63"/>
    <mergeCell ref="BB62:BB63"/>
    <mergeCell ref="BC62:BC63"/>
    <mergeCell ref="BD62:BD63"/>
    <mergeCell ref="BE62:BE63"/>
    <mergeCell ref="BF62:BF63"/>
    <mergeCell ref="BG62:BG63"/>
    <mergeCell ref="BH62:BH63"/>
    <mergeCell ref="BI62:BI63"/>
    <mergeCell ref="BJ62:BJ63"/>
    <mergeCell ref="BK62:BK63"/>
    <mergeCell ref="N63:N64"/>
    <mergeCell ref="AT63:AT64"/>
    <mergeCell ref="AW63:AW64"/>
    <mergeCell ref="P64:P65"/>
    <mergeCell ref="Q64:Q65"/>
    <mergeCell ref="R64:R65"/>
    <mergeCell ref="S64:S65"/>
    <mergeCell ref="T64:T65"/>
    <mergeCell ref="U64:U65"/>
    <mergeCell ref="V64:V65"/>
    <mergeCell ref="W64:W65"/>
    <mergeCell ref="X64:X65"/>
    <mergeCell ref="Y64:Y65"/>
    <mergeCell ref="Z64:Z65"/>
    <mergeCell ref="AA64:AA65"/>
    <mergeCell ref="AB64:AB65"/>
    <mergeCell ref="AC64:AC65"/>
    <mergeCell ref="AD64:AD65"/>
    <mergeCell ref="AE64:AE65"/>
    <mergeCell ref="AF64:AF65"/>
    <mergeCell ref="AG64:AG65"/>
    <mergeCell ref="AH64:AH65"/>
    <mergeCell ref="AI64:AI65"/>
    <mergeCell ref="AJ64:AJ65"/>
    <mergeCell ref="AK64:AK65"/>
    <mergeCell ref="AL64:AL65"/>
    <mergeCell ref="AM64:AM65"/>
    <mergeCell ref="AN64:AN65"/>
    <mergeCell ref="AO64:AO65"/>
    <mergeCell ref="AP64:AP65"/>
    <mergeCell ref="AQ64:AQ65"/>
    <mergeCell ref="AR64:AR65"/>
    <mergeCell ref="AS64:AS65"/>
    <mergeCell ref="AV64:AV65"/>
    <mergeCell ref="A66:A69"/>
    <mergeCell ref="B66:F69"/>
    <mergeCell ref="G66:G69"/>
    <mergeCell ref="H66:H69"/>
    <mergeCell ref="I66:I69"/>
    <mergeCell ref="J66:J69"/>
    <mergeCell ref="K66:K69"/>
    <mergeCell ref="L66:L69"/>
    <mergeCell ref="M66:M69"/>
    <mergeCell ref="O66:O69"/>
    <mergeCell ref="P66:R67"/>
    <mergeCell ref="S66:S67"/>
    <mergeCell ref="T66:T67"/>
    <mergeCell ref="U66:U67"/>
    <mergeCell ref="V66:V67"/>
    <mergeCell ref="W66:W67"/>
    <mergeCell ref="X66:X67"/>
    <mergeCell ref="Y66:Y67"/>
    <mergeCell ref="Z66:Z67"/>
    <mergeCell ref="AA66:AA67"/>
    <mergeCell ref="AB66:AB67"/>
    <mergeCell ref="AC66:AC67"/>
    <mergeCell ref="AD66:AD67"/>
    <mergeCell ref="AE66:AE67"/>
    <mergeCell ref="AF66:AF67"/>
    <mergeCell ref="AG66:AG67"/>
    <mergeCell ref="AH66:AH67"/>
    <mergeCell ref="AI66:AI67"/>
    <mergeCell ref="AJ66:AJ67"/>
    <mergeCell ref="AK66:AK67"/>
    <mergeCell ref="AL66:AL67"/>
    <mergeCell ref="AM66:AM67"/>
    <mergeCell ref="AN66:AN67"/>
    <mergeCell ref="AO66:AO67"/>
    <mergeCell ref="AP66:AP67"/>
    <mergeCell ref="AQ66:AQ67"/>
    <mergeCell ref="AR66:AR67"/>
    <mergeCell ref="AS66:AS67"/>
    <mergeCell ref="AV66:AV67"/>
    <mergeCell ref="AX66:AX69"/>
    <mergeCell ref="AY66:AY67"/>
    <mergeCell ref="AZ66:AZ67"/>
    <mergeCell ref="BA66:BA67"/>
    <mergeCell ref="BB66:BB67"/>
    <mergeCell ref="BC66:BC67"/>
    <mergeCell ref="BD66:BD67"/>
    <mergeCell ref="BE66:BE67"/>
    <mergeCell ref="BF66:BF67"/>
    <mergeCell ref="BG66:BG67"/>
    <mergeCell ref="BH66:BH67"/>
    <mergeCell ref="BI66:BI67"/>
    <mergeCell ref="BJ66:BJ67"/>
    <mergeCell ref="BK66:BK67"/>
    <mergeCell ref="N67:N68"/>
    <mergeCell ref="AT67:AT68"/>
    <mergeCell ref="AW67:AW68"/>
    <mergeCell ref="P68:P69"/>
    <mergeCell ref="Q68:Q69"/>
    <mergeCell ref="R68:R69"/>
    <mergeCell ref="S68:S69"/>
    <mergeCell ref="T68:T69"/>
    <mergeCell ref="U68:U69"/>
    <mergeCell ref="V68:V69"/>
    <mergeCell ref="W68:W69"/>
    <mergeCell ref="X68:X69"/>
    <mergeCell ref="Y68:Y69"/>
    <mergeCell ref="Z68:Z69"/>
    <mergeCell ref="AA68:AA69"/>
    <mergeCell ref="AB68:AB69"/>
    <mergeCell ref="AC68:AC69"/>
    <mergeCell ref="AD68:AD69"/>
    <mergeCell ref="AE68:AE69"/>
    <mergeCell ref="AF68:AF69"/>
    <mergeCell ref="AG68:AG69"/>
    <mergeCell ref="AH68:AH69"/>
    <mergeCell ref="AI68:AI69"/>
    <mergeCell ref="AJ68:AJ69"/>
    <mergeCell ref="AK68:AK69"/>
    <mergeCell ref="AL68:AL69"/>
    <mergeCell ref="AM68:AM69"/>
    <mergeCell ref="AN68:AN69"/>
    <mergeCell ref="AO68:AO69"/>
    <mergeCell ref="AP68:AP69"/>
    <mergeCell ref="AQ68:AQ69"/>
    <mergeCell ref="AR68:AR69"/>
    <mergeCell ref="AS68:AS69"/>
    <mergeCell ref="AV68:AV69"/>
    <mergeCell ref="A70:A73"/>
    <mergeCell ref="B70:F73"/>
    <mergeCell ref="G70:G73"/>
    <mergeCell ref="H70:H73"/>
    <mergeCell ref="I70:I73"/>
    <mergeCell ref="J70:J73"/>
    <mergeCell ref="K70:K73"/>
    <mergeCell ref="L70:L73"/>
    <mergeCell ref="M70:M73"/>
    <mergeCell ref="O70:O73"/>
    <mergeCell ref="P70:R71"/>
    <mergeCell ref="S70:S71"/>
    <mergeCell ref="T70:T71"/>
    <mergeCell ref="U70:U71"/>
    <mergeCell ref="V70:V71"/>
    <mergeCell ref="W70:W71"/>
    <mergeCell ref="X70:X71"/>
    <mergeCell ref="Y70:Y71"/>
    <mergeCell ref="Z70:Z71"/>
    <mergeCell ref="AA70:AA71"/>
    <mergeCell ref="AB70:AB71"/>
    <mergeCell ref="AC70:AC71"/>
    <mergeCell ref="AD70:AD71"/>
    <mergeCell ref="AE70:AE71"/>
    <mergeCell ref="AF70:AF71"/>
    <mergeCell ref="AG70:AG71"/>
    <mergeCell ref="AH70:AH71"/>
    <mergeCell ref="AI70:AI71"/>
    <mergeCell ref="AJ70:AJ71"/>
    <mergeCell ref="AK70:AK71"/>
    <mergeCell ref="AL70:AL71"/>
    <mergeCell ref="AM70:AM71"/>
    <mergeCell ref="AN70:AN71"/>
    <mergeCell ref="AO70:AO71"/>
    <mergeCell ref="AP70:AP71"/>
    <mergeCell ref="AQ70:AQ71"/>
    <mergeCell ref="AR70:AR71"/>
    <mergeCell ref="AS70:AS71"/>
    <mergeCell ref="AV70:AV71"/>
    <mergeCell ref="AX70:AX73"/>
    <mergeCell ref="AY70:AY71"/>
    <mergeCell ref="AZ70:AZ71"/>
    <mergeCell ref="BA70:BA71"/>
    <mergeCell ref="BB70:BB71"/>
    <mergeCell ref="BC70:BC71"/>
    <mergeCell ref="BD70:BD71"/>
    <mergeCell ref="BE70:BE71"/>
    <mergeCell ref="BF70:BF71"/>
    <mergeCell ref="BG70:BG71"/>
    <mergeCell ref="BH70:BH71"/>
    <mergeCell ref="BI70:BI71"/>
    <mergeCell ref="BJ70:BJ71"/>
    <mergeCell ref="BK70:BK71"/>
    <mergeCell ref="N71:N72"/>
    <mergeCell ref="AT71:AT72"/>
    <mergeCell ref="AW71:AW72"/>
    <mergeCell ref="P72:P73"/>
    <mergeCell ref="Q72:Q73"/>
    <mergeCell ref="R72:R73"/>
    <mergeCell ref="S72:S73"/>
    <mergeCell ref="T72:T73"/>
    <mergeCell ref="U72:U73"/>
    <mergeCell ref="V72:V73"/>
    <mergeCell ref="W72:W73"/>
    <mergeCell ref="X72:X73"/>
    <mergeCell ref="Y72:Y73"/>
    <mergeCell ref="Z72:Z73"/>
    <mergeCell ref="AA72:AA73"/>
    <mergeCell ref="AB72:AB73"/>
    <mergeCell ref="AC72:AC73"/>
    <mergeCell ref="AD72:AD73"/>
    <mergeCell ref="AE72:AE73"/>
    <mergeCell ref="AF72:AF73"/>
    <mergeCell ref="AG72:AG73"/>
    <mergeCell ref="AH72:AH73"/>
    <mergeCell ref="AI72:AI73"/>
    <mergeCell ref="AJ72:AJ73"/>
    <mergeCell ref="AK72:AK73"/>
    <mergeCell ref="AL72:AL73"/>
    <mergeCell ref="AM72:AM73"/>
    <mergeCell ref="AN72:AN73"/>
    <mergeCell ref="AO72:AO73"/>
    <mergeCell ref="AP72:AP73"/>
    <mergeCell ref="AQ72:AQ73"/>
    <mergeCell ref="AR72:AR73"/>
    <mergeCell ref="AS72:AS73"/>
    <mergeCell ref="AV72:AV73"/>
    <mergeCell ref="A74:A77"/>
    <mergeCell ref="B74:F77"/>
    <mergeCell ref="G74:G77"/>
    <mergeCell ref="H74:H77"/>
    <mergeCell ref="I74:I77"/>
    <mergeCell ref="J74:J77"/>
    <mergeCell ref="K74:K77"/>
    <mergeCell ref="L74:L77"/>
    <mergeCell ref="M74:M77"/>
    <mergeCell ref="O74:O77"/>
    <mergeCell ref="P74:R75"/>
    <mergeCell ref="S74:S75"/>
    <mergeCell ref="T74:T75"/>
    <mergeCell ref="U74:U75"/>
    <mergeCell ref="V74:V75"/>
    <mergeCell ref="W74:W75"/>
    <mergeCell ref="X74:X75"/>
    <mergeCell ref="Y74:Y75"/>
    <mergeCell ref="Z74:Z75"/>
    <mergeCell ref="AA74:AA75"/>
    <mergeCell ref="AB74:AB75"/>
    <mergeCell ref="AC74:AC75"/>
    <mergeCell ref="AD74:AD75"/>
    <mergeCell ref="AE74:AE75"/>
    <mergeCell ref="AF74:AF75"/>
    <mergeCell ref="AG74:AG75"/>
    <mergeCell ref="AH74:AH75"/>
    <mergeCell ref="AI74:AI75"/>
    <mergeCell ref="AJ74:AJ75"/>
    <mergeCell ref="AK74:AK75"/>
    <mergeCell ref="AL74:AL75"/>
    <mergeCell ref="AM74:AM75"/>
    <mergeCell ref="AN74:AN75"/>
    <mergeCell ref="AO74:AO75"/>
    <mergeCell ref="AP74:AP75"/>
    <mergeCell ref="AQ74:AQ75"/>
    <mergeCell ref="AR74:AR75"/>
    <mergeCell ref="AS74:AS75"/>
    <mergeCell ref="AV74:AV75"/>
    <mergeCell ref="AX74:AX77"/>
    <mergeCell ref="AY74:AY75"/>
    <mergeCell ref="AZ74:AZ75"/>
    <mergeCell ref="BA74:BA75"/>
    <mergeCell ref="BB74:BB75"/>
    <mergeCell ref="BC74:BC75"/>
    <mergeCell ref="BD74:BD75"/>
    <mergeCell ref="BE74:BE75"/>
    <mergeCell ref="BF74:BF75"/>
    <mergeCell ref="BG74:BG75"/>
    <mergeCell ref="BH74:BH75"/>
    <mergeCell ref="BI74:BI75"/>
    <mergeCell ref="BJ74:BJ75"/>
    <mergeCell ref="BK74:BK75"/>
    <mergeCell ref="N75:N76"/>
    <mergeCell ref="AT75:AT76"/>
    <mergeCell ref="AW75:AW76"/>
    <mergeCell ref="P76:P77"/>
    <mergeCell ref="Q76:Q77"/>
    <mergeCell ref="R76:R77"/>
    <mergeCell ref="S76:S77"/>
    <mergeCell ref="T76:T77"/>
    <mergeCell ref="U76:U77"/>
    <mergeCell ref="V76:V77"/>
    <mergeCell ref="W76:W77"/>
    <mergeCell ref="X76:X77"/>
    <mergeCell ref="Y76:Y77"/>
    <mergeCell ref="Z76:Z77"/>
    <mergeCell ref="AA76:AA77"/>
    <mergeCell ref="AB76:AB77"/>
    <mergeCell ref="AC76:AC77"/>
    <mergeCell ref="AD76:AD77"/>
    <mergeCell ref="AE76:AE77"/>
    <mergeCell ref="AF76:AF77"/>
    <mergeCell ref="AG76:AG77"/>
    <mergeCell ref="AH76:AH77"/>
    <mergeCell ref="AI76:AI77"/>
    <mergeCell ref="AJ76:AJ77"/>
    <mergeCell ref="AK76:AK77"/>
    <mergeCell ref="AL76:AL77"/>
    <mergeCell ref="AM76:AM77"/>
    <mergeCell ref="AN76:AN77"/>
    <mergeCell ref="AO76:AO77"/>
    <mergeCell ref="AP76:AP77"/>
    <mergeCell ref="AQ76:AQ77"/>
    <mergeCell ref="AR76:AR77"/>
    <mergeCell ref="AS76:AS77"/>
    <mergeCell ref="AV76:AV77"/>
    <mergeCell ref="A78:A81"/>
    <mergeCell ref="B78:F81"/>
    <mergeCell ref="G78:G81"/>
    <mergeCell ref="H78:H81"/>
    <mergeCell ref="I78:I81"/>
    <mergeCell ref="J78:J81"/>
    <mergeCell ref="K78:K81"/>
    <mergeCell ref="L78:L81"/>
    <mergeCell ref="M78:M81"/>
    <mergeCell ref="O78:O81"/>
    <mergeCell ref="P78:R79"/>
    <mergeCell ref="S78:S79"/>
    <mergeCell ref="T78:T79"/>
    <mergeCell ref="U78:U79"/>
    <mergeCell ref="V78:V79"/>
    <mergeCell ref="W78:W79"/>
    <mergeCell ref="X78:X79"/>
    <mergeCell ref="Y78:Y79"/>
    <mergeCell ref="Z78:Z79"/>
    <mergeCell ref="AA78:AA79"/>
    <mergeCell ref="AB78:AB79"/>
    <mergeCell ref="AC78:AC79"/>
    <mergeCell ref="AD78:AD79"/>
    <mergeCell ref="AE78:AE79"/>
    <mergeCell ref="AF78:AF79"/>
    <mergeCell ref="AG78:AG79"/>
    <mergeCell ref="AH78:AH79"/>
    <mergeCell ref="AI78:AI79"/>
    <mergeCell ref="AJ78:AJ79"/>
    <mergeCell ref="AK78:AK79"/>
    <mergeCell ref="AL78:AL79"/>
    <mergeCell ref="AM78:AM79"/>
    <mergeCell ref="AN78:AN79"/>
    <mergeCell ref="AO78:AO79"/>
    <mergeCell ref="AP78:AP79"/>
    <mergeCell ref="AQ78:AQ79"/>
    <mergeCell ref="AR78:AR79"/>
    <mergeCell ref="AS78:AS79"/>
    <mergeCell ref="AV78:AV79"/>
    <mergeCell ref="AX78:AX81"/>
    <mergeCell ref="AY78:AY79"/>
    <mergeCell ref="AZ78:AZ79"/>
    <mergeCell ref="BA78:BA79"/>
    <mergeCell ref="BB78:BB79"/>
    <mergeCell ref="BC78:BC79"/>
    <mergeCell ref="BD78:BD79"/>
    <mergeCell ref="BE78:BE79"/>
    <mergeCell ref="BF78:BF79"/>
    <mergeCell ref="BG78:BG79"/>
    <mergeCell ref="BH78:BH79"/>
    <mergeCell ref="BI78:BI79"/>
    <mergeCell ref="BJ78:BJ79"/>
    <mergeCell ref="BK78:BK79"/>
    <mergeCell ref="N79:N80"/>
    <mergeCell ref="AT79:AT80"/>
    <mergeCell ref="AW79:AW80"/>
    <mergeCell ref="P80:P81"/>
    <mergeCell ref="Q80:Q81"/>
    <mergeCell ref="R80:R81"/>
    <mergeCell ref="S80:S81"/>
    <mergeCell ref="T80:T81"/>
    <mergeCell ref="U80:U81"/>
    <mergeCell ref="V80:V81"/>
    <mergeCell ref="W80:W81"/>
    <mergeCell ref="X80:X81"/>
    <mergeCell ref="Y80:Y81"/>
    <mergeCell ref="Z80:Z81"/>
    <mergeCell ref="AA80:AA81"/>
    <mergeCell ref="AB80:AB81"/>
    <mergeCell ref="AC80:AC81"/>
    <mergeCell ref="AD80:AD81"/>
    <mergeCell ref="AE80:AE81"/>
    <mergeCell ref="AF80:AF81"/>
    <mergeCell ref="AG80:AG81"/>
    <mergeCell ref="AH80:AH81"/>
    <mergeCell ref="AI80:AI81"/>
    <mergeCell ref="AJ80:AJ81"/>
    <mergeCell ref="AK80:AK81"/>
    <mergeCell ref="AL80:AL81"/>
    <mergeCell ref="AM80:AM81"/>
    <mergeCell ref="AN80:AN81"/>
    <mergeCell ref="AO80:AO81"/>
    <mergeCell ref="AP80:AP81"/>
    <mergeCell ref="AQ80:AQ81"/>
    <mergeCell ref="AR80:AR81"/>
    <mergeCell ref="AS80:AS81"/>
    <mergeCell ref="AV80:AV81"/>
    <mergeCell ref="A82:A85"/>
    <mergeCell ref="B82:F85"/>
    <mergeCell ref="G82:G85"/>
    <mergeCell ref="H82:H85"/>
    <mergeCell ref="I82:I85"/>
    <mergeCell ref="J82:J85"/>
    <mergeCell ref="K82:K85"/>
    <mergeCell ref="L82:L85"/>
    <mergeCell ref="M82:M85"/>
    <mergeCell ref="O82:O85"/>
    <mergeCell ref="P82:R83"/>
    <mergeCell ref="S82:S83"/>
    <mergeCell ref="T82:T83"/>
    <mergeCell ref="U82:U83"/>
    <mergeCell ref="V82:V83"/>
    <mergeCell ref="W82:W83"/>
    <mergeCell ref="X82:X83"/>
    <mergeCell ref="Y82:Y83"/>
    <mergeCell ref="Z82:Z83"/>
    <mergeCell ref="AA82:AA83"/>
    <mergeCell ref="AB82:AB83"/>
    <mergeCell ref="AC82:AC83"/>
    <mergeCell ref="AD82:AD83"/>
    <mergeCell ref="AE82:AE83"/>
    <mergeCell ref="AF82:AF83"/>
    <mergeCell ref="AG82:AG83"/>
    <mergeCell ref="AH82:AH83"/>
    <mergeCell ref="AI82:AI83"/>
    <mergeCell ref="AJ82:AJ83"/>
    <mergeCell ref="AK82:AK83"/>
    <mergeCell ref="AL82:AL83"/>
    <mergeCell ref="AM82:AM83"/>
    <mergeCell ref="AN82:AN83"/>
    <mergeCell ref="AO82:AO83"/>
    <mergeCell ref="AP82:AP83"/>
    <mergeCell ref="AQ82:AQ83"/>
    <mergeCell ref="AR82:AR83"/>
    <mergeCell ref="AS82:AS83"/>
    <mergeCell ref="AV82:AV83"/>
    <mergeCell ref="AX82:AX85"/>
    <mergeCell ref="AY82:AY83"/>
    <mergeCell ref="AZ82:AZ83"/>
    <mergeCell ref="BA82:BA83"/>
    <mergeCell ref="BB82:BB83"/>
    <mergeCell ref="BC82:BC83"/>
    <mergeCell ref="BD82:BD83"/>
    <mergeCell ref="BE82:BE83"/>
    <mergeCell ref="BF82:BF83"/>
    <mergeCell ref="BG82:BG83"/>
    <mergeCell ref="BH82:BH83"/>
    <mergeCell ref="BI82:BI83"/>
    <mergeCell ref="BJ82:BJ83"/>
    <mergeCell ref="BK82:BK83"/>
    <mergeCell ref="N83:N84"/>
    <mergeCell ref="AT83:AT84"/>
    <mergeCell ref="AW83:AW84"/>
    <mergeCell ref="P84:P85"/>
    <mergeCell ref="Q84:Q85"/>
    <mergeCell ref="R84:R85"/>
    <mergeCell ref="S84:S85"/>
    <mergeCell ref="T84:T85"/>
    <mergeCell ref="U84:U85"/>
    <mergeCell ref="V84:V85"/>
    <mergeCell ref="W84:W85"/>
    <mergeCell ref="X84:X85"/>
    <mergeCell ref="Y84:Y85"/>
    <mergeCell ref="Z84:Z85"/>
    <mergeCell ref="AA84:AA85"/>
    <mergeCell ref="AB84:AB85"/>
    <mergeCell ref="AC84:AC85"/>
    <mergeCell ref="AD84:AD85"/>
    <mergeCell ref="AE84:AE85"/>
    <mergeCell ref="AF84:AF85"/>
    <mergeCell ref="AG84:AG85"/>
    <mergeCell ref="AH84:AH85"/>
    <mergeCell ref="AI84:AI85"/>
    <mergeCell ref="AJ84:AJ85"/>
    <mergeCell ref="AK84:AK85"/>
    <mergeCell ref="AL84:AL85"/>
    <mergeCell ref="AM84:AM85"/>
    <mergeCell ref="AN84:AN85"/>
    <mergeCell ref="AO84:AO85"/>
    <mergeCell ref="AP84:AP85"/>
    <mergeCell ref="AQ84:AQ85"/>
    <mergeCell ref="AR84:AR85"/>
    <mergeCell ref="AS84:AS85"/>
    <mergeCell ref="AV84:AV85"/>
    <mergeCell ref="A86:A89"/>
    <mergeCell ref="B86:F89"/>
    <mergeCell ref="G86:G89"/>
    <mergeCell ref="H86:H89"/>
    <mergeCell ref="I86:I89"/>
    <mergeCell ref="J86:J89"/>
    <mergeCell ref="K86:K89"/>
    <mergeCell ref="L86:L89"/>
    <mergeCell ref="M86:M89"/>
    <mergeCell ref="O86:O89"/>
    <mergeCell ref="P86:R87"/>
    <mergeCell ref="S86:S87"/>
    <mergeCell ref="T86:T87"/>
    <mergeCell ref="U86:U87"/>
    <mergeCell ref="V86:V87"/>
    <mergeCell ref="W86:W87"/>
    <mergeCell ref="X86:X87"/>
    <mergeCell ref="Y86:Y87"/>
    <mergeCell ref="Z86:Z87"/>
    <mergeCell ref="AA86:AA87"/>
    <mergeCell ref="AB86:AB87"/>
    <mergeCell ref="AC86:AC87"/>
    <mergeCell ref="AD86:AD87"/>
    <mergeCell ref="AE86:AE87"/>
    <mergeCell ref="AF86:AF87"/>
    <mergeCell ref="AG86:AG87"/>
    <mergeCell ref="AH86:AH87"/>
    <mergeCell ref="AI86:AI87"/>
    <mergeCell ref="AJ86:AJ87"/>
    <mergeCell ref="AK86:AK87"/>
    <mergeCell ref="AL86:AL87"/>
    <mergeCell ref="AM86:AM87"/>
    <mergeCell ref="AN86:AN87"/>
    <mergeCell ref="AO86:AO87"/>
    <mergeCell ref="AP86:AP87"/>
    <mergeCell ref="AQ86:AQ87"/>
    <mergeCell ref="AR86:AR87"/>
    <mergeCell ref="AS86:AS87"/>
    <mergeCell ref="AV86:AV87"/>
    <mergeCell ref="AX86:AX89"/>
    <mergeCell ref="AY86:AY87"/>
    <mergeCell ref="AZ86:AZ87"/>
    <mergeCell ref="BA86:BA87"/>
    <mergeCell ref="BB86:BB87"/>
    <mergeCell ref="BC86:BC87"/>
    <mergeCell ref="BD86:BD87"/>
    <mergeCell ref="BE86:BE87"/>
    <mergeCell ref="BF86:BF87"/>
    <mergeCell ref="BG86:BG87"/>
    <mergeCell ref="BH86:BH87"/>
    <mergeCell ref="BI86:BI87"/>
    <mergeCell ref="BJ86:BJ87"/>
    <mergeCell ref="BK86:BK87"/>
    <mergeCell ref="N87:N88"/>
    <mergeCell ref="AT87:AT88"/>
    <mergeCell ref="AW87:AW88"/>
    <mergeCell ref="P88:P89"/>
    <mergeCell ref="Q88:Q89"/>
    <mergeCell ref="R88:R89"/>
    <mergeCell ref="S88:S89"/>
    <mergeCell ref="T88:T89"/>
    <mergeCell ref="U88:U89"/>
    <mergeCell ref="V88:V89"/>
    <mergeCell ref="W88:W89"/>
    <mergeCell ref="X88:X89"/>
    <mergeCell ref="Y88:Y89"/>
    <mergeCell ref="Z88:Z89"/>
    <mergeCell ref="AA88:AA89"/>
    <mergeCell ref="AB88:AB89"/>
    <mergeCell ref="AC88:AC89"/>
    <mergeCell ref="AD88:AD89"/>
    <mergeCell ref="AE88:AE89"/>
    <mergeCell ref="AF88:AF89"/>
    <mergeCell ref="AG88:AG89"/>
    <mergeCell ref="AH88:AH89"/>
    <mergeCell ref="AI88:AI89"/>
    <mergeCell ref="AJ88:AJ89"/>
    <mergeCell ref="AK88:AK89"/>
    <mergeCell ref="AL88:AL89"/>
    <mergeCell ref="AM88:AM89"/>
    <mergeCell ref="AN88:AN89"/>
    <mergeCell ref="AO88:AO89"/>
    <mergeCell ref="AP88:AP89"/>
    <mergeCell ref="AQ88:AQ89"/>
    <mergeCell ref="AR88:AR89"/>
    <mergeCell ref="AS88:AS89"/>
    <mergeCell ref="AV88:AV89"/>
    <mergeCell ref="A90:A93"/>
    <mergeCell ref="B90:F93"/>
    <mergeCell ref="G90:G93"/>
    <mergeCell ref="H90:H93"/>
    <mergeCell ref="I90:I93"/>
    <mergeCell ref="J90:J93"/>
    <mergeCell ref="K90:K93"/>
    <mergeCell ref="L90:L93"/>
    <mergeCell ref="M90:M93"/>
    <mergeCell ref="O90:O93"/>
    <mergeCell ref="P90:R91"/>
    <mergeCell ref="S90:S91"/>
    <mergeCell ref="T90:T91"/>
    <mergeCell ref="U90:U91"/>
    <mergeCell ref="V90:V91"/>
    <mergeCell ref="W90:W91"/>
    <mergeCell ref="X90:X91"/>
    <mergeCell ref="Y90:Y91"/>
    <mergeCell ref="Z90:Z91"/>
    <mergeCell ref="AA90:AA91"/>
    <mergeCell ref="AB90:AB91"/>
    <mergeCell ref="AC90:AC91"/>
    <mergeCell ref="AD90:AD91"/>
    <mergeCell ref="AE90:AE91"/>
    <mergeCell ref="AF90:AF91"/>
    <mergeCell ref="AG90:AG91"/>
    <mergeCell ref="AH90:AH91"/>
    <mergeCell ref="AI90:AI91"/>
    <mergeCell ref="AJ90:AJ91"/>
    <mergeCell ref="AK90:AK91"/>
    <mergeCell ref="AL90:AL91"/>
    <mergeCell ref="AM90:AM91"/>
    <mergeCell ref="AN90:AN91"/>
    <mergeCell ref="AO90:AO91"/>
    <mergeCell ref="AP90:AP91"/>
    <mergeCell ref="AQ90:AQ91"/>
    <mergeCell ref="AR90:AR91"/>
    <mergeCell ref="AS90:AS91"/>
    <mergeCell ref="AV90:AV91"/>
    <mergeCell ref="AX90:AX93"/>
    <mergeCell ref="AY90:AY91"/>
    <mergeCell ref="AZ90:AZ91"/>
    <mergeCell ref="BA90:BA91"/>
    <mergeCell ref="BB90:BB91"/>
    <mergeCell ref="BC90:BC91"/>
    <mergeCell ref="BD90:BD91"/>
    <mergeCell ref="BE90:BE91"/>
    <mergeCell ref="BF90:BF91"/>
    <mergeCell ref="BG90:BG91"/>
    <mergeCell ref="BH90:BH91"/>
    <mergeCell ref="BI90:BI91"/>
    <mergeCell ref="BJ90:BJ91"/>
    <mergeCell ref="BK90:BK91"/>
    <mergeCell ref="N91:N92"/>
    <mergeCell ref="AT91:AT92"/>
    <mergeCell ref="AW91:AW92"/>
    <mergeCell ref="P92:P93"/>
    <mergeCell ref="Q92:Q93"/>
    <mergeCell ref="R92:R93"/>
    <mergeCell ref="S92:S93"/>
    <mergeCell ref="T92:T93"/>
    <mergeCell ref="U92:U93"/>
    <mergeCell ref="V92:V93"/>
    <mergeCell ref="W92:W93"/>
    <mergeCell ref="X92:X93"/>
    <mergeCell ref="Y92:Y93"/>
    <mergeCell ref="Z92:Z93"/>
    <mergeCell ref="AA92:AA93"/>
    <mergeCell ref="AB92:AB93"/>
    <mergeCell ref="AC92:AC93"/>
    <mergeCell ref="AD92:AD93"/>
    <mergeCell ref="AE92:AE93"/>
    <mergeCell ref="AF92:AF93"/>
    <mergeCell ref="AG92:AG93"/>
    <mergeCell ref="AH92:AH93"/>
    <mergeCell ref="AI92:AI93"/>
    <mergeCell ref="AJ92:AJ93"/>
    <mergeCell ref="AK92:AK93"/>
    <mergeCell ref="AL92:AL93"/>
    <mergeCell ref="AM92:AM93"/>
    <mergeCell ref="AN92:AN93"/>
    <mergeCell ref="AO92:AO93"/>
    <mergeCell ref="AP92:AP93"/>
    <mergeCell ref="AQ92:AQ93"/>
    <mergeCell ref="AR92:AR93"/>
    <mergeCell ref="AS92:AS93"/>
    <mergeCell ref="AV92:AV93"/>
    <mergeCell ref="A94:A97"/>
    <mergeCell ref="B94:F97"/>
    <mergeCell ref="G94:G97"/>
    <mergeCell ref="H94:H97"/>
    <mergeCell ref="I94:I97"/>
    <mergeCell ref="J94:J97"/>
    <mergeCell ref="K94:K97"/>
    <mergeCell ref="L94:L97"/>
    <mergeCell ref="M94:M97"/>
    <mergeCell ref="O94:O97"/>
    <mergeCell ref="P94:R95"/>
    <mergeCell ref="S94:S95"/>
    <mergeCell ref="T94:T95"/>
    <mergeCell ref="U94:U95"/>
    <mergeCell ref="V94:V95"/>
    <mergeCell ref="W94:W95"/>
    <mergeCell ref="X94:X95"/>
    <mergeCell ref="Y94:Y95"/>
    <mergeCell ref="Z94:Z95"/>
    <mergeCell ref="AA94:AA95"/>
    <mergeCell ref="AB94:AB95"/>
    <mergeCell ref="AC94:AC95"/>
    <mergeCell ref="AD94:AD95"/>
    <mergeCell ref="AE94:AE95"/>
    <mergeCell ref="AF94:AF95"/>
    <mergeCell ref="AG94:AG95"/>
    <mergeCell ref="AH94:AH95"/>
    <mergeCell ref="AI94:AI95"/>
    <mergeCell ref="AJ94:AJ95"/>
    <mergeCell ref="AK94:AK95"/>
    <mergeCell ref="AL94:AL95"/>
    <mergeCell ref="AM94:AM95"/>
    <mergeCell ref="AN94:AN95"/>
    <mergeCell ref="AO94:AO95"/>
    <mergeCell ref="AP94:AP95"/>
    <mergeCell ref="AQ94:AQ95"/>
    <mergeCell ref="AR94:AR95"/>
    <mergeCell ref="AS94:AS95"/>
    <mergeCell ref="AV94:AV95"/>
    <mergeCell ref="AX94:AX97"/>
    <mergeCell ref="AY94:AY95"/>
    <mergeCell ref="AZ94:AZ95"/>
    <mergeCell ref="BA94:BA95"/>
    <mergeCell ref="BB94:BB95"/>
    <mergeCell ref="BC94:BC95"/>
    <mergeCell ref="BD94:BD95"/>
    <mergeCell ref="BE94:BE95"/>
    <mergeCell ref="BF94:BF95"/>
    <mergeCell ref="BG94:BG95"/>
    <mergeCell ref="BH94:BH95"/>
    <mergeCell ref="BI94:BI95"/>
    <mergeCell ref="BJ94:BJ95"/>
    <mergeCell ref="BK94:BK95"/>
    <mergeCell ref="N95:N96"/>
    <mergeCell ref="AT95:AT96"/>
    <mergeCell ref="AW95:AW96"/>
    <mergeCell ref="P96:P97"/>
    <mergeCell ref="Q96:Q97"/>
    <mergeCell ref="R96:R97"/>
    <mergeCell ref="S96:S97"/>
    <mergeCell ref="T96:T97"/>
    <mergeCell ref="U96:U97"/>
    <mergeCell ref="V96:V97"/>
    <mergeCell ref="W96:W97"/>
    <mergeCell ref="X96:X97"/>
    <mergeCell ref="Y96:Y97"/>
    <mergeCell ref="Z96:Z97"/>
    <mergeCell ref="AA96:AA97"/>
    <mergeCell ref="AB96:AB97"/>
    <mergeCell ref="AC96:AC97"/>
    <mergeCell ref="AD96:AD97"/>
    <mergeCell ref="AE96:AE97"/>
    <mergeCell ref="AF96:AF97"/>
    <mergeCell ref="AG96:AG97"/>
    <mergeCell ref="AH96:AH97"/>
    <mergeCell ref="AI96:AI97"/>
    <mergeCell ref="AJ96:AJ97"/>
    <mergeCell ref="AK96:AK97"/>
    <mergeCell ref="AL96:AL97"/>
    <mergeCell ref="AM96:AM97"/>
    <mergeCell ref="AN96:AN97"/>
    <mergeCell ref="AO96:AO97"/>
    <mergeCell ref="AP96:AP97"/>
    <mergeCell ref="AQ96:AQ97"/>
    <mergeCell ref="AR96:AR97"/>
    <mergeCell ref="AS96:AS97"/>
    <mergeCell ref="AV96:AV97"/>
    <mergeCell ref="A98:A101"/>
    <mergeCell ref="B98:F101"/>
    <mergeCell ref="G98:G101"/>
    <mergeCell ref="H98:H101"/>
    <mergeCell ref="I98:I101"/>
    <mergeCell ref="J98:J101"/>
    <mergeCell ref="K98:K101"/>
    <mergeCell ref="L98:L101"/>
    <mergeCell ref="M98:M101"/>
    <mergeCell ref="O98:O101"/>
    <mergeCell ref="P98:R99"/>
    <mergeCell ref="S98:S99"/>
    <mergeCell ref="T98:T99"/>
    <mergeCell ref="U98:U99"/>
    <mergeCell ref="V98:V99"/>
    <mergeCell ref="W98:W99"/>
    <mergeCell ref="X98:X99"/>
    <mergeCell ref="Y98:Y99"/>
    <mergeCell ref="Z98:Z99"/>
    <mergeCell ref="AA98:AA99"/>
    <mergeCell ref="AB98:AB99"/>
    <mergeCell ref="AC98:AC99"/>
    <mergeCell ref="AD98:AD99"/>
    <mergeCell ref="AE98:AE99"/>
    <mergeCell ref="AF98:AF99"/>
    <mergeCell ref="AG98:AG99"/>
    <mergeCell ref="AH98:AH99"/>
    <mergeCell ref="AI98:AI99"/>
    <mergeCell ref="AJ98:AJ99"/>
    <mergeCell ref="AK98:AK99"/>
    <mergeCell ref="AL98:AL99"/>
    <mergeCell ref="AM98:AM99"/>
    <mergeCell ref="AN98:AN99"/>
    <mergeCell ref="AO98:AO99"/>
    <mergeCell ref="AP98:AP99"/>
    <mergeCell ref="AQ98:AQ99"/>
    <mergeCell ref="AR98:AR99"/>
    <mergeCell ref="AS98:AS99"/>
    <mergeCell ref="AV98:AV99"/>
    <mergeCell ref="AX98:AX101"/>
    <mergeCell ref="AY98:AY99"/>
    <mergeCell ref="AZ98:AZ99"/>
    <mergeCell ref="BA98:BA99"/>
    <mergeCell ref="BB98:BB99"/>
    <mergeCell ref="BC98:BC99"/>
    <mergeCell ref="BD98:BD99"/>
    <mergeCell ref="BE98:BE99"/>
    <mergeCell ref="BF98:BF99"/>
    <mergeCell ref="BG98:BG99"/>
    <mergeCell ref="BH98:BH99"/>
    <mergeCell ref="BI98:BI99"/>
    <mergeCell ref="BJ98:BJ99"/>
    <mergeCell ref="BK98:BK99"/>
    <mergeCell ref="N99:N100"/>
    <mergeCell ref="AT99:AT100"/>
    <mergeCell ref="AW99:AW100"/>
    <mergeCell ref="P100:P101"/>
    <mergeCell ref="Q100:Q101"/>
    <mergeCell ref="R100:R101"/>
    <mergeCell ref="S100:S101"/>
    <mergeCell ref="T100:T101"/>
    <mergeCell ref="U100:U101"/>
    <mergeCell ref="V100:V101"/>
    <mergeCell ref="W100:W101"/>
    <mergeCell ref="X100:X101"/>
    <mergeCell ref="Y100:Y101"/>
    <mergeCell ref="Z100:Z101"/>
    <mergeCell ref="AA100:AA101"/>
    <mergeCell ref="AB100:AB101"/>
    <mergeCell ref="AC100:AC101"/>
    <mergeCell ref="AD100:AD101"/>
    <mergeCell ref="AE100:AE101"/>
    <mergeCell ref="AF100:AF101"/>
    <mergeCell ref="AG100:AG101"/>
    <mergeCell ref="AH100:AH101"/>
    <mergeCell ref="AI100:AI101"/>
    <mergeCell ref="AJ100:AJ101"/>
    <mergeCell ref="AK100:AK101"/>
    <mergeCell ref="AL100:AL101"/>
    <mergeCell ref="AM100:AM101"/>
    <mergeCell ref="AN100:AN101"/>
    <mergeCell ref="AO100:AO101"/>
    <mergeCell ref="AP100:AP101"/>
    <mergeCell ref="AQ100:AQ101"/>
    <mergeCell ref="AR100:AR101"/>
    <mergeCell ref="AS100:AS101"/>
    <mergeCell ref="AV100:AV101"/>
    <mergeCell ref="A102:A105"/>
    <mergeCell ref="B102:F105"/>
    <mergeCell ref="G102:G105"/>
    <mergeCell ref="H102:H105"/>
    <mergeCell ref="I102:I105"/>
    <mergeCell ref="J102:J105"/>
    <mergeCell ref="K102:K105"/>
    <mergeCell ref="L102:L105"/>
    <mergeCell ref="M102:M105"/>
    <mergeCell ref="O102:O105"/>
    <mergeCell ref="P102:R103"/>
    <mergeCell ref="S102:S103"/>
    <mergeCell ref="T102:T103"/>
    <mergeCell ref="U102:U103"/>
    <mergeCell ref="V102:V103"/>
    <mergeCell ref="W102:W103"/>
    <mergeCell ref="X102:X103"/>
    <mergeCell ref="Y102:Y103"/>
    <mergeCell ref="Z102:Z103"/>
    <mergeCell ref="AA102:AA103"/>
    <mergeCell ref="AB102:AB103"/>
    <mergeCell ref="AC102:AC103"/>
    <mergeCell ref="AD102:AD103"/>
    <mergeCell ref="AE102:AE103"/>
    <mergeCell ref="AF102:AF103"/>
    <mergeCell ref="AG102:AG103"/>
    <mergeCell ref="AH102:AH103"/>
    <mergeCell ref="AI102:AI103"/>
    <mergeCell ref="AJ102:AJ103"/>
    <mergeCell ref="AK102:AK103"/>
    <mergeCell ref="AL102:AL103"/>
    <mergeCell ref="AM102:AM103"/>
    <mergeCell ref="AN102:AN103"/>
    <mergeCell ref="AO102:AO103"/>
    <mergeCell ref="AP102:AP103"/>
    <mergeCell ref="AQ102:AQ103"/>
    <mergeCell ref="AR102:AR103"/>
    <mergeCell ref="AS102:AS103"/>
    <mergeCell ref="AV102:AV103"/>
    <mergeCell ref="AX102:AX105"/>
    <mergeCell ref="AY102:AY103"/>
    <mergeCell ref="AZ102:AZ103"/>
    <mergeCell ref="BA102:BA103"/>
    <mergeCell ref="BB102:BB103"/>
    <mergeCell ref="BC102:BC103"/>
    <mergeCell ref="BD102:BD103"/>
    <mergeCell ref="BE102:BE103"/>
    <mergeCell ref="BF102:BF103"/>
    <mergeCell ref="BG102:BG103"/>
    <mergeCell ref="BH102:BH103"/>
    <mergeCell ref="BI102:BI103"/>
    <mergeCell ref="BJ102:BJ103"/>
    <mergeCell ref="BK102:BK103"/>
    <mergeCell ref="N103:N104"/>
    <mergeCell ref="AT103:AT104"/>
    <mergeCell ref="AW103:AW104"/>
    <mergeCell ref="P104:P105"/>
    <mergeCell ref="Q104:Q105"/>
    <mergeCell ref="R104:R105"/>
    <mergeCell ref="S104:S105"/>
    <mergeCell ref="T104:T105"/>
    <mergeCell ref="U104:U105"/>
    <mergeCell ref="V104:V105"/>
    <mergeCell ref="W104:W105"/>
    <mergeCell ref="X104:X105"/>
    <mergeCell ref="Y104:Y105"/>
    <mergeCell ref="Z104:Z105"/>
    <mergeCell ref="AA104:AA105"/>
    <mergeCell ref="AB104:AB105"/>
    <mergeCell ref="AC104:AC105"/>
    <mergeCell ref="AD104:AD105"/>
    <mergeCell ref="AE104:AE105"/>
    <mergeCell ref="AF104:AF105"/>
    <mergeCell ref="AG104:AG105"/>
    <mergeCell ref="AH104:AH105"/>
    <mergeCell ref="AI104:AI105"/>
    <mergeCell ref="AJ104:AJ105"/>
    <mergeCell ref="AK104:AK105"/>
    <mergeCell ref="AL104:AL105"/>
    <mergeCell ref="AM104:AM105"/>
    <mergeCell ref="AN104:AN105"/>
    <mergeCell ref="AO104:AO105"/>
    <mergeCell ref="AP104:AP105"/>
    <mergeCell ref="AQ104:AQ105"/>
    <mergeCell ref="AR104:AR105"/>
    <mergeCell ref="AS104:AS105"/>
    <mergeCell ref="AV104:AV105"/>
    <mergeCell ref="A106:A109"/>
    <mergeCell ref="B106:F109"/>
    <mergeCell ref="G106:G109"/>
    <mergeCell ref="H106:H109"/>
    <mergeCell ref="I106:I109"/>
    <mergeCell ref="J106:J109"/>
    <mergeCell ref="K106:K109"/>
    <mergeCell ref="L106:L109"/>
    <mergeCell ref="M106:M109"/>
    <mergeCell ref="O106:O109"/>
    <mergeCell ref="P106:R107"/>
    <mergeCell ref="S106:S107"/>
    <mergeCell ref="T106:T107"/>
    <mergeCell ref="U106:U107"/>
    <mergeCell ref="V106:V107"/>
    <mergeCell ref="W106:W107"/>
    <mergeCell ref="X106:X107"/>
    <mergeCell ref="Y106:Y107"/>
    <mergeCell ref="Z106:Z107"/>
    <mergeCell ref="AA106:AA107"/>
    <mergeCell ref="AB106:AB107"/>
    <mergeCell ref="AC106:AC107"/>
    <mergeCell ref="AD106:AD107"/>
    <mergeCell ref="AE106:AE107"/>
    <mergeCell ref="AF106:AF107"/>
    <mergeCell ref="AG106:AG107"/>
    <mergeCell ref="AH106:AH107"/>
    <mergeCell ref="AI106:AI107"/>
    <mergeCell ref="AJ106:AJ107"/>
    <mergeCell ref="AK106:AK107"/>
    <mergeCell ref="AL106:AL107"/>
    <mergeCell ref="AM106:AM107"/>
    <mergeCell ref="AN106:AN107"/>
    <mergeCell ref="AO106:AO107"/>
    <mergeCell ref="AP106:AP107"/>
    <mergeCell ref="AQ106:AQ107"/>
    <mergeCell ref="AR106:AR107"/>
    <mergeCell ref="AS106:AS107"/>
    <mergeCell ref="AV106:AV107"/>
    <mergeCell ref="AX106:AX109"/>
    <mergeCell ref="AY106:AY107"/>
    <mergeCell ref="AZ106:AZ107"/>
    <mergeCell ref="BA106:BA107"/>
    <mergeCell ref="BB106:BB107"/>
    <mergeCell ref="BC106:BC107"/>
    <mergeCell ref="BD106:BD107"/>
    <mergeCell ref="BE106:BE107"/>
    <mergeCell ref="BF106:BF107"/>
    <mergeCell ref="BG106:BG107"/>
    <mergeCell ref="BH106:BH107"/>
    <mergeCell ref="BI106:BI107"/>
    <mergeCell ref="BJ106:BJ107"/>
    <mergeCell ref="BK106:BK107"/>
    <mergeCell ref="N107:N108"/>
    <mergeCell ref="AT107:AT108"/>
    <mergeCell ref="AW107:AW108"/>
    <mergeCell ref="P108:P109"/>
    <mergeCell ref="Q108:Q109"/>
    <mergeCell ref="R108:R109"/>
    <mergeCell ref="S108:S109"/>
    <mergeCell ref="T108:T109"/>
    <mergeCell ref="U108:U109"/>
    <mergeCell ref="V108:V109"/>
    <mergeCell ref="W108:W109"/>
    <mergeCell ref="X108:X109"/>
    <mergeCell ref="Y108:Y109"/>
    <mergeCell ref="Z108:Z109"/>
    <mergeCell ref="AA108:AA109"/>
    <mergeCell ref="AB108:AB109"/>
    <mergeCell ref="AC108:AC109"/>
    <mergeCell ref="AD108:AD109"/>
    <mergeCell ref="AE108:AE109"/>
    <mergeCell ref="AF108:AF109"/>
    <mergeCell ref="AG108:AG109"/>
    <mergeCell ref="AH108:AH109"/>
    <mergeCell ref="AI108:AI109"/>
    <mergeCell ref="AJ108:AJ109"/>
    <mergeCell ref="AK108:AK109"/>
    <mergeCell ref="AL108:AL109"/>
    <mergeCell ref="AM108:AM109"/>
    <mergeCell ref="AN108:AN109"/>
    <mergeCell ref="AO108:AO109"/>
    <mergeCell ref="AP108:AP109"/>
    <mergeCell ref="AQ108:AQ109"/>
    <mergeCell ref="AR108:AR109"/>
    <mergeCell ref="AS108:AS109"/>
    <mergeCell ref="AV108:AV109"/>
    <mergeCell ref="A110:A113"/>
    <mergeCell ref="B110:F113"/>
    <mergeCell ref="G110:G113"/>
    <mergeCell ref="H110:H113"/>
    <mergeCell ref="I110:I113"/>
    <mergeCell ref="J110:J113"/>
    <mergeCell ref="K110:K113"/>
    <mergeCell ref="L110:L113"/>
    <mergeCell ref="M110:M113"/>
    <mergeCell ref="O110:O113"/>
    <mergeCell ref="P110:R111"/>
    <mergeCell ref="S110:S111"/>
    <mergeCell ref="T110:T111"/>
    <mergeCell ref="U110:U111"/>
    <mergeCell ref="V110:V111"/>
    <mergeCell ref="W110:W111"/>
    <mergeCell ref="X110:X111"/>
    <mergeCell ref="Y110:Y111"/>
    <mergeCell ref="Z110:Z111"/>
    <mergeCell ref="AA110:AA111"/>
    <mergeCell ref="AB110:AB111"/>
    <mergeCell ref="AC110:AC111"/>
    <mergeCell ref="AD110:AD111"/>
    <mergeCell ref="AE110:AE111"/>
    <mergeCell ref="AF110:AF111"/>
    <mergeCell ref="AG110:AG111"/>
    <mergeCell ref="AH110:AH111"/>
    <mergeCell ref="AI110:AI111"/>
    <mergeCell ref="AJ110:AJ111"/>
    <mergeCell ref="AK110:AK111"/>
    <mergeCell ref="AL110:AL111"/>
    <mergeCell ref="AM110:AM111"/>
    <mergeCell ref="AN110:AN111"/>
    <mergeCell ref="AO110:AO111"/>
    <mergeCell ref="AP110:AP111"/>
    <mergeCell ref="AQ110:AQ111"/>
    <mergeCell ref="AR110:AR111"/>
    <mergeCell ref="AS110:AS111"/>
    <mergeCell ref="AV110:AV111"/>
    <mergeCell ref="AX110:AX113"/>
    <mergeCell ref="AY110:AY111"/>
    <mergeCell ref="AZ110:AZ111"/>
    <mergeCell ref="BA110:BA111"/>
    <mergeCell ref="BB110:BB111"/>
    <mergeCell ref="BC110:BC111"/>
    <mergeCell ref="BD110:BD111"/>
    <mergeCell ref="BE110:BE111"/>
    <mergeCell ref="BF110:BF111"/>
    <mergeCell ref="BG110:BG111"/>
    <mergeCell ref="BH110:BH111"/>
    <mergeCell ref="BI110:BI111"/>
    <mergeCell ref="BJ110:BJ111"/>
    <mergeCell ref="BK110:BK111"/>
    <mergeCell ref="N111:N112"/>
    <mergeCell ref="AT111:AT112"/>
    <mergeCell ref="AW111:AW112"/>
    <mergeCell ref="P112:P113"/>
    <mergeCell ref="Q112:Q113"/>
    <mergeCell ref="R112:R113"/>
    <mergeCell ref="S112:S113"/>
    <mergeCell ref="T112:T113"/>
    <mergeCell ref="U112:U113"/>
    <mergeCell ref="V112:V113"/>
    <mergeCell ref="W112:W113"/>
    <mergeCell ref="X112:X113"/>
    <mergeCell ref="Y112:Y113"/>
    <mergeCell ref="Z112:Z113"/>
    <mergeCell ref="AA112:AA113"/>
    <mergeCell ref="AB112:AB113"/>
    <mergeCell ref="AC112:AC113"/>
    <mergeCell ref="AD112:AD113"/>
    <mergeCell ref="AE112:AE113"/>
    <mergeCell ref="AF112:AF113"/>
    <mergeCell ref="AG112:AG113"/>
    <mergeCell ref="AH112:AH113"/>
    <mergeCell ref="AI112:AI113"/>
    <mergeCell ref="AJ112:AJ113"/>
    <mergeCell ref="AK112:AK113"/>
    <mergeCell ref="AL112:AL113"/>
    <mergeCell ref="AM112:AM113"/>
    <mergeCell ref="AN112:AN113"/>
    <mergeCell ref="AO112:AO113"/>
    <mergeCell ref="AP112:AP113"/>
    <mergeCell ref="AQ112:AQ113"/>
    <mergeCell ref="AR112:AR113"/>
    <mergeCell ref="AS112:AS113"/>
    <mergeCell ref="AV112:AV113"/>
    <mergeCell ref="A114:A117"/>
    <mergeCell ref="B114:F117"/>
    <mergeCell ref="G114:G117"/>
    <mergeCell ref="H114:H117"/>
    <mergeCell ref="I114:I117"/>
    <mergeCell ref="J114:J117"/>
    <mergeCell ref="K114:K117"/>
    <mergeCell ref="L114:L117"/>
    <mergeCell ref="M114:M117"/>
    <mergeCell ref="O114:O117"/>
    <mergeCell ref="P114:R115"/>
    <mergeCell ref="S114:S115"/>
    <mergeCell ref="T114:T115"/>
    <mergeCell ref="U114:U115"/>
    <mergeCell ref="V114:V115"/>
    <mergeCell ref="W114:W115"/>
    <mergeCell ref="X114:X115"/>
    <mergeCell ref="Y114:Y115"/>
    <mergeCell ref="Z114:Z115"/>
    <mergeCell ref="AA114:AA115"/>
    <mergeCell ref="AB114:AB115"/>
    <mergeCell ref="AC114:AC115"/>
    <mergeCell ref="AD114:AD115"/>
    <mergeCell ref="AE114:AE115"/>
    <mergeCell ref="AF114:AF115"/>
    <mergeCell ref="AG114:AG115"/>
    <mergeCell ref="AH114:AH115"/>
    <mergeCell ref="AI114:AI115"/>
    <mergeCell ref="AJ114:AJ115"/>
    <mergeCell ref="AK114:AK115"/>
    <mergeCell ref="AL114:AL115"/>
    <mergeCell ref="AM114:AM115"/>
    <mergeCell ref="AN114:AN115"/>
    <mergeCell ref="AO114:AO115"/>
    <mergeCell ref="AP114:AP115"/>
    <mergeCell ref="AQ114:AQ115"/>
    <mergeCell ref="AR114:AR115"/>
    <mergeCell ref="AS114:AS115"/>
    <mergeCell ref="AV114:AV115"/>
    <mergeCell ref="AX114:AX117"/>
    <mergeCell ref="AY114:AY115"/>
    <mergeCell ref="AZ114:AZ115"/>
    <mergeCell ref="BA114:BA115"/>
    <mergeCell ref="BB114:BB115"/>
    <mergeCell ref="BC114:BC115"/>
    <mergeCell ref="BD114:BD115"/>
    <mergeCell ref="BE114:BE115"/>
    <mergeCell ref="BF114:BF115"/>
    <mergeCell ref="BG114:BG115"/>
    <mergeCell ref="BH114:BH115"/>
    <mergeCell ref="BI114:BI115"/>
    <mergeCell ref="BJ114:BJ115"/>
    <mergeCell ref="BK114:BK115"/>
    <mergeCell ref="N115:N116"/>
    <mergeCell ref="AT115:AT116"/>
    <mergeCell ref="AW115:AW116"/>
    <mergeCell ref="P116:P117"/>
    <mergeCell ref="Q116:Q117"/>
    <mergeCell ref="R116:R117"/>
    <mergeCell ref="S116:S117"/>
    <mergeCell ref="T116:T117"/>
    <mergeCell ref="U116:U117"/>
    <mergeCell ref="V116:V117"/>
    <mergeCell ref="W116:W117"/>
    <mergeCell ref="X116:X117"/>
    <mergeCell ref="Y116:Y117"/>
    <mergeCell ref="Z116:Z117"/>
    <mergeCell ref="AA116:AA117"/>
    <mergeCell ref="AB116:AB117"/>
    <mergeCell ref="AC116:AC117"/>
    <mergeCell ref="AD116:AD117"/>
    <mergeCell ref="AE116:AE117"/>
    <mergeCell ref="AF116:AF117"/>
    <mergeCell ref="AG116:AG117"/>
    <mergeCell ref="AH116:AH117"/>
    <mergeCell ref="AI116:AI117"/>
    <mergeCell ref="AJ116:AJ117"/>
    <mergeCell ref="AK116:AK117"/>
    <mergeCell ref="AL116:AL117"/>
    <mergeCell ref="AM116:AM117"/>
    <mergeCell ref="AN116:AN117"/>
    <mergeCell ref="AO116:AO117"/>
    <mergeCell ref="AP116:AP117"/>
    <mergeCell ref="AQ116:AQ117"/>
    <mergeCell ref="AR116:AR117"/>
    <mergeCell ref="AS116:AS117"/>
    <mergeCell ref="AV116:AV117"/>
    <mergeCell ref="A118:A121"/>
    <mergeCell ref="B118:F121"/>
    <mergeCell ref="G118:G121"/>
    <mergeCell ref="H118:H121"/>
    <mergeCell ref="I118:I121"/>
    <mergeCell ref="J118:J121"/>
    <mergeCell ref="K118:K121"/>
    <mergeCell ref="L118:L121"/>
    <mergeCell ref="M118:M121"/>
    <mergeCell ref="O118:O121"/>
    <mergeCell ref="P118:R119"/>
    <mergeCell ref="S118:S119"/>
    <mergeCell ref="T118:T119"/>
    <mergeCell ref="U118:U119"/>
    <mergeCell ref="V118:V119"/>
    <mergeCell ref="W118:W119"/>
    <mergeCell ref="X118:X119"/>
    <mergeCell ref="Y118:Y119"/>
    <mergeCell ref="Z118:Z119"/>
    <mergeCell ref="AA118:AA119"/>
    <mergeCell ref="AB118:AB119"/>
    <mergeCell ref="AC118:AC119"/>
    <mergeCell ref="AD118:AD119"/>
    <mergeCell ref="AE118:AE119"/>
    <mergeCell ref="AF118:AF119"/>
    <mergeCell ref="AG118:AG119"/>
    <mergeCell ref="AH118:AH119"/>
    <mergeCell ref="AI118:AI119"/>
    <mergeCell ref="AJ118:AJ119"/>
    <mergeCell ref="AK118:AK119"/>
    <mergeCell ref="AL118:AL119"/>
    <mergeCell ref="AM118:AM119"/>
    <mergeCell ref="AN118:AN119"/>
    <mergeCell ref="AO118:AO119"/>
    <mergeCell ref="AP118:AP119"/>
    <mergeCell ref="AQ118:AQ119"/>
    <mergeCell ref="AR118:AR119"/>
    <mergeCell ref="AS118:AS119"/>
    <mergeCell ref="AV118:AV119"/>
    <mergeCell ref="AX118:AX121"/>
    <mergeCell ref="AY118:AY119"/>
    <mergeCell ref="AZ118:AZ119"/>
    <mergeCell ref="BA118:BA119"/>
    <mergeCell ref="BB118:BB119"/>
    <mergeCell ref="BC118:BC119"/>
    <mergeCell ref="BD118:BD119"/>
    <mergeCell ref="BE118:BE119"/>
    <mergeCell ref="BF118:BF119"/>
    <mergeCell ref="BG118:BG119"/>
    <mergeCell ref="BH118:BH119"/>
    <mergeCell ref="BI118:BI119"/>
    <mergeCell ref="BJ118:BJ119"/>
    <mergeCell ref="BK118:BK119"/>
    <mergeCell ref="N119:N120"/>
    <mergeCell ref="AT119:AT120"/>
    <mergeCell ref="AW119:AW120"/>
    <mergeCell ref="P120:P121"/>
    <mergeCell ref="Q120:Q121"/>
    <mergeCell ref="R120:R121"/>
    <mergeCell ref="S120:S121"/>
    <mergeCell ref="T120:T121"/>
    <mergeCell ref="U120:U121"/>
    <mergeCell ref="V120:V121"/>
    <mergeCell ref="W120:W121"/>
    <mergeCell ref="X120:X121"/>
    <mergeCell ref="Y120:Y121"/>
    <mergeCell ref="Z120:Z121"/>
    <mergeCell ref="AA120:AA121"/>
    <mergeCell ref="AB120:AB121"/>
    <mergeCell ref="AC120:AC121"/>
    <mergeCell ref="AD120:AD121"/>
    <mergeCell ref="AE120:AE121"/>
    <mergeCell ref="AF120:AF121"/>
    <mergeCell ref="AG120:AG121"/>
    <mergeCell ref="AH120:AH121"/>
    <mergeCell ref="AI120:AI121"/>
    <mergeCell ref="AJ120:AJ121"/>
    <mergeCell ref="AK120:AK121"/>
    <mergeCell ref="AL120:AL121"/>
    <mergeCell ref="AM120:AM121"/>
    <mergeCell ref="AN120:AN121"/>
    <mergeCell ref="AO120:AO121"/>
    <mergeCell ref="AP120:AP121"/>
    <mergeCell ref="AQ120:AQ121"/>
    <mergeCell ref="AR120:AR121"/>
    <mergeCell ref="AS120:AS121"/>
    <mergeCell ref="AV120:AV121"/>
    <mergeCell ref="A122:A125"/>
    <mergeCell ref="B122:F125"/>
    <mergeCell ref="G122:G125"/>
    <mergeCell ref="H122:H125"/>
    <mergeCell ref="I122:I125"/>
    <mergeCell ref="J122:J125"/>
    <mergeCell ref="K122:K125"/>
    <mergeCell ref="L122:L125"/>
    <mergeCell ref="M122:M125"/>
    <mergeCell ref="O122:O125"/>
    <mergeCell ref="P122:R123"/>
    <mergeCell ref="S122:S123"/>
    <mergeCell ref="T122:T123"/>
    <mergeCell ref="U122:U123"/>
    <mergeCell ref="V122:V123"/>
    <mergeCell ref="W122:W123"/>
    <mergeCell ref="X122:X123"/>
    <mergeCell ref="Y122:Y123"/>
    <mergeCell ref="Z122:Z123"/>
    <mergeCell ref="AA122:AA123"/>
    <mergeCell ref="AB122:AB123"/>
    <mergeCell ref="AC122:AC123"/>
    <mergeCell ref="AD122:AD123"/>
    <mergeCell ref="AE122:AE123"/>
    <mergeCell ref="AF122:AF123"/>
    <mergeCell ref="AG122:AG123"/>
    <mergeCell ref="AH122:AH123"/>
    <mergeCell ref="AI122:AI123"/>
    <mergeCell ref="AJ122:AJ123"/>
    <mergeCell ref="AK122:AK123"/>
    <mergeCell ref="AL122:AL123"/>
    <mergeCell ref="AM122:AM123"/>
    <mergeCell ref="AN122:AN123"/>
    <mergeCell ref="AO122:AO123"/>
    <mergeCell ref="AP122:AP123"/>
    <mergeCell ref="AQ122:AQ123"/>
    <mergeCell ref="AR122:AR123"/>
    <mergeCell ref="AS122:AS123"/>
    <mergeCell ref="AV122:AV123"/>
    <mergeCell ref="AX122:AX125"/>
    <mergeCell ref="AY122:AY123"/>
    <mergeCell ref="AZ122:AZ123"/>
    <mergeCell ref="BA122:BA123"/>
    <mergeCell ref="BB122:BB123"/>
    <mergeCell ref="BC122:BC123"/>
    <mergeCell ref="BD122:BD123"/>
    <mergeCell ref="BE122:BE123"/>
    <mergeCell ref="BF122:BF123"/>
    <mergeCell ref="BG122:BG123"/>
    <mergeCell ref="BH122:BH123"/>
    <mergeCell ref="BI122:BI123"/>
    <mergeCell ref="BJ122:BJ123"/>
    <mergeCell ref="BK122:BK123"/>
    <mergeCell ref="N123:N124"/>
    <mergeCell ref="AT123:AT124"/>
    <mergeCell ref="AW123:AW124"/>
    <mergeCell ref="P124:P125"/>
    <mergeCell ref="Q124:Q125"/>
    <mergeCell ref="R124:R125"/>
    <mergeCell ref="S124:S125"/>
    <mergeCell ref="T124:T125"/>
    <mergeCell ref="U124:U125"/>
    <mergeCell ref="V124:V125"/>
    <mergeCell ref="W124:W125"/>
    <mergeCell ref="X124:X125"/>
    <mergeCell ref="Y124:Y125"/>
    <mergeCell ref="Z124:Z125"/>
    <mergeCell ref="AA124:AA125"/>
    <mergeCell ref="AB124:AB125"/>
    <mergeCell ref="AC124:AC125"/>
    <mergeCell ref="AD124:AD125"/>
    <mergeCell ref="AE124:AE125"/>
    <mergeCell ref="AF124:AF125"/>
    <mergeCell ref="AG124:AG125"/>
    <mergeCell ref="AH124:AH125"/>
    <mergeCell ref="AI124:AI125"/>
    <mergeCell ref="AJ124:AJ125"/>
    <mergeCell ref="AK124:AK125"/>
    <mergeCell ref="AL124:AL125"/>
    <mergeCell ref="AM124:AM125"/>
    <mergeCell ref="AN124:AN125"/>
    <mergeCell ref="AO124:AO125"/>
    <mergeCell ref="AP124:AP125"/>
    <mergeCell ref="AQ124:AQ125"/>
    <mergeCell ref="AR124:AR125"/>
    <mergeCell ref="AS124:AS125"/>
    <mergeCell ref="AV124:AV125"/>
    <mergeCell ref="A126:A129"/>
    <mergeCell ref="B126:F129"/>
    <mergeCell ref="G126:G129"/>
    <mergeCell ref="H126:H129"/>
    <mergeCell ref="I126:I129"/>
    <mergeCell ref="J126:J129"/>
    <mergeCell ref="K126:K129"/>
    <mergeCell ref="L126:L129"/>
    <mergeCell ref="M126:M129"/>
    <mergeCell ref="O126:O129"/>
    <mergeCell ref="P126:R127"/>
    <mergeCell ref="S126:S127"/>
    <mergeCell ref="T126:T127"/>
    <mergeCell ref="U126:U127"/>
    <mergeCell ref="V126:V127"/>
    <mergeCell ref="W126:W127"/>
    <mergeCell ref="X126:X127"/>
    <mergeCell ref="Y126:Y127"/>
    <mergeCell ref="Z126:Z127"/>
    <mergeCell ref="AA126:AA127"/>
    <mergeCell ref="AB126:AB127"/>
    <mergeCell ref="AC126:AC127"/>
    <mergeCell ref="AD126:AD127"/>
    <mergeCell ref="AE126:AE127"/>
    <mergeCell ref="AF126:AF127"/>
    <mergeCell ref="AG126:AG127"/>
    <mergeCell ref="AH126:AH127"/>
    <mergeCell ref="AI126:AI127"/>
    <mergeCell ref="AJ126:AJ127"/>
    <mergeCell ref="AK126:AK127"/>
    <mergeCell ref="AL126:AL127"/>
    <mergeCell ref="AM126:AM127"/>
    <mergeCell ref="AN126:AN127"/>
    <mergeCell ref="AO126:AO127"/>
    <mergeCell ref="AP126:AP127"/>
    <mergeCell ref="AQ126:AQ127"/>
    <mergeCell ref="AR126:AR127"/>
    <mergeCell ref="AS126:AS127"/>
    <mergeCell ref="AV126:AV127"/>
    <mergeCell ref="AX126:AX129"/>
    <mergeCell ref="AY126:AY127"/>
    <mergeCell ref="AZ126:AZ127"/>
    <mergeCell ref="BA126:BA127"/>
    <mergeCell ref="BB126:BB127"/>
    <mergeCell ref="BC126:BC127"/>
    <mergeCell ref="BD126:BD127"/>
    <mergeCell ref="BE126:BE127"/>
    <mergeCell ref="BF126:BF127"/>
    <mergeCell ref="BG126:BG127"/>
    <mergeCell ref="BH126:BH127"/>
    <mergeCell ref="BI126:BI127"/>
    <mergeCell ref="BJ126:BJ127"/>
    <mergeCell ref="BK126:BK127"/>
    <mergeCell ref="N127:N128"/>
    <mergeCell ref="AT127:AT128"/>
    <mergeCell ref="AW127:AW128"/>
    <mergeCell ref="P128:P129"/>
    <mergeCell ref="Q128:Q129"/>
    <mergeCell ref="R128:R129"/>
    <mergeCell ref="S128:S129"/>
    <mergeCell ref="T128:T129"/>
    <mergeCell ref="U128:U129"/>
    <mergeCell ref="V128:V129"/>
    <mergeCell ref="W128:W129"/>
    <mergeCell ref="X128:X129"/>
    <mergeCell ref="Y128:Y129"/>
    <mergeCell ref="Z128:Z129"/>
    <mergeCell ref="AA128:AA129"/>
    <mergeCell ref="AB128:AB129"/>
    <mergeCell ref="AC128:AC129"/>
    <mergeCell ref="AD128:AD129"/>
    <mergeCell ref="AE128:AE129"/>
    <mergeCell ref="AF128:AF129"/>
    <mergeCell ref="AG128:AG129"/>
    <mergeCell ref="AH128:AH129"/>
    <mergeCell ref="AI128:AI129"/>
    <mergeCell ref="AJ128:AJ129"/>
    <mergeCell ref="AK128:AK129"/>
    <mergeCell ref="AL128:AL129"/>
    <mergeCell ref="AM128:AM129"/>
    <mergeCell ref="AN128:AN129"/>
    <mergeCell ref="AO128:AO129"/>
    <mergeCell ref="AP128:AP129"/>
    <mergeCell ref="AQ128:AQ129"/>
    <mergeCell ref="AR128:AR129"/>
    <mergeCell ref="AS128:AS129"/>
    <mergeCell ref="AV128:AV129"/>
    <mergeCell ref="A130:A133"/>
    <mergeCell ref="B130:F133"/>
    <mergeCell ref="G130:G133"/>
    <mergeCell ref="H130:H133"/>
    <mergeCell ref="I130:I133"/>
    <mergeCell ref="J130:J133"/>
    <mergeCell ref="K130:K133"/>
    <mergeCell ref="L130:L133"/>
    <mergeCell ref="M130:M133"/>
    <mergeCell ref="O130:O133"/>
    <mergeCell ref="P130:R131"/>
    <mergeCell ref="S130:S131"/>
    <mergeCell ref="T130:T131"/>
    <mergeCell ref="U130:U131"/>
    <mergeCell ref="V130:V131"/>
    <mergeCell ref="W130:W131"/>
    <mergeCell ref="X130:X131"/>
    <mergeCell ref="Y130:Y131"/>
    <mergeCell ref="Z130:Z131"/>
    <mergeCell ref="AA130:AA131"/>
    <mergeCell ref="AB130:AB131"/>
    <mergeCell ref="AC130:AC131"/>
    <mergeCell ref="AD130:AD131"/>
    <mergeCell ref="AE130:AE131"/>
    <mergeCell ref="AF130:AF131"/>
    <mergeCell ref="AG130:AG131"/>
    <mergeCell ref="AH130:AH131"/>
    <mergeCell ref="AI130:AI131"/>
    <mergeCell ref="AJ130:AJ131"/>
    <mergeCell ref="AK130:AK131"/>
    <mergeCell ref="AL130:AL131"/>
    <mergeCell ref="AM130:AM131"/>
    <mergeCell ref="AN130:AN131"/>
    <mergeCell ref="AO130:AO131"/>
    <mergeCell ref="AP130:AP131"/>
    <mergeCell ref="AQ130:AQ131"/>
    <mergeCell ref="AR130:AR131"/>
    <mergeCell ref="AS130:AS131"/>
    <mergeCell ref="AV130:AV131"/>
    <mergeCell ref="AX130:AX133"/>
    <mergeCell ref="AY130:AY131"/>
    <mergeCell ref="AZ130:AZ131"/>
    <mergeCell ref="BA130:BA131"/>
    <mergeCell ref="BB130:BB131"/>
    <mergeCell ref="BC130:BC131"/>
    <mergeCell ref="BD130:BD131"/>
    <mergeCell ref="BE130:BE131"/>
    <mergeCell ref="BF130:BF131"/>
    <mergeCell ref="BG130:BG131"/>
    <mergeCell ref="BH130:BH131"/>
    <mergeCell ref="BI130:BI131"/>
    <mergeCell ref="BJ130:BJ131"/>
    <mergeCell ref="BK130:BK131"/>
    <mergeCell ref="N131:N132"/>
    <mergeCell ref="AT131:AT132"/>
    <mergeCell ref="AW131:AW132"/>
    <mergeCell ref="P132:P133"/>
    <mergeCell ref="Q132:Q133"/>
    <mergeCell ref="R132:R133"/>
    <mergeCell ref="S132:S133"/>
    <mergeCell ref="T132:T133"/>
    <mergeCell ref="U132:U133"/>
    <mergeCell ref="V132:V133"/>
    <mergeCell ref="W132:W133"/>
    <mergeCell ref="X132:X133"/>
    <mergeCell ref="Y132:Y133"/>
    <mergeCell ref="Z132:Z133"/>
    <mergeCell ref="AA132:AA133"/>
    <mergeCell ref="AB132:AB133"/>
    <mergeCell ref="AC132:AC133"/>
    <mergeCell ref="AD132:AD133"/>
    <mergeCell ref="AE132:AE133"/>
    <mergeCell ref="AF132:AF133"/>
    <mergeCell ref="AG132:AG133"/>
    <mergeCell ref="AH132:AH133"/>
    <mergeCell ref="AI132:AI133"/>
    <mergeCell ref="AJ132:AJ133"/>
    <mergeCell ref="AK132:AK133"/>
    <mergeCell ref="AL132:AL133"/>
    <mergeCell ref="AM132:AM133"/>
    <mergeCell ref="AN132:AN133"/>
    <mergeCell ref="AO132:AO133"/>
    <mergeCell ref="AP132:AP133"/>
    <mergeCell ref="AQ132:AQ133"/>
    <mergeCell ref="AR132:AR133"/>
    <mergeCell ref="AS132:AS133"/>
    <mergeCell ref="AV132:AV133"/>
    <mergeCell ref="A134:A137"/>
    <mergeCell ref="B134:F137"/>
    <mergeCell ref="G134:G137"/>
    <mergeCell ref="H134:H137"/>
    <mergeCell ref="I134:I137"/>
    <mergeCell ref="J134:J137"/>
    <mergeCell ref="K134:K137"/>
    <mergeCell ref="L134:L137"/>
    <mergeCell ref="M134:M137"/>
    <mergeCell ref="O134:O137"/>
    <mergeCell ref="P134:R135"/>
    <mergeCell ref="S134:S135"/>
    <mergeCell ref="T134:T135"/>
    <mergeCell ref="U134:U135"/>
    <mergeCell ref="V134:V135"/>
    <mergeCell ref="W134:W135"/>
    <mergeCell ref="X134:X135"/>
    <mergeCell ref="Y134:Y135"/>
    <mergeCell ref="Z134:Z135"/>
    <mergeCell ref="AA134:AA135"/>
    <mergeCell ref="AB134:AB135"/>
    <mergeCell ref="AC134:AC135"/>
    <mergeCell ref="AD134:AD135"/>
    <mergeCell ref="AE134:AE135"/>
    <mergeCell ref="AF134:AF135"/>
    <mergeCell ref="AG134:AG135"/>
    <mergeCell ref="AH134:AH135"/>
    <mergeCell ref="AI134:AI135"/>
    <mergeCell ref="AJ134:AJ135"/>
    <mergeCell ref="AK134:AK135"/>
    <mergeCell ref="AL134:AL135"/>
    <mergeCell ref="AM134:AM135"/>
    <mergeCell ref="AN134:AN135"/>
    <mergeCell ref="AO134:AO135"/>
    <mergeCell ref="AP134:AP135"/>
    <mergeCell ref="AQ134:AQ135"/>
    <mergeCell ref="AR134:AR135"/>
    <mergeCell ref="AS134:AS135"/>
    <mergeCell ref="AV134:AV135"/>
    <mergeCell ref="AX134:AX137"/>
    <mergeCell ref="AY134:AY135"/>
    <mergeCell ref="AZ134:AZ135"/>
    <mergeCell ref="BA134:BA135"/>
    <mergeCell ref="BB134:BB135"/>
    <mergeCell ref="BC134:BC135"/>
    <mergeCell ref="BD134:BD135"/>
    <mergeCell ref="BE134:BE135"/>
    <mergeCell ref="BF134:BF135"/>
    <mergeCell ref="BG134:BG135"/>
    <mergeCell ref="BH134:BH135"/>
    <mergeCell ref="BI134:BI135"/>
    <mergeCell ref="BJ134:BJ135"/>
    <mergeCell ref="BK134:BK135"/>
    <mergeCell ref="N135:N136"/>
    <mergeCell ref="AT135:AT136"/>
    <mergeCell ref="AW135:AW136"/>
    <mergeCell ref="P136:P137"/>
    <mergeCell ref="Q136:Q137"/>
    <mergeCell ref="R136:R137"/>
    <mergeCell ref="S136:S137"/>
    <mergeCell ref="T136:T137"/>
    <mergeCell ref="U136:U137"/>
    <mergeCell ref="V136:V137"/>
    <mergeCell ref="W136:W137"/>
    <mergeCell ref="X136:X137"/>
    <mergeCell ref="Y136:Y137"/>
    <mergeCell ref="Z136:Z137"/>
    <mergeCell ref="AA136:AA137"/>
    <mergeCell ref="AB136:AB137"/>
    <mergeCell ref="AC136:AC137"/>
    <mergeCell ref="AD136:AD137"/>
    <mergeCell ref="AE136:AE137"/>
    <mergeCell ref="AF136:AF137"/>
    <mergeCell ref="AG136:AG137"/>
    <mergeCell ref="AH136:AH137"/>
    <mergeCell ref="AI136:AI137"/>
    <mergeCell ref="AJ136:AJ137"/>
    <mergeCell ref="AK136:AK137"/>
    <mergeCell ref="AL136:AL137"/>
    <mergeCell ref="AM136:AM137"/>
    <mergeCell ref="AN136:AN137"/>
    <mergeCell ref="AO136:AO137"/>
    <mergeCell ref="AP136:AP137"/>
    <mergeCell ref="AQ136:AQ137"/>
    <mergeCell ref="AR136:AR137"/>
    <mergeCell ref="AS136:AS137"/>
    <mergeCell ref="AV136:AV137"/>
    <mergeCell ref="A138:A141"/>
    <mergeCell ref="B138:F141"/>
    <mergeCell ref="G138:G141"/>
    <mergeCell ref="H138:H141"/>
    <mergeCell ref="I138:I141"/>
    <mergeCell ref="J138:J141"/>
    <mergeCell ref="K138:K141"/>
    <mergeCell ref="L138:L141"/>
    <mergeCell ref="M138:M141"/>
    <mergeCell ref="O138:O141"/>
    <mergeCell ref="P138:R139"/>
    <mergeCell ref="S138:S139"/>
    <mergeCell ref="T138:T139"/>
    <mergeCell ref="U138:U139"/>
    <mergeCell ref="V138:V139"/>
    <mergeCell ref="W138:W139"/>
    <mergeCell ref="X138:X139"/>
    <mergeCell ref="Y138:Y139"/>
    <mergeCell ref="Z138:Z139"/>
    <mergeCell ref="AA138:AA139"/>
    <mergeCell ref="AB138:AB139"/>
    <mergeCell ref="AC138:AC139"/>
    <mergeCell ref="AD138:AD139"/>
    <mergeCell ref="AE138:AE139"/>
    <mergeCell ref="AF138:AF139"/>
    <mergeCell ref="AG138:AG139"/>
    <mergeCell ref="AH138:AH139"/>
    <mergeCell ref="AI138:AI139"/>
    <mergeCell ref="AJ138:AJ139"/>
    <mergeCell ref="AK138:AK139"/>
    <mergeCell ref="AL138:AL139"/>
    <mergeCell ref="AM138:AM139"/>
    <mergeCell ref="AN138:AN139"/>
    <mergeCell ref="AO138:AO139"/>
    <mergeCell ref="AP138:AP139"/>
    <mergeCell ref="AQ138:AQ139"/>
    <mergeCell ref="AR138:AR139"/>
    <mergeCell ref="AS138:AS139"/>
    <mergeCell ref="AV138:AV139"/>
    <mergeCell ref="AX138:AX141"/>
    <mergeCell ref="AY138:AY139"/>
    <mergeCell ref="AZ138:AZ139"/>
    <mergeCell ref="BA138:BA139"/>
    <mergeCell ref="BB138:BB139"/>
    <mergeCell ref="BC138:BC139"/>
    <mergeCell ref="BD138:BD139"/>
    <mergeCell ref="BE138:BE139"/>
    <mergeCell ref="BF138:BF139"/>
    <mergeCell ref="BG138:BG139"/>
    <mergeCell ref="BH138:BH139"/>
    <mergeCell ref="BI138:BI139"/>
    <mergeCell ref="BJ138:BJ139"/>
    <mergeCell ref="BK138:BK139"/>
    <mergeCell ref="N139:N140"/>
    <mergeCell ref="AT139:AT140"/>
    <mergeCell ref="AW139:AW140"/>
    <mergeCell ref="P140:P141"/>
    <mergeCell ref="Q140:Q141"/>
    <mergeCell ref="R140:R141"/>
    <mergeCell ref="S140:S141"/>
    <mergeCell ref="T140:T141"/>
    <mergeCell ref="U140:U141"/>
    <mergeCell ref="V140:V141"/>
    <mergeCell ref="W140:W141"/>
    <mergeCell ref="X140:X141"/>
    <mergeCell ref="Y140:Y141"/>
    <mergeCell ref="Z140:Z141"/>
    <mergeCell ref="AA140:AA141"/>
    <mergeCell ref="AB140:AB141"/>
    <mergeCell ref="AC140:AC141"/>
    <mergeCell ref="AD140:AD141"/>
    <mergeCell ref="AE140:AE141"/>
    <mergeCell ref="AF140:AF141"/>
    <mergeCell ref="AG140:AG141"/>
    <mergeCell ref="AH140:AH141"/>
    <mergeCell ref="AI140:AI141"/>
    <mergeCell ref="AJ140:AJ141"/>
    <mergeCell ref="AK140:AK141"/>
    <mergeCell ref="AL140:AL141"/>
    <mergeCell ref="AM140:AM141"/>
    <mergeCell ref="AN140:AN141"/>
    <mergeCell ref="AO140:AO141"/>
    <mergeCell ref="AP140:AP141"/>
    <mergeCell ref="AQ140:AQ141"/>
    <mergeCell ref="AR140:AR141"/>
    <mergeCell ref="AS140:AS141"/>
    <mergeCell ref="AV140:AV141"/>
    <mergeCell ref="A142:A145"/>
    <mergeCell ref="B142:F145"/>
    <mergeCell ref="G142:G145"/>
    <mergeCell ref="H142:H145"/>
    <mergeCell ref="I142:I145"/>
    <mergeCell ref="J142:J145"/>
    <mergeCell ref="K142:K145"/>
    <mergeCell ref="L142:L145"/>
    <mergeCell ref="M142:M145"/>
    <mergeCell ref="O142:O145"/>
    <mergeCell ref="P142:R143"/>
    <mergeCell ref="S142:S143"/>
    <mergeCell ref="T142:T143"/>
    <mergeCell ref="U142:U143"/>
    <mergeCell ref="V142:V143"/>
    <mergeCell ref="W142:W143"/>
    <mergeCell ref="X142:X143"/>
    <mergeCell ref="Y142:Y143"/>
    <mergeCell ref="Z142:Z143"/>
    <mergeCell ref="AA142:AA143"/>
    <mergeCell ref="AB142:AB143"/>
    <mergeCell ref="AC142:AC143"/>
    <mergeCell ref="AD142:AD143"/>
    <mergeCell ref="AE142:AE143"/>
    <mergeCell ref="AF142:AF143"/>
    <mergeCell ref="AG142:AG143"/>
    <mergeCell ref="AH142:AH143"/>
    <mergeCell ref="AI142:AI143"/>
    <mergeCell ref="AJ142:AJ143"/>
    <mergeCell ref="AK142:AK143"/>
    <mergeCell ref="AL142:AL143"/>
    <mergeCell ref="AM142:AM143"/>
    <mergeCell ref="AN142:AN143"/>
    <mergeCell ref="AO142:AO143"/>
    <mergeCell ref="AP142:AP143"/>
    <mergeCell ref="AQ142:AQ143"/>
    <mergeCell ref="AR142:AR143"/>
    <mergeCell ref="AS142:AS143"/>
    <mergeCell ref="AV142:AV143"/>
    <mergeCell ref="AX142:AX145"/>
    <mergeCell ref="AY142:AY143"/>
    <mergeCell ref="AZ142:AZ143"/>
    <mergeCell ref="BA142:BA143"/>
    <mergeCell ref="BB142:BB143"/>
    <mergeCell ref="BC142:BC143"/>
    <mergeCell ref="BD142:BD143"/>
    <mergeCell ref="BE142:BE143"/>
    <mergeCell ref="BF142:BF143"/>
    <mergeCell ref="BG142:BG143"/>
    <mergeCell ref="BH142:BH143"/>
    <mergeCell ref="BI142:BI143"/>
    <mergeCell ref="BJ142:BJ143"/>
    <mergeCell ref="BK142:BK143"/>
    <mergeCell ref="N143:N144"/>
    <mergeCell ref="AT143:AT144"/>
    <mergeCell ref="AW143:AW144"/>
    <mergeCell ref="P144:P145"/>
    <mergeCell ref="Q144:Q145"/>
    <mergeCell ref="R144:R145"/>
    <mergeCell ref="S144:S145"/>
    <mergeCell ref="T144:T145"/>
    <mergeCell ref="U144:U145"/>
    <mergeCell ref="V144:V145"/>
    <mergeCell ref="W144:W145"/>
    <mergeCell ref="X144:X145"/>
    <mergeCell ref="Y144:Y145"/>
    <mergeCell ref="Z144:Z145"/>
    <mergeCell ref="AA144:AA145"/>
    <mergeCell ref="AB144:AB145"/>
    <mergeCell ref="AC144:AC145"/>
    <mergeCell ref="AD144:AD145"/>
    <mergeCell ref="AE144:AE145"/>
    <mergeCell ref="AF144:AF145"/>
    <mergeCell ref="AG144:AG145"/>
    <mergeCell ref="AH144:AH145"/>
    <mergeCell ref="AI144:AI145"/>
    <mergeCell ref="AJ144:AJ145"/>
    <mergeCell ref="AK144:AK145"/>
    <mergeCell ref="AL144:AL145"/>
    <mergeCell ref="AM144:AM145"/>
    <mergeCell ref="AN144:AN145"/>
    <mergeCell ref="AO144:AO145"/>
    <mergeCell ref="AP144:AP145"/>
    <mergeCell ref="AQ144:AQ145"/>
    <mergeCell ref="AR144:AR145"/>
    <mergeCell ref="AS144:AS145"/>
    <mergeCell ref="AV144:AV145"/>
    <mergeCell ref="A146:A149"/>
    <mergeCell ref="B146:F149"/>
    <mergeCell ref="G146:G149"/>
    <mergeCell ref="H146:H149"/>
    <mergeCell ref="I146:I149"/>
    <mergeCell ref="J146:J149"/>
    <mergeCell ref="K146:K149"/>
    <mergeCell ref="L146:L149"/>
    <mergeCell ref="M146:M149"/>
    <mergeCell ref="O146:O149"/>
    <mergeCell ref="P146:R147"/>
    <mergeCell ref="S146:S147"/>
    <mergeCell ref="T146:T147"/>
    <mergeCell ref="U146:U147"/>
    <mergeCell ref="V146:V147"/>
    <mergeCell ref="W146:W147"/>
    <mergeCell ref="X146:X147"/>
    <mergeCell ref="Y146:Y147"/>
    <mergeCell ref="Z146:Z147"/>
    <mergeCell ref="AA146:AA147"/>
    <mergeCell ref="AB146:AB147"/>
    <mergeCell ref="AC146:AC147"/>
    <mergeCell ref="AD146:AD147"/>
    <mergeCell ref="AE146:AE147"/>
    <mergeCell ref="AF146:AF147"/>
    <mergeCell ref="AG146:AG147"/>
    <mergeCell ref="AH146:AH147"/>
    <mergeCell ref="AI146:AI147"/>
    <mergeCell ref="AJ146:AJ147"/>
    <mergeCell ref="AK146:AK147"/>
    <mergeCell ref="AL146:AL147"/>
    <mergeCell ref="AM146:AM147"/>
    <mergeCell ref="AN146:AN147"/>
    <mergeCell ref="AO146:AO147"/>
    <mergeCell ref="AP146:AP147"/>
    <mergeCell ref="AQ146:AQ147"/>
    <mergeCell ref="AR146:AR147"/>
    <mergeCell ref="AS146:AS147"/>
    <mergeCell ref="AV146:AV147"/>
    <mergeCell ref="AX146:AX149"/>
    <mergeCell ref="AY146:AY147"/>
    <mergeCell ref="AZ146:AZ147"/>
    <mergeCell ref="BA146:BA147"/>
    <mergeCell ref="BB146:BB147"/>
    <mergeCell ref="BC146:BC147"/>
    <mergeCell ref="BD146:BD147"/>
    <mergeCell ref="BE146:BE147"/>
    <mergeCell ref="BF146:BF147"/>
    <mergeCell ref="BG146:BG147"/>
    <mergeCell ref="BH146:BH147"/>
    <mergeCell ref="BI146:BI147"/>
    <mergeCell ref="BJ146:BJ147"/>
    <mergeCell ref="BK146:BK147"/>
    <mergeCell ref="N147:N148"/>
    <mergeCell ref="AT147:AT148"/>
    <mergeCell ref="AW147:AW148"/>
    <mergeCell ref="P148:P149"/>
    <mergeCell ref="Q148:Q149"/>
    <mergeCell ref="R148:R149"/>
    <mergeCell ref="S148:S149"/>
    <mergeCell ref="T148:T149"/>
    <mergeCell ref="U148:U149"/>
    <mergeCell ref="V148:V149"/>
    <mergeCell ref="W148:W149"/>
    <mergeCell ref="X148:X149"/>
    <mergeCell ref="Y148:Y149"/>
    <mergeCell ref="Z148:Z149"/>
    <mergeCell ref="AA148:AA149"/>
    <mergeCell ref="AB148:AB149"/>
    <mergeCell ref="AC148:AC149"/>
    <mergeCell ref="AD148:AD149"/>
    <mergeCell ref="AE148:AE149"/>
    <mergeCell ref="AF148:AF149"/>
    <mergeCell ref="AG148:AG149"/>
    <mergeCell ref="AH148:AH149"/>
    <mergeCell ref="AI148:AI149"/>
    <mergeCell ref="AJ148:AJ149"/>
    <mergeCell ref="AK148:AK149"/>
    <mergeCell ref="AL148:AL149"/>
    <mergeCell ref="AM148:AM149"/>
    <mergeCell ref="AN148:AN149"/>
    <mergeCell ref="AO148:AO149"/>
    <mergeCell ref="AP148:AP149"/>
    <mergeCell ref="AQ148:AQ149"/>
    <mergeCell ref="AR148:AR149"/>
    <mergeCell ref="AS148:AS149"/>
    <mergeCell ref="AV148:AV149"/>
    <mergeCell ref="A150:A153"/>
    <mergeCell ref="B150:F153"/>
    <mergeCell ref="G150:G153"/>
    <mergeCell ref="H150:H153"/>
    <mergeCell ref="I150:I153"/>
    <mergeCell ref="J150:J153"/>
    <mergeCell ref="K150:K153"/>
    <mergeCell ref="L150:L153"/>
    <mergeCell ref="M150:M153"/>
    <mergeCell ref="O150:O153"/>
    <mergeCell ref="P150:R151"/>
    <mergeCell ref="S150:S151"/>
    <mergeCell ref="T150:T151"/>
    <mergeCell ref="U150:U151"/>
    <mergeCell ref="V150:V151"/>
    <mergeCell ref="W150:W151"/>
    <mergeCell ref="X150:X151"/>
    <mergeCell ref="Y150:Y151"/>
    <mergeCell ref="Z150:Z151"/>
    <mergeCell ref="AA150:AA151"/>
    <mergeCell ref="AB150:AB151"/>
    <mergeCell ref="AC150:AC151"/>
    <mergeCell ref="AD150:AD151"/>
    <mergeCell ref="AE150:AE151"/>
    <mergeCell ref="AF150:AF151"/>
    <mergeCell ref="AG150:AG151"/>
    <mergeCell ref="AH150:AH151"/>
    <mergeCell ref="AI150:AI151"/>
    <mergeCell ref="AJ150:AJ151"/>
    <mergeCell ref="AK150:AK151"/>
    <mergeCell ref="AL150:AL151"/>
    <mergeCell ref="AM150:AM151"/>
    <mergeCell ref="AN150:AN151"/>
    <mergeCell ref="AO150:AO151"/>
    <mergeCell ref="AP150:AP151"/>
    <mergeCell ref="AQ150:AQ151"/>
    <mergeCell ref="AR150:AR151"/>
    <mergeCell ref="AS150:AS151"/>
    <mergeCell ref="AV150:AV151"/>
    <mergeCell ref="AX150:AX153"/>
    <mergeCell ref="AY150:AY151"/>
    <mergeCell ref="AZ150:AZ151"/>
    <mergeCell ref="BA150:BA151"/>
    <mergeCell ref="BB150:BB151"/>
    <mergeCell ref="BC150:BC151"/>
    <mergeCell ref="BD150:BD151"/>
    <mergeCell ref="BE150:BE151"/>
    <mergeCell ref="BF150:BF151"/>
    <mergeCell ref="BG150:BG151"/>
    <mergeCell ref="BH150:BH151"/>
    <mergeCell ref="BI150:BI151"/>
    <mergeCell ref="BJ150:BJ151"/>
    <mergeCell ref="BK150:BK151"/>
    <mergeCell ref="N151:N152"/>
    <mergeCell ref="AT151:AT152"/>
    <mergeCell ref="AW151:AW152"/>
    <mergeCell ref="P152:P153"/>
    <mergeCell ref="Q152:Q153"/>
    <mergeCell ref="R152:R153"/>
    <mergeCell ref="S152:S153"/>
    <mergeCell ref="T152:T153"/>
    <mergeCell ref="U152:U153"/>
    <mergeCell ref="V152:V153"/>
    <mergeCell ref="W152:W153"/>
    <mergeCell ref="X152:X153"/>
    <mergeCell ref="Y152:Y153"/>
    <mergeCell ref="Z152:Z153"/>
    <mergeCell ref="AA152:AA153"/>
    <mergeCell ref="AB152:AB153"/>
    <mergeCell ref="AC152:AC153"/>
    <mergeCell ref="AD152:AD153"/>
    <mergeCell ref="AE152:AE153"/>
    <mergeCell ref="AF152:AF153"/>
    <mergeCell ref="AG152:AG153"/>
    <mergeCell ref="AH152:AH153"/>
    <mergeCell ref="AI152:AI153"/>
    <mergeCell ref="AJ152:AJ153"/>
    <mergeCell ref="AK152:AK153"/>
    <mergeCell ref="AL152:AL153"/>
    <mergeCell ref="AM152:AM153"/>
    <mergeCell ref="AN152:AN153"/>
    <mergeCell ref="AO152:AO153"/>
    <mergeCell ref="AP152:AP153"/>
    <mergeCell ref="AQ152:AQ153"/>
    <mergeCell ref="AR152:AR153"/>
    <mergeCell ref="AS152:AS153"/>
    <mergeCell ref="AV152:AV153"/>
    <mergeCell ref="A154:A157"/>
    <mergeCell ref="B154:F157"/>
    <mergeCell ref="G154:G157"/>
    <mergeCell ref="H154:H157"/>
    <mergeCell ref="I154:I157"/>
    <mergeCell ref="J154:J157"/>
    <mergeCell ref="K154:K157"/>
    <mergeCell ref="L154:L157"/>
    <mergeCell ref="M154:M157"/>
    <mergeCell ref="O154:O157"/>
    <mergeCell ref="P154:R155"/>
    <mergeCell ref="S154:S155"/>
    <mergeCell ref="T154:T155"/>
    <mergeCell ref="U154:U155"/>
    <mergeCell ref="V154:V155"/>
    <mergeCell ref="W154:W155"/>
    <mergeCell ref="X154:X155"/>
    <mergeCell ref="Y154:Y155"/>
    <mergeCell ref="Z154:Z155"/>
    <mergeCell ref="AA154:AA155"/>
    <mergeCell ref="AB154:AB155"/>
    <mergeCell ref="AC154:AC155"/>
    <mergeCell ref="AD154:AD155"/>
    <mergeCell ref="AE154:AE155"/>
    <mergeCell ref="AF154:AF155"/>
    <mergeCell ref="AG154:AG155"/>
    <mergeCell ref="AH154:AH155"/>
    <mergeCell ref="AI154:AI155"/>
    <mergeCell ref="AJ154:AJ155"/>
    <mergeCell ref="AK154:AK155"/>
    <mergeCell ref="AL154:AL155"/>
    <mergeCell ref="AM154:AM155"/>
    <mergeCell ref="AN154:AN155"/>
    <mergeCell ref="AO154:AO155"/>
    <mergeCell ref="AP154:AP155"/>
    <mergeCell ref="AQ154:AQ155"/>
    <mergeCell ref="AR154:AR155"/>
    <mergeCell ref="AS154:AS155"/>
    <mergeCell ref="AV154:AV155"/>
    <mergeCell ref="AX154:AX157"/>
    <mergeCell ref="AY154:AY155"/>
    <mergeCell ref="AZ154:AZ155"/>
    <mergeCell ref="BA154:BA155"/>
    <mergeCell ref="BB154:BB155"/>
    <mergeCell ref="BC154:BC155"/>
    <mergeCell ref="BD154:BD155"/>
    <mergeCell ref="BE154:BE155"/>
    <mergeCell ref="BF154:BF155"/>
    <mergeCell ref="BG154:BG155"/>
    <mergeCell ref="BH154:BH155"/>
    <mergeCell ref="BI154:BI155"/>
    <mergeCell ref="BJ154:BJ155"/>
    <mergeCell ref="BK154:BK155"/>
    <mergeCell ref="N155:N156"/>
    <mergeCell ref="AT155:AT156"/>
    <mergeCell ref="AW155:AW156"/>
    <mergeCell ref="P156:P157"/>
    <mergeCell ref="Q156:Q157"/>
    <mergeCell ref="R156:R157"/>
    <mergeCell ref="S156:S157"/>
    <mergeCell ref="T156:T157"/>
    <mergeCell ref="U156:U157"/>
    <mergeCell ref="V156:V157"/>
    <mergeCell ref="W156:W157"/>
    <mergeCell ref="X156:X157"/>
    <mergeCell ref="Y156:Y157"/>
    <mergeCell ref="Z156:Z157"/>
    <mergeCell ref="AA156:AA157"/>
    <mergeCell ref="AB156:AB157"/>
    <mergeCell ref="AC156:AC157"/>
    <mergeCell ref="AD156:AD157"/>
    <mergeCell ref="AE156:AE157"/>
    <mergeCell ref="AF156:AF157"/>
    <mergeCell ref="AG156:AG157"/>
    <mergeCell ref="AH156:AH157"/>
    <mergeCell ref="AI156:AI157"/>
    <mergeCell ref="AJ156:AJ157"/>
    <mergeCell ref="AK156:AK157"/>
    <mergeCell ref="AL156:AL157"/>
    <mergeCell ref="AM156:AM157"/>
    <mergeCell ref="AN156:AN157"/>
    <mergeCell ref="AO156:AO157"/>
    <mergeCell ref="AP156:AP157"/>
    <mergeCell ref="AQ156:AQ157"/>
    <mergeCell ref="AR156:AR157"/>
    <mergeCell ref="AS156:AS157"/>
    <mergeCell ref="AV156:AV157"/>
    <mergeCell ref="A158:A161"/>
    <mergeCell ref="B158:F161"/>
    <mergeCell ref="G158:G161"/>
    <mergeCell ref="H158:H161"/>
    <mergeCell ref="I158:I161"/>
    <mergeCell ref="J158:J161"/>
    <mergeCell ref="K158:K161"/>
    <mergeCell ref="L158:L161"/>
    <mergeCell ref="M158:M161"/>
    <mergeCell ref="O158:O161"/>
    <mergeCell ref="P158:R159"/>
    <mergeCell ref="S158:S159"/>
    <mergeCell ref="T158:T159"/>
    <mergeCell ref="U158:U159"/>
    <mergeCell ref="V158:V159"/>
    <mergeCell ref="W158:W159"/>
    <mergeCell ref="X158:X159"/>
    <mergeCell ref="Y158:Y159"/>
    <mergeCell ref="Z158:Z159"/>
    <mergeCell ref="AA158:AA159"/>
    <mergeCell ref="AB158:AB159"/>
    <mergeCell ref="AC158:AC159"/>
    <mergeCell ref="AD158:AD159"/>
    <mergeCell ref="AE158:AE159"/>
    <mergeCell ref="AF158:AF159"/>
    <mergeCell ref="AG158:AG159"/>
    <mergeCell ref="AH158:AH159"/>
    <mergeCell ref="AI158:AI159"/>
    <mergeCell ref="AJ158:AJ159"/>
    <mergeCell ref="AK158:AK159"/>
    <mergeCell ref="AL158:AL159"/>
    <mergeCell ref="AM158:AM159"/>
    <mergeCell ref="AN158:AN159"/>
    <mergeCell ref="AO158:AO159"/>
    <mergeCell ref="AP158:AP159"/>
    <mergeCell ref="AQ158:AQ159"/>
    <mergeCell ref="AR158:AR159"/>
    <mergeCell ref="AS158:AS159"/>
    <mergeCell ref="AV158:AV159"/>
    <mergeCell ref="AX158:AX161"/>
    <mergeCell ref="AY158:AY159"/>
    <mergeCell ref="AZ158:AZ159"/>
    <mergeCell ref="BA158:BA159"/>
    <mergeCell ref="BB158:BB159"/>
    <mergeCell ref="BC158:BC159"/>
    <mergeCell ref="BD158:BD159"/>
    <mergeCell ref="BE158:BE159"/>
    <mergeCell ref="BF158:BF159"/>
    <mergeCell ref="BG158:BG159"/>
    <mergeCell ref="BH158:BH159"/>
    <mergeCell ref="BI158:BI159"/>
    <mergeCell ref="BJ158:BJ159"/>
    <mergeCell ref="BK158:BK159"/>
    <mergeCell ref="N159:N160"/>
    <mergeCell ref="AT159:AT160"/>
    <mergeCell ref="AW159:AW160"/>
    <mergeCell ref="P160:P161"/>
    <mergeCell ref="Q160:Q161"/>
    <mergeCell ref="R160:R161"/>
    <mergeCell ref="S160:S161"/>
    <mergeCell ref="T160:T161"/>
    <mergeCell ref="U160:U161"/>
    <mergeCell ref="V160:V161"/>
    <mergeCell ref="W160:W161"/>
    <mergeCell ref="X160:X161"/>
    <mergeCell ref="Y160:Y161"/>
    <mergeCell ref="Z160:Z161"/>
    <mergeCell ref="AA160:AA161"/>
    <mergeCell ref="AB160:AB161"/>
    <mergeCell ref="AC160:AC161"/>
    <mergeCell ref="AD160:AD161"/>
    <mergeCell ref="AE160:AE161"/>
    <mergeCell ref="AF160:AF161"/>
    <mergeCell ref="AG160:AG161"/>
    <mergeCell ref="AH160:AH161"/>
    <mergeCell ref="AI160:AI161"/>
    <mergeCell ref="AJ160:AJ161"/>
    <mergeCell ref="AK160:AK161"/>
    <mergeCell ref="AL160:AL161"/>
    <mergeCell ref="AM160:AM161"/>
    <mergeCell ref="AN160:AN161"/>
    <mergeCell ref="AO160:AO161"/>
    <mergeCell ref="AP160:AP161"/>
    <mergeCell ref="AQ160:AQ161"/>
    <mergeCell ref="AR160:AR161"/>
    <mergeCell ref="AS160:AS161"/>
    <mergeCell ref="AV160:AV161"/>
    <mergeCell ref="A162:A165"/>
    <mergeCell ref="B162:F165"/>
    <mergeCell ref="G162:G165"/>
    <mergeCell ref="H162:H165"/>
    <mergeCell ref="I162:I165"/>
    <mergeCell ref="J162:J165"/>
    <mergeCell ref="K162:K165"/>
    <mergeCell ref="L162:L165"/>
    <mergeCell ref="M162:M165"/>
    <mergeCell ref="O162:O165"/>
    <mergeCell ref="P162:R163"/>
    <mergeCell ref="S162:S163"/>
    <mergeCell ref="T162:T163"/>
    <mergeCell ref="U162:U163"/>
    <mergeCell ref="V162:V163"/>
    <mergeCell ref="W162:W163"/>
    <mergeCell ref="X162:X163"/>
    <mergeCell ref="Y162:Y163"/>
    <mergeCell ref="Z162:Z163"/>
    <mergeCell ref="AA162:AA163"/>
    <mergeCell ref="AB162:AB163"/>
    <mergeCell ref="AC162:AC163"/>
    <mergeCell ref="AD162:AD163"/>
    <mergeCell ref="AE162:AE163"/>
    <mergeCell ref="AF162:AF163"/>
    <mergeCell ref="AG162:AG163"/>
    <mergeCell ref="AH162:AH163"/>
    <mergeCell ref="AI162:AI163"/>
    <mergeCell ref="AJ162:AJ163"/>
    <mergeCell ref="AK162:AK163"/>
    <mergeCell ref="AL162:AL163"/>
    <mergeCell ref="AM162:AM163"/>
    <mergeCell ref="AN162:AN163"/>
    <mergeCell ref="AO162:AO163"/>
    <mergeCell ref="AP162:AP163"/>
    <mergeCell ref="AQ162:AQ163"/>
    <mergeCell ref="AR162:AR163"/>
    <mergeCell ref="AS162:AS163"/>
    <mergeCell ref="AV162:AV163"/>
    <mergeCell ref="AX162:AX165"/>
    <mergeCell ref="AY162:AY163"/>
    <mergeCell ref="AZ162:AZ163"/>
    <mergeCell ref="BA162:BA163"/>
    <mergeCell ref="BB162:BB163"/>
    <mergeCell ref="BC162:BC163"/>
    <mergeCell ref="BD162:BD163"/>
    <mergeCell ref="BE162:BE163"/>
    <mergeCell ref="BF162:BF163"/>
    <mergeCell ref="BG162:BG163"/>
    <mergeCell ref="BH162:BH163"/>
    <mergeCell ref="BI162:BI163"/>
    <mergeCell ref="BJ162:BJ163"/>
    <mergeCell ref="BK162:BK163"/>
    <mergeCell ref="N163:N164"/>
    <mergeCell ref="AT163:AT164"/>
    <mergeCell ref="AW163:AW164"/>
    <mergeCell ref="P164:P165"/>
    <mergeCell ref="Q164:Q165"/>
    <mergeCell ref="R164:R165"/>
    <mergeCell ref="S164:S165"/>
    <mergeCell ref="T164:T165"/>
    <mergeCell ref="U164:U165"/>
    <mergeCell ref="V164:V165"/>
    <mergeCell ref="W164:W165"/>
    <mergeCell ref="X164:X165"/>
    <mergeCell ref="Y164:Y165"/>
    <mergeCell ref="Z164:Z165"/>
    <mergeCell ref="AA164:AA165"/>
    <mergeCell ref="AB164:AB165"/>
    <mergeCell ref="AC164:AC165"/>
    <mergeCell ref="AD164:AD165"/>
    <mergeCell ref="AE164:AE165"/>
    <mergeCell ref="AF164:AF165"/>
    <mergeCell ref="AG164:AG165"/>
    <mergeCell ref="AH164:AH165"/>
    <mergeCell ref="AI164:AI165"/>
    <mergeCell ref="AJ164:AJ165"/>
    <mergeCell ref="AK164:AK165"/>
    <mergeCell ref="AL164:AL165"/>
    <mergeCell ref="AM164:AM165"/>
    <mergeCell ref="AN164:AN165"/>
    <mergeCell ref="AO164:AO165"/>
    <mergeCell ref="AP164:AP165"/>
    <mergeCell ref="AQ164:AQ165"/>
    <mergeCell ref="AR164:AR165"/>
    <mergeCell ref="AS164:AS165"/>
    <mergeCell ref="AV164:AV165"/>
    <mergeCell ref="A166:A169"/>
    <mergeCell ref="B166:F169"/>
    <mergeCell ref="G166:G169"/>
    <mergeCell ref="H166:H169"/>
    <mergeCell ref="I166:I169"/>
    <mergeCell ref="J166:J169"/>
    <mergeCell ref="K166:K169"/>
    <mergeCell ref="L166:L169"/>
    <mergeCell ref="M166:M169"/>
    <mergeCell ref="O166:O169"/>
    <mergeCell ref="P166:R167"/>
    <mergeCell ref="S166:S167"/>
    <mergeCell ref="T166:T167"/>
    <mergeCell ref="U166:U167"/>
    <mergeCell ref="V166:V167"/>
    <mergeCell ref="W166:W167"/>
    <mergeCell ref="X166:X167"/>
    <mergeCell ref="Y166:Y167"/>
    <mergeCell ref="Z166:Z167"/>
    <mergeCell ref="AA166:AA167"/>
    <mergeCell ref="AB166:AB167"/>
    <mergeCell ref="AC166:AC167"/>
    <mergeCell ref="AD166:AD167"/>
    <mergeCell ref="AE166:AE167"/>
    <mergeCell ref="AF166:AF167"/>
    <mergeCell ref="AG166:AG167"/>
    <mergeCell ref="AH166:AH167"/>
    <mergeCell ref="AI166:AI167"/>
    <mergeCell ref="AJ166:AJ167"/>
    <mergeCell ref="AK166:AK167"/>
    <mergeCell ref="AL166:AL167"/>
    <mergeCell ref="AM166:AM167"/>
    <mergeCell ref="AN166:AN167"/>
    <mergeCell ref="AO166:AO167"/>
    <mergeCell ref="AP166:AP167"/>
    <mergeCell ref="AQ166:AQ167"/>
    <mergeCell ref="AR166:AR167"/>
    <mergeCell ref="AS166:AS167"/>
    <mergeCell ref="AV166:AV167"/>
    <mergeCell ref="AX166:AX169"/>
    <mergeCell ref="AY166:AY167"/>
    <mergeCell ref="AZ166:AZ167"/>
    <mergeCell ref="BA166:BA167"/>
    <mergeCell ref="BB166:BB167"/>
    <mergeCell ref="BC166:BC167"/>
    <mergeCell ref="BD166:BD167"/>
    <mergeCell ref="BE166:BE167"/>
    <mergeCell ref="BF166:BF167"/>
    <mergeCell ref="BG166:BG167"/>
    <mergeCell ref="BH166:BH167"/>
    <mergeCell ref="BI166:BI167"/>
    <mergeCell ref="BJ166:BJ167"/>
    <mergeCell ref="BK166:BK167"/>
    <mergeCell ref="N167:N168"/>
    <mergeCell ref="AT167:AT168"/>
    <mergeCell ref="AW167:AW168"/>
    <mergeCell ref="P168:P169"/>
    <mergeCell ref="Q168:Q169"/>
    <mergeCell ref="R168:R169"/>
    <mergeCell ref="S168:S169"/>
    <mergeCell ref="T168:T169"/>
    <mergeCell ref="U168:U169"/>
    <mergeCell ref="V168:V169"/>
    <mergeCell ref="W168:W169"/>
    <mergeCell ref="X168:X169"/>
    <mergeCell ref="Y168:Y169"/>
    <mergeCell ref="Z168:Z169"/>
    <mergeCell ref="AA168:AA169"/>
    <mergeCell ref="AB168:AB169"/>
    <mergeCell ref="AC168:AC169"/>
    <mergeCell ref="AD168:AD169"/>
    <mergeCell ref="AE168:AE169"/>
    <mergeCell ref="AF168:AF169"/>
    <mergeCell ref="AG168:AG169"/>
    <mergeCell ref="AH168:AH169"/>
    <mergeCell ref="AI168:AI169"/>
    <mergeCell ref="AJ168:AJ169"/>
    <mergeCell ref="AK168:AK169"/>
    <mergeCell ref="AL168:AL169"/>
    <mergeCell ref="AM168:AM169"/>
    <mergeCell ref="AN168:AN169"/>
    <mergeCell ref="AO168:AO169"/>
    <mergeCell ref="AP168:AP169"/>
    <mergeCell ref="AQ168:AQ169"/>
    <mergeCell ref="AR168:AR169"/>
    <mergeCell ref="AS168:AS169"/>
    <mergeCell ref="AV168:AV169"/>
    <mergeCell ref="A170:A173"/>
    <mergeCell ref="B170:F173"/>
    <mergeCell ref="G170:G173"/>
    <mergeCell ref="H170:H173"/>
    <mergeCell ref="I170:I173"/>
    <mergeCell ref="J170:J173"/>
    <mergeCell ref="K170:K173"/>
    <mergeCell ref="L170:L173"/>
    <mergeCell ref="M170:M173"/>
    <mergeCell ref="O170:O173"/>
    <mergeCell ref="P170:R171"/>
    <mergeCell ref="S170:S171"/>
    <mergeCell ref="T170:T171"/>
    <mergeCell ref="U170:U171"/>
    <mergeCell ref="V170:V171"/>
    <mergeCell ref="W170:W171"/>
    <mergeCell ref="X170:X171"/>
    <mergeCell ref="Y170:Y171"/>
    <mergeCell ref="Z170:Z171"/>
    <mergeCell ref="AA170:AA171"/>
    <mergeCell ref="AB170:AB171"/>
    <mergeCell ref="AC170:AC171"/>
    <mergeCell ref="AD170:AD171"/>
    <mergeCell ref="AE170:AE171"/>
    <mergeCell ref="AF170:AF171"/>
    <mergeCell ref="AG170:AG171"/>
    <mergeCell ref="AH170:AH171"/>
    <mergeCell ref="AI170:AI171"/>
    <mergeCell ref="AJ170:AJ171"/>
    <mergeCell ref="AK170:AK171"/>
    <mergeCell ref="AL170:AL171"/>
    <mergeCell ref="AM170:AM171"/>
    <mergeCell ref="AN170:AN171"/>
    <mergeCell ref="AO170:AO171"/>
    <mergeCell ref="AP170:AP171"/>
    <mergeCell ref="AQ170:AQ171"/>
    <mergeCell ref="AR170:AR171"/>
    <mergeCell ref="AS170:AS171"/>
    <mergeCell ref="AV170:AV171"/>
    <mergeCell ref="AX170:AX173"/>
    <mergeCell ref="AY170:AY171"/>
    <mergeCell ref="AZ170:AZ171"/>
    <mergeCell ref="BA170:BA171"/>
    <mergeCell ref="BB170:BB171"/>
    <mergeCell ref="BC170:BC171"/>
    <mergeCell ref="BD170:BD171"/>
    <mergeCell ref="BE170:BE171"/>
    <mergeCell ref="BF170:BF171"/>
    <mergeCell ref="BG170:BG171"/>
    <mergeCell ref="BH170:BH171"/>
    <mergeCell ref="BI170:BI171"/>
    <mergeCell ref="BJ170:BJ171"/>
    <mergeCell ref="BK170:BK171"/>
    <mergeCell ref="N171:N172"/>
    <mergeCell ref="AT171:AT172"/>
    <mergeCell ref="AW171:AW172"/>
    <mergeCell ref="P172:P173"/>
    <mergeCell ref="Q172:Q173"/>
    <mergeCell ref="R172:R173"/>
    <mergeCell ref="S172:S173"/>
    <mergeCell ref="T172:T173"/>
    <mergeCell ref="U172:U173"/>
    <mergeCell ref="V172:V173"/>
    <mergeCell ref="W172:W173"/>
    <mergeCell ref="X172:X173"/>
    <mergeCell ref="Y172:Y173"/>
    <mergeCell ref="Z172:Z173"/>
    <mergeCell ref="AA172:AA173"/>
    <mergeCell ref="AB172:AB173"/>
    <mergeCell ref="AC172:AC173"/>
    <mergeCell ref="AD172:AD173"/>
    <mergeCell ref="AE172:AE173"/>
    <mergeCell ref="AF172:AF173"/>
    <mergeCell ref="AG172:AG173"/>
    <mergeCell ref="AH172:AH173"/>
    <mergeCell ref="AI172:AI173"/>
    <mergeCell ref="AJ172:AJ173"/>
    <mergeCell ref="AK172:AK173"/>
    <mergeCell ref="AL172:AL173"/>
    <mergeCell ref="AM172:AM173"/>
    <mergeCell ref="AN172:AN173"/>
    <mergeCell ref="AO172:AO173"/>
    <mergeCell ref="AP172:AP173"/>
    <mergeCell ref="AQ172:AQ173"/>
    <mergeCell ref="AR172:AR173"/>
    <mergeCell ref="AS172:AS173"/>
    <mergeCell ref="AV172:AV173"/>
    <mergeCell ref="A174:A177"/>
    <mergeCell ref="B174:F177"/>
    <mergeCell ref="G174:G177"/>
    <mergeCell ref="H174:H177"/>
    <mergeCell ref="I174:I177"/>
    <mergeCell ref="J174:J177"/>
    <mergeCell ref="K174:K177"/>
    <mergeCell ref="L174:L177"/>
    <mergeCell ref="M174:M177"/>
    <mergeCell ref="O174:O177"/>
    <mergeCell ref="P174:R175"/>
    <mergeCell ref="S174:S175"/>
    <mergeCell ref="T174:T175"/>
    <mergeCell ref="U174:U175"/>
    <mergeCell ref="V174:V175"/>
    <mergeCell ref="W174:W175"/>
    <mergeCell ref="X174:X175"/>
    <mergeCell ref="Y174:Y175"/>
    <mergeCell ref="Z174:Z175"/>
    <mergeCell ref="AA174:AA175"/>
    <mergeCell ref="AB174:AB175"/>
    <mergeCell ref="AC174:AC175"/>
    <mergeCell ref="AD174:AD175"/>
    <mergeCell ref="AE174:AE175"/>
    <mergeCell ref="AF174:AF175"/>
    <mergeCell ref="AG174:AG175"/>
    <mergeCell ref="AH174:AH175"/>
    <mergeCell ref="AI174:AI175"/>
    <mergeCell ref="AJ174:AJ175"/>
    <mergeCell ref="AK174:AK175"/>
    <mergeCell ref="AL174:AL175"/>
    <mergeCell ref="AM174:AM175"/>
    <mergeCell ref="AN174:AN175"/>
    <mergeCell ref="AO174:AO175"/>
    <mergeCell ref="AP174:AP175"/>
    <mergeCell ref="AQ174:AQ175"/>
    <mergeCell ref="AR174:AR175"/>
    <mergeCell ref="AS174:AS175"/>
    <mergeCell ref="AV174:AV175"/>
    <mergeCell ref="AX174:AX177"/>
    <mergeCell ref="AY174:AY175"/>
    <mergeCell ref="AZ174:AZ175"/>
    <mergeCell ref="BA174:BA175"/>
    <mergeCell ref="BB174:BB175"/>
    <mergeCell ref="BC174:BC175"/>
    <mergeCell ref="BD174:BD175"/>
    <mergeCell ref="BE174:BE175"/>
    <mergeCell ref="BF174:BF175"/>
    <mergeCell ref="BG174:BG175"/>
    <mergeCell ref="BH174:BH175"/>
    <mergeCell ref="BI174:BI175"/>
    <mergeCell ref="BJ174:BJ175"/>
    <mergeCell ref="BK174:BK175"/>
    <mergeCell ref="N175:N176"/>
    <mergeCell ref="AT175:AT176"/>
    <mergeCell ref="AW175:AW176"/>
    <mergeCell ref="P176:P177"/>
    <mergeCell ref="Q176:Q177"/>
    <mergeCell ref="R176:R177"/>
    <mergeCell ref="S176:S177"/>
    <mergeCell ref="T176:T177"/>
    <mergeCell ref="U176:U177"/>
    <mergeCell ref="V176:V177"/>
    <mergeCell ref="W176:W177"/>
    <mergeCell ref="X176:X177"/>
    <mergeCell ref="Y176:Y177"/>
    <mergeCell ref="Z176:Z177"/>
    <mergeCell ref="AA176:AA177"/>
    <mergeCell ref="AB176:AB177"/>
    <mergeCell ref="AC176:AC177"/>
    <mergeCell ref="AD176:AD177"/>
    <mergeCell ref="AE176:AE177"/>
    <mergeCell ref="AF176:AF177"/>
    <mergeCell ref="AG176:AG177"/>
    <mergeCell ref="AH176:AH177"/>
    <mergeCell ref="AI176:AI177"/>
    <mergeCell ref="AJ176:AJ177"/>
    <mergeCell ref="AK176:AK177"/>
    <mergeCell ref="AL176:AL177"/>
    <mergeCell ref="AM176:AM177"/>
    <mergeCell ref="AN176:AN177"/>
    <mergeCell ref="AO176:AO177"/>
    <mergeCell ref="AP176:AP177"/>
    <mergeCell ref="AQ176:AQ177"/>
    <mergeCell ref="AR176:AR177"/>
    <mergeCell ref="AS176:AS177"/>
    <mergeCell ref="AV176:AV177"/>
    <mergeCell ref="A178:A181"/>
    <mergeCell ref="B178:F181"/>
    <mergeCell ref="G178:G181"/>
    <mergeCell ref="H178:H181"/>
    <mergeCell ref="I178:I181"/>
    <mergeCell ref="J178:J181"/>
    <mergeCell ref="K178:K181"/>
    <mergeCell ref="L178:L181"/>
    <mergeCell ref="M178:M181"/>
    <mergeCell ref="O178:O181"/>
    <mergeCell ref="P178:R179"/>
    <mergeCell ref="S178:S179"/>
    <mergeCell ref="T178:T179"/>
    <mergeCell ref="U178:U179"/>
    <mergeCell ref="V178:V179"/>
    <mergeCell ref="W178:W179"/>
    <mergeCell ref="X178:X179"/>
    <mergeCell ref="Y178:Y179"/>
    <mergeCell ref="Z178:Z179"/>
    <mergeCell ref="AA178:AA179"/>
    <mergeCell ref="AB178:AB179"/>
    <mergeCell ref="AC178:AC179"/>
    <mergeCell ref="AD178:AD179"/>
    <mergeCell ref="AE178:AE179"/>
    <mergeCell ref="AF178:AF179"/>
    <mergeCell ref="AG178:AG179"/>
    <mergeCell ref="AH178:AH179"/>
    <mergeCell ref="AI178:AI179"/>
    <mergeCell ref="AJ178:AJ179"/>
    <mergeCell ref="AK178:AK179"/>
    <mergeCell ref="AL178:AL179"/>
    <mergeCell ref="AM178:AM179"/>
    <mergeCell ref="AN178:AN179"/>
    <mergeCell ref="AO178:AO179"/>
    <mergeCell ref="AP178:AP179"/>
    <mergeCell ref="AQ178:AQ179"/>
    <mergeCell ref="AR178:AR179"/>
    <mergeCell ref="AS178:AS179"/>
    <mergeCell ref="AV178:AV179"/>
    <mergeCell ref="AX178:AX181"/>
    <mergeCell ref="AY178:AY179"/>
    <mergeCell ref="AZ178:AZ179"/>
    <mergeCell ref="BA178:BA179"/>
    <mergeCell ref="BB178:BB179"/>
    <mergeCell ref="BC178:BC179"/>
    <mergeCell ref="BD178:BD179"/>
    <mergeCell ref="BE178:BE179"/>
    <mergeCell ref="BF178:BF179"/>
    <mergeCell ref="BG178:BG179"/>
    <mergeCell ref="BH178:BH179"/>
    <mergeCell ref="BI178:BI179"/>
    <mergeCell ref="BJ178:BJ179"/>
    <mergeCell ref="BK178:BK179"/>
    <mergeCell ref="N179:N180"/>
    <mergeCell ref="AT179:AT180"/>
    <mergeCell ref="AW179:AW180"/>
    <mergeCell ref="P180:P181"/>
    <mergeCell ref="Q180:Q181"/>
    <mergeCell ref="R180:R181"/>
    <mergeCell ref="S180:S181"/>
    <mergeCell ref="T180:T181"/>
    <mergeCell ref="U180:U181"/>
    <mergeCell ref="V180:V181"/>
    <mergeCell ref="W180:W181"/>
    <mergeCell ref="X180:X181"/>
    <mergeCell ref="Y180:Y181"/>
    <mergeCell ref="Z180:Z181"/>
    <mergeCell ref="AA180:AA181"/>
    <mergeCell ref="AB180:AB181"/>
    <mergeCell ref="AC180:AC181"/>
    <mergeCell ref="AD180:AD181"/>
    <mergeCell ref="AE180:AE181"/>
    <mergeCell ref="AF180:AF181"/>
    <mergeCell ref="AG180:AG181"/>
    <mergeCell ref="AH180:AH181"/>
    <mergeCell ref="AI180:AI181"/>
    <mergeCell ref="AJ180:AJ181"/>
    <mergeCell ref="AK180:AK181"/>
    <mergeCell ref="AL180:AL181"/>
    <mergeCell ref="AM180:AM181"/>
    <mergeCell ref="AN180:AN181"/>
    <mergeCell ref="AO180:AO181"/>
    <mergeCell ref="AP180:AP181"/>
    <mergeCell ref="AQ180:AQ181"/>
    <mergeCell ref="AR180:AR181"/>
    <mergeCell ref="AS180:AS181"/>
    <mergeCell ref="AV180:AV181"/>
    <mergeCell ref="A182:A185"/>
    <mergeCell ref="B182:F185"/>
    <mergeCell ref="G182:G185"/>
    <mergeCell ref="H182:H185"/>
    <mergeCell ref="I182:I185"/>
    <mergeCell ref="J182:J185"/>
    <mergeCell ref="K182:K185"/>
    <mergeCell ref="L182:L185"/>
    <mergeCell ref="M182:M185"/>
    <mergeCell ref="O182:O185"/>
    <mergeCell ref="P182:R183"/>
    <mergeCell ref="S182:S183"/>
    <mergeCell ref="T182:T183"/>
    <mergeCell ref="U182:U183"/>
    <mergeCell ref="V182:V183"/>
    <mergeCell ref="W182:W183"/>
    <mergeCell ref="X182:X183"/>
    <mergeCell ref="Y182:Y183"/>
    <mergeCell ref="Z182:Z183"/>
    <mergeCell ref="AA182:AA183"/>
    <mergeCell ref="AB182:AB183"/>
    <mergeCell ref="AC182:AC183"/>
    <mergeCell ref="AD182:AD183"/>
    <mergeCell ref="AE182:AE183"/>
    <mergeCell ref="AF182:AF183"/>
    <mergeCell ref="AG182:AG183"/>
    <mergeCell ref="AH182:AH183"/>
    <mergeCell ref="AI182:AI183"/>
    <mergeCell ref="AJ182:AJ183"/>
    <mergeCell ref="AK182:AK183"/>
    <mergeCell ref="AL182:AL183"/>
    <mergeCell ref="AM182:AM183"/>
    <mergeCell ref="AN182:AN183"/>
    <mergeCell ref="AO182:AO183"/>
    <mergeCell ref="AP182:AP183"/>
    <mergeCell ref="AQ182:AQ183"/>
    <mergeCell ref="AR182:AR183"/>
    <mergeCell ref="AS182:AS183"/>
    <mergeCell ref="AV182:AV183"/>
    <mergeCell ref="AX182:AX185"/>
    <mergeCell ref="AY182:AY183"/>
    <mergeCell ref="AZ182:AZ183"/>
    <mergeCell ref="BA182:BA183"/>
    <mergeCell ref="BB182:BB183"/>
    <mergeCell ref="BC182:BC183"/>
    <mergeCell ref="BD182:BD183"/>
    <mergeCell ref="BE182:BE183"/>
    <mergeCell ref="BF182:BF183"/>
    <mergeCell ref="BG182:BG183"/>
    <mergeCell ref="BH182:BH183"/>
    <mergeCell ref="BI182:BI183"/>
    <mergeCell ref="BJ182:BJ183"/>
    <mergeCell ref="BK182:BK183"/>
    <mergeCell ref="N183:N184"/>
    <mergeCell ref="AT183:AT184"/>
    <mergeCell ref="AW183:AW184"/>
    <mergeCell ref="P184:P185"/>
    <mergeCell ref="Q184:Q185"/>
    <mergeCell ref="R184:R185"/>
    <mergeCell ref="S184:S185"/>
    <mergeCell ref="T184:T185"/>
    <mergeCell ref="U184:U185"/>
    <mergeCell ref="V184:V185"/>
    <mergeCell ref="W184:W185"/>
    <mergeCell ref="X184:X185"/>
    <mergeCell ref="Y184:Y185"/>
    <mergeCell ref="Z184:Z185"/>
    <mergeCell ref="AA184:AA185"/>
    <mergeCell ref="AB184:AB185"/>
    <mergeCell ref="AC184:AC185"/>
    <mergeCell ref="AD184:AD185"/>
    <mergeCell ref="AE184:AE185"/>
    <mergeCell ref="AF184:AF185"/>
    <mergeCell ref="AG184:AG185"/>
    <mergeCell ref="AH184:AH185"/>
    <mergeCell ref="AI184:AI185"/>
    <mergeCell ref="AJ184:AJ185"/>
    <mergeCell ref="AK184:AK185"/>
    <mergeCell ref="AL184:AL185"/>
    <mergeCell ref="AM184:AM185"/>
    <mergeCell ref="AN184:AN185"/>
    <mergeCell ref="AO184:AO185"/>
    <mergeCell ref="AP184:AP185"/>
    <mergeCell ref="AQ184:AQ185"/>
    <mergeCell ref="AR184:AR185"/>
    <mergeCell ref="AS184:AS185"/>
    <mergeCell ref="AV184:AV185"/>
    <mergeCell ref="A186:A189"/>
    <mergeCell ref="B186:F189"/>
    <mergeCell ref="G186:G189"/>
    <mergeCell ref="H186:H189"/>
    <mergeCell ref="I186:I189"/>
    <mergeCell ref="J186:J189"/>
    <mergeCell ref="K186:K189"/>
    <mergeCell ref="L186:L189"/>
    <mergeCell ref="M186:M189"/>
    <mergeCell ref="O186:O189"/>
    <mergeCell ref="P186:R187"/>
    <mergeCell ref="S186:S187"/>
    <mergeCell ref="T186:T187"/>
    <mergeCell ref="U186:U187"/>
    <mergeCell ref="V186:V187"/>
    <mergeCell ref="W186:W187"/>
    <mergeCell ref="X186:X187"/>
    <mergeCell ref="Y186:Y187"/>
    <mergeCell ref="Z186:Z187"/>
    <mergeCell ref="AA186:AA187"/>
    <mergeCell ref="AB186:AB187"/>
    <mergeCell ref="AC186:AC187"/>
    <mergeCell ref="AD186:AD187"/>
    <mergeCell ref="AE186:AE187"/>
    <mergeCell ref="AF186:AF187"/>
    <mergeCell ref="AG186:AG187"/>
    <mergeCell ref="AH186:AH187"/>
    <mergeCell ref="AI186:AI187"/>
    <mergeCell ref="AJ186:AJ187"/>
    <mergeCell ref="AK186:AK187"/>
    <mergeCell ref="AL186:AL187"/>
    <mergeCell ref="AM186:AM187"/>
    <mergeCell ref="AN186:AN187"/>
    <mergeCell ref="AO186:AO187"/>
    <mergeCell ref="AP186:AP187"/>
    <mergeCell ref="AQ186:AQ187"/>
    <mergeCell ref="AR186:AR187"/>
    <mergeCell ref="AS186:AS187"/>
    <mergeCell ref="AV186:AV187"/>
    <mergeCell ref="AX186:AX189"/>
    <mergeCell ref="AY186:AY187"/>
    <mergeCell ref="AZ186:AZ187"/>
    <mergeCell ref="BA186:BA187"/>
    <mergeCell ref="BB186:BB187"/>
    <mergeCell ref="BC186:BC187"/>
    <mergeCell ref="BD186:BD187"/>
    <mergeCell ref="BE186:BE187"/>
    <mergeCell ref="BF186:BF187"/>
    <mergeCell ref="BG186:BG187"/>
    <mergeCell ref="BH186:BH187"/>
    <mergeCell ref="BI186:BI187"/>
    <mergeCell ref="BJ186:BJ187"/>
    <mergeCell ref="BK186:BK187"/>
    <mergeCell ref="N187:N188"/>
    <mergeCell ref="AT187:AT188"/>
    <mergeCell ref="AW187:AW188"/>
    <mergeCell ref="P188:P189"/>
    <mergeCell ref="Q188:Q189"/>
    <mergeCell ref="R188:R189"/>
    <mergeCell ref="S188:S189"/>
    <mergeCell ref="T188:T189"/>
    <mergeCell ref="U188:U189"/>
    <mergeCell ref="V188:V189"/>
    <mergeCell ref="W188:W189"/>
    <mergeCell ref="X188:X189"/>
    <mergeCell ref="Y188:Y189"/>
    <mergeCell ref="Z188:Z189"/>
    <mergeCell ref="AA188:AA189"/>
    <mergeCell ref="AB188:AB189"/>
    <mergeCell ref="AC188:AC189"/>
    <mergeCell ref="AD188:AD189"/>
    <mergeCell ref="AE188:AE189"/>
    <mergeCell ref="AF188:AF189"/>
    <mergeCell ref="AG188:AG189"/>
    <mergeCell ref="AH188:AH189"/>
    <mergeCell ref="AI188:AI189"/>
    <mergeCell ref="AJ188:AJ189"/>
    <mergeCell ref="AK188:AK189"/>
    <mergeCell ref="AL188:AL189"/>
    <mergeCell ref="AM188:AM189"/>
    <mergeCell ref="AN188:AN189"/>
    <mergeCell ref="AO188:AO189"/>
    <mergeCell ref="AP188:AP189"/>
    <mergeCell ref="AQ188:AQ189"/>
    <mergeCell ref="AR188:AR189"/>
    <mergeCell ref="AS188:AS189"/>
    <mergeCell ref="AV188:AV189"/>
    <mergeCell ref="A190:A193"/>
    <mergeCell ref="B190:F193"/>
    <mergeCell ref="G190:G193"/>
    <mergeCell ref="H190:H193"/>
    <mergeCell ref="I190:I193"/>
    <mergeCell ref="J190:J193"/>
    <mergeCell ref="K190:K193"/>
    <mergeCell ref="L190:L193"/>
    <mergeCell ref="M190:M193"/>
    <mergeCell ref="O190:O193"/>
    <mergeCell ref="P190:R191"/>
    <mergeCell ref="S190:S191"/>
    <mergeCell ref="T190:T191"/>
    <mergeCell ref="U190:U191"/>
    <mergeCell ref="V190:V191"/>
    <mergeCell ref="W190:W191"/>
    <mergeCell ref="X190:X191"/>
    <mergeCell ref="Y190:Y191"/>
    <mergeCell ref="Z190:Z191"/>
    <mergeCell ref="AA190:AA191"/>
    <mergeCell ref="AB190:AB191"/>
    <mergeCell ref="AC190:AC191"/>
    <mergeCell ref="AD190:AD191"/>
    <mergeCell ref="AE190:AE191"/>
    <mergeCell ref="AF190:AF191"/>
    <mergeCell ref="AG190:AG191"/>
    <mergeCell ref="AH190:AH191"/>
    <mergeCell ref="AI190:AI191"/>
    <mergeCell ref="AJ190:AJ191"/>
    <mergeCell ref="AK190:AK191"/>
    <mergeCell ref="AL190:AL191"/>
    <mergeCell ref="AM190:AM191"/>
    <mergeCell ref="AN190:AN191"/>
    <mergeCell ref="AO190:AO191"/>
    <mergeCell ref="AP190:AP191"/>
    <mergeCell ref="AQ190:AQ191"/>
    <mergeCell ref="AR190:AR191"/>
    <mergeCell ref="AS190:AS191"/>
    <mergeCell ref="AV190:AV191"/>
    <mergeCell ref="AX190:AX193"/>
    <mergeCell ref="AY190:AY191"/>
    <mergeCell ref="AZ190:AZ191"/>
    <mergeCell ref="BA190:BA191"/>
    <mergeCell ref="BB190:BB191"/>
    <mergeCell ref="BC190:BC191"/>
    <mergeCell ref="BD190:BD191"/>
    <mergeCell ref="BE190:BE191"/>
    <mergeCell ref="BF190:BF191"/>
    <mergeCell ref="BG190:BG191"/>
    <mergeCell ref="BH190:BH191"/>
    <mergeCell ref="BI190:BI191"/>
    <mergeCell ref="BJ190:BJ191"/>
    <mergeCell ref="BK190:BK191"/>
    <mergeCell ref="N191:N192"/>
    <mergeCell ref="AT191:AT192"/>
    <mergeCell ref="AW191:AW192"/>
    <mergeCell ref="P192:P193"/>
    <mergeCell ref="Q192:Q193"/>
    <mergeCell ref="R192:R193"/>
    <mergeCell ref="S192:S193"/>
    <mergeCell ref="T192:T193"/>
    <mergeCell ref="U192:U193"/>
    <mergeCell ref="V192:V193"/>
    <mergeCell ref="W192:W193"/>
    <mergeCell ref="X192:X193"/>
    <mergeCell ref="Y192:Y193"/>
    <mergeCell ref="Z192:Z193"/>
    <mergeCell ref="AA192:AA193"/>
    <mergeCell ref="AB192:AB193"/>
    <mergeCell ref="AC192:AC193"/>
    <mergeCell ref="AD192:AD193"/>
    <mergeCell ref="AE192:AE193"/>
    <mergeCell ref="AF192:AF193"/>
    <mergeCell ref="AG192:AG193"/>
    <mergeCell ref="AH192:AH193"/>
    <mergeCell ref="AI192:AI193"/>
    <mergeCell ref="AJ192:AJ193"/>
    <mergeCell ref="AK192:AK193"/>
    <mergeCell ref="AL192:AL193"/>
    <mergeCell ref="AM192:AM193"/>
    <mergeCell ref="AN192:AN193"/>
    <mergeCell ref="AO192:AO193"/>
    <mergeCell ref="AP192:AP193"/>
    <mergeCell ref="AQ192:AQ193"/>
    <mergeCell ref="AR192:AR193"/>
    <mergeCell ref="AS192:AS193"/>
    <mergeCell ref="AV192:AV193"/>
    <mergeCell ref="A194:A197"/>
    <mergeCell ref="B194:F197"/>
    <mergeCell ref="G194:G197"/>
    <mergeCell ref="H194:H197"/>
    <mergeCell ref="I194:I197"/>
    <mergeCell ref="J194:J197"/>
    <mergeCell ref="K194:K197"/>
    <mergeCell ref="L194:L197"/>
    <mergeCell ref="M194:M197"/>
    <mergeCell ref="O194:O197"/>
    <mergeCell ref="P194:R195"/>
    <mergeCell ref="S194:S195"/>
    <mergeCell ref="T194:T195"/>
    <mergeCell ref="U194:U195"/>
    <mergeCell ref="V194:V195"/>
    <mergeCell ref="W194:W195"/>
    <mergeCell ref="X194:X195"/>
    <mergeCell ref="Y194:Y195"/>
    <mergeCell ref="Z194:Z195"/>
    <mergeCell ref="AA194:AA195"/>
    <mergeCell ref="AB194:AB195"/>
    <mergeCell ref="AC194:AC195"/>
    <mergeCell ref="AD194:AD195"/>
    <mergeCell ref="AE194:AE195"/>
    <mergeCell ref="AF194:AF195"/>
    <mergeCell ref="AG194:AG195"/>
    <mergeCell ref="AH194:AH195"/>
    <mergeCell ref="AI194:AI195"/>
    <mergeCell ref="AJ194:AJ195"/>
    <mergeCell ref="AK194:AK195"/>
    <mergeCell ref="AL194:AL195"/>
    <mergeCell ref="AM194:AM195"/>
    <mergeCell ref="AN194:AN195"/>
    <mergeCell ref="AO194:AO195"/>
    <mergeCell ref="AP194:AP195"/>
    <mergeCell ref="AQ194:AQ195"/>
    <mergeCell ref="AR194:AR195"/>
    <mergeCell ref="AS194:AS195"/>
    <mergeCell ref="AV194:AV195"/>
    <mergeCell ref="AX194:AX197"/>
    <mergeCell ref="AY194:AY195"/>
    <mergeCell ref="AZ194:AZ195"/>
    <mergeCell ref="BA194:BA195"/>
    <mergeCell ref="BB194:BB195"/>
    <mergeCell ref="BC194:BC195"/>
    <mergeCell ref="BD194:BD195"/>
    <mergeCell ref="BE194:BE195"/>
    <mergeCell ref="BF194:BF195"/>
    <mergeCell ref="BG194:BG195"/>
    <mergeCell ref="BH194:BH195"/>
    <mergeCell ref="BI194:BI195"/>
    <mergeCell ref="BJ194:BJ195"/>
    <mergeCell ref="BK194:BK195"/>
    <mergeCell ref="N195:N196"/>
    <mergeCell ref="AT195:AT196"/>
    <mergeCell ref="AW195:AW196"/>
    <mergeCell ref="P196:P197"/>
    <mergeCell ref="Q196:Q197"/>
    <mergeCell ref="R196:R197"/>
    <mergeCell ref="S196:S197"/>
    <mergeCell ref="T196:T197"/>
    <mergeCell ref="U196:U197"/>
    <mergeCell ref="V196:V197"/>
    <mergeCell ref="W196:W197"/>
    <mergeCell ref="X196:X197"/>
    <mergeCell ref="Y196:Y197"/>
    <mergeCell ref="Z196:Z197"/>
    <mergeCell ref="AA196:AA197"/>
    <mergeCell ref="AB196:AB197"/>
    <mergeCell ref="AC196:AC197"/>
    <mergeCell ref="AD196:AD197"/>
    <mergeCell ref="AE196:AE197"/>
    <mergeCell ref="AF196:AF197"/>
    <mergeCell ref="AG196:AG197"/>
    <mergeCell ref="AH196:AH197"/>
    <mergeCell ref="AI196:AI197"/>
    <mergeCell ref="AJ196:AJ197"/>
    <mergeCell ref="AK196:AK197"/>
    <mergeCell ref="AL196:AL197"/>
    <mergeCell ref="AM196:AM197"/>
    <mergeCell ref="AN196:AN197"/>
    <mergeCell ref="AO196:AO197"/>
    <mergeCell ref="AP196:AP197"/>
    <mergeCell ref="AQ196:AQ197"/>
    <mergeCell ref="AR196:AR197"/>
    <mergeCell ref="AS196:AS197"/>
    <mergeCell ref="AV196:AV197"/>
    <mergeCell ref="A198:A201"/>
    <mergeCell ref="B198:F201"/>
    <mergeCell ref="G198:G201"/>
    <mergeCell ref="H198:H201"/>
    <mergeCell ref="I198:I201"/>
    <mergeCell ref="J198:J201"/>
    <mergeCell ref="K198:K201"/>
    <mergeCell ref="L198:L201"/>
    <mergeCell ref="M198:M201"/>
    <mergeCell ref="O198:O201"/>
    <mergeCell ref="P198:R199"/>
    <mergeCell ref="S198:S199"/>
    <mergeCell ref="T198:T199"/>
    <mergeCell ref="U198:U199"/>
    <mergeCell ref="V198:V199"/>
    <mergeCell ref="W198:W199"/>
    <mergeCell ref="X198:X199"/>
    <mergeCell ref="Y198:Y199"/>
    <mergeCell ref="Z198:Z199"/>
    <mergeCell ref="AA198:AA199"/>
    <mergeCell ref="AB198:AB199"/>
    <mergeCell ref="AC198:AC199"/>
    <mergeCell ref="AD198:AD199"/>
    <mergeCell ref="AE198:AE199"/>
    <mergeCell ref="AF198:AF199"/>
    <mergeCell ref="AG198:AG199"/>
    <mergeCell ref="AH198:AH199"/>
    <mergeCell ref="AI198:AI199"/>
    <mergeCell ref="AJ198:AJ199"/>
    <mergeCell ref="AK198:AK199"/>
    <mergeCell ref="AL198:AL199"/>
    <mergeCell ref="AM198:AM199"/>
    <mergeCell ref="AN198:AN199"/>
    <mergeCell ref="AO198:AO199"/>
    <mergeCell ref="AP198:AP199"/>
    <mergeCell ref="AQ198:AQ199"/>
    <mergeCell ref="AR198:AR199"/>
    <mergeCell ref="AS198:AS199"/>
    <mergeCell ref="AV198:AV199"/>
    <mergeCell ref="AX198:AX201"/>
    <mergeCell ref="AY198:AY199"/>
    <mergeCell ref="AZ198:AZ199"/>
    <mergeCell ref="BA198:BA199"/>
    <mergeCell ref="BB198:BB199"/>
    <mergeCell ref="BC198:BC199"/>
    <mergeCell ref="BD198:BD199"/>
    <mergeCell ref="BE198:BE199"/>
    <mergeCell ref="BF198:BF199"/>
    <mergeCell ref="BG198:BG199"/>
    <mergeCell ref="BH198:BH199"/>
    <mergeCell ref="BI198:BI199"/>
    <mergeCell ref="BJ198:BJ199"/>
    <mergeCell ref="BK198:BK199"/>
    <mergeCell ref="N199:N200"/>
    <mergeCell ref="AT199:AT200"/>
    <mergeCell ref="AW199:AW200"/>
    <mergeCell ref="P200:P201"/>
    <mergeCell ref="Q200:Q201"/>
    <mergeCell ref="R200:R201"/>
    <mergeCell ref="S200:S201"/>
    <mergeCell ref="T200:T201"/>
    <mergeCell ref="U200:U201"/>
    <mergeCell ref="V200:V201"/>
    <mergeCell ref="W200:W201"/>
    <mergeCell ref="X200:X201"/>
    <mergeCell ref="Y200:Y201"/>
    <mergeCell ref="Z200:Z201"/>
    <mergeCell ref="AA200:AA201"/>
    <mergeCell ref="AB200:AB201"/>
    <mergeCell ref="AC200:AC201"/>
    <mergeCell ref="AD200:AD201"/>
    <mergeCell ref="AE200:AE201"/>
    <mergeCell ref="AF200:AF201"/>
    <mergeCell ref="AG200:AG201"/>
    <mergeCell ref="AH200:AH201"/>
    <mergeCell ref="AI200:AI201"/>
    <mergeCell ref="AJ200:AJ201"/>
    <mergeCell ref="AK200:AK201"/>
    <mergeCell ref="AL200:AL201"/>
    <mergeCell ref="AM200:AM201"/>
    <mergeCell ref="AN200:AN201"/>
    <mergeCell ref="AO200:AO201"/>
    <mergeCell ref="AP200:AP201"/>
    <mergeCell ref="AQ200:AQ201"/>
    <mergeCell ref="AR200:AR201"/>
    <mergeCell ref="AS200:AS201"/>
    <mergeCell ref="AV200:AV201"/>
    <mergeCell ref="A202:A205"/>
    <mergeCell ref="B202:F205"/>
    <mergeCell ref="G202:G205"/>
    <mergeCell ref="H202:H205"/>
    <mergeCell ref="I202:I205"/>
    <mergeCell ref="J202:J205"/>
    <mergeCell ref="K202:K205"/>
    <mergeCell ref="L202:L205"/>
    <mergeCell ref="M202:M205"/>
    <mergeCell ref="O202:O205"/>
    <mergeCell ref="P202:R203"/>
    <mergeCell ref="S202:S203"/>
    <mergeCell ref="T202:T203"/>
    <mergeCell ref="U202:U203"/>
    <mergeCell ref="V202:V203"/>
    <mergeCell ref="W202:W203"/>
    <mergeCell ref="X202:X203"/>
    <mergeCell ref="Y202:Y203"/>
    <mergeCell ref="Z202:Z203"/>
    <mergeCell ref="AA202:AA203"/>
    <mergeCell ref="AB202:AB203"/>
    <mergeCell ref="AC202:AC203"/>
    <mergeCell ref="AD202:AD203"/>
    <mergeCell ref="AE202:AE203"/>
    <mergeCell ref="AF202:AF203"/>
    <mergeCell ref="AG202:AG203"/>
    <mergeCell ref="AH202:AH203"/>
    <mergeCell ref="AI202:AI203"/>
    <mergeCell ref="AJ202:AJ203"/>
    <mergeCell ref="AK202:AK203"/>
    <mergeCell ref="AL202:AL203"/>
    <mergeCell ref="AM202:AM203"/>
    <mergeCell ref="AN202:AN203"/>
    <mergeCell ref="AO202:AO203"/>
    <mergeCell ref="AP202:AP203"/>
    <mergeCell ref="AQ202:AQ203"/>
    <mergeCell ref="AR202:AR203"/>
    <mergeCell ref="AS202:AS203"/>
    <mergeCell ref="AV202:AV203"/>
    <mergeCell ref="AX202:AX205"/>
    <mergeCell ref="AY202:AY203"/>
    <mergeCell ref="AZ202:AZ203"/>
    <mergeCell ref="BA202:BA203"/>
    <mergeCell ref="BB202:BB203"/>
    <mergeCell ref="BC202:BC203"/>
    <mergeCell ref="BD202:BD203"/>
    <mergeCell ref="BE202:BE203"/>
    <mergeCell ref="BF202:BF203"/>
    <mergeCell ref="BG202:BG203"/>
    <mergeCell ref="BH202:BH203"/>
    <mergeCell ref="BI202:BI203"/>
    <mergeCell ref="BJ202:BJ203"/>
    <mergeCell ref="BK202:BK203"/>
    <mergeCell ref="N203:N204"/>
    <mergeCell ref="AT203:AT204"/>
    <mergeCell ref="AW203:AW204"/>
    <mergeCell ref="P204:P205"/>
    <mergeCell ref="Q204:Q205"/>
    <mergeCell ref="R204:R205"/>
    <mergeCell ref="S204:S205"/>
    <mergeCell ref="T204:T205"/>
    <mergeCell ref="U204:U205"/>
    <mergeCell ref="V204:V205"/>
    <mergeCell ref="W204:W205"/>
    <mergeCell ref="X204:X205"/>
    <mergeCell ref="Y204:Y205"/>
    <mergeCell ref="Z204:Z205"/>
    <mergeCell ref="AA204:AA205"/>
    <mergeCell ref="AB204:AB205"/>
    <mergeCell ref="AC204:AC205"/>
    <mergeCell ref="AD204:AD205"/>
    <mergeCell ref="AE204:AE205"/>
    <mergeCell ref="AF204:AF205"/>
    <mergeCell ref="AG204:AG205"/>
    <mergeCell ref="AH204:AH205"/>
    <mergeCell ref="AI204:AI205"/>
    <mergeCell ref="AJ204:AJ205"/>
    <mergeCell ref="AK204:AK205"/>
    <mergeCell ref="AL204:AL205"/>
    <mergeCell ref="AM204:AM205"/>
    <mergeCell ref="AN204:AN205"/>
    <mergeCell ref="AO204:AO205"/>
    <mergeCell ref="AP204:AP205"/>
    <mergeCell ref="AQ204:AQ205"/>
    <mergeCell ref="AR204:AR205"/>
    <mergeCell ref="AS204:AS205"/>
    <mergeCell ref="AV204:AV205"/>
    <mergeCell ref="A206:A209"/>
    <mergeCell ref="B206:F209"/>
    <mergeCell ref="G206:G209"/>
    <mergeCell ref="H206:H209"/>
    <mergeCell ref="I206:I209"/>
    <mergeCell ref="J206:J209"/>
    <mergeCell ref="K206:K209"/>
    <mergeCell ref="L206:L209"/>
    <mergeCell ref="M206:M209"/>
    <mergeCell ref="O206:O209"/>
    <mergeCell ref="P206:R207"/>
    <mergeCell ref="S206:S207"/>
    <mergeCell ref="T206:T207"/>
    <mergeCell ref="U206:U207"/>
    <mergeCell ref="V206:V207"/>
    <mergeCell ref="W206:W207"/>
    <mergeCell ref="X206:X207"/>
    <mergeCell ref="Y206:Y207"/>
    <mergeCell ref="Z206:Z207"/>
    <mergeCell ref="AA206:AA207"/>
    <mergeCell ref="AB206:AB207"/>
    <mergeCell ref="AC206:AC207"/>
    <mergeCell ref="AD206:AD207"/>
    <mergeCell ref="AE206:AE207"/>
    <mergeCell ref="AF206:AF207"/>
    <mergeCell ref="AG206:AG207"/>
    <mergeCell ref="AH206:AH207"/>
    <mergeCell ref="AI206:AI207"/>
    <mergeCell ref="AJ206:AJ207"/>
    <mergeCell ref="AK206:AK207"/>
    <mergeCell ref="AL206:AL207"/>
    <mergeCell ref="AM206:AM207"/>
    <mergeCell ref="AN206:AN207"/>
    <mergeCell ref="AO206:AO207"/>
    <mergeCell ref="AP206:AP207"/>
    <mergeCell ref="AQ206:AQ207"/>
    <mergeCell ref="AR206:AR207"/>
    <mergeCell ref="AS206:AS207"/>
    <mergeCell ref="AV206:AV207"/>
    <mergeCell ref="AX206:AX209"/>
    <mergeCell ref="AY206:AY207"/>
    <mergeCell ref="AZ206:AZ207"/>
    <mergeCell ref="BA206:BA207"/>
    <mergeCell ref="BB206:BB207"/>
    <mergeCell ref="BC206:BC207"/>
    <mergeCell ref="BD206:BD207"/>
    <mergeCell ref="BE206:BE207"/>
    <mergeCell ref="BF206:BF207"/>
    <mergeCell ref="BG206:BG207"/>
    <mergeCell ref="BH206:BH207"/>
    <mergeCell ref="BI206:BI207"/>
    <mergeCell ref="BJ206:BJ207"/>
    <mergeCell ref="BK206:BK207"/>
    <mergeCell ref="N207:N208"/>
    <mergeCell ref="AT207:AT208"/>
    <mergeCell ref="AW207:AW208"/>
    <mergeCell ref="P208:P209"/>
    <mergeCell ref="Q208:Q209"/>
    <mergeCell ref="R208:R209"/>
    <mergeCell ref="S208:S209"/>
    <mergeCell ref="T208:T209"/>
    <mergeCell ref="U208:U209"/>
    <mergeCell ref="V208:V209"/>
    <mergeCell ref="W208:W209"/>
    <mergeCell ref="X208:X209"/>
    <mergeCell ref="Y208:Y209"/>
    <mergeCell ref="Z208:Z209"/>
    <mergeCell ref="AA208:AA209"/>
    <mergeCell ref="AB208:AB209"/>
    <mergeCell ref="AC208:AC209"/>
    <mergeCell ref="AD208:AD209"/>
    <mergeCell ref="AE208:AE209"/>
    <mergeCell ref="AF208:AF209"/>
    <mergeCell ref="AG208:AG209"/>
    <mergeCell ref="AH208:AH209"/>
    <mergeCell ref="AI208:AI209"/>
    <mergeCell ref="AJ208:AJ209"/>
    <mergeCell ref="AK208:AK209"/>
    <mergeCell ref="AL208:AL209"/>
    <mergeCell ref="AM208:AM209"/>
    <mergeCell ref="AN208:AN209"/>
    <mergeCell ref="AO208:AO209"/>
    <mergeCell ref="AP208:AP209"/>
    <mergeCell ref="AQ208:AQ209"/>
    <mergeCell ref="AR208:AR209"/>
    <mergeCell ref="AS208:AS209"/>
    <mergeCell ref="AV208:AV209"/>
    <mergeCell ref="A210:A213"/>
    <mergeCell ref="B210:F213"/>
    <mergeCell ref="G210:G213"/>
    <mergeCell ref="H210:H213"/>
    <mergeCell ref="I210:I213"/>
    <mergeCell ref="J210:J213"/>
    <mergeCell ref="K210:K213"/>
    <mergeCell ref="L210:L213"/>
    <mergeCell ref="M210:M213"/>
    <mergeCell ref="O210:O213"/>
    <mergeCell ref="P210:R211"/>
    <mergeCell ref="S210:S211"/>
    <mergeCell ref="T210:T211"/>
    <mergeCell ref="U210:U211"/>
    <mergeCell ref="V210:V211"/>
    <mergeCell ref="W210:W211"/>
    <mergeCell ref="X210:X211"/>
    <mergeCell ref="Y210:Y211"/>
    <mergeCell ref="Z210:Z211"/>
    <mergeCell ref="AA210:AA211"/>
    <mergeCell ref="AB210:AB211"/>
    <mergeCell ref="AC210:AC211"/>
    <mergeCell ref="AD210:AD211"/>
    <mergeCell ref="AE210:AE211"/>
    <mergeCell ref="AF210:AF211"/>
    <mergeCell ref="AG210:AG211"/>
    <mergeCell ref="AH210:AH211"/>
    <mergeCell ref="AI210:AI211"/>
    <mergeCell ref="AJ210:AJ211"/>
    <mergeCell ref="AK210:AK211"/>
    <mergeCell ref="AL210:AL211"/>
    <mergeCell ref="AM210:AM211"/>
    <mergeCell ref="AN210:AN211"/>
    <mergeCell ref="AO210:AO211"/>
    <mergeCell ref="AP210:AP211"/>
    <mergeCell ref="AQ210:AQ211"/>
    <mergeCell ref="AR210:AR211"/>
    <mergeCell ref="AS210:AS211"/>
    <mergeCell ref="AV210:AV211"/>
    <mergeCell ref="AX210:AX213"/>
    <mergeCell ref="AY210:AY211"/>
    <mergeCell ref="AZ210:AZ211"/>
    <mergeCell ref="BA210:BA211"/>
    <mergeCell ref="BB210:BB211"/>
    <mergeCell ref="BC210:BC211"/>
    <mergeCell ref="BD210:BD211"/>
    <mergeCell ref="BE210:BE211"/>
    <mergeCell ref="BF210:BF211"/>
    <mergeCell ref="BG210:BG211"/>
    <mergeCell ref="BH210:BH211"/>
    <mergeCell ref="BI210:BI211"/>
    <mergeCell ref="BJ210:BJ211"/>
    <mergeCell ref="BK210:BK211"/>
    <mergeCell ref="N211:N212"/>
    <mergeCell ref="AT211:AT212"/>
    <mergeCell ref="AW211:AW212"/>
    <mergeCell ref="P212:P213"/>
    <mergeCell ref="Q212:Q213"/>
    <mergeCell ref="R212:R213"/>
    <mergeCell ref="S212:S213"/>
    <mergeCell ref="T212:T213"/>
    <mergeCell ref="U212:U213"/>
    <mergeCell ref="V212:V213"/>
    <mergeCell ref="W212:W213"/>
    <mergeCell ref="X212:X213"/>
    <mergeCell ref="Y212:Y213"/>
    <mergeCell ref="Z212:Z213"/>
    <mergeCell ref="AA212:AA213"/>
    <mergeCell ref="AB212:AB213"/>
    <mergeCell ref="AC212:AC213"/>
    <mergeCell ref="AD212:AD213"/>
    <mergeCell ref="AE212:AE213"/>
    <mergeCell ref="AF212:AF213"/>
    <mergeCell ref="AG212:AG213"/>
    <mergeCell ref="AH212:AH213"/>
    <mergeCell ref="AI212:AI213"/>
    <mergeCell ref="AJ212:AJ213"/>
    <mergeCell ref="AK212:AK213"/>
    <mergeCell ref="AL212:AL213"/>
    <mergeCell ref="AM212:AM213"/>
    <mergeCell ref="AN212:AN213"/>
    <mergeCell ref="AO212:AO213"/>
    <mergeCell ref="AP212:AP213"/>
    <mergeCell ref="AQ212:AQ213"/>
    <mergeCell ref="AR212:AR213"/>
    <mergeCell ref="AS212:AS213"/>
    <mergeCell ref="AV212:AV213"/>
    <mergeCell ref="A214:A217"/>
    <mergeCell ref="B214:F217"/>
    <mergeCell ref="G214:G217"/>
    <mergeCell ref="H214:H217"/>
    <mergeCell ref="I214:I217"/>
    <mergeCell ref="J214:J217"/>
    <mergeCell ref="K214:K217"/>
    <mergeCell ref="L214:L217"/>
    <mergeCell ref="M214:M217"/>
    <mergeCell ref="O214:O217"/>
    <mergeCell ref="P214:R215"/>
    <mergeCell ref="S214:S215"/>
    <mergeCell ref="T214:T215"/>
    <mergeCell ref="U214:U215"/>
    <mergeCell ref="V214:V215"/>
    <mergeCell ref="W214:W215"/>
    <mergeCell ref="X214:X215"/>
    <mergeCell ref="Y214:Y215"/>
    <mergeCell ref="Z214:Z215"/>
    <mergeCell ref="AA214:AA215"/>
    <mergeCell ref="AB214:AB215"/>
    <mergeCell ref="AC214:AC215"/>
    <mergeCell ref="AD214:AD215"/>
    <mergeCell ref="AE214:AE215"/>
    <mergeCell ref="AF214:AF215"/>
    <mergeCell ref="AG214:AG215"/>
    <mergeCell ref="AH214:AH215"/>
    <mergeCell ref="AI214:AI215"/>
    <mergeCell ref="AJ214:AJ215"/>
    <mergeCell ref="AK214:AK215"/>
    <mergeCell ref="AL214:AL215"/>
    <mergeCell ref="AM214:AM215"/>
    <mergeCell ref="AN214:AN215"/>
    <mergeCell ref="AO214:AO215"/>
    <mergeCell ref="AP214:AP215"/>
    <mergeCell ref="AQ214:AQ215"/>
    <mergeCell ref="AR214:AR215"/>
    <mergeCell ref="AS214:AS215"/>
    <mergeCell ref="AV214:AV215"/>
    <mergeCell ref="AX214:AX217"/>
    <mergeCell ref="AY214:AY215"/>
    <mergeCell ref="AZ214:AZ215"/>
    <mergeCell ref="BA214:BA215"/>
    <mergeCell ref="BB214:BB215"/>
    <mergeCell ref="BC214:BC215"/>
    <mergeCell ref="BD214:BD215"/>
    <mergeCell ref="BE214:BE215"/>
    <mergeCell ref="BF214:BF215"/>
    <mergeCell ref="BG214:BG215"/>
    <mergeCell ref="BH214:BH215"/>
    <mergeCell ref="BI214:BI215"/>
    <mergeCell ref="BJ214:BJ215"/>
    <mergeCell ref="BK214:BK215"/>
    <mergeCell ref="N215:N216"/>
    <mergeCell ref="AT215:AT216"/>
    <mergeCell ref="AW215:AW216"/>
    <mergeCell ref="P216:P217"/>
    <mergeCell ref="Q216:Q217"/>
    <mergeCell ref="R216:R217"/>
    <mergeCell ref="S216:S217"/>
    <mergeCell ref="T216:T217"/>
    <mergeCell ref="U216:U217"/>
    <mergeCell ref="V216:V217"/>
    <mergeCell ref="W216:W217"/>
    <mergeCell ref="X216:X217"/>
    <mergeCell ref="Y216:Y217"/>
    <mergeCell ref="Z216:Z217"/>
    <mergeCell ref="AA216:AA217"/>
    <mergeCell ref="AB216:AB217"/>
    <mergeCell ref="AC216:AC217"/>
    <mergeCell ref="AD216:AD217"/>
    <mergeCell ref="AE216:AE217"/>
    <mergeCell ref="AF216:AF217"/>
    <mergeCell ref="AG216:AG217"/>
    <mergeCell ref="AH216:AH217"/>
    <mergeCell ref="AI216:AI217"/>
    <mergeCell ref="AJ216:AJ217"/>
    <mergeCell ref="AK216:AK217"/>
    <mergeCell ref="AL216:AL217"/>
    <mergeCell ref="AM216:AM217"/>
    <mergeCell ref="AN216:AN217"/>
    <mergeCell ref="AO216:AO217"/>
    <mergeCell ref="AP216:AP217"/>
    <mergeCell ref="AQ216:AQ217"/>
    <mergeCell ref="AR216:AR217"/>
    <mergeCell ref="AS216:AS217"/>
    <mergeCell ref="AV216:AV217"/>
    <mergeCell ref="A218:A221"/>
    <mergeCell ref="B218:F221"/>
    <mergeCell ref="G218:G221"/>
    <mergeCell ref="H218:H221"/>
    <mergeCell ref="I218:I221"/>
    <mergeCell ref="J218:J221"/>
    <mergeCell ref="K218:K221"/>
    <mergeCell ref="L218:L221"/>
    <mergeCell ref="M218:M221"/>
    <mergeCell ref="O218:O221"/>
    <mergeCell ref="P218:R219"/>
    <mergeCell ref="S218:S219"/>
    <mergeCell ref="T218:T219"/>
    <mergeCell ref="U218:U219"/>
    <mergeCell ref="V218:V219"/>
    <mergeCell ref="W218:W219"/>
    <mergeCell ref="X218:X219"/>
    <mergeCell ref="Y218:Y219"/>
    <mergeCell ref="Z218:Z219"/>
    <mergeCell ref="AA218:AA219"/>
    <mergeCell ref="AB218:AB219"/>
    <mergeCell ref="AC218:AC219"/>
    <mergeCell ref="AD218:AD219"/>
    <mergeCell ref="AE218:AE219"/>
    <mergeCell ref="AF218:AF219"/>
    <mergeCell ref="AG218:AG219"/>
    <mergeCell ref="AH218:AH219"/>
    <mergeCell ref="AI218:AI219"/>
    <mergeCell ref="AJ218:AJ219"/>
    <mergeCell ref="AK218:AK219"/>
    <mergeCell ref="AL218:AL219"/>
    <mergeCell ref="AM218:AM219"/>
    <mergeCell ref="AN218:AN219"/>
    <mergeCell ref="AO218:AO219"/>
    <mergeCell ref="AP218:AP219"/>
    <mergeCell ref="AQ218:AQ219"/>
    <mergeCell ref="AR218:AR219"/>
    <mergeCell ref="AS218:AS219"/>
    <mergeCell ref="AV218:AV219"/>
    <mergeCell ref="AX218:AX221"/>
    <mergeCell ref="AY218:AY219"/>
    <mergeCell ref="AZ218:AZ219"/>
    <mergeCell ref="BA218:BA219"/>
    <mergeCell ref="BB218:BB219"/>
    <mergeCell ref="BC218:BC219"/>
    <mergeCell ref="BD218:BD219"/>
    <mergeCell ref="BE218:BE219"/>
    <mergeCell ref="BF218:BF219"/>
    <mergeCell ref="BG218:BG219"/>
    <mergeCell ref="BH218:BH219"/>
    <mergeCell ref="BI218:BI219"/>
    <mergeCell ref="BJ218:BJ219"/>
    <mergeCell ref="BK218:BK219"/>
    <mergeCell ref="N219:N220"/>
    <mergeCell ref="AT219:AT220"/>
    <mergeCell ref="AW219:AW220"/>
    <mergeCell ref="P220:P221"/>
    <mergeCell ref="Q220:Q221"/>
    <mergeCell ref="R220:R221"/>
    <mergeCell ref="S220:S221"/>
    <mergeCell ref="T220:T221"/>
    <mergeCell ref="U220:U221"/>
    <mergeCell ref="V220:V221"/>
    <mergeCell ref="W220:W221"/>
    <mergeCell ref="X220:X221"/>
    <mergeCell ref="Y220:Y221"/>
    <mergeCell ref="Z220:Z221"/>
    <mergeCell ref="AA220:AA221"/>
    <mergeCell ref="AB220:AB221"/>
    <mergeCell ref="AC220:AC221"/>
    <mergeCell ref="AD220:AD221"/>
    <mergeCell ref="AE220:AE221"/>
    <mergeCell ref="AF220:AF221"/>
    <mergeCell ref="AG220:AG221"/>
    <mergeCell ref="AH220:AH221"/>
    <mergeCell ref="AI220:AI221"/>
    <mergeCell ref="AJ220:AJ221"/>
    <mergeCell ref="AK220:AK221"/>
    <mergeCell ref="AL220:AL221"/>
    <mergeCell ref="AM220:AM221"/>
    <mergeCell ref="AN220:AN221"/>
    <mergeCell ref="AO220:AO221"/>
    <mergeCell ref="AP220:AP221"/>
    <mergeCell ref="AQ220:AQ221"/>
    <mergeCell ref="AR220:AR221"/>
    <mergeCell ref="AS220:AS221"/>
    <mergeCell ref="AV220:AV221"/>
    <mergeCell ref="A222:A225"/>
    <mergeCell ref="B222:F225"/>
    <mergeCell ref="G222:G225"/>
    <mergeCell ref="H222:H225"/>
    <mergeCell ref="I222:I225"/>
    <mergeCell ref="J222:J225"/>
    <mergeCell ref="K222:K225"/>
    <mergeCell ref="L222:L225"/>
    <mergeCell ref="M222:M225"/>
    <mergeCell ref="O222:O225"/>
    <mergeCell ref="P222:R223"/>
    <mergeCell ref="S222:S223"/>
    <mergeCell ref="T222:T223"/>
    <mergeCell ref="U222:U223"/>
    <mergeCell ref="V222:V223"/>
    <mergeCell ref="W222:W223"/>
    <mergeCell ref="X222:X223"/>
    <mergeCell ref="Y222:Y223"/>
    <mergeCell ref="Z222:Z223"/>
    <mergeCell ref="AA222:AA223"/>
    <mergeCell ref="AB222:AB223"/>
    <mergeCell ref="AC222:AC223"/>
    <mergeCell ref="AD222:AD223"/>
    <mergeCell ref="AE222:AE223"/>
    <mergeCell ref="AF222:AF223"/>
    <mergeCell ref="AG222:AG223"/>
    <mergeCell ref="AH222:AH223"/>
    <mergeCell ref="AI222:AI223"/>
    <mergeCell ref="AJ222:AJ223"/>
    <mergeCell ref="AK222:AK223"/>
    <mergeCell ref="AL222:AL223"/>
    <mergeCell ref="AM222:AM223"/>
    <mergeCell ref="AN222:AN223"/>
    <mergeCell ref="AO222:AO223"/>
    <mergeCell ref="AP222:AP223"/>
    <mergeCell ref="AQ222:AQ223"/>
    <mergeCell ref="AR222:AR223"/>
    <mergeCell ref="AS222:AS223"/>
    <mergeCell ref="AV222:AV223"/>
    <mergeCell ref="AX222:AX225"/>
    <mergeCell ref="AY222:AY223"/>
    <mergeCell ref="AZ222:AZ223"/>
    <mergeCell ref="BA222:BA223"/>
    <mergeCell ref="BB222:BB223"/>
    <mergeCell ref="BC222:BC223"/>
    <mergeCell ref="BD222:BD223"/>
    <mergeCell ref="BE222:BE223"/>
    <mergeCell ref="BF222:BF223"/>
    <mergeCell ref="BG222:BG223"/>
    <mergeCell ref="BH222:BH223"/>
    <mergeCell ref="BI222:BI223"/>
    <mergeCell ref="BJ222:BJ223"/>
    <mergeCell ref="BK222:BK223"/>
    <mergeCell ref="N223:N224"/>
    <mergeCell ref="AT223:AT224"/>
    <mergeCell ref="AW223:AW224"/>
    <mergeCell ref="P224:P225"/>
    <mergeCell ref="Q224:Q225"/>
    <mergeCell ref="R224:R225"/>
    <mergeCell ref="S224:S225"/>
    <mergeCell ref="T224:T225"/>
    <mergeCell ref="U224:U225"/>
    <mergeCell ref="V224:V225"/>
    <mergeCell ref="W224:W225"/>
    <mergeCell ref="X224:X225"/>
    <mergeCell ref="Y224:Y225"/>
    <mergeCell ref="Z224:Z225"/>
    <mergeCell ref="AA224:AA225"/>
    <mergeCell ref="AB224:AB225"/>
    <mergeCell ref="AC224:AC225"/>
    <mergeCell ref="AD224:AD225"/>
    <mergeCell ref="AE224:AE225"/>
    <mergeCell ref="AF224:AF225"/>
    <mergeCell ref="AG224:AG225"/>
    <mergeCell ref="AH224:AH225"/>
    <mergeCell ref="AI224:AI225"/>
    <mergeCell ref="AJ224:AJ225"/>
    <mergeCell ref="AK224:AK225"/>
    <mergeCell ref="AL224:AL225"/>
    <mergeCell ref="AM224:AM225"/>
    <mergeCell ref="AN224:AN225"/>
    <mergeCell ref="AO224:AO225"/>
    <mergeCell ref="AP224:AP225"/>
    <mergeCell ref="AQ224:AQ225"/>
    <mergeCell ref="AR224:AR225"/>
    <mergeCell ref="AS224:AS225"/>
    <mergeCell ref="AV224:AV225"/>
    <mergeCell ref="A226:A229"/>
    <mergeCell ref="B226:F229"/>
    <mergeCell ref="G226:G229"/>
    <mergeCell ref="H226:H229"/>
    <mergeCell ref="I226:I229"/>
    <mergeCell ref="J226:J229"/>
    <mergeCell ref="K226:K229"/>
    <mergeCell ref="L226:L229"/>
    <mergeCell ref="M226:M229"/>
    <mergeCell ref="O226:O229"/>
    <mergeCell ref="P226:R227"/>
    <mergeCell ref="S226:S227"/>
    <mergeCell ref="T226:T227"/>
    <mergeCell ref="U226:U227"/>
    <mergeCell ref="V226:V227"/>
    <mergeCell ref="W226:W227"/>
    <mergeCell ref="X226:X227"/>
    <mergeCell ref="Y226:Y227"/>
    <mergeCell ref="Z226:Z227"/>
    <mergeCell ref="AA226:AA227"/>
    <mergeCell ref="AB226:AB227"/>
    <mergeCell ref="AC226:AC227"/>
    <mergeCell ref="AD226:AD227"/>
    <mergeCell ref="AE226:AE227"/>
    <mergeCell ref="AF226:AF227"/>
    <mergeCell ref="AG226:AG227"/>
    <mergeCell ref="AH226:AH227"/>
    <mergeCell ref="AI226:AI227"/>
    <mergeCell ref="AJ226:AJ227"/>
    <mergeCell ref="AK226:AK227"/>
    <mergeCell ref="AL226:AL227"/>
    <mergeCell ref="AM226:AM227"/>
    <mergeCell ref="AN226:AN227"/>
    <mergeCell ref="AO226:AO227"/>
    <mergeCell ref="AP226:AP227"/>
    <mergeCell ref="AQ226:AQ227"/>
    <mergeCell ref="AR226:AR227"/>
    <mergeCell ref="AS226:AS227"/>
    <mergeCell ref="AV226:AV227"/>
    <mergeCell ref="AX226:AX229"/>
    <mergeCell ref="AY226:AY227"/>
    <mergeCell ref="AZ226:AZ227"/>
    <mergeCell ref="BA226:BA227"/>
    <mergeCell ref="BB226:BB227"/>
    <mergeCell ref="BC226:BC227"/>
    <mergeCell ref="BD226:BD227"/>
    <mergeCell ref="BE226:BE227"/>
    <mergeCell ref="BF226:BF227"/>
    <mergeCell ref="BG226:BG227"/>
    <mergeCell ref="BH226:BH227"/>
    <mergeCell ref="BI226:BI227"/>
    <mergeCell ref="BJ226:BJ227"/>
    <mergeCell ref="BK226:BK227"/>
    <mergeCell ref="N227:N228"/>
    <mergeCell ref="AT227:AT228"/>
    <mergeCell ref="AW227:AW228"/>
    <mergeCell ref="P228:P229"/>
    <mergeCell ref="Q228:Q229"/>
    <mergeCell ref="R228:R229"/>
    <mergeCell ref="S228:S229"/>
    <mergeCell ref="T228:T229"/>
    <mergeCell ref="U228:U229"/>
    <mergeCell ref="V228:V229"/>
    <mergeCell ref="W228:W229"/>
    <mergeCell ref="X228:X229"/>
    <mergeCell ref="Y228:Y229"/>
    <mergeCell ref="Z228:Z229"/>
    <mergeCell ref="AA228:AA229"/>
    <mergeCell ref="AB228:AB229"/>
    <mergeCell ref="AC228:AC229"/>
    <mergeCell ref="AD228:AD229"/>
    <mergeCell ref="AE228:AE229"/>
    <mergeCell ref="AF228:AF229"/>
    <mergeCell ref="AG228:AG229"/>
    <mergeCell ref="AH228:AH229"/>
    <mergeCell ref="AI228:AI229"/>
    <mergeCell ref="AJ228:AJ229"/>
    <mergeCell ref="AK228:AK229"/>
    <mergeCell ref="AL228:AL229"/>
    <mergeCell ref="AM228:AM229"/>
    <mergeCell ref="AN228:AN229"/>
    <mergeCell ref="AO228:AO229"/>
    <mergeCell ref="AP228:AP229"/>
    <mergeCell ref="AQ228:AQ229"/>
    <mergeCell ref="AR228:AR229"/>
    <mergeCell ref="AS228:AS229"/>
    <mergeCell ref="AV228:AV229"/>
    <mergeCell ref="A230:A233"/>
    <mergeCell ref="B230:F233"/>
    <mergeCell ref="G230:G233"/>
    <mergeCell ref="H230:H233"/>
    <mergeCell ref="I230:I233"/>
    <mergeCell ref="J230:J233"/>
    <mergeCell ref="K230:K233"/>
    <mergeCell ref="L230:L233"/>
    <mergeCell ref="M230:M233"/>
    <mergeCell ref="O230:O233"/>
    <mergeCell ref="P230:R231"/>
    <mergeCell ref="S230:S231"/>
    <mergeCell ref="T230:T231"/>
    <mergeCell ref="U230:U231"/>
    <mergeCell ref="V230:V231"/>
    <mergeCell ref="W230:W231"/>
    <mergeCell ref="X230:X231"/>
    <mergeCell ref="Y230:Y231"/>
    <mergeCell ref="Z230:Z231"/>
    <mergeCell ref="AA230:AA231"/>
    <mergeCell ref="AB230:AB231"/>
    <mergeCell ref="AC230:AC231"/>
    <mergeCell ref="AD230:AD231"/>
    <mergeCell ref="AE230:AE231"/>
    <mergeCell ref="AF230:AF231"/>
    <mergeCell ref="AG230:AG231"/>
    <mergeCell ref="AH230:AH231"/>
    <mergeCell ref="AI230:AI231"/>
    <mergeCell ref="AJ230:AJ231"/>
    <mergeCell ref="AK230:AK231"/>
    <mergeCell ref="AL230:AL231"/>
    <mergeCell ref="AM230:AM231"/>
    <mergeCell ref="AN230:AN231"/>
    <mergeCell ref="AO230:AO231"/>
    <mergeCell ref="AP230:AP231"/>
    <mergeCell ref="AQ230:AQ231"/>
    <mergeCell ref="AR230:AR231"/>
    <mergeCell ref="AS230:AS231"/>
    <mergeCell ref="AV230:AV231"/>
    <mergeCell ref="AX230:AX233"/>
    <mergeCell ref="AY230:AY231"/>
    <mergeCell ref="AZ230:AZ231"/>
    <mergeCell ref="BA230:BA231"/>
    <mergeCell ref="BB230:BB231"/>
    <mergeCell ref="BC230:BC231"/>
    <mergeCell ref="BD230:BD231"/>
    <mergeCell ref="BE230:BE231"/>
    <mergeCell ref="BF230:BF231"/>
    <mergeCell ref="BG230:BG231"/>
    <mergeCell ref="BH230:BH231"/>
    <mergeCell ref="BI230:BI231"/>
    <mergeCell ref="BJ230:BJ231"/>
    <mergeCell ref="BK230:BK231"/>
    <mergeCell ref="N231:N232"/>
    <mergeCell ref="AT231:AT232"/>
    <mergeCell ref="AW231:AW232"/>
    <mergeCell ref="P232:P233"/>
    <mergeCell ref="Q232:Q233"/>
    <mergeCell ref="R232:R233"/>
    <mergeCell ref="S232:S233"/>
    <mergeCell ref="T232:T233"/>
    <mergeCell ref="U232:U233"/>
    <mergeCell ref="V232:V233"/>
    <mergeCell ref="W232:W233"/>
    <mergeCell ref="X232:X233"/>
    <mergeCell ref="Y232:Y233"/>
    <mergeCell ref="Z232:Z233"/>
    <mergeCell ref="AA232:AA233"/>
    <mergeCell ref="AB232:AB233"/>
    <mergeCell ref="AC232:AC233"/>
    <mergeCell ref="AD232:AD233"/>
    <mergeCell ref="AE232:AE233"/>
    <mergeCell ref="AF232:AF233"/>
    <mergeCell ref="AG232:AG233"/>
    <mergeCell ref="AH232:AH233"/>
    <mergeCell ref="AI232:AI233"/>
    <mergeCell ref="AJ232:AJ233"/>
    <mergeCell ref="AK232:AK233"/>
    <mergeCell ref="AL232:AL233"/>
    <mergeCell ref="AM232:AM233"/>
    <mergeCell ref="AN232:AN233"/>
    <mergeCell ref="AO232:AO233"/>
    <mergeCell ref="AP232:AP233"/>
    <mergeCell ref="AQ232:AQ233"/>
    <mergeCell ref="AR232:AR233"/>
    <mergeCell ref="AS232:AS233"/>
    <mergeCell ref="AV232:AV233"/>
    <mergeCell ref="A234:A237"/>
    <mergeCell ref="B234:F237"/>
    <mergeCell ref="G234:G237"/>
    <mergeCell ref="H234:H237"/>
    <mergeCell ref="I234:I237"/>
    <mergeCell ref="J234:J237"/>
    <mergeCell ref="K234:K237"/>
    <mergeCell ref="L234:L237"/>
    <mergeCell ref="M234:M237"/>
    <mergeCell ref="O234:O237"/>
    <mergeCell ref="P234:R235"/>
    <mergeCell ref="S234:S235"/>
    <mergeCell ref="T234:T235"/>
    <mergeCell ref="U234:U235"/>
    <mergeCell ref="V234:V235"/>
    <mergeCell ref="W234:W235"/>
    <mergeCell ref="X234:X235"/>
    <mergeCell ref="Y234:Y235"/>
    <mergeCell ref="Z234:Z235"/>
    <mergeCell ref="AA234:AA235"/>
    <mergeCell ref="AB234:AB235"/>
    <mergeCell ref="AC234:AC235"/>
    <mergeCell ref="AD234:AD235"/>
    <mergeCell ref="AE234:AE235"/>
    <mergeCell ref="AF234:AF235"/>
    <mergeCell ref="AG234:AG235"/>
    <mergeCell ref="AH234:AH235"/>
    <mergeCell ref="AI234:AI235"/>
    <mergeCell ref="AJ234:AJ235"/>
    <mergeCell ref="AK234:AK235"/>
    <mergeCell ref="AL234:AL235"/>
    <mergeCell ref="AM234:AM235"/>
    <mergeCell ref="AN234:AN235"/>
    <mergeCell ref="AO234:AO235"/>
    <mergeCell ref="AP234:AP235"/>
    <mergeCell ref="AQ234:AQ235"/>
    <mergeCell ref="AR234:AR235"/>
    <mergeCell ref="AS234:AS235"/>
    <mergeCell ref="AV234:AV235"/>
    <mergeCell ref="AX234:AX237"/>
    <mergeCell ref="AY234:AY235"/>
    <mergeCell ref="AZ234:AZ235"/>
    <mergeCell ref="BA234:BA235"/>
    <mergeCell ref="BB234:BB235"/>
    <mergeCell ref="BC234:BC235"/>
    <mergeCell ref="BD234:BD235"/>
    <mergeCell ref="BE234:BE235"/>
    <mergeCell ref="BF234:BF235"/>
    <mergeCell ref="BG234:BG235"/>
    <mergeCell ref="BH234:BH235"/>
    <mergeCell ref="BI234:BI235"/>
    <mergeCell ref="BJ234:BJ235"/>
    <mergeCell ref="BK234:BK235"/>
    <mergeCell ref="N235:N236"/>
    <mergeCell ref="AT235:AT236"/>
    <mergeCell ref="AW235:AW236"/>
    <mergeCell ref="P236:P237"/>
    <mergeCell ref="Q236:Q237"/>
    <mergeCell ref="R236:R237"/>
    <mergeCell ref="S236:S237"/>
    <mergeCell ref="T236:T237"/>
    <mergeCell ref="U236:U237"/>
    <mergeCell ref="V236:V237"/>
    <mergeCell ref="W236:W237"/>
    <mergeCell ref="X236:X237"/>
    <mergeCell ref="Y236:Y237"/>
    <mergeCell ref="Z236:Z237"/>
    <mergeCell ref="AA236:AA237"/>
    <mergeCell ref="AB236:AB237"/>
    <mergeCell ref="AC236:AC237"/>
    <mergeCell ref="AD236:AD237"/>
    <mergeCell ref="AE236:AE237"/>
    <mergeCell ref="AF236:AF237"/>
    <mergeCell ref="AG236:AG237"/>
    <mergeCell ref="AH236:AH237"/>
    <mergeCell ref="AI236:AI237"/>
    <mergeCell ref="AJ236:AJ237"/>
    <mergeCell ref="AK236:AK237"/>
    <mergeCell ref="AL236:AL237"/>
    <mergeCell ref="AM236:AM237"/>
    <mergeCell ref="AN236:AN237"/>
    <mergeCell ref="AO236:AO237"/>
    <mergeCell ref="AP236:AP237"/>
    <mergeCell ref="AQ236:AQ237"/>
    <mergeCell ref="AR236:AR237"/>
    <mergeCell ref="AS236:AS237"/>
    <mergeCell ref="AV236:AV237"/>
    <mergeCell ref="A238:A241"/>
    <mergeCell ref="B238:F241"/>
    <mergeCell ref="G238:G241"/>
    <mergeCell ref="H238:H241"/>
    <mergeCell ref="I238:I241"/>
    <mergeCell ref="J238:J241"/>
    <mergeCell ref="K238:K241"/>
    <mergeCell ref="L238:L241"/>
    <mergeCell ref="M238:M241"/>
    <mergeCell ref="O238:O241"/>
    <mergeCell ref="P238:R239"/>
    <mergeCell ref="S238:S239"/>
    <mergeCell ref="T238:T239"/>
    <mergeCell ref="U238:U239"/>
    <mergeCell ref="V238:V239"/>
    <mergeCell ref="W238:W239"/>
    <mergeCell ref="X238:X239"/>
    <mergeCell ref="Y238:Y239"/>
    <mergeCell ref="Z238:Z239"/>
    <mergeCell ref="AA238:AA239"/>
    <mergeCell ref="AB238:AB239"/>
    <mergeCell ref="AC238:AC239"/>
    <mergeCell ref="AD238:AD239"/>
    <mergeCell ref="AE238:AE239"/>
    <mergeCell ref="AF238:AF239"/>
    <mergeCell ref="AG238:AG239"/>
    <mergeCell ref="AH238:AH239"/>
    <mergeCell ref="AI238:AI239"/>
    <mergeCell ref="AJ238:AJ239"/>
    <mergeCell ref="AK238:AK239"/>
    <mergeCell ref="AL238:AL239"/>
    <mergeCell ref="AM238:AM239"/>
    <mergeCell ref="AN238:AN239"/>
    <mergeCell ref="AO238:AO239"/>
    <mergeCell ref="AP238:AP239"/>
    <mergeCell ref="AQ238:AQ239"/>
    <mergeCell ref="AR238:AR239"/>
    <mergeCell ref="AS238:AS239"/>
    <mergeCell ref="AV238:AV239"/>
    <mergeCell ref="AX238:AX241"/>
    <mergeCell ref="AY238:AY239"/>
    <mergeCell ref="AZ238:AZ239"/>
    <mergeCell ref="BA238:BA239"/>
    <mergeCell ref="BB238:BB239"/>
    <mergeCell ref="BC238:BC239"/>
    <mergeCell ref="BD238:BD239"/>
    <mergeCell ref="BE238:BE239"/>
    <mergeCell ref="BF238:BF239"/>
    <mergeCell ref="BG238:BG239"/>
    <mergeCell ref="BH238:BH239"/>
    <mergeCell ref="BI238:BI239"/>
    <mergeCell ref="BJ238:BJ239"/>
    <mergeCell ref="BK238:BK239"/>
    <mergeCell ref="N239:N240"/>
    <mergeCell ref="AT239:AT240"/>
    <mergeCell ref="AW239:AW240"/>
    <mergeCell ref="P240:P241"/>
    <mergeCell ref="Q240:Q241"/>
    <mergeCell ref="R240:R241"/>
    <mergeCell ref="S240:S241"/>
    <mergeCell ref="T240:T241"/>
    <mergeCell ref="U240:U241"/>
    <mergeCell ref="V240:V241"/>
    <mergeCell ref="W240:W241"/>
    <mergeCell ref="X240:X241"/>
    <mergeCell ref="Y240:Y241"/>
    <mergeCell ref="Z240:Z241"/>
    <mergeCell ref="AA240:AA241"/>
    <mergeCell ref="AB240:AB241"/>
    <mergeCell ref="AC240:AC241"/>
    <mergeCell ref="AD240:AD241"/>
    <mergeCell ref="AE240:AE241"/>
    <mergeCell ref="AF240:AF241"/>
    <mergeCell ref="AG240:AG241"/>
    <mergeCell ref="AH240:AH241"/>
    <mergeCell ref="AI240:AI241"/>
    <mergeCell ref="AJ240:AJ241"/>
    <mergeCell ref="AK240:AK241"/>
    <mergeCell ref="AL240:AL241"/>
    <mergeCell ref="AM240:AM241"/>
    <mergeCell ref="AN240:AN241"/>
    <mergeCell ref="AO240:AO241"/>
    <mergeCell ref="AP240:AP241"/>
    <mergeCell ref="AQ240:AQ241"/>
    <mergeCell ref="AR240:AR241"/>
    <mergeCell ref="AS240:AS241"/>
    <mergeCell ref="AV240:AV241"/>
    <mergeCell ref="A242:A245"/>
    <mergeCell ref="B242:F245"/>
    <mergeCell ref="G242:G245"/>
    <mergeCell ref="H242:H245"/>
    <mergeCell ref="I242:I245"/>
    <mergeCell ref="J242:J245"/>
    <mergeCell ref="K242:K245"/>
    <mergeCell ref="L242:L245"/>
    <mergeCell ref="M242:M245"/>
    <mergeCell ref="O242:O245"/>
    <mergeCell ref="P242:R243"/>
    <mergeCell ref="S242:S243"/>
    <mergeCell ref="T242:T243"/>
    <mergeCell ref="U242:U243"/>
    <mergeCell ref="V242:V243"/>
    <mergeCell ref="W242:W243"/>
    <mergeCell ref="X242:X243"/>
    <mergeCell ref="Y242:Y243"/>
    <mergeCell ref="Z242:Z243"/>
    <mergeCell ref="AA242:AA243"/>
    <mergeCell ref="AB242:AB243"/>
    <mergeCell ref="AC242:AC243"/>
    <mergeCell ref="AD242:AD243"/>
    <mergeCell ref="AE242:AE243"/>
    <mergeCell ref="AF242:AF243"/>
    <mergeCell ref="AG242:AG243"/>
    <mergeCell ref="AH242:AH243"/>
    <mergeCell ref="AI242:AI243"/>
    <mergeCell ref="AJ242:AJ243"/>
    <mergeCell ref="AK242:AK243"/>
    <mergeCell ref="AL242:AL243"/>
    <mergeCell ref="AM242:AM243"/>
    <mergeCell ref="AN242:AN243"/>
    <mergeCell ref="AO242:AO243"/>
    <mergeCell ref="AP242:AP243"/>
    <mergeCell ref="AQ242:AQ243"/>
    <mergeCell ref="AR242:AR243"/>
    <mergeCell ref="AS242:AS243"/>
    <mergeCell ref="AV242:AV243"/>
    <mergeCell ref="AX242:AX245"/>
    <mergeCell ref="AY242:AY243"/>
    <mergeCell ref="AZ242:AZ243"/>
    <mergeCell ref="BA242:BA243"/>
    <mergeCell ref="BB242:BB243"/>
    <mergeCell ref="BC242:BC243"/>
    <mergeCell ref="BD242:BD243"/>
    <mergeCell ref="BE242:BE243"/>
    <mergeCell ref="BF242:BF243"/>
    <mergeCell ref="BG242:BG243"/>
    <mergeCell ref="BH242:BH243"/>
    <mergeCell ref="BI242:BI243"/>
    <mergeCell ref="BJ242:BJ243"/>
    <mergeCell ref="BK242:BK243"/>
    <mergeCell ref="N243:N244"/>
    <mergeCell ref="AT243:AT244"/>
    <mergeCell ref="AW243:AW244"/>
    <mergeCell ref="P244:P245"/>
    <mergeCell ref="Q244:Q245"/>
    <mergeCell ref="R244:R245"/>
    <mergeCell ref="S244:S245"/>
    <mergeCell ref="T244:T245"/>
    <mergeCell ref="U244:U245"/>
    <mergeCell ref="V244:V245"/>
    <mergeCell ref="W244:W245"/>
    <mergeCell ref="X244:X245"/>
    <mergeCell ref="Y244:Y245"/>
    <mergeCell ref="Z244:Z245"/>
    <mergeCell ref="AA244:AA245"/>
    <mergeCell ref="AB244:AB245"/>
    <mergeCell ref="AC244:AC245"/>
    <mergeCell ref="AD244:AD245"/>
    <mergeCell ref="AE244:AE245"/>
    <mergeCell ref="AF244:AF245"/>
    <mergeCell ref="AG244:AG245"/>
    <mergeCell ref="AH244:AH245"/>
    <mergeCell ref="AI244:AI245"/>
    <mergeCell ref="AJ244:AJ245"/>
    <mergeCell ref="AK244:AK245"/>
    <mergeCell ref="AL244:AL245"/>
    <mergeCell ref="AM244:AM245"/>
    <mergeCell ref="AN244:AN245"/>
    <mergeCell ref="AO244:AO245"/>
    <mergeCell ref="AP244:AP245"/>
    <mergeCell ref="AQ244:AQ245"/>
    <mergeCell ref="AR244:AR245"/>
    <mergeCell ref="AS244:AS245"/>
    <mergeCell ref="AV244:AV245"/>
    <mergeCell ref="A246:A249"/>
    <mergeCell ref="B246:F249"/>
    <mergeCell ref="G246:G249"/>
    <mergeCell ref="H246:H249"/>
    <mergeCell ref="I246:I249"/>
    <mergeCell ref="J246:J249"/>
    <mergeCell ref="K246:K249"/>
    <mergeCell ref="L246:L249"/>
    <mergeCell ref="M246:M249"/>
    <mergeCell ref="O246:O249"/>
    <mergeCell ref="P246:R247"/>
    <mergeCell ref="S246:S247"/>
    <mergeCell ref="T246:T247"/>
    <mergeCell ref="U246:U247"/>
    <mergeCell ref="V246:V247"/>
    <mergeCell ref="W246:W247"/>
    <mergeCell ref="X246:X247"/>
    <mergeCell ref="Y246:Y247"/>
    <mergeCell ref="Z246:Z247"/>
    <mergeCell ref="AA246:AA247"/>
    <mergeCell ref="AB246:AB247"/>
    <mergeCell ref="AC246:AC247"/>
    <mergeCell ref="AD246:AD247"/>
    <mergeCell ref="AE246:AE247"/>
    <mergeCell ref="AF246:AF247"/>
    <mergeCell ref="AG246:AG247"/>
    <mergeCell ref="AH246:AH247"/>
    <mergeCell ref="AI246:AI247"/>
    <mergeCell ref="AJ246:AJ247"/>
    <mergeCell ref="AK246:AK247"/>
    <mergeCell ref="AL246:AL247"/>
    <mergeCell ref="AM246:AM247"/>
    <mergeCell ref="AN246:AN247"/>
    <mergeCell ref="AO246:AO247"/>
    <mergeCell ref="AP246:AP247"/>
    <mergeCell ref="AQ246:AQ247"/>
    <mergeCell ref="AR246:AR247"/>
    <mergeCell ref="AS246:AS247"/>
    <mergeCell ref="AV246:AV247"/>
    <mergeCell ref="AX246:AX249"/>
    <mergeCell ref="AY246:AY247"/>
    <mergeCell ref="AZ246:AZ247"/>
    <mergeCell ref="BA246:BA247"/>
    <mergeCell ref="BB246:BB247"/>
    <mergeCell ref="BC246:BC247"/>
    <mergeCell ref="BD246:BD247"/>
    <mergeCell ref="BE246:BE247"/>
    <mergeCell ref="BF246:BF247"/>
    <mergeCell ref="BG246:BG247"/>
    <mergeCell ref="BH246:BH247"/>
    <mergeCell ref="BI246:BI247"/>
    <mergeCell ref="BJ246:BJ247"/>
    <mergeCell ref="BK246:BK247"/>
    <mergeCell ref="N247:N248"/>
    <mergeCell ref="AT247:AT248"/>
    <mergeCell ref="AW247:AW248"/>
    <mergeCell ref="P248:P249"/>
    <mergeCell ref="Q248:Q249"/>
    <mergeCell ref="R248:R249"/>
    <mergeCell ref="S248:S249"/>
    <mergeCell ref="T248:T249"/>
    <mergeCell ref="U248:U249"/>
    <mergeCell ref="V248:V249"/>
    <mergeCell ref="W248:W249"/>
    <mergeCell ref="X248:X249"/>
    <mergeCell ref="Y248:Y249"/>
    <mergeCell ref="Z248:Z249"/>
    <mergeCell ref="AA248:AA249"/>
    <mergeCell ref="AB248:AB249"/>
    <mergeCell ref="AC248:AC249"/>
    <mergeCell ref="AD248:AD249"/>
    <mergeCell ref="AE248:AE249"/>
    <mergeCell ref="AF248:AF249"/>
    <mergeCell ref="AG248:AG249"/>
    <mergeCell ref="AH248:AH249"/>
    <mergeCell ref="AI248:AI249"/>
    <mergeCell ref="AJ248:AJ249"/>
    <mergeCell ref="AK248:AK249"/>
    <mergeCell ref="AL248:AL249"/>
    <mergeCell ref="AM248:AM249"/>
    <mergeCell ref="AN248:AN249"/>
    <mergeCell ref="AO248:AO249"/>
    <mergeCell ref="AP248:AP249"/>
    <mergeCell ref="AQ248:AQ249"/>
    <mergeCell ref="AR248:AR249"/>
    <mergeCell ref="AS248:AS249"/>
    <mergeCell ref="AV248:AV249"/>
    <mergeCell ref="A250:A253"/>
    <mergeCell ref="B250:F253"/>
    <mergeCell ref="G250:G253"/>
    <mergeCell ref="H250:H253"/>
    <mergeCell ref="I250:I253"/>
    <mergeCell ref="J250:J253"/>
    <mergeCell ref="K250:K253"/>
    <mergeCell ref="L250:L253"/>
    <mergeCell ref="M250:M253"/>
    <mergeCell ref="O250:O253"/>
    <mergeCell ref="P250:R251"/>
    <mergeCell ref="S250:S251"/>
    <mergeCell ref="T250:T251"/>
    <mergeCell ref="U250:U251"/>
    <mergeCell ref="V250:V251"/>
    <mergeCell ref="W250:W251"/>
    <mergeCell ref="X250:X251"/>
    <mergeCell ref="Y250:Y251"/>
    <mergeCell ref="Z250:Z251"/>
    <mergeCell ref="AA250:AA251"/>
    <mergeCell ref="AB250:AB251"/>
    <mergeCell ref="AC250:AC251"/>
    <mergeCell ref="AD250:AD251"/>
    <mergeCell ref="AE250:AE251"/>
    <mergeCell ref="AF250:AF251"/>
    <mergeCell ref="AG250:AG251"/>
    <mergeCell ref="AH250:AH251"/>
    <mergeCell ref="AI250:AI251"/>
    <mergeCell ref="AJ250:AJ251"/>
    <mergeCell ref="AK250:AK251"/>
    <mergeCell ref="AL250:AL251"/>
    <mergeCell ref="AM250:AM251"/>
    <mergeCell ref="AN250:AN251"/>
    <mergeCell ref="AO250:AO251"/>
    <mergeCell ref="AP250:AP251"/>
    <mergeCell ref="AQ250:AQ251"/>
    <mergeCell ref="AR250:AR251"/>
    <mergeCell ref="AS250:AS251"/>
    <mergeCell ref="AV250:AV251"/>
    <mergeCell ref="AX250:AX253"/>
    <mergeCell ref="AY250:AY251"/>
    <mergeCell ref="AZ250:AZ251"/>
    <mergeCell ref="BA250:BA251"/>
    <mergeCell ref="BB250:BB251"/>
    <mergeCell ref="BC250:BC251"/>
    <mergeCell ref="BD250:BD251"/>
    <mergeCell ref="BE250:BE251"/>
    <mergeCell ref="BF250:BF251"/>
    <mergeCell ref="BG250:BG251"/>
    <mergeCell ref="BH250:BH251"/>
    <mergeCell ref="BI250:BI251"/>
    <mergeCell ref="BJ250:BJ251"/>
    <mergeCell ref="BK250:BK251"/>
    <mergeCell ref="N251:N252"/>
    <mergeCell ref="AT251:AT252"/>
    <mergeCell ref="AW251:AW252"/>
    <mergeCell ref="P252:P253"/>
    <mergeCell ref="Q252:Q253"/>
    <mergeCell ref="R252:R253"/>
    <mergeCell ref="S252:S253"/>
    <mergeCell ref="T252:T253"/>
    <mergeCell ref="U252:U253"/>
    <mergeCell ref="V252:V253"/>
    <mergeCell ref="W252:W253"/>
    <mergeCell ref="X252:X253"/>
    <mergeCell ref="Y252:Y253"/>
    <mergeCell ref="Z252:Z253"/>
    <mergeCell ref="AA252:AA253"/>
    <mergeCell ref="AB252:AB253"/>
    <mergeCell ref="AC252:AC253"/>
    <mergeCell ref="AD252:AD253"/>
    <mergeCell ref="AE252:AE253"/>
    <mergeCell ref="AF252:AF253"/>
    <mergeCell ref="AG252:AG253"/>
    <mergeCell ref="AH252:AH253"/>
    <mergeCell ref="AI252:AI253"/>
    <mergeCell ref="AJ252:AJ253"/>
    <mergeCell ref="AK252:AK253"/>
    <mergeCell ref="AL252:AL253"/>
    <mergeCell ref="AM252:AM253"/>
    <mergeCell ref="AN252:AN253"/>
    <mergeCell ref="AO252:AO253"/>
    <mergeCell ref="AP252:AP253"/>
    <mergeCell ref="AQ252:AQ253"/>
    <mergeCell ref="AR252:AR253"/>
    <mergeCell ref="AS252:AS253"/>
    <mergeCell ref="AV252:AV253"/>
    <mergeCell ref="A254:A257"/>
    <mergeCell ref="B254:F257"/>
    <mergeCell ref="G254:G257"/>
    <mergeCell ref="H254:H257"/>
    <mergeCell ref="I254:I257"/>
    <mergeCell ref="J254:J257"/>
    <mergeCell ref="K254:K257"/>
    <mergeCell ref="L254:L257"/>
    <mergeCell ref="M254:M257"/>
    <mergeCell ref="O254:O257"/>
    <mergeCell ref="P254:R255"/>
    <mergeCell ref="S254:S255"/>
    <mergeCell ref="T254:T255"/>
    <mergeCell ref="U254:U255"/>
    <mergeCell ref="V254:V255"/>
    <mergeCell ref="W254:W255"/>
    <mergeCell ref="X254:X255"/>
    <mergeCell ref="Y254:Y255"/>
    <mergeCell ref="Z254:Z255"/>
    <mergeCell ref="AA254:AA255"/>
    <mergeCell ref="AB254:AB255"/>
    <mergeCell ref="AC254:AC255"/>
    <mergeCell ref="AD254:AD255"/>
    <mergeCell ref="AE254:AE255"/>
    <mergeCell ref="AF254:AF255"/>
    <mergeCell ref="AG254:AG255"/>
    <mergeCell ref="AH254:AH255"/>
    <mergeCell ref="AI254:AI255"/>
    <mergeCell ref="AJ254:AJ255"/>
    <mergeCell ref="AK254:AK255"/>
    <mergeCell ref="AL254:AL255"/>
    <mergeCell ref="AM254:AM255"/>
    <mergeCell ref="AN254:AN255"/>
    <mergeCell ref="AO254:AO255"/>
    <mergeCell ref="AP254:AP255"/>
    <mergeCell ref="AQ254:AQ255"/>
    <mergeCell ref="AR254:AR255"/>
    <mergeCell ref="AS254:AS255"/>
    <mergeCell ref="AV254:AV255"/>
    <mergeCell ref="AX254:AX257"/>
    <mergeCell ref="AY254:AY255"/>
    <mergeCell ref="AZ254:AZ255"/>
    <mergeCell ref="BA254:BA255"/>
    <mergeCell ref="BB254:BB255"/>
    <mergeCell ref="BC254:BC255"/>
    <mergeCell ref="BD254:BD255"/>
    <mergeCell ref="BE254:BE255"/>
    <mergeCell ref="BF254:BF255"/>
    <mergeCell ref="BG254:BG255"/>
    <mergeCell ref="BH254:BH255"/>
    <mergeCell ref="BI254:BI255"/>
    <mergeCell ref="BJ254:BJ255"/>
    <mergeCell ref="BK254:BK255"/>
    <mergeCell ref="N255:N256"/>
    <mergeCell ref="AT255:AT256"/>
    <mergeCell ref="AW255:AW256"/>
    <mergeCell ref="P256:P257"/>
    <mergeCell ref="Q256:Q257"/>
    <mergeCell ref="R256:R257"/>
    <mergeCell ref="S256:S257"/>
    <mergeCell ref="T256:T257"/>
    <mergeCell ref="U256:U257"/>
    <mergeCell ref="V256:V257"/>
    <mergeCell ref="W256:W257"/>
    <mergeCell ref="X256:X257"/>
    <mergeCell ref="Y256:Y257"/>
    <mergeCell ref="Z256:Z257"/>
    <mergeCell ref="AA256:AA257"/>
    <mergeCell ref="AB256:AB257"/>
    <mergeCell ref="AC256:AC257"/>
    <mergeCell ref="AD256:AD257"/>
    <mergeCell ref="AE256:AE257"/>
    <mergeCell ref="AF256:AF257"/>
    <mergeCell ref="AG256:AG257"/>
    <mergeCell ref="AH256:AH257"/>
    <mergeCell ref="AI256:AI257"/>
    <mergeCell ref="AJ256:AJ257"/>
    <mergeCell ref="AK256:AK257"/>
    <mergeCell ref="AL256:AL257"/>
    <mergeCell ref="AM256:AM257"/>
    <mergeCell ref="AN256:AN257"/>
    <mergeCell ref="AO256:AO257"/>
    <mergeCell ref="AP256:AP257"/>
    <mergeCell ref="AQ256:AQ257"/>
    <mergeCell ref="AR256:AR257"/>
    <mergeCell ref="AS256:AS257"/>
    <mergeCell ref="AV256:AV257"/>
    <mergeCell ref="A258:A261"/>
    <mergeCell ref="B258:F261"/>
    <mergeCell ref="G258:G261"/>
    <mergeCell ref="H258:H261"/>
    <mergeCell ref="I258:I261"/>
    <mergeCell ref="J258:J261"/>
    <mergeCell ref="K258:K261"/>
    <mergeCell ref="L258:L261"/>
    <mergeCell ref="M258:M261"/>
    <mergeCell ref="O258:O261"/>
    <mergeCell ref="P258:R259"/>
    <mergeCell ref="S258:S259"/>
    <mergeCell ref="T258:T259"/>
    <mergeCell ref="U258:U259"/>
    <mergeCell ref="V258:V259"/>
    <mergeCell ref="W258:W259"/>
    <mergeCell ref="X258:X259"/>
    <mergeCell ref="Y258:Y259"/>
    <mergeCell ref="Z258:Z259"/>
    <mergeCell ref="AA258:AA259"/>
    <mergeCell ref="AB258:AB259"/>
    <mergeCell ref="AC258:AC259"/>
    <mergeCell ref="AD258:AD259"/>
    <mergeCell ref="AE258:AE259"/>
    <mergeCell ref="AF258:AF259"/>
    <mergeCell ref="AG258:AG259"/>
    <mergeCell ref="AH258:AH259"/>
    <mergeCell ref="AI258:AI259"/>
    <mergeCell ref="AJ258:AJ259"/>
    <mergeCell ref="AK258:AK259"/>
    <mergeCell ref="AL258:AL259"/>
    <mergeCell ref="AM258:AM259"/>
    <mergeCell ref="AN258:AN259"/>
    <mergeCell ref="AO258:AO259"/>
    <mergeCell ref="AP258:AP259"/>
    <mergeCell ref="AQ258:AQ259"/>
    <mergeCell ref="AR258:AR259"/>
    <mergeCell ref="AS258:AS259"/>
    <mergeCell ref="AV258:AV259"/>
    <mergeCell ref="AX258:AX261"/>
    <mergeCell ref="AY258:AY259"/>
    <mergeCell ref="AZ258:AZ259"/>
    <mergeCell ref="BA258:BA259"/>
    <mergeCell ref="BB258:BB259"/>
    <mergeCell ref="BC258:BC259"/>
    <mergeCell ref="BD258:BD259"/>
    <mergeCell ref="BE258:BE259"/>
    <mergeCell ref="BF258:BF259"/>
    <mergeCell ref="BG258:BG259"/>
    <mergeCell ref="BH258:BH259"/>
    <mergeCell ref="BI258:BI259"/>
    <mergeCell ref="BJ258:BJ259"/>
    <mergeCell ref="BK258:BK259"/>
    <mergeCell ref="N259:N260"/>
    <mergeCell ref="AT259:AT260"/>
    <mergeCell ref="AW259:AW260"/>
    <mergeCell ref="P260:P261"/>
    <mergeCell ref="Q260:Q261"/>
    <mergeCell ref="R260:R261"/>
    <mergeCell ref="S260:S261"/>
    <mergeCell ref="T260:T261"/>
    <mergeCell ref="U260:U261"/>
    <mergeCell ref="V260:V261"/>
    <mergeCell ref="W260:W261"/>
    <mergeCell ref="X260:X261"/>
    <mergeCell ref="Y260:Y261"/>
    <mergeCell ref="Z260:Z261"/>
    <mergeCell ref="AA260:AA261"/>
    <mergeCell ref="AB260:AB261"/>
    <mergeCell ref="AC260:AC261"/>
    <mergeCell ref="AD260:AD261"/>
    <mergeCell ref="AE260:AE261"/>
    <mergeCell ref="AF260:AF261"/>
    <mergeCell ref="AG260:AG261"/>
    <mergeCell ref="AH260:AH261"/>
    <mergeCell ref="AI260:AI261"/>
    <mergeCell ref="AJ260:AJ261"/>
    <mergeCell ref="AK260:AK261"/>
    <mergeCell ref="AL260:AL261"/>
    <mergeCell ref="AM260:AM261"/>
    <mergeCell ref="AN260:AN261"/>
    <mergeCell ref="AO260:AO261"/>
    <mergeCell ref="AP260:AP261"/>
    <mergeCell ref="AQ260:AQ261"/>
    <mergeCell ref="AR260:AR261"/>
    <mergeCell ref="AS260:AS261"/>
    <mergeCell ref="AV260:AV261"/>
    <mergeCell ref="A262:A265"/>
    <mergeCell ref="B262:F265"/>
    <mergeCell ref="G262:G265"/>
    <mergeCell ref="H262:H265"/>
    <mergeCell ref="I262:I265"/>
    <mergeCell ref="J262:J265"/>
    <mergeCell ref="K262:K265"/>
    <mergeCell ref="L262:L265"/>
    <mergeCell ref="M262:M265"/>
    <mergeCell ref="O262:O265"/>
    <mergeCell ref="P262:R263"/>
    <mergeCell ref="S262:S263"/>
    <mergeCell ref="T262:T263"/>
    <mergeCell ref="U262:U263"/>
    <mergeCell ref="V262:V263"/>
    <mergeCell ref="W262:W263"/>
    <mergeCell ref="X262:X263"/>
    <mergeCell ref="Y262:Y263"/>
    <mergeCell ref="Z262:Z263"/>
    <mergeCell ref="AA262:AA263"/>
    <mergeCell ref="AB262:AB263"/>
    <mergeCell ref="AC262:AC263"/>
    <mergeCell ref="AD262:AD263"/>
    <mergeCell ref="AE262:AE263"/>
    <mergeCell ref="AF262:AF263"/>
    <mergeCell ref="AG262:AG263"/>
    <mergeCell ref="AH262:AH263"/>
    <mergeCell ref="AI262:AI263"/>
    <mergeCell ref="AJ262:AJ263"/>
    <mergeCell ref="AK262:AK263"/>
    <mergeCell ref="AL262:AL263"/>
    <mergeCell ref="AM262:AM263"/>
    <mergeCell ref="AN262:AN263"/>
    <mergeCell ref="AO262:AO263"/>
    <mergeCell ref="AP262:AP263"/>
    <mergeCell ref="AQ262:AQ263"/>
    <mergeCell ref="AR262:AR263"/>
    <mergeCell ref="AS262:AS263"/>
    <mergeCell ref="AV262:AV263"/>
    <mergeCell ref="AX262:AX265"/>
    <mergeCell ref="AY262:AY263"/>
    <mergeCell ref="AZ262:AZ263"/>
    <mergeCell ref="BA262:BA263"/>
    <mergeCell ref="BB262:BB263"/>
    <mergeCell ref="BC262:BC263"/>
    <mergeCell ref="BD262:BD263"/>
    <mergeCell ref="BE262:BE263"/>
    <mergeCell ref="BF262:BF263"/>
    <mergeCell ref="BG262:BG263"/>
    <mergeCell ref="BH262:BH263"/>
    <mergeCell ref="BI262:BI263"/>
    <mergeCell ref="BJ262:BJ263"/>
    <mergeCell ref="BK262:BK263"/>
    <mergeCell ref="N263:N264"/>
    <mergeCell ref="AT263:AT264"/>
    <mergeCell ref="AW263:AW264"/>
    <mergeCell ref="P264:P265"/>
    <mergeCell ref="Q264:Q265"/>
    <mergeCell ref="R264:R265"/>
    <mergeCell ref="S264:S265"/>
    <mergeCell ref="T264:T265"/>
    <mergeCell ref="U264:U265"/>
    <mergeCell ref="V264:V265"/>
    <mergeCell ref="W264:W265"/>
    <mergeCell ref="X264:X265"/>
    <mergeCell ref="Y264:Y265"/>
    <mergeCell ref="Z264:Z265"/>
    <mergeCell ref="AA264:AA265"/>
    <mergeCell ref="AB264:AB265"/>
    <mergeCell ref="AC264:AC265"/>
    <mergeCell ref="AD264:AD265"/>
    <mergeCell ref="AE264:AE265"/>
    <mergeCell ref="AF264:AF265"/>
    <mergeCell ref="AG264:AG265"/>
    <mergeCell ref="AH264:AH265"/>
    <mergeCell ref="AI264:AI265"/>
    <mergeCell ref="AJ264:AJ265"/>
    <mergeCell ref="AK264:AK265"/>
    <mergeCell ref="AL264:AL265"/>
    <mergeCell ref="AM264:AM265"/>
    <mergeCell ref="AN264:AN265"/>
    <mergeCell ref="AO264:AO265"/>
    <mergeCell ref="AP264:AP265"/>
    <mergeCell ref="AQ264:AQ265"/>
    <mergeCell ref="AR264:AR265"/>
    <mergeCell ref="AS264:AS265"/>
    <mergeCell ref="AV264:AV265"/>
    <mergeCell ref="A266:A269"/>
    <mergeCell ref="B266:F269"/>
    <mergeCell ref="G266:G269"/>
    <mergeCell ref="H266:H269"/>
    <mergeCell ref="I266:I269"/>
    <mergeCell ref="J266:J269"/>
    <mergeCell ref="K266:K269"/>
    <mergeCell ref="L266:L269"/>
    <mergeCell ref="M266:M269"/>
    <mergeCell ref="O266:O269"/>
    <mergeCell ref="P266:R267"/>
    <mergeCell ref="S266:S267"/>
    <mergeCell ref="T266:T267"/>
    <mergeCell ref="U266:U267"/>
    <mergeCell ref="V266:V267"/>
    <mergeCell ref="W266:W267"/>
    <mergeCell ref="X266:X267"/>
    <mergeCell ref="Y266:Y267"/>
    <mergeCell ref="Z266:Z267"/>
    <mergeCell ref="AA266:AA267"/>
    <mergeCell ref="AB266:AB267"/>
    <mergeCell ref="AC266:AC267"/>
    <mergeCell ref="AD266:AD267"/>
    <mergeCell ref="AE266:AE267"/>
    <mergeCell ref="AF266:AF267"/>
    <mergeCell ref="AG266:AG267"/>
    <mergeCell ref="AH266:AH267"/>
    <mergeCell ref="AI266:AI267"/>
    <mergeCell ref="AJ266:AJ267"/>
    <mergeCell ref="AK266:AK267"/>
    <mergeCell ref="AL266:AL267"/>
    <mergeCell ref="AM266:AM267"/>
    <mergeCell ref="AN266:AN267"/>
    <mergeCell ref="AO266:AO267"/>
    <mergeCell ref="AP266:AP267"/>
    <mergeCell ref="AQ266:AQ267"/>
    <mergeCell ref="AR266:AR267"/>
    <mergeCell ref="AS266:AS267"/>
    <mergeCell ref="AV266:AV267"/>
    <mergeCell ref="AX266:AX269"/>
    <mergeCell ref="AY266:AY267"/>
    <mergeCell ref="AZ266:AZ267"/>
    <mergeCell ref="BA266:BA267"/>
    <mergeCell ref="BB266:BB267"/>
    <mergeCell ref="BC266:BC267"/>
    <mergeCell ref="BD266:BD267"/>
    <mergeCell ref="BE266:BE267"/>
    <mergeCell ref="BF266:BF267"/>
    <mergeCell ref="BG266:BG267"/>
    <mergeCell ref="BH266:BH267"/>
    <mergeCell ref="BI266:BI267"/>
    <mergeCell ref="BJ266:BJ267"/>
    <mergeCell ref="BK266:BK267"/>
    <mergeCell ref="N267:N268"/>
    <mergeCell ref="AT267:AT268"/>
    <mergeCell ref="AW267:AW268"/>
    <mergeCell ref="P268:P269"/>
    <mergeCell ref="Q268:Q269"/>
    <mergeCell ref="R268:R269"/>
    <mergeCell ref="S268:S269"/>
    <mergeCell ref="T268:T269"/>
    <mergeCell ref="U268:U269"/>
    <mergeCell ref="V268:V269"/>
    <mergeCell ref="W268:W269"/>
    <mergeCell ref="X268:X269"/>
    <mergeCell ref="Y268:Y269"/>
    <mergeCell ref="Z268:Z269"/>
    <mergeCell ref="AA268:AA269"/>
    <mergeCell ref="AB268:AB269"/>
    <mergeCell ref="AC268:AC269"/>
    <mergeCell ref="AD268:AD269"/>
    <mergeCell ref="AE268:AE269"/>
    <mergeCell ref="AF268:AF269"/>
    <mergeCell ref="AG268:AG269"/>
    <mergeCell ref="AH268:AH269"/>
    <mergeCell ref="AI268:AI269"/>
    <mergeCell ref="AJ268:AJ269"/>
    <mergeCell ref="AK268:AK269"/>
    <mergeCell ref="AL268:AL269"/>
    <mergeCell ref="AM268:AM269"/>
    <mergeCell ref="AN268:AN269"/>
    <mergeCell ref="AO268:AO269"/>
    <mergeCell ref="AP268:AP269"/>
    <mergeCell ref="AQ268:AQ269"/>
    <mergeCell ref="AR268:AR269"/>
    <mergeCell ref="AS268:AS269"/>
    <mergeCell ref="AV268:AV269"/>
    <mergeCell ref="A270:A273"/>
    <mergeCell ref="B270:F273"/>
    <mergeCell ref="G270:G273"/>
    <mergeCell ref="H270:H273"/>
    <mergeCell ref="I270:I273"/>
    <mergeCell ref="J270:J273"/>
    <mergeCell ref="K270:K273"/>
    <mergeCell ref="L270:L273"/>
    <mergeCell ref="M270:M273"/>
    <mergeCell ref="O270:O273"/>
    <mergeCell ref="P270:R271"/>
    <mergeCell ref="S270:S271"/>
    <mergeCell ref="T270:T271"/>
    <mergeCell ref="U270:U271"/>
    <mergeCell ref="V270:V271"/>
    <mergeCell ref="W270:W271"/>
    <mergeCell ref="X270:X271"/>
    <mergeCell ref="Y270:Y271"/>
    <mergeCell ref="Z270:Z271"/>
    <mergeCell ref="AA270:AA271"/>
    <mergeCell ref="AB270:AB271"/>
    <mergeCell ref="AC270:AC271"/>
    <mergeCell ref="AD270:AD271"/>
    <mergeCell ref="AE270:AE271"/>
    <mergeCell ref="AF270:AF271"/>
    <mergeCell ref="AG270:AG271"/>
    <mergeCell ref="AH270:AH271"/>
    <mergeCell ref="AI270:AI271"/>
    <mergeCell ref="AJ270:AJ271"/>
    <mergeCell ref="AK270:AK271"/>
    <mergeCell ref="AL270:AL271"/>
    <mergeCell ref="AM270:AM271"/>
    <mergeCell ref="AN270:AN271"/>
    <mergeCell ref="AO270:AO271"/>
    <mergeCell ref="AP270:AP271"/>
    <mergeCell ref="AQ270:AQ271"/>
    <mergeCell ref="AR270:AR271"/>
    <mergeCell ref="AS270:AS271"/>
    <mergeCell ref="AV270:AV271"/>
    <mergeCell ref="AX270:AX273"/>
    <mergeCell ref="AY270:AY271"/>
    <mergeCell ref="AZ270:AZ271"/>
    <mergeCell ref="BA270:BA271"/>
    <mergeCell ref="BB270:BB271"/>
    <mergeCell ref="BC270:BC271"/>
    <mergeCell ref="BD270:BD271"/>
    <mergeCell ref="BE270:BE271"/>
    <mergeCell ref="BF270:BF271"/>
    <mergeCell ref="BG270:BG271"/>
    <mergeCell ref="BH270:BH271"/>
    <mergeCell ref="BI270:BI271"/>
    <mergeCell ref="BJ270:BJ271"/>
    <mergeCell ref="BK270:BK271"/>
    <mergeCell ref="N271:N272"/>
    <mergeCell ref="AT271:AT272"/>
    <mergeCell ref="AW271:AW272"/>
    <mergeCell ref="P272:P273"/>
    <mergeCell ref="Q272:Q273"/>
    <mergeCell ref="R272:R273"/>
    <mergeCell ref="S272:S273"/>
    <mergeCell ref="T272:T273"/>
    <mergeCell ref="U272:U273"/>
    <mergeCell ref="V272:V273"/>
    <mergeCell ref="W272:W273"/>
    <mergeCell ref="X272:X273"/>
    <mergeCell ref="Y272:Y273"/>
    <mergeCell ref="Z272:Z273"/>
    <mergeCell ref="AA272:AA273"/>
    <mergeCell ref="AB272:AB273"/>
    <mergeCell ref="AC272:AC273"/>
    <mergeCell ref="AD272:AD273"/>
    <mergeCell ref="AE272:AE273"/>
    <mergeCell ref="AF272:AF273"/>
    <mergeCell ref="AG272:AG273"/>
    <mergeCell ref="AH272:AH273"/>
    <mergeCell ref="AI272:AI273"/>
    <mergeCell ref="AJ272:AJ273"/>
    <mergeCell ref="AK272:AK273"/>
    <mergeCell ref="AL272:AL273"/>
    <mergeCell ref="AM272:AM273"/>
    <mergeCell ref="AN272:AN273"/>
    <mergeCell ref="AO272:AO273"/>
    <mergeCell ref="AP272:AP273"/>
    <mergeCell ref="AQ272:AQ273"/>
    <mergeCell ref="AR272:AR273"/>
    <mergeCell ref="AS272:AS273"/>
    <mergeCell ref="AV272:AV273"/>
    <mergeCell ref="A274:A277"/>
    <mergeCell ref="B274:F277"/>
    <mergeCell ref="G274:G277"/>
    <mergeCell ref="H274:H277"/>
    <mergeCell ref="I274:I277"/>
    <mergeCell ref="J274:J277"/>
    <mergeCell ref="K274:K277"/>
    <mergeCell ref="L274:L277"/>
    <mergeCell ref="M274:M277"/>
    <mergeCell ref="O274:O277"/>
    <mergeCell ref="P274:R275"/>
    <mergeCell ref="S274:S275"/>
    <mergeCell ref="T274:T275"/>
    <mergeCell ref="U274:U275"/>
    <mergeCell ref="V274:V275"/>
    <mergeCell ref="W274:W275"/>
    <mergeCell ref="X274:X275"/>
    <mergeCell ref="Y274:Y275"/>
    <mergeCell ref="Z274:Z275"/>
    <mergeCell ref="AA274:AA275"/>
    <mergeCell ref="AB274:AB275"/>
    <mergeCell ref="AC274:AC275"/>
    <mergeCell ref="AD274:AD275"/>
    <mergeCell ref="AE274:AE275"/>
    <mergeCell ref="AF274:AF275"/>
    <mergeCell ref="AG274:AG275"/>
    <mergeCell ref="AH274:AH275"/>
    <mergeCell ref="AI274:AI275"/>
    <mergeCell ref="AJ274:AJ275"/>
    <mergeCell ref="AK274:AK275"/>
    <mergeCell ref="AL274:AL275"/>
    <mergeCell ref="AM274:AM275"/>
    <mergeCell ref="AN274:AN275"/>
    <mergeCell ref="AO274:AO275"/>
    <mergeCell ref="AP274:AP275"/>
    <mergeCell ref="AQ274:AQ275"/>
    <mergeCell ref="AR274:AR275"/>
    <mergeCell ref="AS274:AS275"/>
    <mergeCell ref="AV274:AV275"/>
    <mergeCell ref="AX274:AX277"/>
    <mergeCell ref="AY274:AY275"/>
    <mergeCell ref="AZ274:AZ275"/>
    <mergeCell ref="BA274:BA275"/>
    <mergeCell ref="BB274:BB275"/>
    <mergeCell ref="BC274:BC275"/>
    <mergeCell ref="BD274:BD275"/>
    <mergeCell ref="BE274:BE275"/>
    <mergeCell ref="BF274:BF275"/>
    <mergeCell ref="BG274:BG275"/>
    <mergeCell ref="BH274:BH275"/>
    <mergeCell ref="BI274:BI275"/>
    <mergeCell ref="BJ274:BJ275"/>
    <mergeCell ref="BK274:BK275"/>
    <mergeCell ref="N275:N276"/>
    <mergeCell ref="AT275:AT276"/>
    <mergeCell ref="AW275:AW276"/>
    <mergeCell ref="P276:P277"/>
    <mergeCell ref="Q276:Q277"/>
    <mergeCell ref="R276:R277"/>
    <mergeCell ref="S276:S277"/>
    <mergeCell ref="T276:T277"/>
    <mergeCell ref="U276:U277"/>
    <mergeCell ref="V276:V277"/>
    <mergeCell ref="W276:W277"/>
    <mergeCell ref="X276:X277"/>
    <mergeCell ref="Y276:Y277"/>
    <mergeCell ref="Z276:Z277"/>
    <mergeCell ref="AA276:AA277"/>
    <mergeCell ref="AB276:AB277"/>
    <mergeCell ref="AC276:AC277"/>
    <mergeCell ref="AD276:AD277"/>
    <mergeCell ref="AE276:AE277"/>
    <mergeCell ref="AF276:AF277"/>
    <mergeCell ref="AG276:AG277"/>
    <mergeCell ref="AH276:AH277"/>
    <mergeCell ref="AI276:AI277"/>
    <mergeCell ref="AJ276:AJ277"/>
    <mergeCell ref="AK276:AK277"/>
    <mergeCell ref="AL276:AL277"/>
    <mergeCell ref="AM276:AM277"/>
    <mergeCell ref="AN276:AN277"/>
    <mergeCell ref="AO276:AO277"/>
    <mergeCell ref="AP276:AP277"/>
    <mergeCell ref="AQ276:AQ277"/>
    <mergeCell ref="AR276:AR277"/>
    <mergeCell ref="AS276:AS277"/>
    <mergeCell ref="AV276:AV277"/>
    <mergeCell ref="A278:A281"/>
    <mergeCell ref="B278:F281"/>
    <mergeCell ref="G278:G281"/>
    <mergeCell ref="H278:H281"/>
    <mergeCell ref="I278:I281"/>
    <mergeCell ref="J278:J281"/>
    <mergeCell ref="K278:K281"/>
    <mergeCell ref="L278:L281"/>
    <mergeCell ref="M278:M281"/>
    <mergeCell ref="O278:O281"/>
    <mergeCell ref="P278:R279"/>
    <mergeCell ref="S278:S279"/>
    <mergeCell ref="T278:T279"/>
    <mergeCell ref="U278:U279"/>
    <mergeCell ref="V278:V279"/>
    <mergeCell ref="W278:W279"/>
    <mergeCell ref="X278:X279"/>
    <mergeCell ref="Y278:Y279"/>
    <mergeCell ref="Z278:Z279"/>
    <mergeCell ref="AA278:AA279"/>
    <mergeCell ref="AB278:AB279"/>
    <mergeCell ref="AC278:AC279"/>
    <mergeCell ref="AD278:AD279"/>
    <mergeCell ref="AE278:AE279"/>
    <mergeCell ref="AF278:AF279"/>
    <mergeCell ref="AG278:AG279"/>
    <mergeCell ref="AH278:AH279"/>
    <mergeCell ref="AI278:AI279"/>
    <mergeCell ref="AJ278:AJ279"/>
    <mergeCell ref="AK278:AK279"/>
    <mergeCell ref="AL278:AL279"/>
    <mergeCell ref="AM278:AM279"/>
    <mergeCell ref="AN278:AN279"/>
    <mergeCell ref="AO278:AO279"/>
    <mergeCell ref="AP278:AP279"/>
    <mergeCell ref="AQ278:AQ279"/>
    <mergeCell ref="AR278:AR279"/>
    <mergeCell ref="AS278:AS279"/>
    <mergeCell ref="AV278:AV279"/>
    <mergeCell ref="AX278:AX281"/>
    <mergeCell ref="AY278:AY279"/>
    <mergeCell ref="AZ278:AZ279"/>
    <mergeCell ref="BA278:BA279"/>
    <mergeCell ref="BB278:BB279"/>
    <mergeCell ref="BC278:BC279"/>
    <mergeCell ref="BD278:BD279"/>
    <mergeCell ref="BE278:BE279"/>
    <mergeCell ref="BF278:BF279"/>
    <mergeCell ref="BG278:BG279"/>
    <mergeCell ref="BH278:BH279"/>
    <mergeCell ref="BI278:BI279"/>
    <mergeCell ref="BJ278:BJ279"/>
    <mergeCell ref="BK278:BK279"/>
    <mergeCell ref="N279:N280"/>
    <mergeCell ref="AT279:AT280"/>
    <mergeCell ref="AW279:AW280"/>
    <mergeCell ref="P280:P281"/>
    <mergeCell ref="Q280:Q281"/>
    <mergeCell ref="R280:R281"/>
    <mergeCell ref="S280:S281"/>
    <mergeCell ref="T280:T281"/>
    <mergeCell ref="U280:U281"/>
    <mergeCell ref="V280:V281"/>
    <mergeCell ref="W280:W281"/>
    <mergeCell ref="X280:X281"/>
    <mergeCell ref="Y280:Y281"/>
    <mergeCell ref="Z280:Z281"/>
    <mergeCell ref="AA280:AA281"/>
    <mergeCell ref="AB280:AB281"/>
    <mergeCell ref="AC280:AC281"/>
    <mergeCell ref="AD280:AD281"/>
    <mergeCell ref="AE280:AE281"/>
    <mergeCell ref="AF280:AF281"/>
    <mergeCell ref="AG280:AG281"/>
    <mergeCell ref="AH280:AH281"/>
    <mergeCell ref="AI280:AI281"/>
    <mergeCell ref="AJ280:AJ281"/>
    <mergeCell ref="AK280:AK281"/>
    <mergeCell ref="AL280:AL281"/>
    <mergeCell ref="AM280:AM281"/>
    <mergeCell ref="AN280:AN281"/>
    <mergeCell ref="AO280:AO281"/>
    <mergeCell ref="AP280:AP281"/>
    <mergeCell ref="AQ280:AQ281"/>
    <mergeCell ref="AR280:AR281"/>
    <mergeCell ref="AS280:AS281"/>
    <mergeCell ref="AV280:AV281"/>
    <mergeCell ref="A282:A285"/>
    <mergeCell ref="B282:F285"/>
    <mergeCell ref="G282:G285"/>
    <mergeCell ref="H282:H285"/>
    <mergeCell ref="I282:I285"/>
    <mergeCell ref="J282:J285"/>
    <mergeCell ref="K282:K285"/>
    <mergeCell ref="L282:L285"/>
    <mergeCell ref="M282:M285"/>
    <mergeCell ref="O282:O285"/>
    <mergeCell ref="P282:R283"/>
    <mergeCell ref="S282:S283"/>
    <mergeCell ref="T282:T283"/>
    <mergeCell ref="U282:U283"/>
    <mergeCell ref="V282:V283"/>
    <mergeCell ref="W282:W283"/>
    <mergeCell ref="X282:X283"/>
    <mergeCell ref="Y282:Y283"/>
    <mergeCell ref="Z282:Z283"/>
    <mergeCell ref="AA282:AA283"/>
    <mergeCell ref="AB282:AB283"/>
    <mergeCell ref="AC282:AC283"/>
    <mergeCell ref="AD282:AD283"/>
    <mergeCell ref="AE282:AE283"/>
    <mergeCell ref="AF282:AF283"/>
    <mergeCell ref="AG282:AG283"/>
    <mergeCell ref="AH282:AH283"/>
    <mergeCell ref="AI282:AI283"/>
    <mergeCell ref="AJ282:AJ283"/>
    <mergeCell ref="AK282:AK283"/>
    <mergeCell ref="AL282:AL283"/>
    <mergeCell ref="AM282:AM283"/>
    <mergeCell ref="AN282:AN283"/>
    <mergeCell ref="AO282:AO283"/>
    <mergeCell ref="AP282:AP283"/>
    <mergeCell ref="AQ282:AQ283"/>
    <mergeCell ref="AR282:AR283"/>
    <mergeCell ref="AS282:AS283"/>
    <mergeCell ref="AV282:AV283"/>
    <mergeCell ref="AX282:AX285"/>
    <mergeCell ref="AY282:AY283"/>
    <mergeCell ref="AZ282:AZ283"/>
    <mergeCell ref="BA282:BA283"/>
    <mergeCell ref="BB282:BB283"/>
    <mergeCell ref="BC282:BC283"/>
    <mergeCell ref="BD282:BD283"/>
    <mergeCell ref="BE282:BE283"/>
    <mergeCell ref="BF282:BF283"/>
    <mergeCell ref="BG282:BG283"/>
    <mergeCell ref="BH282:BH283"/>
    <mergeCell ref="BI282:BI283"/>
    <mergeCell ref="BJ282:BJ283"/>
    <mergeCell ref="BK282:BK283"/>
    <mergeCell ref="N283:N284"/>
    <mergeCell ref="AT283:AT284"/>
    <mergeCell ref="AW283:AW284"/>
    <mergeCell ref="P284:P285"/>
    <mergeCell ref="Q284:Q285"/>
    <mergeCell ref="R284:R285"/>
    <mergeCell ref="S284:S285"/>
    <mergeCell ref="T284:T285"/>
    <mergeCell ref="U284:U285"/>
    <mergeCell ref="V284:V285"/>
    <mergeCell ref="W284:W285"/>
    <mergeCell ref="X284:X285"/>
    <mergeCell ref="Y284:Y285"/>
    <mergeCell ref="Z284:Z285"/>
    <mergeCell ref="AA284:AA285"/>
    <mergeCell ref="AB284:AB285"/>
    <mergeCell ref="AC284:AC285"/>
    <mergeCell ref="AD284:AD285"/>
    <mergeCell ref="AE284:AE285"/>
    <mergeCell ref="AF284:AF285"/>
    <mergeCell ref="AG284:AG285"/>
    <mergeCell ref="AH284:AH285"/>
    <mergeCell ref="AI284:AI285"/>
    <mergeCell ref="AJ284:AJ285"/>
    <mergeCell ref="AK284:AK285"/>
    <mergeCell ref="AL284:AL285"/>
    <mergeCell ref="AM284:AM285"/>
    <mergeCell ref="AN284:AN285"/>
    <mergeCell ref="AO284:AO285"/>
    <mergeCell ref="AP284:AP285"/>
    <mergeCell ref="AQ284:AQ285"/>
    <mergeCell ref="AR284:AR285"/>
    <mergeCell ref="AS284:AS285"/>
    <mergeCell ref="AV284:AV285"/>
    <mergeCell ref="A286:A289"/>
    <mergeCell ref="B286:F289"/>
    <mergeCell ref="G286:G289"/>
    <mergeCell ref="H286:H289"/>
    <mergeCell ref="I286:I289"/>
    <mergeCell ref="J286:J289"/>
    <mergeCell ref="K286:K289"/>
    <mergeCell ref="L286:L289"/>
    <mergeCell ref="M286:M289"/>
    <mergeCell ref="O286:O289"/>
    <mergeCell ref="P286:R287"/>
    <mergeCell ref="S286:S287"/>
    <mergeCell ref="T286:T287"/>
    <mergeCell ref="U286:U287"/>
    <mergeCell ref="V286:V287"/>
    <mergeCell ref="W286:W287"/>
    <mergeCell ref="X286:X287"/>
    <mergeCell ref="Y286:Y287"/>
    <mergeCell ref="Z286:Z287"/>
    <mergeCell ref="AA286:AA287"/>
    <mergeCell ref="AB286:AB287"/>
    <mergeCell ref="AC286:AC287"/>
    <mergeCell ref="AD286:AD287"/>
    <mergeCell ref="AE286:AE287"/>
    <mergeCell ref="AF286:AF287"/>
    <mergeCell ref="AG286:AG287"/>
    <mergeCell ref="AH286:AH287"/>
    <mergeCell ref="AI286:AI287"/>
    <mergeCell ref="AJ286:AJ287"/>
    <mergeCell ref="AK286:AK287"/>
    <mergeCell ref="AL286:AL287"/>
    <mergeCell ref="AM286:AM287"/>
    <mergeCell ref="AN286:AN287"/>
    <mergeCell ref="AO286:AO287"/>
    <mergeCell ref="AP286:AP287"/>
    <mergeCell ref="AQ286:AQ287"/>
    <mergeCell ref="AR286:AR287"/>
    <mergeCell ref="AS286:AS287"/>
    <mergeCell ref="AV286:AV287"/>
    <mergeCell ref="AX286:AX289"/>
    <mergeCell ref="AY286:AY287"/>
    <mergeCell ref="AZ286:AZ287"/>
    <mergeCell ref="BA286:BA287"/>
    <mergeCell ref="BB286:BB287"/>
    <mergeCell ref="BC286:BC287"/>
    <mergeCell ref="BD286:BD287"/>
    <mergeCell ref="BE286:BE287"/>
    <mergeCell ref="BF286:BF287"/>
    <mergeCell ref="BG286:BG287"/>
    <mergeCell ref="BH286:BH287"/>
    <mergeCell ref="BI286:BI287"/>
    <mergeCell ref="BJ286:BJ287"/>
    <mergeCell ref="BK286:BK287"/>
    <mergeCell ref="N287:N288"/>
    <mergeCell ref="AT287:AT288"/>
    <mergeCell ref="AW287:AW288"/>
    <mergeCell ref="P288:P289"/>
    <mergeCell ref="Q288:Q289"/>
    <mergeCell ref="R288:R289"/>
    <mergeCell ref="S288:S289"/>
    <mergeCell ref="T288:T289"/>
    <mergeCell ref="U288:U289"/>
    <mergeCell ref="V288:V289"/>
    <mergeCell ref="W288:W289"/>
    <mergeCell ref="X288:X289"/>
    <mergeCell ref="Y288:Y289"/>
    <mergeCell ref="Z288:Z289"/>
    <mergeCell ref="AA288:AA289"/>
    <mergeCell ref="AB288:AB289"/>
    <mergeCell ref="AC288:AC289"/>
    <mergeCell ref="AD288:AD289"/>
    <mergeCell ref="AE288:AE289"/>
    <mergeCell ref="AF288:AF289"/>
    <mergeCell ref="AG288:AG289"/>
    <mergeCell ref="AH288:AH289"/>
    <mergeCell ref="AI288:AI289"/>
    <mergeCell ref="AJ288:AJ289"/>
    <mergeCell ref="AK288:AK289"/>
    <mergeCell ref="AL288:AL289"/>
    <mergeCell ref="AM288:AM289"/>
    <mergeCell ref="AN288:AN289"/>
    <mergeCell ref="AO288:AO289"/>
    <mergeCell ref="AP288:AP289"/>
    <mergeCell ref="AQ288:AQ289"/>
    <mergeCell ref="AR288:AR289"/>
    <mergeCell ref="AS288:AS289"/>
    <mergeCell ref="AV288:AV289"/>
    <mergeCell ref="A290:A293"/>
    <mergeCell ref="B290:F293"/>
    <mergeCell ref="G290:G293"/>
    <mergeCell ref="H290:H293"/>
    <mergeCell ref="I290:I293"/>
    <mergeCell ref="J290:J293"/>
    <mergeCell ref="K290:K293"/>
    <mergeCell ref="L290:L293"/>
    <mergeCell ref="M290:M293"/>
    <mergeCell ref="O290:O293"/>
    <mergeCell ref="P290:R291"/>
    <mergeCell ref="S290:S291"/>
    <mergeCell ref="T290:T291"/>
    <mergeCell ref="U290:U291"/>
    <mergeCell ref="V290:V291"/>
    <mergeCell ref="W290:W291"/>
    <mergeCell ref="X290:X291"/>
    <mergeCell ref="Y290:Y291"/>
    <mergeCell ref="Z290:Z291"/>
    <mergeCell ref="AA290:AA291"/>
    <mergeCell ref="AB290:AB291"/>
    <mergeCell ref="AC290:AC291"/>
    <mergeCell ref="AD290:AD291"/>
    <mergeCell ref="AE290:AE291"/>
    <mergeCell ref="AF290:AF291"/>
    <mergeCell ref="AG290:AG291"/>
    <mergeCell ref="AH290:AH291"/>
    <mergeCell ref="AI290:AI291"/>
    <mergeCell ref="AJ290:AJ291"/>
    <mergeCell ref="AK290:AK291"/>
    <mergeCell ref="AL290:AL291"/>
    <mergeCell ref="AM290:AM291"/>
    <mergeCell ref="AN290:AN291"/>
    <mergeCell ref="AO290:AO291"/>
    <mergeCell ref="AP290:AP291"/>
    <mergeCell ref="AQ290:AQ291"/>
    <mergeCell ref="AR290:AR291"/>
    <mergeCell ref="AS290:AS291"/>
    <mergeCell ref="AV290:AV291"/>
    <mergeCell ref="AX290:AX293"/>
    <mergeCell ref="AY290:AY291"/>
    <mergeCell ref="AZ290:AZ291"/>
    <mergeCell ref="BA290:BA291"/>
    <mergeCell ref="BB290:BB291"/>
    <mergeCell ref="BC290:BC291"/>
    <mergeCell ref="BD290:BD291"/>
    <mergeCell ref="BE290:BE291"/>
    <mergeCell ref="BF290:BF291"/>
    <mergeCell ref="BG290:BG291"/>
    <mergeCell ref="BH290:BH291"/>
    <mergeCell ref="BI290:BI291"/>
    <mergeCell ref="BJ290:BJ291"/>
    <mergeCell ref="BK290:BK291"/>
    <mergeCell ref="N291:N292"/>
    <mergeCell ref="AT291:AT292"/>
    <mergeCell ref="AW291:AW292"/>
    <mergeCell ref="P292:P293"/>
    <mergeCell ref="Q292:Q293"/>
    <mergeCell ref="R292:R293"/>
    <mergeCell ref="S292:S293"/>
    <mergeCell ref="T292:T293"/>
    <mergeCell ref="U292:U293"/>
    <mergeCell ref="V292:V293"/>
    <mergeCell ref="W292:W293"/>
    <mergeCell ref="X292:X293"/>
    <mergeCell ref="Y292:Y293"/>
    <mergeCell ref="Z292:Z293"/>
    <mergeCell ref="AA292:AA293"/>
    <mergeCell ref="AB292:AB293"/>
    <mergeCell ref="AC292:AC293"/>
    <mergeCell ref="AD292:AD293"/>
    <mergeCell ref="AE292:AE293"/>
    <mergeCell ref="AF292:AF293"/>
    <mergeCell ref="AG292:AG293"/>
    <mergeCell ref="AH292:AH293"/>
    <mergeCell ref="AI292:AI293"/>
    <mergeCell ref="AJ292:AJ293"/>
    <mergeCell ref="AK292:AK293"/>
    <mergeCell ref="AL292:AL293"/>
    <mergeCell ref="AM292:AM293"/>
    <mergeCell ref="AN292:AN293"/>
    <mergeCell ref="AO292:AO293"/>
    <mergeCell ref="AP292:AP293"/>
    <mergeCell ref="AQ292:AQ293"/>
    <mergeCell ref="AR292:AR293"/>
    <mergeCell ref="AS292:AS293"/>
    <mergeCell ref="AV292:AV293"/>
    <mergeCell ref="A294:A297"/>
    <mergeCell ref="B294:F297"/>
    <mergeCell ref="G294:G297"/>
    <mergeCell ref="H294:H297"/>
    <mergeCell ref="I294:I297"/>
    <mergeCell ref="J294:J297"/>
    <mergeCell ref="K294:K297"/>
    <mergeCell ref="L294:L297"/>
    <mergeCell ref="M294:M297"/>
    <mergeCell ref="O294:O297"/>
    <mergeCell ref="P294:R295"/>
    <mergeCell ref="S294:S295"/>
    <mergeCell ref="T294:T295"/>
    <mergeCell ref="U294:U295"/>
    <mergeCell ref="V294:V295"/>
    <mergeCell ref="W294:W295"/>
    <mergeCell ref="X294:X295"/>
    <mergeCell ref="Y294:Y295"/>
    <mergeCell ref="Z294:Z295"/>
    <mergeCell ref="AA294:AA295"/>
    <mergeCell ref="AB294:AB295"/>
    <mergeCell ref="AC294:AC295"/>
    <mergeCell ref="AD294:AD295"/>
    <mergeCell ref="AE294:AE295"/>
    <mergeCell ref="AF294:AF295"/>
    <mergeCell ref="AG294:AG295"/>
    <mergeCell ref="AH294:AH295"/>
    <mergeCell ref="AI294:AI295"/>
    <mergeCell ref="AJ294:AJ295"/>
    <mergeCell ref="AK294:AK295"/>
    <mergeCell ref="AL294:AL295"/>
    <mergeCell ref="AM294:AM295"/>
    <mergeCell ref="AN294:AN295"/>
    <mergeCell ref="AO294:AO295"/>
    <mergeCell ref="AP294:AP295"/>
    <mergeCell ref="AQ294:AQ295"/>
    <mergeCell ref="AR294:AR295"/>
    <mergeCell ref="AS294:AS295"/>
    <mergeCell ref="AV294:AV295"/>
    <mergeCell ref="AX294:AX297"/>
    <mergeCell ref="AY294:AY295"/>
    <mergeCell ref="AZ294:AZ295"/>
    <mergeCell ref="BA294:BA295"/>
    <mergeCell ref="BB294:BB295"/>
    <mergeCell ref="BC294:BC295"/>
    <mergeCell ref="BD294:BD295"/>
    <mergeCell ref="BE294:BE295"/>
    <mergeCell ref="BF294:BF295"/>
    <mergeCell ref="BG294:BG295"/>
    <mergeCell ref="BH294:BH295"/>
    <mergeCell ref="BI294:BI295"/>
    <mergeCell ref="BJ294:BJ295"/>
    <mergeCell ref="BK294:BK295"/>
    <mergeCell ref="N295:N296"/>
    <mergeCell ref="AT295:AT296"/>
    <mergeCell ref="AW295:AW296"/>
    <mergeCell ref="P296:P297"/>
    <mergeCell ref="Q296:Q297"/>
    <mergeCell ref="R296:R297"/>
    <mergeCell ref="S296:S297"/>
    <mergeCell ref="T296:T297"/>
    <mergeCell ref="U296:U297"/>
    <mergeCell ref="V296:V297"/>
    <mergeCell ref="W296:W297"/>
    <mergeCell ref="X296:X297"/>
    <mergeCell ref="Y296:Y297"/>
    <mergeCell ref="Z296:Z297"/>
    <mergeCell ref="AA296:AA297"/>
    <mergeCell ref="AB296:AB297"/>
    <mergeCell ref="AC296:AC297"/>
    <mergeCell ref="AD296:AD297"/>
    <mergeCell ref="AE296:AE297"/>
    <mergeCell ref="AF296:AF297"/>
    <mergeCell ref="AG296:AG297"/>
    <mergeCell ref="AH296:AH297"/>
    <mergeCell ref="AI296:AI297"/>
    <mergeCell ref="AJ296:AJ297"/>
    <mergeCell ref="AK296:AK297"/>
    <mergeCell ref="AL296:AL297"/>
    <mergeCell ref="AM296:AM297"/>
    <mergeCell ref="AN296:AN297"/>
    <mergeCell ref="AO296:AO297"/>
    <mergeCell ref="AP296:AP297"/>
    <mergeCell ref="AQ296:AQ297"/>
    <mergeCell ref="AR296:AR297"/>
    <mergeCell ref="AS296:AS297"/>
    <mergeCell ref="AV296:AV297"/>
    <mergeCell ref="A298:A301"/>
    <mergeCell ref="B298:F301"/>
    <mergeCell ref="G298:G301"/>
    <mergeCell ref="H298:H301"/>
    <mergeCell ref="I298:I301"/>
    <mergeCell ref="J298:J301"/>
    <mergeCell ref="K298:K301"/>
    <mergeCell ref="L298:L301"/>
    <mergeCell ref="M298:M301"/>
    <mergeCell ref="O298:O301"/>
    <mergeCell ref="P298:R299"/>
    <mergeCell ref="S298:S299"/>
    <mergeCell ref="T298:T299"/>
    <mergeCell ref="U298:U299"/>
    <mergeCell ref="V298:V299"/>
    <mergeCell ref="W298:W299"/>
    <mergeCell ref="X298:X299"/>
    <mergeCell ref="Y298:Y299"/>
    <mergeCell ref="Z298:Z299"/>
    <mergeCell ref="AA298:AA299"/>
    <mergeCell ref="AB298:AB299"/>
    <mergeCell ref="AC298:AC299"/>
    <mergeCell ref="AD298:AD299"/>
    <mergeCell ref="AE298:AE299"/>
    <mergeCell ref="AF298:AF299"/>
    <mergeCell ref="AG298:AG299"/>
    <mergeCell ref="AH298:AH299"/>
    <mergeCell ref="AI298:AI299"/>
    <mergeCell ref="AJ298:AJ299"/>
    <mergeCell ref="AK298:AK299"/>
    <mergeCell ref="AL298:AL299"/>
    <mergeCell ref="AM298:AM299"/>
    <mergeCell ref="AN298:AN299"/>
    <mergeCell ref="AO298:AO299"/>
    <mergeCell ref="AP298:AP299"/>
    <mergeCell ref="AQ298:AQ299"/>
    <mergeCell ref="AR298:AR299"/>
    <mergeCell ref="AS298:AS299"/>
    <mergeCell ref="AV298:AV299"/>
    <mergeCell ref="AX298:AX301"/>
    <mergeCell ref="AY298:AY299"/>
    <mergeCell ref="AZ298:AZ299"/>
    <mergeCell ref="BA298:BA299"/>
    <mergeCell ref="BB298:BB299"/>
    <mergeCell ref="BC298:BC299"/>
    <mergeCell ref="BD298:BD299"/>
    <mergeCell ref="BE298:BE299"/>
    <mergeCell ref="BF298:BF299"/>
    <mergeCell ref="BG298:BG299"/>
    <mergeCell ref="BH298:BH299"/>
    <mergeCell ref="BI298:BI299"/>
    <mergeCell ref="BJ298:BJ299"/>
    <mergeCell ref="BK298:BK299"/>
    <mergeCell ref="N299:N300"/>
    <mergeCell ref="AT299:AT300"/>
    <mergeCell ref="AW299:AW300"/>
    <mergeCell ref="P300:P301"/>
    <mergeCell ref="Q300:Q301"/>
    <mergeCell ref="R300:R301"/>
    <mergeCell ref="S300:S301"/>
    <mergeCell ref="T300:T301"/>
    <mergeCell ref="U300:U301"/>
    <mergeCell ref="V300:V301"/>
    <mergeCell ref="W300:W301"/>
    <mergeCell ref="X300:X301"/>
    <mergeCell ref="Y300:Y301"/>
    <mergeCell ref="Z300:Z301"/>
    <mergeCell ref="AA300:AA301"/>
    <mergeCell ref="AB300:AB301"/>
    <mergeCell ref="AC300:AC301"/>
    <mergeCell ref="AD300:AD301"/>
    <mergeCell ref="AE300:AE301"/>
    <mergeCell ref="AF300:AF301"/>
    <mergeCell ref="AG300:AG301"/>
    <mergeCell ref="AH300:AH301"/>
    <mergeCell ref="AI300:AI301"/>
    <mergeCell ref="AJ300:AJ301"/>
    <mergeCell ref="AK300:AK301"/>
    <mergeCell ref="AL300:AL301"/>
    <mergeCell ref="AM300:AM301"/>
    <mergeCell ref="AN300:AN301"/>
    <mergeCell ref="AO300:AO301"/>
    <mergeCell ref="AP300:AP301"/>
    <mergeCell ref="AQ300:AQ301"/>
    <mergeCell ref="AR300:AR301"/>
    <mergeCell ref="AS300:AS301"/>
    <mergeCell ref="AV300:AV301"/>
    <mergeCell ref="A302:A305"/>
    <mergeCell ref="B302:F305"/>
    <mergeCell ref="G302:G305"/>
    <mergeCell ref="H302:H305"/>
    <mergeCell ref="I302:I305"/>
    <mergeCell ref="J302:J305"/>
    <mergeCell ref="K302:K305"/>
    <mergeCell ref="L302:L305"/>
    <mergeCell ref="M302:M305"/>
    <mergeCell ref="O302:O305"/>
    <mergeCell ref="P302:R303"/>
    <mergeCell ref="S302:S303"/>
    <mergeCell ref="T302:T303"/>
    <mergeCell ref="U302:U303"/>
    <mergeCell ref="V302:V303"/>
    <mergeCell ref="W302:W303"/>
    <mergeCell ref="X302:X303"/>
    <mergeCell ref="Y302:Y303"/>
    <mergeCell ref="Z302:Z303"/>
    <mergeCell ref="AA302:AA303"/>
    <mergeCell ref="AB302:AB303"/>
    <mergeCell ref="AC302:AC303"/>
    <mergeCell ref="AD302:AD303"/>
    <mergeCell ref="AE302:AE303"/>
    <mergeCell ref="AF302:AF303"/>
    <mergeCell ref="AG302:AG303"/>
    <mergeCell ref="AH302:AH303"/>
    <mergeCell ref="AI302:AI303"/>
    <mergeCell ref="AJ302:AJ303"/>
    <mergeCell ref="AK302:AK303"/>
    <mergeCell ref="AL302:AL303"/>
    <mergeCell ref="AM302:AM303"/>
    <mergeCell ref="AN302:AN303"/>
    <mergeCell ref="AO302:AO303"/>
    <mergeCell ref="AP302:AP303"/>
    <mergeCell ref="AQ302:AQ303"/>
    <mergeCell ref="AR302:AR303"/>
    <mergeCell ref="AS302:AS303"/>
    <mergeCell ref="AV302:AV303"/>
    <mergeCell ref="AX302:AX305"/>
    <mergeCell ref="AY302:AY303"/>
    <mergeCell ref="AZ302:AZ303"/>
    <mergeCell ref="BA302:BA303"/>
    <mergeCell ref="BB302:BB303"/>
    <mergeCell ref="BC302:BC303"/>
    <mergeCell ref="BD302:BD303"/>
    <mergeCell ref="BE302:BE303"/>
    <mergeCell ref="BF302:BF303"/>
    <mergeCell ref="BG302:BG303"/>
    <mergeCell ref="BH302:BH303"/>
    <mergeCell ref="BI302:BI303"/>
    <mergeCell ref="BJ302:BJ303"/>
    <mergeCell ref="BK302:BK303"/>
    <mergeCell ref="N303:N304"/>
    <mergeCell ref="AT303:AT304"/>
    <mergeCell ref="AW303:AW304"/>
    <mergeCell ref="P304:P305"/>
    <mergeCell ref="Q304:Q305"/>
    <mergeCell ref="R304:R305"/>
    <mergeCell ref="S304:S305"/>
    <mergeCell ref="T304:T305"/>
    <mergeCell ref="U304:U305"/>
    <mergeCell ref="V304:V305"/>
    <mergeCell ref="W304:W305"/>
    <mergeCell ref="X304:X305"/>
    <mergeCell ref="Y304:Y305"/>
    <mergeCell ref="Z304:Z305"/>
    <mergeCell ref="AA304:AA305"/>
    <mergeCell ref="AB304:AB305"/>
    <mergeCell ref="AC304:AC305"/>
    <mergeCell ref="AD304:AD305"/>
    <mergeCell ref="AE304:AE305"/>
    <mergeCell ref="AF304:AF305"/>
    <mergeCell ref="AG304:AG305"/>
    <mergeCell ref="AH304:AH305"/>
    <mergeCell ref="AI304:AI305"/>
    <mergeCell ref="AJ304:AJ305"/>
    <mergeCell ref="AK304:AK305"/>
    <mergeCell ref="AL304:AL305"/>
    <mergeCell ref="AM304:AM305"/>
    <mergeCell ref="AN304:AN305"/>
    <mergeCell ref="AO304:AO305"/>
    <mergeCell ref="AP304:AP305"/>
    <mergeCell ref="AQ304:AQ305"/>
    <mergeCell ref="AR304:AR305"/>
    <mergeCell ref="AS304:AS305"/>
    <mergeCell ref="AV304:AV305"/>
    <mergeCell ref="A306:A309"/>
    <mergeCell ref="B306:F309"/>
    <mergeCell ref="G306:G309"/>
    <mergeCell ref="H306:H309"/>
    <mergeCell ref="I306:I309"/>
    <mergeCell ref="J306:J309"/>
    <mergeCell ref="K306:K309"/>
    <mergeCell ref="L306:L309"/>
    <mergeCell ref="M306:M309"/>
    <mergeCell ref="O306:O309"/>
    <mergeCell ref="P306:R307"/>
    <mergeCell ref="S306:S307"/>
    <mergeCell ref="T306:T307"/>
    <mergeCell ref="U306:U307"/>
    <mergeCell ref="V306:V307"/>
    <mergeCell ref="W306:W307"/>
    <mergeCell ref="X306:X307"/>
    <mergeCell ref="Y306:Y307"/>
    <mergeCell ref="Z306:Z307"/>
    <mergeCell ref="AA306:AA307"/>
    <mergeCell ref="AB306:AB307"/>
    <mergeCell ref="AC306:AC307"/>
    <mergeCell ref="AD306:AD307"/>
    <mergeCell ref="AE306:AE307"/>
    <mergeCell ref="AF306:AF307"/>
    <mergeCell ref="AG306:AG307"/>
    <mergeCell ref="AH306:AH307"/>
    <mergeCell ref="AI306:AI307"/>
    <mergeCell ref="AJ306:AJ307"/>
    <mergeCell ref="AK306:AK307"/>
    <mergeCell ref="AL306:AL307"/>
    <mergeCell ref="AM306:AM307"/>
    <mergeCell ref="AN306:AN307"/>
    <mergeCell ref="AO306:AO307"/>
    <mergeCell ref="AP306:AP307"/>
    <mergeCell ref="AQ306:AQ307"/>
    <mergeCell ref="AR306:AR307"/>
    <mergeCell ref="AS306:AS307"/>
    <mergeCell ref="AV306:AV307"/>
    <mergeCell ref="AX306:AX309"/>
    <mergeCell ref="AY306:AY307"/>
    <mergeCell ref="AZ306:AZ307"/>
    <mergeCell ref="BA306:BA307"/>
    <mergeCell ref="BB306:BB307"/>
    <mergeCell ref="BC306:BC307"/>
    <mergeCell ref="BD306:BD307"/>
    <mergeCell ref="BE306:BE307"/>
    <mergeCell ref="BF306:BF307"/>
    <mergeCell ref="BG306:BG307"/>
    <mergeCell ref="BH306:BH307"/>
    <mergeCell ref="BI306:BI307"/>
    <mergeCell ref="BJ306:BJ307"/>
    <mergeCell ref="BK306:BK307"/>
    <mergeCell ref="N307:N308"/>
    <mergeCell ref="AT307:AT308"/>
    <mergeCell ref="AW307:AW308"/>
    <mergeCell ref="P308:P309"/>
    <mergeCell ref="Q308:Q309"/>
    <mergeCell ref="R308:R309"/>
    <mergeCell ref="S308:S309"/>
    <mergeCell ref="T308:T309"/>
    <mergeCell ref="U308:U309"/>
    <mergeCell ref="V308:V309"/>
    <mergeCell ref="W308:W309"/>
    <mergeCell ref="X308:X309"/>
    <mergeCell ref="Y308:Y309"/>
    <mergeCell ref="Z308:Z309"/>
    <mergeCell ref="AA308:AA309"/>
    <mergeCell ref="AB308:AB309"/>
    <mergeCell ref="AC308:AC309"/>
    <mergeCell ref="AD308:AD309"/>
    <mergeCell ref="AE308:AE309"/>
    <mergeCell ref="AF308:AF309"/>
    <mergeCell ref="AG308:AG309"/>
    <mergeCell ref="AH308:AH309"/>
    <mergeCell ref="AI308:AI309"/>
    <mergeCell ref="AJ308:AJ309"/>
    <mergeCell ref="AK308:AK309"/>
    <mergeCell ref="AL308:AL309"/>
    <mergeCell ref="AM308:AM309"/>
    <mergeCell ref="AN308:AN309"/>
    <mergeCell ref="AO308:AO309"/>
    <mergeCell ref="AP308:AP309"/>
    <mergeCell ref="AQ308:AQ309"/>
    <mergeCell ref="AR308:AR309"/>
    <mergeCell ref="AS308:AS309"/>
    <mergeCell ref="AV308:AV309"/>
    <mergeCell ref="A310:A313"/>
    <mergeCell ref="B310:F313"/>
    <mergeCell ref="G310:G313"/>
    <mergeCell ref="H310:H313"/>
    <mergeCell ref="I310:I313"/>
    <mergeCell ref="J310:J313"/>
    <mergeCell ref="K310:K313"/>
    <mergeCell ref="L310:L313"/>
    <mergeCell ref="M310:M313"/>
    <mergeCell ref="O310:O313"/>
    <mergeCell ref="P310:R311"/>
    <mergeCell ref="S310:S311"/>
    <mergeCell ref="T310:T311"/>
    <mergeCell ref="U310:U311"/>
    <mergeCell ref="V310:V311"/>
    <mergeCell ref="W310:W311"/>
    <mergeCell ref="X310:X311"/>
    <mergeCell ref="Y310:Y311"/>
    <mergeCell ref="Z310:Z311"/>
    <mergeCell ref="AA310:AA311"/>
    <mergeCell ref="AB310:AB311"/>
    <mergeCell ref="AC310:AC311"/>
    <mergeCell ref="AD310:AD311"/>
    <mergeCell ref="AE310:AE311"/>
    <mergeCell ref="AF310:AF311"/>
    <mergeCell ref="AG310:AG311"/>
    <mergeCell ref="AH310:AH311"/>
    <mergeCell ref="AI310:AI311"/>
    <mergeCell ref="AJ310:AJ311"/>
    <mergeCell ref="AK310:AK311"/>
    <mergeCell ref="AL310:AL311"/>
    <mergeCell ref="AM310:AM311"/>
    <mergeCell ref="AN310:AN311"/>
    <mergeCell ref="AO310:AO311"/>
    <mergeCell ref="AP310:AP311"/>
    <mergeCell ref="AQ310:AQ311"/>
    <mergeCell ref="AR310:AR311"/>
    <mergeCell ref="AS310:AS311"/>
    <mergeCell ref="AV310:AV311"/>
    <mergeCell ref="AX310:AX313"/>
    <mergeCell ref="AY310:AY311"/>
    <mergeCell ref="AZ310:AZ311"/>
    <mergeCell ref="BA310:BA311"/>
    <mergeCell ref="BB310:BB311"/>
    <mergeCell ref="BC310:BC311"/>
    <mergeCell ref="BD310:BD311"/>
    <mergeCell ref="BE310:BE311"/>
    <mergeCell ref="BF310:BF311"/>
    <mergeCell ref="BG310:BG311"/>
    <mergeCell ref="BH310:BH311"/>
    <mergeCell ref="BI310:BI311"/>
    <mergeCell ref="BJ310:BJ311"/>
    <mergeCell ref="BK310:BK311"/>
    <mergeCell ref="N311:N312"/>
    <mergeCell ref="AT311:AT312"/>
    <mergeCell ref="AW311:AW312"/>
    <mergeCell ref="P312:P313"/>
    <mergeCell ref="Q312:Q313"/>
    <mergeCell ref="R312:R313"/>
    <mergeCell ref="S312:S313"/>
    <mergeCell ref="T312:T313"/>
    <mergeCell ref="U312:U313"/>
    <mergeCell ref="V312:V313"/>
    <mergeCell ref="W312:W313"/>
    <mergeCell ref="X312:X313"/>
    <mergeCell ref="Y312:Y313"/>
    <mergeCell ref="Z312:Z313"/>
    <mergeCell ref="AA312:AA313"/>
    <mergeCell ref="AB312:AB313"/>
    <mergeCell ref="AC312:AC313"/>
    <mergeCell ref="AD312:AD313"/>
    <mergeCell ref="AE312:AE313"/>
    <mergeCell ref="AF312:AF313"/>
    <mergeCell ref="AG312:AG313"/>
    <mergeCell ref="AH312:AH313"/>
    <mergeCell ref="AI312:AI313"/>
    <mergeCell ref="AJ312:AJ313"/>
    <mergeCell ref="AK312:AK313"/>
    <mergeCell ref="AL312:AL313"/>
    <mergeCell ref="AM312:AM313"/>
    <mergeCell ref="AN312:AN313"/>
    <mergeCell ref="AO312:AO313"/>
    <mergeCell ref="AP312:AP313"/>
    <mergeCell ref="AQ312:AQ313"/>
    <mergeCell ref="AR312:AR313"/>
    <mergeCell ref="AS312:AS313"/>
    <mergeCell ref="AV312:AV313"/>
    <mergeCell ref="A314:A317"/>
    <mergeCell ref="B314:F317"/>
    <mergeCell ref="G314:G317"/>
    <mergeCell ref="H314:H317"/>
    <mergeCell ref="I314:I317"/>
    <mergeCell ref="J314:J317"/>
    <mergeCell ref="K314:K317"/>
    <mergeCell ref="L314:L317"/>
    <mergeCell ref="M314:M317"/>
    <mergeCell ref="O314:O317"/>
    <mergeCell ref="P314:R315"/>
    <mergeCell ref="S314:S315"/>
    <mergeCell ref="T314:T315"/>
    <mergeCell ref="U314:U315"/>
    <mergeCell ref="V314:V315"/>
    <mergeCell ref="W314:W315"/>
    <mergeCell ref="X314:X315"/>
    <mergeCell ref="Y314:Y315"/>
    <mergeCell ref="Z314:Z315"/>
    <mergeCell ref="AA314:AA315"/>
    <mergeCell ref="AB314:AB315"/>
    <mergeCell ref="AC314:AC315"/>
    <mergeCell ref="AD314:AD315"/>
    <mergeCell ref="AE314:AE315"/>
    <mergeCell ref="AF314:AF315"/>
    <mergeCell ref="AG314:AG315"/>
    <mergeCell ref="AH314:AH315"/>
    <mergeCell ref="AI314:AI315"/>
    <mergeCell ref="AJ314:AJ315"/>
    <mergeCell ref="AK314:AK315"/>
    <mergeCell ref="AL314:AL315"/>
    <mergeCell ref="AM314:AM315"/>
    <mergeCell ref="AN314:AN315"/>
    <mergeCell ref="AO314:AO315"/>
    <mergeCell ref="AP314:AP315"/>
    <mergeCell ref="AQ314:AQ315"/>
    <mergeCell ref="AR314:AR315"/>
    <mergeCell ref="AS314:AS315"/>
    <mergeCell ref="AV314:AV315"/>
    <mergeCell ref="AX314:AX317"/>
    <mergeCell ref="AY314:AY315"/>
    <mergeCell ref="AZ314:AZ315"/>
    <mergeCell ref="BA314:BA315"/>
    <mergeCell ref="BB314:BB315"/>
    <mergeCell ref="BC314:BC315"/>
    <mergeCell ref="BD314:BD315"/>
    <mergeCell ref="BE314:BE315"/>
    <mergeCell ref="BF314:BF315"/>
    <mergeCell ref="BG314:BG315"/>
    <mergeCell ref="BH314:BH315"/>
    <mergeCell ref="BI314:BI315"/>
    <mergeCell ref="BJ314:BJ315"/>
    <mergeCell ref="BK314:BK315"/>
    <mergeCell ref="N315:N316"/>
    <mergeCell ref="AT315:AT316"/>
    <mergeCell ref="AW315:AW316"/>
    <mergeCell ref="P316:P317"/>
    <mergeCell ref="Q316:Q317"/>
    <mergeCell ref="R316:R317"/>
    <mergeCell ref="S316:S317"/>
    <mergeCell ref="T316:T317"/>
    <mergeCell ref="U316:U317"/>
    <mergeCell ref="V316:V317"/>
    <mergeCell ref="W316:W317"/>
    <mergeCell ref="X316:X317"/>
    <mergeCell ref="Y316:Y317"/>
    <mergeCell ref="Z316:Z317"/>
    <mergeCell ref="AA316:AA317"/>
    <mergeCell ref="AB316:AB317"/>
    <mergeCell ref="AC316:AC317"/>
    <mergeCell ref="AD316:AD317"/>
    <mergeCell ref="AE316:AE317"/>
    <mergeCell ref="AF316:AF317"/>
    <mergeCell ref="AG316:AG317"/>
    <mergeCell ref="AH316:AH317"/>
    <mergeCell ref="AI316:AI317"/>
    <mergeCell ref="AJ316:AJ317"/>
    <mergeCell ref="AK316:AK317"/>
    <mergeCell ref="AL316:AL317"/>
    <mergeCell ref="AM316:AM317"/>
    <mergeCell ref="AN316:AN317"/>
    <mergeCell ref="AO316:AO317"/>
    <mergeCell ref="AP316:AP317"/>
    <mergeCell ref="AQ316:AQ317"/>
    <mergeCell ref="AR316:AR317"/>
    <mergeCell ref="AS316:AS317"/>
    <mergeCell ref="AV316:AV317"/>
    <mergeCell ref="A318:A321"/>
    <mergeCell ref="B318:F321"/>
    <mergeCell ref="G318:G321"/>
    <mergeCell ref="H318:H321"/>
    <mergeCell ref="I318:I321"/>
    <mergeCell ref="J318:J321"/>
    <mergeCell ref="K318:K321"/>
    <mergeCell ref="L318:L321"/>
    <mergeCell ref="M318:M321"/>
    <mergeCell ref="O318:O321"/>
    <mergeCell ref="P318:R319"/>
    <mergeCell ref="S318:S319"/>
    <mergeCell ref="T318:T319"/>
    <mergeCell ref="U318:U319"/>
    <mergeCell ref="V318:V319"/>
    <mergeCell ref="W318:W319"/>
    <mergeCell ref="X318:X319"/>
    <mergeCell ref="Y318:Y319"/>
    <mergeCell ref="Z318:Z319"/>
    <mergeCell ref="AA318:AA319"/>
    <mergeCell ref="AB318:AB319"/>
    <mergeCell ref="AC318:AC319"/>
    <mergeCell ref="AD318:AD319"/>
    <mergeCell ref="AE318:AE319"/>
    <mergeCell ref="AF318:AF319"/>
    <mergeCell ref="AG318:AG319"/>
    <mergeCell ref="AH318:AH319"/>
    <mergeCell ref="AI318:AI319"/>
    <mergeCell ref="AJ318:AJ319"/>
    <mergeCell ref="AK318:AK319"/>
    <mergeCell ref="AL318:AL319"/>
    <mergeCell ref="AM318:AM319"/>
    <mergeCell ref="AN318:AN319"/>
    <mergeCell ref="AO318:AO319"/>
    <mergeCell ref="AP318:AP319"/>
    <mergeCell ref="AQ318:AQ319"/>
    <mergeCell ref="AR318:AR319"/>
    <mergeCell ref="AS318:AS319"/>
    <mergeCell ref="AV318:AV319"/>
    <mergeCell ref="AX318:AX321"/>
    <mergeCell ref="AY318:AY319"/>
    <mergeCell ref="AZ318:AZ319"/>
    <mergeCell ref="BA318:BA319"/>
    <mergeCell ref="BB318:BB319"/>
    <mergeCell ref="BC318:BC319"/>
    <mergeCell ref="BD318:BD319"/>
    <mergeCell ref="BE318:BE319"/>
    <mergeCell ref="BF318:BF319"/>
    <mergeCell ref="BG318:BG319"/>
    <mergeCell ref="BH318:BH319"/>
    <mergeCell ref="BI318:BI319"/>
    <mergeCell ref="BJ318:BJ319"/>
    <mergeCell ref="BK318:BK319"/>
    <mergeCell ref="N319:N320"/>
    <mergeCell ref="AT319:AT320"/>
    <mergeCell ref="AW319:AW320"/>
    <mergeCell ref="P320:P321"/>
    <mergeCell ref="Q320:Q321"/>
    <mergeCell ref="R320:R321"/>
    <mergeCell ref="S320:S321"/>
    <mergeCell ref="T320:T321"/>
    <mergeCell ref="U320:U321"/>
    <mergeCell ref="V320:V321"/>
    <mergeCell ref="W320:W321"/>
    <mergeCell ref="X320:X321"/>
    <mergeCell ref="Y320:Y321"/>
    <mergeCell ref="Z320:Z321"/>
    <mergeCell ref="AA320:AA321"/>
    <mergeCell ref="AB320:AB321"/>
    <mergeCell ref="AC320:AC321"/>
    <mergeCell ref="AD320:AD321"/>
    <mergeCell ref="AE320:AE321"/>
    <mergeCell ref="AF320:AF321"/>
    <mergeCell ref="AG320:AG321"/>
    <mergeCell ref="AH320:AH321"/>
    <mergeCell ref="AI320:AI321"/>
    <mergeCell ref="AJ320:AJ321"/>
    <mergeCell ref="AK320:AK321"/>
    <mergeCell ref="AL320:AL321"/>
    <mergeCell ref="AM320:AM321"/>
    <mergeCell ref="AN320:AN321"/>
    <mergeCell ref="AO320:AO321"/>
    <mergeCell ref="AP320:AP321"/>
    <mergeCell ref="AQ320:AQ321"/>
    <mergeCell ref="AR320:AR321"/>
    <mergeCell ref="AS320:AS321"/>
    <mergeCell ref="AV320:AV321"/>
    <mergeCell ref="A322:A325"/>
    <mergeCell ref="B322:F325"/>
    <mergeCell ref="G322:G325"/>
    <mergeCell ref="H322:H325"/>
    <mergeCell ref="I322:I325"/>
    <mergeCell ref="J322:J325"/>
    <mergeCell ref="K322:K325"/>
    <mergeCell ref="L322:L325"/>
    <mergeCell ref="M322:M325"/>
    <mergeCell ref="O322:O325"/>
    <mergeCell ref="P322:R323"/>
    <mergeCell ref="S322:S323"/>
    <mergeCell ref="T322:T323"/>
    <mergeCell ref="U322:U323"/>
    <mergeCell ref="V322:V323"/>
    <mergeCell ref="W322:W323"/>
    <mergeCell ref="X322:X323"/>
    <mergeCell ref="Y322:Y323"/>
    <mergeCell ref="Z322:Z323"/>
    <mergeCell ref="AA322:AA323"/>
    <mergeCell ref="AB322:AB323"/>
    <mergeCell ref="AC322:AC323"/>
    <mergeCell ref="AD322:AD323"/>
    <mergeCell ref="AE322:AE323"/>
    <mergeCell ref="AF322:AF323"/>
    <mergeCell ref="AG322:AG323"/>
    <mergeCell ref="AH322:AH323"/>
    <mergeCell ref="AI322:AI323"/>
    <mergeCell ref="AJ322:AJ323"/>
    <mergeCell ref="AK322:AK323"/>
    <mergeCell ref="AL322:AL323"/>
    <mergeCell ref="AM322:AM323"/>
    <mergeCell ref="AN322:AN323"/>
    <mergeCell ref="AO322:AO323"/>
    <mergeCell ref="AP322:AP323"/>
    <mergeCell ref="AQ322:AQ323"/>
    <mergeCell ref="AR322:AR323"/>
    <mergeCell ref="AS322:AS323"/>
    <mergeCell ref="AV322:AV323"/>
    <mergeCell ref="AX322:AX325"/>
    <mergeCell ref="AY322:AY323"/>
    <mergeCell ref="AZ322:AZ323"/>
    <mergeCell ref="BA322:BA323"/>
    <mergeCell ref="BB322:BB323"/>
    <mergeCell ref="BC322:BC323"/>
    <mergeCell ref="BD322:BD323"/>
    <mergeCell ref="BE322:BE323"/>
    <mergeCell ref="BF322:BF323"/>
    <mergeCell ref="BG322:BG323"/>
    <mergeCell ref="BH322:BH323"/>
    <mergeCell ref="BI322:BI323"/>
    <mergeCell ref="BJ322:BJ323"/>
    <mergeCell ref="BK322:BK323"/>
    <mergeCell ref="N323:N324"/>
    <mergeCell ref="AT323:AT324"/>
    <mergeCell ref="AW323:AW324"/>
    <mergeCell ref="P324:P325"/>
    <mergeCell ref="Q324:Q325"/>
    <mergeCell ref="R324:R325"/>
    <mergeCell ref="S324:S325"/>
    <mergeCell ref="T324:T325"/>
    <mergeCell ref="U324:U325"/>
    <mergeCell ref="V324:V325"/>
    <mergeCell ref="W324:W325"/>
    <mergeCell ref="X324:X325"/>
    <mergeCell ref="Y324:Y325"/>
    <mergeCell ref="Z324:Z325"/>
    <mergeCell ref="AA324:AA325"/>
    <mergeCell ref="AB324:AB325"/>
    <mergeCell ref="AC324:AC325"/>
    <mergeCell ref="AD324:AD325"/>
    <mergeCell ref="AE324:AE325"/>
    <mergeCell ref="AF324:AF325"/>
    <mergeCell ref="AG324:AG325"/>
    <mergeCell ref="AH324:AH325"/>
    <mergeCell ref="AI324:AI325"/>
    <mergeCell ref="AJ324:AJ325"/>
    <mergeCell ref="AK324:AK325"/>
    <mergeCell ref="AL324:AL325"/>
    <mergeCell ref="AM324:AM325"/>
    <mergeCell ref="AN324:AN325"/>
    <mergeCell ref="AO324:AO325"/>
    <mergeCell ref="AP324:AP325"/>
    <mergeCell ref="AQ324:AQ325"/>
    <mergeCell ref="AR324:AR325"/>
    <mergeCell ref="AS324:AS325"/>
    <mergeCell ref="AV324:AV325"/>
    <mergeCell ref="A326:A329"/>
    <mergeCell ref="B326:F329"/>
    <mergeCell ref="G326:G329"/>
    <mergeCell ref="H326:H329"/>
    <mergeCell ref="I326:I329"/>
    <mergeCell ref="J326:J329"/>
    <mergeCell ref="K326:K329"/>
    <mergeCell ref="L326:L329"/>
    <mergeCell ref="M326:M329"/>
    <mergeCell ref="O326:O329"/>
    <mergeCell ref="P326:R327"/>
    <mergeCell ref="S326:S327"/>
    <mergeCell ref="T326:T327"/>
    <mergeCell ref="U326:U327"/>
    <mergeCell ref="V326:V327"/>
    <mergeCell ref="W326:W327"/>
    <mergeCell ref="X326:X327"/>
    <mergeCell ref="Y326:Y327"/>
    <mergeCell ref="Z326:Z327"/>
    <mergeCell ref="AA326:AA327"/>
    <mergeCell ref="AB326:AB327"/>
    <mergeCell ref="AC326:AC327"/>
    <mergeCell ref="AD326:AD327"/>
    <mergeCell ref="AE326:AE327"/>
    <mergeCell ref="AF326:AF327"/>
    <mergeCell ref="AG326:AG327"/>
    <mergeCell ref="AH326:AH327"/>
    <mergeCell ref="AI326:AI327"/>
    <mergeCell ref="AJ326:AJ327"/>
    <mergeCell ref="AK326:AK327"/>
    <mergeCell ref="AL326:AL327"/>
    <mergeCell ref="AM326:AM327"/>
    <mergeCell ref="AN326:AN327"/>
    <mergeCell ref="AO326:AO327"/>
    <mergeCell ref="AP326:AP327"/>
    <mergeCell ref="AQ326:AQ327"/>
    <mergeCell ref="AR326:AR327"/>
    <mergeCell ref="AS326:AS327"/>
    <mergeCell ref="AV326:AV327"/>
    <mergeCell ref="AX326:AX329"/>
    <mergeCell ref="AY326:AY327"/>
    <mergeCell ref="AZ326:AZ327"/>
    <mergeCell ref="BA326:BA327"/>
    <mergeCell ref="BB326:BB327"/>
    <mergeCell ref="BC326:BC327"/>
    <mergeCell ref="BD326:BD327"/>
    <mergeCell ref="BE326:BE327"/>
    <mergeCell ref="BF326:BF327"/>
    <mergeCell ref="BG326:BG327"/>
    <mergeCell ref="BH326:BH327"/>
    <mergeCell ref="BI326:BI327"/>
    <mergeCell ref="BJ326:BJ327"/>
    <mergeCell ref="BK326:BK327"/>
    <mergeCell ref="N327:N328"/>
    <mergeCell ref="AT327:AT328"/>
    <mergeCell ref="AW327:AW328"/>
    <mergeCell ref="P328:P329"/>
    <mergeCell ref="Q328:Q329"/>
    <mergeCell ref="R328:R329"/>
    <mergeCell ref="S328:S329"/>
    <mergeCell ref="T328:T329"/>
    <mergeCell ref="U328:U329"/>
    <mergeCell ref="V328:V329"/>
    <mergeCell ref="W328:W329"/>
    <mergeCell ref="X328:X329"/>
    <mergeCell ref="Y328:Y329"/>
    <mergeCell ref="Z328:Z329"/>
    <mergeCell ref="AA328:AA329"/>
    <mergeCell ref="AB328:AB329"/>
    <mergeCell ref="AC328:AC329"/>
    <mergeCell ref="AD328:AD329"/>
    <mergeCell ref="AE328:AE329"/>
    <mergeCell ref="AF328:AF329"/>
    <mergeCell ref="AG328:AG329"/>
    <mergeCell ref="AH328:AH329"/>
    <mergeCell ref="AI328:AI329"/>
    <mergeCell ref="AJ328:AJ329"/>
    <mergeCell ref="AK328:AK329"/>
    <mergeCell ref="AL328:AL329"/>
    <mergeCell ref="AM328:AM329"/>
    <mergeCell ref="AN328:AN329"/>
    <mergeCell ref="AO328:AO329"/>
    <mergeCell ref="AP328:AP329"/>
    <mergeCell ref="AQ328:AQ329"/>
    <mergeCell ref="AR328:AR329"/>
    <mergeCell ref="AS328:AS329"/>
    <mergeCell ref="AV328:AV329"/>
    <mergeCell ref="A330:A333"/>
    <mergeCell ref="B330:F333"/>
    <mergeCell ref="G330:G333"/>
    <mergeCell ref="H330:H333"/>
    <mergeCell ref="I330:I333"/>
    <mergeCell ref="J330:J333"/>
    <mergeCell ref="K330:K333"/>
    <mergeCell ref="L330:L333"/>
    <mergeCell ref="M330:M333"/>
    <mergeCell ref="O330:O333"/>
    <mergeCell ref="P330:R331"/>
    <mergeCell ref="S330:S331"/>
    <mergeCell ref="T330:T331"/>
    <mergeCell ref="U330:U331"/>
    <mergeCell ref="V330:V331"/>
    <mergeCell ref="W330:W331"/>
    <mergeCell ref="X330:X331"/>
    <mergeCell ref="Y330:Y331"/>
    <mergeCell ref="Z330:Z331"/>
    <mergeCell ref="AA330:AA331"/>
    <mergeCell ref="AB330:AB331"/>
    <mergeCell ref="AC330:AC331"/>
    <mergeCell ref="AD330:AD331"/>
    <mergeCell ref="AE330:AE331"/>
    <mergeCell ref="AF330:AF331"/>
    <mergeCell ref="AG330:AG331"/>
    <mergeCell ref="AH330:AH331"/>
    <mergeCell ref="AI330:AI331"/>
    <mergeCell ref="AJ330:AJ331"/>
    <mergeCell ref="AK330:AK331"/>
    <mergeCell ref="AL330:AL331"/>
    <mergeCell ref="AM330:AM331"/>
    <mergeCell ref="AN330:AN331"/>
    <mergeCell ref="AO330:AO331"/>
    <mergeCell ref="AP330:AP331"/>
    <mergeCell ref="AQ330:AQ331"/>
    <mergeCell ref="AR330:AR331"/>
    <mergeCell ref="AS330:AS331"/>
    <mergeCell ref="AV330:AV331"/>
    <mergeCell ref="AX330:AX333"/>
    <mergeCell ref="AY330:AY331"/>
    <mergeCell ref="AZ330:AZ331"/>
    <mergeCell ref="BA330:BA331"/>
    <mergeCell ref="BB330:BB331"/>
    <mergeCell ref="BC330:BC331"/>
    <mergeCell ref="BD330:BD331"/>
    <mergeCell ref="BE330:BE331"/>
    <mergeCell ref="BF330:BF331"/>
    <mergeCell ref="BG330:BG331"/>
    <mergeCell ref="BH330:BH331"/>
    <mergeCell ref="BI330:BI331"/>
    <mergeCell ref="BJ330:BJ331"/>
    <mergeCell ref="BK330:BK331"/>
    <mergeCell ref="N331:N332"/>
    <mergeCell ref="AT331:AT332"/>
    <mergeCell ref="AW331:AW332"/>
    <mergeCell ref="P332:P333"/>
    <mergeCell ref="Q332:Q333"/>
    <mergeCell ref="R332:R333"/>
    <mergeCell ref="S332:S333"/>
    <mergeCell ref="T332:T333"/>
    <mergeCell ref="U332:U333"/>
    <mergeCell ref="V332:V333"/>
    <mergeCell ref="W332:W333"/>
    <mergeCell ref="X332:X333"/>
    <mergeCell ref="Y332:Y333"/>
    <mergeCell ref="Z332:Z333"/>
    <mergeCell ref="AA332:AA333"/>
    <mergeCell ref="AB332:AB333"/>
    <mergeCell ref="AC332:AC333"/>
    <mergeCell ref="AD332:AD333"/>
    <mergeCell ref="AE332:AE333"/>
    <mergeCell ref="AF332:AF333"/>
    <mergeCell ref="AG332:AG333"/>
    <mergeCell ref="AH332:AH333"/>
    <mergeCell ref="AI332:AI333"/>
    <mergeCell ref="AJ332:AJ333"/>
    <mergeCell ref="AK332:AK333"/>
    <mergeCell ref="AL332:AL333"/>
    <mergeCell ref="AM332:AM333"/>
    <mergeCell ref="AN332:AN333"/>
    <mergeCell ref="AO332:AO333"/>
    <mergeCell ref="AP332:AP333"/>
    <mergeCell ref="AQ332:AQ333"/>
    <mergeCell ref="AR332:AR333"/>
    <mergeCell ref="AS332:AS333"/>
    <mergeCell ref="AV332:AV333"/>
    <mergeCell ref="A334:A337"/>
    <mergeCell ref="B334:F337"/>
    <mergeCell ref="G334:G337"/>
    <mergeCell ref="H334:H337"/>
    <mergeCell ref="I334:I337"/>
    <mergeCell ref="J334:J337"/>
    <mergeCell ref="K334:K337"/>
    <mergeCell ref="L334:L337"/>
    <mergeCell ref="M334:M337"/>
    <mergeCell ref="O334:O337"/>
    <mergeCell ref="P334:R335"/>
    <mergeCell ref="S334:S335"/>
    <mergeCell ref="T334:T335"/>
    <mergeCell ref="U334:U335"/>
    <mergeCell ref="V334:V335"/>
    <mergeCell ref="W334:W335"/>
    <mergeCell ref="X334:X335"/>
    <mergeCell ref="Y334:Y335"/>
    <mergeCell ref="Z334:Z335"/>
    <mergeCell ref="AA334:AA335"/>
    <mergeCell ref="AB334:AB335"/>
    <mergeCell ref="AC334:AC335"/>
    <mergeCell ref="AD334:AD335"/>
    <mergeCell ref="AE334:AE335"/>
    <mergeCell ref="AF334:AF335"/>
    <mergeCell ref="AG334:AG335"/>
    <mergeCell ref="AH334:AH335"/>
    <mergeCell ref="AI334:AI335"/>
    <mergeCell ref="AJ334:AJ335"/>
    <mergeCell ref="AK334:AK335"/>
    <mergeCell ref="AL334:AL335"/>
    <mergeCell ref="AM334:AM335"/>
    <mergeCell ref="AN334:AN335"/>
    <mergeCell ref="AO334:AO335"/>
    <mergeCell ref="AP334:AP335"/>
    <mergeCell ref="AQ334:AQ335"/>
    <mergeCell ref="AR334:AR335"/>
    <mergeCell ref="AS334:AS335"/>
    <mergeCell ref="AV334:AV335"/>
    <mergeCell ref="AX334:AX337"/>
    <mergeCell ref="AY334:AY335"/>
    <mergeCell ref="AZ334:AZ335"/>
    <mergeCell ref="BA334:BA335"/>
    <mergeCell ref="BB334:BB335"/>
    <mergeCell ref="BC334:BC335"/>
    <mergeCell ref="BD334:BD335"/>
    <mergeCell ref="BE334:BE335"/>
    <mergeCell ref="BF334:BF335"/>
    <mergeCell ref="BG334:BG335"/>
    <mergeCell ref="BH334:BH335"/>
    <mergeCell ref="BI334:BI335"/>
    <mergeCell ref="BJ334:BJ335"/>
    <mergeCell ref="BK334:BK335"/>
    <mergeCell ref="N335:N336"/>
    <mergeCell ref="AT335:AT336"/>
    <mergeCell ref="AW335:AW336"/>
    <mergeCell ref="P336:P337"/>
    <mergeCell ref="Q336:Q337"/>
    <mergeCell ref="R336:R337"/>
    <mergeCell ref="S336:S337"/>
    <mergeCell ref="T336:T337"/>
    <mergeCell ref="U336:U337"/>
    <mergeCell ref="V336:V337"/>
    <mergeCell ref="W336:W337"/>
    <mergeCell ref="X336:X337"/>
    <mergeCell ref="Y336:Y337"/>
    <mergeCell ref="Z336:Z337"/>
    <mergeCell ref="AA336:AA337"/>
    <mergeCell ref="AB336:AB337"/>
    <mergeCell ref="AC336:AC337"/>
    <mergeCell ref="AD336:AD337"/>
    <mergeCell ref="AE336:AE337"/>
    <mergeCell ref="AF336:AF337"/>
    <mergeCell ref="AG336:AG337"/>
    <mergeCell ref="AH336:AH337"/>
    <mergeCell ref="AI336:AI337"/>
    <mergeCell ref="AJ336:AJ337"/>
    <mergeCell ref="AK336:AK337"/>
    <mergeCell ref="AL336:AL337"/>
    <mergeCell ref="AM336:AM337"/>
    <mergeCell ref="AN336:AN337"/>
    <mergeCell ref="AO336:AO337"/>
    <mergeCell ref="AP336:AP337"/>
    <mergeCell ref="AQ336:AQ337"/>
    <mergeCell ref="AR336:AR337"/>
    <mergeCell ref="AS336:AS337"/>
    <mergeCell ref="AV336:AV337"/>
    <mergeCell ref="A338:A341"/>
    <mergeCell ref="B338:F341"/>
    <mergeCell ref="G338:G341"/>
    <mergeCell ref="H338:H341"/>
    <mergeCell ref="I338:I341"/>
    <mergeCell ref="J338:J341"/>
    <mergeCell ref="K338:K341"/>
    <mergeCell ref="L338:L341"/>
    <mergeCell ref="M338:M341"/>
    <mergeCell ref="O338:O341"/>
    <mergeCell ref="P338:R339"/>
    <mergeCell ref="S338:S339"/>
    <mergeCell ref="T338:T339"/>
    <mergeCell ref="U338:U339"/>
    <mergeCell ref="V338:V339"/>
    <mergeCell ref="W338:W339"/>
    <mergeCell ref="X338:X339"/>
    <mergeCell ref="Y338:Y339"/>
    <mergeCell ref="Z338:Z339"/>
    <mergeCell ref="AA338:AA339"/>
    <mergeCell ref="AB338:AB339"/>
    <mergeCell ref="AC338:AC339"/>
    <mergeCell ref="AD338:AD339"/>
    <mergeCell ref="AE338:AE339"/>
    <mergeCell ref="AF338:AF339"/>
    <mergeCell ref="AG338:AG339"/>
    <mergeCell ref="AH338:AH339"/>
    <mergeCell ref="AI338:AI339"/>
    <mergeCell ref="AJ338:AJ339"/>
    <mergeCell ref="AK338:AK339"/>
    <mergeCell ref="AL338:AL339"/>
    <mergeCell ref="AM338:AM339"/>
    <mergeCell ref="AN338:AN339"/>
    <mergeCell ref="AO338:AO339"/>
    <mergeCell ref="AP338:AP339"/>
    <mergeCell ref="AQ338:AQ339"/>
    <mergeCell ref="AR338:AR339"/>
    <mergeCell ref="AS338:AS339"/>
    <mergeCell ref="AV338:AV339"/>
    <mergeCell ref="AX338:AX341"/>
    <mergeCell ref="AY338:AY339"/>
    <mergeCell ref="AZ338:AZ339"/>
    <mergeCell ref="BA338:BA339"/>
    <mergeCell ref="BB338:BB339"/>
    <mergeCell ref="BC338:BC339"/>
    <mergeCell ref="BD338:BD339"/>
    <mergeCell ref="BE338:BE339"/>
    <mergeCell ref="BF338:BF339"/>
    <mergeCell ref="BG338:BG339"/>
    <mergeCell ref="BH338:BH339"/>
    <mergeCell ref="BI338:BI339"/>
    <mergeCell ref="BJ338:BJ339"/>
    <mergeCell ref="BK338:BK339"/>
    <mergeCell ref="N339:N340"/>
    <mergeCell ref="AT339:AT340"/>
    <mergeCell ref="AW339:AW340"/>
    <mergeCell ref="P340:P341"/>
    <mergeCell ref="Q340:Q341"/>
    <mergeCell ref="R340:R341"/>
    <mergeCell ref="S340:S341"/>
    <mergeCell ref="T340:T341"/>
    <mergeCell ref="U340:U341"/>
    <mergeCell ref="V340:V341"/>
    <mergeCell ref="W340:W341"/>
    <mergeCell ref="X340:X341"/>
    <mergeCell ref="Y340:Y341"/>
    <mergeCell ref="Z340:Z341"/>
    <mergeCell ref="AA340:AA341"/>
    <mergeCell ref="AB340:AB341"/>
    <mergeCell ref="AC340:AC341"/>
    <mergeCell ref="AD340:AD341"/>
    <mergeCell ref="AE340:AE341"/>
    <mergeCell ref="AF340:AF341"/>
    <mergeCell ref="AG340:AG341"/>
    <mergeCell ref="AH340:AH341"/>
    <mergeCell ref="AI340:AI341"/>
    <mergeCell ref="AJ340:AJ341"/>
    <mergeCell ref="AK340:AK341"/>
    <mergeCell ref="AL340:AL341"/>
    <mergeCell ref="AM340:AM341"/>
    <mergeCell ref="AN340:AN341"/>
    <mergeCell ref="AO340:AO341"/>
    <mergeCell ref="AP340:AP341"/>
    <mergeCell ref="AQ340:AQ341"/>
    <mergeCell ref="AR340:AR341"/>
    <mergeCell ref="AS340:AS341"/>
    <mergeCell ref="AV340:AV341"/>
    <mergeCell ref="A342:A345"/>
    <mergeCell ref="B342:F345"/>
    <mergeCell ref="G342:G345"/>
    <mergeCell ref="H342:H345"/>
    <mergeCell ref="I342:I345"/>
    <mergeCell ref="J342:J345"/>
    <mergeCell ref="K342:K345"/>
    <mergeCell ref="L342:L345"/>
    <mergeCell ref="M342:M345"/>
    <mergeCell ref="O342:O345"/>
    <mergeCell ref="P342:R343"/>
    <mergeCell ref="S342:S343"/>
    <mergeCell ref="T342:T343"/>
    <mergeCell ref="U342:U343"/>
    <mergeCell ref="V342:V343"/>
    <mergeCell ref="W342:W343"/>
    <mergeCell ref="X342:X343"/>
    <mergeCell ref="Y342:Y343"/>
    <mergeCell ref="Z342:Z343"/>
    <mergeCell ref="AA342:AA343"/>
    <mergeCell ref="AB342:AB343"/>
    <mergeCell ref="AC342:AC343"/>
    <mergeCell ref="AD342:AD343"/>
    <mergeCell ref="AE342:AE343"/>
    <mergeCell ref="AF342:AF343"/>
    <mergeCell ref="AG342:AG343"/>
    <mergeCell ref="AH342:AH343"/>
    <mergeCell ref="AI342:AI343"/>
    <mergeCell ref="AJ342:AJ343"/>
    <mergeCell ref="AK342:AK343"/>
    <mergeCell ref="AL342:AL343"/>
    <mergeCell ref="AM342:AM343"/>
    <mergeCell ref="AN342:AN343"/>
    <mergeCell ref="AO342:AO343"/>
    <mergeCell ref="AP342:AP343"/>
    <mergeCell ref="AQ342:AQ343"/>
    <mergeCell ref="AR342:AR343"/>
    <mergeCell ref="AS342:AS343"/>
    <mergeCell ref="AV342:AV343"/>
    <mergeCell ref="AX342:AX345"/>
    <mergeCell ref="AY342:AY343"/>
    <mergeCell ref="AZ342:AZ343"/>
    <mergeCell ref="BA342:BA343"/>
    <mergeCell ref="BB342:BB343"/>
    <mergeCell ref="BC342:BC343"/>
    <mergeCell ref="BD342:BD343"/>
    <mergeCell ref="BE342:BE343"/>
    <mergeCell ref="BF342:BF343"/>
    <mergeCell ref="BG342:BG343"/>
    <mergeCell ref="BH342:BH343"/>
    <mergeCell ref="BI342:BI343"/>
    <mergeCell ref="BJ342:BJ343"/>
    <mergeCell ref="BK342:BK343"/>
    <mergeCell ref="N343:N344"/>
    <mergeCell ref="AT343:AT344"/>
    <mergeCell ref="AW343:AW344"/>
    <mergeCell ref="P344:P345"/>
    <mergeCell ref="Q344:Q345"/>
    <mergeCell ref="R344:R345"/>
    <mergeCell ref="S344:S345"/>
    <mergeCell ref="T344:T345"/>
    <mergeCell ref="U344:U345"/>
    <mergeCell ref="V344:V345"/>
    <mergeCell ref="W344:W345"/>
    <mergeCell ref="X344:X345"/>
    <mergeCell ref="Y344:Y345"/>
    <mergeCell ref="Z344:Z345"/>
    <mergeCell ref="AA344:AA345"/>
    <mergeCell ref="AB344:AB345"/>
    <mergeCell ref="AC344:AC345"/>
    <mergeCell ref="AD344:AD345"/>
    <mergeCell ref="AE344:AE345"/>
    <mergeCell ref="AF344:AF345"/>
    <mergeCell ref="AG344:AG345"/>
    <mergeCell ref="AH344:AH345"/>
    <mergeCell ref="AI344:AI345"/>
    <mergeCell ref="AJ344:AJ345"/>
    <mergeCell ref="AK344:AK345"/>
    <mergeCell ref="AL344:AL345"/>
    <mergeCell ref="AM344:AM345"/>
    <mergeCell ref="AN344:AN345"/>
    <mergeCell ref="AO344:AO345"/>
    <mergeCell ref="AP344:AP345"/>
    <mergeCell ref="AQ344:AQ345"/>
    <mergeCell ref="AR344:AR345"/>
    <mergeCell ref="AS344:AS345"/>
    <mergeCell ref="AV344:AV345"/>
    <mergeCell ref="A346:A349"/>
    <mergeCell ref="B346:F349"/>
    <mergeCell ref="G346:G349"/>
    <mergeCell ref="H346:H349"/>
    <mergeCell ref="I346:I349"/>
    <mergeCell ref="J346:J349"/>
    <mergeCell ref="K346:K349"/>
    <mergeCell ref="L346:L349"/>
    <mergeCell ref="M346:M349"/>
    <mergeCell ref="O346:O349"/>
    <mergeCell ref="P346:R347"/>
    <mergeCell ref="S346:S347"/>
    <mergeCell ref="T346:T347"/>
    <mergeCell ref="U346:U347"/>
    <mergeCell ref="V346:V347"/>
    <mergeCell ref="W346:W347"/>
    <mergeCell ref="X346:X347"/>
    <mergeCell ref="Y346:Y347"/>
    <mergeCell ref="Z346:Z347"/>
    <mergeCell ref="AA346:AA347"/>
    <mergeCell ref="AB346:AB347"/>
    <mergeCell ref="AC346:AC347"/>
    <mergeCell ref="AD346:AD347"/>
    <mergeCell ref="AE346:AE347"/>
    <mergeCell ref="AF346:AF347"/>
    <mergeCell ref="AG346:AG347"/>
    <mergeCell ref="AH346:AH347"/>
    <mergeCell ref="AI346:AI347"/>
    <mergeCell ref="AJ346:AJ347"/>
    <mergeCell ref="AK346:AK347"/>
    <mergeCell ref="AL346:AL347"/>
    <mergeCell ref="AM346:AM347"/>
    <mergeCell ref="AN346:AN347"/>
    <mergeCell ref="AO346:AO347"/>
    <mergeCell ref="AP346:AP347"/>
    <mergeCell ref="AQ346:AQ347"/>
    <mergeCell ref="AR346:AR347"/>
    <mergeCell ref="AS346:AS347"/>
    <mergeCell ref="AV346:AV347"/>
    <mergeCell ref="AX346:AX349"/>
    <mergeCell ref="AY346:AY347"/>
    <mergeCell ref="AZ346:AZ347"/>
    <mergeCell ref="BA346:BA347"/>
    <mergeCell ref="BB346:BB347"/>
    <mergeCell ref="BC346:BC347"/>
    <mergeCell ref="BD346:BD347"/>
    <mergeCell ref="BE346:BE347"/>
    <mergeCell ref="BF346:BF347"/>
    <mergeCell ref="BG346:BG347"/>
    <mergeCell ref="BH346:BH347"/>
    <mergeCell ref="BI346:BI347"/>
    <mergeCell ref="BJ346:BJ347"/>
    <mergeCell ref="BK346:BK347"/>
    <mergeCell ref="N347:N348"/>
    <mergeCell ref="AT347:AT348"/>
    <mergeCell ref="AW347:AW348"/>
    <mergeCell ref="P348:P349"/>
    <mergeCell ref="Q348:Q349"/>
    <mergeCell ref="R348:R349"/>
    <mergeCell ref="S348:S349"/>
    <mergeCell ref="T348:T349"/>
    <mergeCell ref="U348:U349"/>
    <mergeCell ref="V348:V349"/>
    <mergeCell ref="W348:W349"/>
    <mergeCell ref="X348:X349"/>
    <mergeCell ref="Y348:Y349"/>
    <mergeCell ref="Z348:Z349"/>
    <mergeCell ref="AA348:AA349"/>
    <mergeCell ref="AB348:AB349"/>
    <mergeCell ref="AC348:AC349"/>
    <mergeCell ref="AD348:AD349"/>
    <mergeCell ref="AE348:AE349"/>
    <mergeCell ref="AF348:AF349"/>
    <mergeCell ref="AG348:AG349"/>
    <mergeCell ref="AH348:AH349"/>
    <mergeCell ref="AI348:AI349"/>
    <mergeCell ref="AJ348:AJ349"/>
    <mergeCell ref="AK348:AK349"/>
    <mergeCell ref="AL348:AL349"/>
    <mergeCell ref="AM348:AM349"/>
    <mergeCell ref="AN348:AN349"/>
    <mergeCell ref="AO348:AO349"/>
    <mergeCell ref="AP348:AP349"/>
    <mergeCell ref="AQ348:AQ349"/>
    <mergeCell ref="AR348:AR349"/>
    <mergeCell ref="AS348:AS349"/>
    <mergeCell ref="AV348:AV349"/>
    <mergeCell ref="A350:A353"/>
    <mergeCell ref="B350:F353"/>
    <mergeCell ref="G350:G353"/>
    <mergeCell ref="H350:H353"/>
    <mergeCell ref="I350:I353"/>
    <mergeCell ref="J350:J353"/>
    <mergeCell ref="K350:K353"/>
    <mergeCell ref="L350:L353"/>
    <mergeCell ref="M350:M353"/>
    <mergeCell ref="O350:O353"/>
    <mergeCell ref="P350:R351"/>
    <mergeCell ref="S350:S351"/>
    <mergeCell ref="T350:T351"/>
    <mergeCell ref="U350:U351"/>
    <mergeCell ref="V350:V351"/>
    <mergeCell ref="W350:W351"/>
    <mergeCell ref="X350:X351"/>
    <mergeCell ref="Y350:Y351"/>
    <mergeCell ref="Z350:Z351"/>
    <mergeCell ref="AA350:AA351"/>
    <mergeCell ref="AB350:AB351"/>
    <mergeCell ref="AC350:AC351"/>
    <mergeCell ref="AD350:AD351"/>
    <mergeCell ref="AE350:AE351"/>
    <mergeCell ref="AF350:AF351"/>
    <mergeCell ref="AG350:AG351"/>
    <mergeCell ref="AH350:AH351"/>
    <mergeCell ref="AI350:AI351"/>
    <mergeCell ref="AJ350:AJ351"/>
    <mergeCell ref="AK350:AK351"/>
    <mergeCell ref="AL350:AL351"/>
    <mergeCell ref="AM350:AM351"/>
    <mergeCell ref="AN350:AN351"/>
    <mergeCell ref="AO350:AO351"/>
    <mergeCell ref="AP350:AP351"/>
    <mergeCell ref="AQ350:AQ351"/>
    <mergeCell ref="AR350:AR351"/>
    <mergeCell ref="AS350:AS351"/>
    <mergeCell ref="AV350:AV351"/>
    <mergeCell ref="AX350:AX353"/>
    <mergeCell ref="AY350:AY351"/>
    <mergeCell ref="AZ350:AZ351"/>
    <mergeCell ref="BA350:BA351"/>
    <mergeCell ref="BB350:BB351"/>
    <mergeCell ref="BC350:BC351"/>
    <mergeCell ref="BD350:BD351"/>
    <mergeCell ref="BE350:BE351"/>
    <mergeCell ref="BF350:BF351"/>
    <mergeCell ref="BG350:BG351"/>
    <mergeCell ref="BH350:BH351"/>
    <mergeCell ref="BI350:BI351"/>
    <mergeCell ref="BJ350:BJ351"/>
    <mergeCell ref="BK350:BK351"/>
    <mergeCell ref="N351:N352"/>
    <mergeCell ref="AT351:AT352"/>
    <mergeCell ref="AW351:AW352"/>
    <mergeCell ref="P352:P353"/>
    <mergeCell ref="Q352:Q353"/>
    <mergeCell ref="R352:R353"/>
    <mergeCell ref="S352:S353"/>
    <mergeCell ref="T352:T353"/>
    <mergeCell ref="U352:U353"/>
    <mergeCell ref="V352:V353"/>
    <mergeCell ref="W352:W353"/>
    <mergeCell ref="X352:X353"/>
    <mergeCell ref="Y352:Y353"/>
    <mergeCell ref="Z352:Z353"/>
    <mergeCell ref="AA352:AA353"/>
    <mergeCell ref="AB352:AB353"/>
    <mergeCell ref="AC352:AC353"/>
    <mergeCell ref="AD352:AD353"/>
    <mergeCell ref="AE352:AE353"/>
    <mergeCell ref="AF352:AF353"/>
    <mergeCell ref="AG352:AG353"/>
    <mergeCell ref="AH352:AH353"/>
    <mergeCell ref="AI352:AI353"/>
    <mergeCell ref="AJ352:AJ353"/>
    <mergeCell ref="AK352:AK353"/>
    <mergeCell ref="AL352:AL353"/>
    <mergeCell ref="AM352:AM353"/>
    <mergeCell ref="AN352:AN353"/>
    <mergeCell ref="AO352:AO353"/>
    <mergeCell ref="AP352:AP353"/>
    <mergeCell ref="AQ352:AQ353"/>
    <mergeCell ref="AR352:AR353"/>
    <mergeCell ref="AS352:AS353"/>
    <mergeCell ref="AV352:AV353"/>
    <mergeCell ref="A354:A357"/>
    <mergeCell ref="B354:F357"/>
    <mergeCell ref="G354:G357"/>
    <mergeCell ref="H354:H357"/>
    <mergeCell ref="I354:I357"/>
    <mergeCell ref="J354:J357"/>
    <mergeCell ref="K354:K357"/>
    <mergeCell ref="L354:L357"/>
    <mergeCell ref="M354:M357"/>
    <mergeCell ref="O354:O357"/>
    <mergeCell ref="P354:R355"/>
    <mergeCell ref="S354:S355"/>
    <mergeCell ref="T354:T355"/>
    <mergeCell ref="U354:U355"/>
    <mergeCell ref="V354:V355"/>
    <mergeCell ref="W354:W355"/>
    <mergeCell ref="X354:X355"/>
    <mergeCell ref="Y354:Y355"/>
    <mergeCell ref="Z354:Z355"/>
    <mergeCell ref="AA354:AA355"/>
    <mergeCell ref="AB354:AB355"/>
    <mergeCell ref="AC354:AC355"/>
    <mergeCell ref="AD354:AD355"/>
    <mergeCell ref="AE354:AE355"/>
    <mergeCell ref="AF354:AF355"/>
    <mergeCell ref="AG354:AG355"/>
    <mergeCell ref="AH354:AH355"/>
    <mergeCell ref="AI354:AI355"/>
    <mergeCell ref="AJ354:AJ355"/>
    <mergeCell ref="AK354:AK355"/>
    <mergeCell ref="AL354:AL355"/>
    <mergeCell ref="AM354:AM355"/>
    <mergeCell ref="AN354:AN355"/>
    <mergeCell ref="AO354:AO355"/>
    <mergeCell ref="AP354:AP355"/>
    <mergeCell ref="AQ354:AQ355"/>
    <mergeCell ref="AR354:AR355"/>
    <mergeCell ref="AS354:AS355"/>
    <mergeCell ref="AV354:AV355"/>
    <mergeCell ref="AX354:AX357"/>
    <mergeCell ref="AY354:AY355"/>
    <mergeCell ref="AZ354:AZ355"/>
    <mergeCell ref="BA354:BA355"/>
    <mergeCell ref="BB354:BB355"/>
    <mergeCell ref="BC354:BC355"/>
    <mergeCell ref="BD354:BD355"/>
    <mergeCell ref="BE354:BE355"/>
    <mergeCell ref="BF354:BF355"/>
    <mergeCell ref="BG354:BG355"/>
    <mergeCell ref="BH354:BH355"/>
    <mergeCell ref="BI354:BI355"/>
    <mergeCell ref="BJ354:BJ355"/>
    <mergeCell ref="BK354:BK355"/>
    <mergeCell ref="N355:N356"/>
    <mergeCell ref="AT355:AT356"/>
    <mergeCell ref="AW355:AW356"/>
    <mergeCell ref="P356:P357"/>
    <mergeCell ref="Q356:Q357"/>
    <mergeCell ref="R356:R357"/>
    <mergeCell ref="S356:S357"/>
    <mergeCell ref="T356:T357"/>
    <mergeCell ref="U356:U357"/>
    <mergeCell ref="V356:V357"/>
    <mergeCell ref="W356:W357"/>
    <mergeCell ref="X356:X357"/>
    <mergeCell ref="Y356:Y357"/>
    <mergeCell ref="Z356:Z357"/>
    <mergeCell ref="AA356:AA357"/>
    <mergeCell ref="AB356:AB357"/>
    <mergeCell ref="AC356:AC357"/>
    <mergeCell ref="AD356:AD357"/>
    <mergeCell ref="AE356:AE357"/>
    <mergeCell ref="AF356:AF357"/>
    <mergeCell ref="AG356:AG357"/>
    <mergeCell ref="AH356:AH357"/>
    <mergeCell ref="AI356:AI357"/>
    <mergeCell ref="AJ356:AJ357"/>
    <mergeCell ref="AK356:AK357"/>
    <mergeCell ref="AL356:AL357"/>
    <mergeCell ref="AM356:AM357"/>
    <mergeCell ref="AN356:AN357"/>
    <mergeCell ref="AO356:AO357"/>
    <mergeCell ref="AP356:AP357"/>
    <mergeCell ref="AQ356:AQ357"/>
    <mergeCell ref="AR356:AR357"/>
    <mergeCell ref="AS356:AS357"/>
    <mergeCell ref="AV356:AV357"/>
    <mergeCell ref="A358:A361"/>
    <mergeCell ref="B358:F361"/>
    <mergeCell ref="G358:G361"/>
    <mergeCell ref="H358:H361"/>
    <mergeCell ref="I358:I361"/>
    <mergeCell ref="J358:J361"/>
    <mergeCell ref="K358:K361"/>
    <mergeCell ref="L358:L361"/>
    <mergeCell ref="M358:M361"/>
    <mergeCell ref="O358:O361"/>
    <mergeCell ref="P358:R359"/>
    <mergeCell ref="S358:S359"/>
    <mergeCell ref="T358:T359"/>
    <mergeCell ref="U358:U359"/>
    <mergeCell ref="V358:V359"/>
    <mergeCell ref="W358:W359"/>
    <mergeCell ref="X358:X359"/>
    <mergeCell ref="Y358:Y359"/>
    <mergeCell ref="Z358:Z359"/>
    <mergeCell ref="AA358:AA359"/>
    <mergeCell ref="AB358:AB359"/>
    <mergeCell ref="AC358:AC359"/>
    <mergeCell ref="AD358:AD359"/>
    <mergeCell ref="AE358:AE359"/>
    <mergeCell ref="AF358:AF359"/>
    <mergeCell ref="AG358:AG359"/>
    <mergeCell ref="AH358:AH359"/>
    <mergeCell ref="AI358:AI359"/>
    <mergeCell ref="AJ358:AJ359"/>
    <mergeCell ref="AK358:AK359"/>
    <mergeCell ref="AL358:AL359"/>
    <mergeCell ref="AM358:AM359"/>
    <mergeCell ref="AN358:AN359"/>
    <mergeCell ref="AO358:AO359"/>
    <mergeCell ref="AP358:AP359"/>
    <mergeCell ref="AQ358:AQ359"/>
    <mergeCell ref="AR358:AR359"/>
    <mergeCell ref="AS358:AS359"/>
    <mergeCell ref="AV358:AV359"/>
    <mergeCell ref="AX358:AX361"/>
    <mergeCell ref="AY358:AY359"/>
    <mergeCell ref="AZ358:AZ359"/>
    <mergeCell ref="BA358:BA359"/>
    <mergeCell ref="BB358:BB359"/>
    <mergeCell ref="BC358:BC359"/>
    <mergeCell ref="BD358:BD359"/>
    <mergeCell ref="BE358:BE359"/>
    <mergeCell ref="BF358:BF359"/>
    <mergeCell ref="BG358:BG359"/>
    <mergeCell ref="BH358:BH359"/>
    <mergeCell ref="BI358:BI359"/>
    <mergeCell ref="BJ358:BJ359"/>
    <mergeCell ref="BK358:BK359"/>
    <mergeCell ref="N359:N360"/>
    <mergeCell ref="AT359:AT360"/>
    <mergeCell ref="AW359:AW360"/>
    <mergeCell ref="P360:P361"/>
    <mergeCell ref="Q360:Q361"/>
    <mergeCell ref="R360:R361"/>
    <mergeCell ref="S360:S361"/>
    <mergeCell ref="T360:T361"/>
    <mergeCell ref="U360:U361"/>
    <mergeCell ref="V360:V361"/>
    <mergeCell ref="W360:W361"/>
    <mergeCell ref="X360:X361"/>
    <mergeCell ref="Y360:Y361"/>
    <mergeCell ref="Z360:Z361"/>
    <mergeCell ref="AA360:AA361"/>
    <mergeCell ref="AB360:AB361"/>
    <mergeCell ref="AC360:AC361"/>
    <mergeCell ref="AD360:AD361"/>
    <mergeCell ref="AE360:AE361"/>
    <mergeCell ref="AF360:AF361"/>
    <mergeCell ref="AG360:AG361"/>
    <mergeCell ref="AH360:AH361"/>
    <mergeCell ref="AI360:AI361"/>
    <mergeCell ref="AJ360:AJ361"/>
    <mergeCell ref="AK360:AK361"/>
    <mergeCell ref="AL360:AL361"/>
    <mergeCell ref="AM360:AM361"/>
    <mergeCell ref="AN360:AN361"/>
    <mergeCell ref="AO360:AO361"/>
    <mergeCell ref="AP360:AP361"/>
    <mergeCell ref="AQ360:AQ361"/>
    <mergeCell ref="AR360:AR361"/>
    <mergeCell ref="AS360:AS361"/>
    <mergeCell ref="AV360:AV361"/>
    <mergeCell ref="A362:A365"/>
    <mergeCell ref="B362:F365"/>
    <mergeCell ref="G362:G365"/>
    <mergeCell ref="H362:H365"/>
    <mergeCell ref="I362:I365"/>
    <mergeCell ref="J362:J365"/>
    <mergeCell ref="K362:K365"/>
    <mergeCell ref="L362:L365"/>
    <mergeCell ref="M362:M365"/>
    <mergeCell ref="O362:O365"/>
    <mergeCell ref="P362:R363"/>
    <mergeCell ref="S362:S363"/>
    <mergeCell ref="T362:T363"/>
    <mergeCell ref="U362:U363"/>
    <mergeCell ref="V362:V363"/>
    <mergeCell ref="W362:W363"/>
    <mergeCell ref="X362:X363"/>
    <mergeCell ref="Y362:Y363"/>
    <mergeCell ref="Z362:Z363"/>
    <mergeCell ref="AA362:AA363"/>
    <mergeCell ref="AB362:AB363"/>
    <mergeCell ref="AC362:AC363"/>
    <mergeCell ref="AD362:AD363"/>
    <mergeCell ref="AE362:AE363"/>
    <mergeCell ref="AF362:AF363"/>
    <mergeCell ref="AG362:AG363"/>
    <mergeCell ref="AH362:AH363"/>
    <mergeCell ref="AI362:AI363"/>
    <mergeCell ref="AJ362:AJ363"/>
    <mergeCell ref="AK362:AK363"/>
    <mergeCell ref="AL362:AL363"/>
    <mergeCell ref="AM362:AM363"/>
    <mergeCell ref="AN362:AN363"/>
    <mergeCell ref="AO362:AO363"/>
    <mergeCell ref="AP362:AP363"/>
    <mergeCell ref="AQ362:AQ363"/>
    <mergeCell ref="AR362:AR363"/>
    <mergeCell ref="AS362:AS363"/>
    <mergeCell ref="AV362:AV363"/>
    <mergeCell ref="AX362:AX365"/>
    <mergeCell ref="AY362:AY363"/>
    <mergeCell ref="AZ362:AZ363"/>
    <mergeCell ref="BA362:BA363"/>
    <mergeCell ref="BB362:BB363"/>
    <mergeCell ref="BC362:BC363"/>
    <mergeCell ref="BD362:BD363"/>
    <mergeCell ref="BE362:BE363"/>
    <mergeCell ref="BF362:BF363"/>
    <mergeCell ref="BG362:BG363"/>
    <mergeCell ref="BH362:BH363"/>
    <mergeCell ref="BI362:BI363"/>
    <mergeCell ref="BJ362:BJ363"/>
    <mergeCell ref="BK362:BK363"/>
    <mergeCell ref="N363:N364"/>
    <mergeCell ref="AT363:AT364"/>
    <mergeCell ref="AW363:AW364"/>
    <mergeCell ref="P364:P365"/>
    <mergeCell ref="Q364:Q365"/>
    <mergeCell ref="R364:R365"/>
    <mergeCell ref="S364:S365"/>
    <mergeCell ref="T364:T365"/>
    <mergeCell ref="U364:U365"/>
    <mergeCell ref="V364:V365"/>
    <mergeCell ref="W364:W365"/>
    <mergeCell ref="X364:X365"/>
    <mergeCell ref="Y364:Y365"/>
    <mergeCell ref="Z364:Z365"/>
    <mergeCell ref="AA364:AA365"/>
    <mergeCell ref="AB364:AB365"/>
    <mergeCell ref="AC364:AC365"/>
    <mergeCell ref="AD364:AD365"/>
    <mergeCell ref="AE364:AE365"/>
    <mergeCell ref="AF364:AF365"/>
    <mergeCell ref="AG364:AG365"/>
    <mergeCell ref="AH364:AH365"/>
    <mergeCell ref="AI364:AI365"/>
    <mergeCell ref="AJ364:AJ365"/>
    <mergeCell ref="AK364:AK365"/>
    <mergeCell ref="AL364:AL365"/>
    <mergeCell ref="AM364:AM365"/>
    <mergeCell ref="AN364:AN365"/>
    <mergeCell ref="AO364:AO365"/>
    <mergeCell ref="AP364:AP365"/>
    <mergeCell ref="AQ364:AQ365"/>
    <mergeCell ref="AR364:AR365"/>
    <mergeCell ref="AS364:AS365"/>
    <mergeCell ref="AV364:AV365"/>
    <mergeCell ref="A366:A369"/>
    <mergeCell ref="B366:F369"/>
    <mergeCell ref="G366:G369"/>
    <mergeCell ref="H366:H369"/>
    <mergeCell ref="I366:I369"/>
    <mergeCell ref="J366:J369"/>
    <mergeCell ref="K366:K369"/>
    <mergeCell ref="L366:L369"/>
    <mergeCell ref="M366:M369"/>
    <mergeCell ref="O366:O369"/>
    <mergeCell ref="P366:R367"/>
    <mergeCell ref="S366:S367"/>
    <mergeCell ref="T366:T367"/>
    <mergeCell ref="U366:U367"/>
    <mergeCell ref="V366:V367"/>
    <mergeCell ref="W366:W367"/>
    <mergeCell ref="X366:X367"/>
    <mergeCell ref="Y366:Y367"/>
    <mergeCell ref="Z366:Z367"/>
    <mergeCell ref="AA366:AA367"/>
    <mergeCell ref="AB366:AB367"/>
    <mergeCell ref="AC366:AC367"/>
    <mergeCell ref="AD366:AD367"/>
    <mergeCell ref="AE366:AE367"/>
    <mergeCell ref="AF366:AF367"/>
    <mergeCell ref="AG366:AG367"/>
    <mergeCell ref="AH366:AH367"/>
    <mergeCell ref="AI366:AI367"/>
    <mergeCell ref="AJ366:AJ367"/>
    <mergeCell ref="AK366:AK367"/>
    <mergeCell ref="AL366:AL367"/>
    <mergeCell ref="AM366:AM367"/>
    <mergeCell ref="AN366:AN367"/>
    <mergeCell ref="AO366:AO367"/>
    <mergeCell ref="AP366:AP367"/>
    <mergeCell ref="AQ366:AQ367"/>
    <mergeCell ref="AR366:AR367"/>
    <mergeCell ref="AS366:AS367"/>
    <mergeCell ref="AV366:AV367"/>
    <mergeCell ref="AX366:AX369"/>
    <mergeCell ref="AY366:AY367"/>
    <mergeCell ref="AZ366:AZ367"/>
    <mergeCell ref="BA366:BA367"/>
    <mergeCell ref="BB366:BB367"/>
    <mergeCell ref="BC366:BC367"/>
    <mergeCell ref="BD366:BD367"/>
    <mergeCell ref="BE366:BE367"/>
    <mergeCell ref="BF366:BF367"/>
    <mergeCell ref="BG366:BG367"/>
    <mergeCell ref="BH366:BH367"/>
    <mergeCell ref="BI366:BI367"/>
    <mergeCell ref="BJ366:BJ367"/>
    <mergeCell ref="BK366:BK367"/>
    <mergeCell ref="N367:N368"/>
    <mergeCell ref="AT367:AT368"/>
    <mergeCell ref="AW367:AW368"/>
    <mergeCell ref="P368:P369"/>
    <mergeCell ref="Q368:Q369"/>
    <mergeCell ref="R368:R369"/>
    <mergeCell ref="S368:S369"/>
    <mergeCell ref="T368:T369"/>
    <mergeCell ref="U368:U369"/>
    <mergeCell ref="V368:V369"/>
    <mergeCell ref="W368:W369"/>
    <mergeCell ref="X368:X369"/>
    <mergeCell ref="Y368:Y369"/>
    <mergeCell ref="Z368:Z369"/>
    <mergeCell ref="AA368:AA369"/>
    <mergeCell ref="AB368:AB369"/>
    <mergeCell ref="AC368:AC369"/>
    <mergeCell ref="AD368:AD369"/>
    <mergeCell ref="AE368:AE369"/>
    <mergeCell ref="AF368:AF369"/>
    <mergeCell ref="AG368:AG369"/>
    <mergeCell ref="AH368:AH369"/>
    <mergeCell ref="AI368:AI369"/>
    <mergeCell ref="AJ368:AJ369"/>
    <mergeCell ref="AK368:AK369"/>
    <mergeCell ref="AL368:AL369"/>
    <mergeCell ref="AM368:AM369"/>
    <mergeCell ref="AN368:AN369"/>
    <mergeCell ref="AO368:AO369"/>
    <mergeCell ref="AP368:AP369"/>
    <mergeCell ref="AQ368:AQ369"/>
    <mergeCell ref="AR368:AR369"/>
    <mergeCell ref="AS368:AS369"/>
    <mergeCell ref="AV368:AV369"/>
    <mergeCell ref="A370:A373"/>
    <mergeCell ref="B370:F373"/>
    <mergeCell ref="G370:G373"/>
    <mergeCell ref="H370:H373"/>
    <mergeCell ref="I370:I373"/>
    <mergeCell ref="J370:J373"/>
    <mergeCell ref="K370:K373"/>
    <mergeCell ref="L370:L373"/>
    <mergeCell ref="M370:M373"/>
    <mergeCell ref="O370:O373"/>
    <mergeCell ref="P370:R371"/>
    <mergeCell ref="S370:S371"/>
    <mergeCell ref="T370:T371"/>
    <mergeCell ref="U370:U371"/>
    <mergeCell ref="V370:V371"/>
    <mergeCell ref="W370:W371"/>
    <mergeCell ref="X370:X371"/>
    <mergeCell ref="Y370:Y371"/>
    <mergeCell ref="Z370:Z371"/>
    <mergeCell ref="AA370:AA371"/>
    <mergeCell ref="AB370:AB371"/>
    <mergeCell ref="AC370:AC371"/>
    <mergeCell ref="AD370:AD371"/>
    <mergeCell ref="AE370:AE371"/>
    <mergeCell ref="AF370:AF371"/>
    <mergeCell ref="AG370:AG371"/>
    <mergeCell ref="AH370:AH371"/>
    <mergeCell ref="AI370:AI371"/>
    <mergeCell ref="AJ370:AJ371"/>
    <mergeCell ref="AK370:AK371"/>
    <mergeCell ref="AL370:AL371"/>
    <mergeCell ref="AM370:AM371"/>
    <mergeCell ref="AN370:AN371"/>
    <mergeCell ref="AO370:AO371"/>
    <mergeCell ref="AP370:AP371"/>
    <mergeCell ref="AQ370:AQ371"/>
    <mergeCell ref="AR370:AR371"/>
    <mergeCell ref="AS370:AS371"/>
    <mergeCell ref="AV370:AV371"/>
    <mergeCell ref="AX370:AX373"/>
    <mergeCell ref="AY370:AY371"/>
    <mergeCell ref="AZ370:AZ371"/>
    <mergeCell ref="BA370:BA371"/>
    <mergeCell ref="BB370:BB371"/>
    <mergeCell ref="BC370:BC371"/>
    <mergeCell ref="BD370:BD371"/>
    <mergeCell ref="BE370:BE371"/>
    <mergeCell ref="BF370:BF371"/>
    <mergeCell ref="BG370:BG371"/>
    <mergeCell ref="BH370:BH371"/>
    <mergeCell ref="BI370:BI371"/>
    <mergeCell ref="BJ370:BJ371"/>
    <mergeCell ref="BK370:BK371"/>
    <mergeCell ref="N371:N372"/>
    <mergeCell ref="AT371:AT372"/>
    <mergeCell ref="AW371:AW372"/>
    <mergeCell ref="P372:P373"/>
    <mergeCell ref="Q372:Q373"/>
    <mergeCell ref="R372:R373"/>
    <mergeCell ref="S372:S373"/>
    <mergeCell ref="T372:T373"/>
    <mergeCell ref="U372:U373"/>
    <mergeCell ref="V372:V373"/>
    <mergeCell ref="W372:W373"/>
    <mergeCell ref="X372:X373"/>
    <mergeCell ref="Y372:Y373"/>
    <mergeCell ref="Z372:Z373"/>
    <mergeCell ref="AA372:AA373"/>
    <mergeCell ref="AB372:AB373"/>
    <mergeCell ref="AC372:AC373"/>
    <mergeCell ref="AD372:AD373"/>
    <mergeCell ref="AE372:AE373"/>
    <mergeCell ref="AF372:AF373"/>
    <mergeCell ref="AG372:AG373"/>
    <mergeCell ref="AH372:AH373"/>
    <mergeCell ref="AI372:AI373"/>
    <mergeCell ref="AJ372:AJ373"/>
    <mergeCell ref="AK372:AK373"/>
    <mergeCell ref="AL372:AL373"/>
    <mergeCell ref="AM372:AM373"/>
    <mergeCell ref="AN372:AN373"/>
    <mergeCell ref="AO372:AO373"/>
    <mergeCell ref="AP372:AP373"/>
    <mergeCell ref="AQ372:AQ373"/>
    <mergeCell ref="AR372:AR373"/>
    <mergeCell ref="AS372:AS373"/>
    <mergeCell ref="AV372:AV373"/>
    <mergeCell ref="A374:A377"/>
    <mergeCell ref="B374:F377"/>
    <mergeCell ref="G374:G377"/>
    <mergeCell ref="H374:H377"/>
    <mergeCell ref="I374:I377"/>
    <mergeCell ref="J374:J377"/>
    <mergeCell ref="K374:K377"/>
    <mergeCell ref="L374:L377"/>
    <mergeCell ref="M374:M377"/>
    <mergeCell ref="O374:O377"/>
    <mergeCell ref="P374:R375"/>
    <mergeCell ref="S374:S375"/>
    <mergeCell ref="T374:T375"/>
    <mergeCell ref="U374:U375"/>
    <mergeCell ref="V374:V375"/>
    <mergeCell ref="W374:W375"/>
    <mergeCell ref="X374:X375"/>
    <mergeCell ref="Y374:Y375"/>
    <mergeCell ref="Z374:Z375"/>
    <mergeCell ref="AA374:AA375"/>
    <mergeCell ref="AB374:AB375"/>
    <mergeCell ref="AC374:AC375"/>
    <mergeCell ref="AD374:AD375"/>
    <mergeCell ref="AE374:AE375"/>
    <mergeCell ref="AF374:AF375"/>
    <mergeCell ref="AG374:AG375"/>
    <mergeCell ref="AH374:AH375"/>
    <mergeCell ref="AI374:AI375"/>
    <mergeCell ref="AJ374:AJ375"/>
    <mergeCell ref="AK374:AK375"/>
    <mergeCell ref="AL374:AL375"/>
    <mergeCell ref="AM374:AM375"/>
    <mergeCell ref="AN374:AN375"/>
    <mergeCell ref="AO374:AO375"/>
    <mergeCell ref="AP374:AP375"/>
    <mergeCell ref="AQ374:AQ375"/>
    <mergeCell ref="AR374:AR375"/>
    <mergeCell ref="AS374:AS375"/>
    <mergeCell ref="AV374:AV375"/>
    <mergeCell ref="AX374:AX377"/>
    <mergeCell ref="AY374:AY375"/>
    <mergeCell ref="AZ374:AZ375"/>
    <mergeCell ref="BA374:BA375"/>
    <mergeCell ref="BB374:BB375"/>
    <mergeCell ref="BC374:BC375"/>
    <mergeCell ref="BD374:BD375"/>
    <mergeCell ref="BE374:BE375"/>
    <mergeCell ref="BF374:BF375"/>
    <mergeCell ref="BG374:BG375"/>
    <mergeCell ref="BH374:BH375"/>
    <mergeCell ref="BI374:BI375"/>
    <mergeCell ref="BJ374:BJ375"/>
    <mergeCell ref="BK374:BK375"/>
    <mergeCell ref="N375:N376"/>
    <mergeCell ref="AT375:AT376"/>
    <mergeCell ref="AW375:AW376"/>
    <mergeCell ref="P376:P377"/>
    <mergeCell ref="Q376:Q377"/>
    <mergeCell ref="R376:R377"/>
    <mergeCell ref="S376:S377"/>
    <mergeCell ref="T376:T377"/>
    <mergeCell ref="U376:U377"/>
    <mergeCell ref="V376:V377"/>
    <mergeCell ref="W376:W377"/>
    <mergeCell ref="X376:X377"/>
    <mergeCell ref="Y376:Y377"/>
    <mergeCell ref="Z376:Z377"/>
    <mergeCell ref="AA376:AA377"/>
    <mergeCell ref="AB376:AB377"/>
    <mergeCell ref="AC376:AC377"/>
    <mergeCell ref="AD376:AD377"/>
    <mergeCell ref="AE376:AE377"/>
    <mergeCell ref="AF376:AF377"/>
    <mergeCell ref="AG376:AG377"/>
    <mergeCell ref="AH376:AH377"/>
    <mergeCell ref="AI376:AI377"/>
    <mergeCell ref="AJ376:AJ377"/>
    <mergeCell ref="AK376:AK377"/>
    <mergeCell ref="AL376:AL377"/>
    <mergeCell ref="AM376:AM377"/>
    <mergeCell ref="AN376:AN377"/>
    <mergeCell ref="AO376:AO377"/>
    <mergeCell ref="AP376:AP377"/>
    <mergeCell ref="AQ376:AQ377"/>
    <mergeCell ref="AR376:AR377"/>
    <mergeCell ref="AS376:AS377"/>
    <mergeCell ref="AV376:AV377"/>
    <mergeCell ref="A378:A381"/>
    <mergeCell ref="B378:F381"/>
    <mergeCell ref="G378:G381"/>
    <mergeCell ref="H378:H381"/>
    <mergeCell ref="I378:I381"/>
    <mergeCell ref="J378:J381"/>
    <mergeCell ref="K378:K381"/>
    <mergeCell ref="L378:L381"/>
    <mergeCell ref="M378:M381"/>
    <mergeCell ref="O378:O381"/>
    <mergeCell ref="P378:R379"/>
    <mergeCell ref="S378:S379"/>
    <mergeCell ref="T378:T379"/>
    <mergeCell ref="U378:U379"/>
    <mergeCell ref="V378:V379"/>
    <mergeCell ref="W378:W379"/>
    <mergeCell ref="X378:X379"/>
    <mergeCell ref="Y378:Y379"/>
    <mergeCell ref="Z378:Z379"/>
    <mergeCell ref="AA378:AA379"/>
    <mergeCell ref="AB378:AB379"/>
    <mergeCell ref="AC378:AC379"/>
    <mergeCell ref="AD378:AD379"/>
    <mergeCell ref="AE378:AE379"/>
    <mergeCell ref="AF378:AF379"/>
    <mergeCell ref="AG378:AG379"/>
    <mergeCell ref="AH378:AH379"/>
    <mergeCell ref="AI378:AI379"/>
    <mergeCell ref="AJ378:AJ379"/>
    <mergeCell ref="AK378:AK379"/>
    <mergeCell ref="AL378:AL379"/>
    <mergeCell ref="AM378:AM379"/>
    <mergeCell ref="AN378:AN379"/>
    <mergeCell ref="AO378:AO379"/>
    <mergeCell ref="AP378:AP379"/>
    <mergeCell ref="AQ378:AQ379"/>
    <mergeCell ref="AR378:AR379"/>
    <mergeCell ref="AS378:AS379"/>
    <mergeCell ref="AV378:AV379"/>
    <mergeCell ref="AX378:AX381"/>
    <mergeCell ref="AY378:AY379"/>
    <mergeCell ref="AZ378:AZ379"/>
    <mergeCell ref="BA378:BA379"/>
    <mergeCell ref="BB378:BB379"/>
    <mergeCell ref="BC378:BC379"/>
    <mergeCell ref="BD378:BD379"/>
    <mergeCell ref="BE378:BE379"/>
    <mergeCell ref="BF378:BF379"/>
    <mergeCell ref="BG378:BG379"/>
    <mergeCell ref="BH378:BH379"/>
    <mergeCell ref="BI378:BI379"/>
    <mergeCell ref="BJ378:BJ379"/>
    <mergeCell ref="BK378:BK379"/>
    <mergeCell ref="N379:N380"/>
    <mergeCell ref="AT379:AT380"/>
    <mergeCell ref="AW379:AW380"/>
    <mergeCell ref="P380:P381"/>
    <mergeCell ref="Q380:Q381"/>
    <mergeCell ref="R380:R381"/>
    <mergeCell ref="S380:S381"/>
    <mergeCell ref="T380:T381"/>
    <mergeCell ref="U380:U381"/>
    <mergeCell ref="V380:V381"/>
    <mergeCell ref="W380:W381"/>
    <mergeCell ref="X380:X381"/>
    <mergeCell ref="Y380:Y381"/>
    <mergeCell ref="Z380:Z381"/>
    <mergeCell ref="AA380:AA381"/>
    <mergeCell ref="AB380:AB381"/>
    <mergeCell ref="AC380:AC381"/>
    <mergeCell ref="AD380:AD381"/>
    <mergeCell ref="AE380:AE381"/>
    <mergeCell ref="AF380:AF381"/>
    <mergeCell ref="AG380:AG381"/>
    <mergeCell ref="AH380:AH381"/>
    <mergeCell ref="AI380:AI381"/>
    <mergeCell ref="AJ380:AJ381"/>
    <mergeCell ref="AK380:AK381"/>
    <mergeCell ref="AL380:AL381"/>
    <mergeCell ref="AM380:AM381"/>
    <mergeCell ref="AN380:AN381"/>
    <mergeCell ref="AO380:AO381"/>
    <mergeCell ref="AP380:AP381"/>
    <mergeCell ref="AQ380:AQ381"/>
    <mergeCell ref="AR380:AR381"/>
    <mergeCell ref="AS380:AS381"/>
    <mergeCell ref="AV380:AV381"/>
    <mergeCell ref="A382:A385"/>
    <mergeCell ref="B382:F385"/>
    <mergeCell ref="G382:G385"/>
    <mergeCell ref="H382:H385"/>
    <mergeCell ref="I382:I385"/>
    <mergeCell ref="J382:J385"/>
    <mergeCell ref="K382:K385"/>
    <mergeCell ref="L382:L385"/>
    <mergeCell ref="M382:M385"/>
    <mergeCell ref="O382:O385"/>
    <mergeCell ref="P382:R383"/>
    <mergeCell ref="S382:S383"/>
    <mergeCell ref="T382:T383"/>
    <mergeCell ref="U382:U383"/>
    <mergeCell ref="V382:V383"/>
    <mergeCell ref="W382:W383"/>
    <mergeCell ref="X382:X383"/>
    <mergeCell ref="Y382:Y383"/>
    <mergeCell ref="Z382:Z383"/>
    <mergeCell ref="AA382:AA383"/>
    <mergeCell ref="AB382:AB383"/>
    <mergeCell ref="AC382:AC383"/>
    <mergeCell ref="AD382:AD383"/>
    <mergeCell ref="AE382:AE383"/>
    <mergeCell ref="AF382:AF383"/>
    <mergeCell ref="AG382:AG383"/>
    <mergeCell ref="AH382:AH383"/>
    <mergeCell ref="AI382:AI383"/>
    <mergeCell ref="AJ382:AJ383"/>
    <mergeCell ref="AK382:AK383"/>
    <mergeCell ref="AL382:AL383"/>
    <mergeCell ref="AM382:AM383"/>
    <mergeCell ref="AN382:AN383"/>
    <mergeCell ref="AO382:AO383"/>
    <mergeCell ref="AP382:AP383"/>
    <mergeCell ref="AQ382:AQ383"/>
    <mergeCell ref="AR382:AR383"/>
    <mergeCell ref="AS382:AS383"/>
    <mergeCell ref="AV382:AV383"/>
    <mergeCell ref="AX382:AX385"/>
    <mergeCell ref="AY382:AY383"/>
    <mergeCell ref="AZ382:AZ383"/>
    <mergeCell ref="BA382:BA383"/>
    <mergeCell ref="BB382:BB383"/>
    <mergeCell ref="BC382:BC383"/>
    <mergeCell ref="BD382:BD383"/>
    <mergeCell ref="BE382:BE383"/>
    <mergeCell ref="BF382:BF383"/>
    <mergeCell ref="BG382:BG383"/>
    <mergeCell ref="BH382:BH383"/>
    <mergeCell ref="BI382:BI383"/>
    <mergeCell ref="BJ382:BJ383"/>
    <mergeCell ref="BK382:BK383"/>
    <mergeCell ref="N383:N384"/>
    <mergeCell ref="AT383:AT384"/>
    <mergeCell ref="AW383:AW384"/>
    <mergeCell ref="P384:P385"/>
    <mergeCell ref="Q384:Q385"/>
    <mergeCell ref="R384:R385"/>
    <mergeCell ref="S384:S385"/>
    <mergeCell ref="T384:T385"/>
    <mergeCell ref="U384:U385"/>
    <mergeCell ref="V384:V385"/>
    <mergeCell ref="W384:W385"/>
    <mergeCell ref="X384:X385"/>
    <mergeCell ref="Y384:Y385"/>
    <mergeCell ref="Z384:Z385"/>
    <mergeCell ref="AA384:AA385"/>
    <mergeCell ref="AB384:AB385"/>
    <mergeCell ref="AC384:AC385"/>
    <mergeCell ref="AD384:AD385"/>
    <mergeCell ref="AE384:AE385"/>
    <mergeCell ref="AF384:AF385"/>
    <mergeCell ref="AG384:AG385"/>
    <mergeCell ref="AH384:AH385"/>
    <mergeCell ref="AI384:AI385"/>
    <mergeCell ref="AJ384:AJ385"/>
    <mergeCell ref="AK384:AK385"/>
    <mergeCell ref="AL384:AL385"/>
    <mergeCell ref="AM384:AM385"/>
    <mergeCell ref="AN384:AN385"/>
    <mergeCell ref="AO384:AO385"/>
    <mergeCell ref="AP384:AP385"/>
    <mergeCell ref="AQ384:AQ385"/>
    <mergeCell ref="AR384:AR385"/>
    <mergeCell ref="AS384:AS385"/>
    <mergeCell ref="AV384:AV385"/>
    <mergeCell ref="A386:A389"/>
    <mergeCell ref="B386:F389"/>
    <mergeCell ref="G386:G389"/>
    <mergeCell ref="H386:H389"/>
    <mergeCell ref="I386:I389"/>
    <mergeCell ref="J386:J389"/>
    <mergeCell ref="K386:K389"/>
    <mergeCell ref="L386:L389"/>
    <mergeCell ref="M386:M389"/>
    <mergeCell ref="O386:O389"/>
    <mergeCell ref="P386:R387"/>
    <mergeCell ref="S386:S387"/>
    <mergeCell ref="T386:T387"/>
    <mergeCell ref="U386:U387"/>
    <mergeCell ref="V386:V387"/>
    <mergeCell ref="W386:W387"/>
    <mergeCell ref="X386:X387"/>
    <mergeCell ref="Y386:Y387"/>
    <mergeCell ref="Z386:Z387"/>
    <mergeCell ref="AA386:AA387"/>
    <mergeCell ref="AB386:AB387"/>
    <mergeCell ref="AC386:AC387"/>
    <mergeCell ref="AD386:AD387"/>
    <mergeCell ref="AE386:AE387"/>
    <mergeCell ref="AF386:AF387"/>
    <mergeCell ref="AG386:AG387"/>
    <mergeCell ref="AH386:AH387"/>
    <mergeCell ref="AI386:AI387"/>
    <mergeCell ref="AJ386:AJ387"/>
    <mergeCell ref="AK386:AK387"/>
    <mergeCell ref="AL386:AL387"/>
    <mergeCell ref="AM386:AM387"/>
    <mergeCell ref="AN386:AN387"/>
    <mergeCell ref="AO386:AO387"/>
    <mergeCell ref="AP386:AP387"/>
    <mergeCell ref="AQ386:AQ387"/>
    <mergeCell ref="AR386:AR387"/>
    <mergeCell ref="AS386:AS387"/>
    <mergeCell ref="AV386:AV387"/>
    <mergeCell ref="AX386:AX389"/>
    <mergeCell ref="AY386:AY387"/>
    <mergeCell ref="AZ386:AZ387"/>
    <mergeCell ref="BA386:BA387"/>
    <mergeCell ref="BB386:BB387"/>
    <mergeCell ref="BC386:BC387"/>
    <mergeCell ref="BD386:BD387"/>
    <mergeCell ref="BE386:BE387"/>
    <mergeCell ref="BF386:BF387"/>
    <mergeCell ref="BG386:BG387"/>
    <mergeCell ref="BH386:BH387"/>
    <mergeCell ref="BI386:BI387"/>
    <mergeCell ref="BJ386:BJ387"/>
    <mergeCell ref="BK386:BK387"/>
    <mergeCell ref="N387:N388"/>
    <mergeCell ref="AT387:AT388"/>
    <mergeCell ref="AW387:AW388"/>
    <mergeCell ref="P388:P389"/>
    <mergeCell ref="Q388:Q389"/>
    <mergeCell ref="R388:R389"/>
    <mergeCell ref="S388:S389"/>
    <mergeCell ref="T388:T389"/>
    <mergeCell ref="U388:U389"/>
    <mergeCell ref="V388:V389"/>
    <mergeCell ref="W388:W389"/>
    <mergeCell ref="X388:X389"/>
    <mergeCell ref="Y388:Y389"/>
    <mergeCell ref="Z388:Z389"/>
    <mergeCell ref="AA388:AA389"/>
    <mergeCell ref="AB388:AB389"/>
    <mergeCell ref="AC388:AC389"/>
    <mergeCell ref="AD388:AD389"/>
    <mergeCell ref="AE388:AE389"/>
    <mergeCell ref="AF388:AF389"/>
    <mergeCell ref="AG388:AG389"/>
    <mergeCell ref="AH388:AH389"/>
    <mergeCell ref="AI388:AI389"/>
    <mergeCell ref="AJ388:AJ389"/>
    <mergeCell ref="AK388:AK389"/>
    <mergeCell ref="AL388:AL389"/>
    <mergeCell ref="AM388:AM389"/>
    <mergeCell ref="AN388:AN389"/>
    <mergeCell ref="AO388:AO389"/>
    <mergeCell ref="AP388:AP389"/>
    <mergeCell ref="AQ388:AQ389"/>
    <mergeCell ref="AR388:AR389"/>
    <mergeCell ref="AS388:AS389"/>
    <mergeCell ref="AV388:AV389"/>
    <mergeCell ref="A390:A393"/>
    <mergeCell ref="B390:F393"/>
    <mergeCell ref="G390:G393"/>
    <mergeCell ref="H390:H393"/>
    <mergeCell ref="I390:I393"/>
    <mergeCell ref="J390:J393"/>
    <mergeCell ref="K390:K393"/>
    <mergeCell ref="L390:L393"/>
    <mergeCell ref="M390:M393"/>
    <mergeCell ref="O390:O393"/>
    <mergeCell ref="P390:R391"/>
    <mergeCell ref="S390:S391"/>
    <mergeCell ref="T390:T391"/>
    <mergeCell ref="U390:U391"/>
    <mergeCell ref="V390:V391"/>
    <mergeCell ref="W390:W391"/>
    <mergeCell ref="X390:X391"/>
    <mergeCell ref="Y390:Y391"/>
    <mergeCell ref="Z390:Z391"/>
    <mergeCell ref="AA390:AA391"/>
    <mergeCell ref="AB390:AB391"/>
    <mergeCell ref="AC390:AC391"/>
    <mergeCell ref="AD390:AD391"/>
    <mergeCell ref="AE390:AE391"/>
    <mergeCell ref="AF390:AF391"/>
    <mergeCell ref="AG390:AG391"/>
    <mergeCell ref="AH390:AH391"/>
    <mergeCell ref="AI390:AI391"/>
    <mergeCell ref="AJ390:AJ391"/>
    <mergeCell ref="AK390:AK391"/>
    <mergeCell ref="AL390:AL391"/>
    <mergeCell ref="AM390:AM391"/>
    <mergeCell ref="AN390:AN391"/>
    <mergeCell ref="AO390:AO391"/>
    <mergeCell ref="AP390:AP391"/>
    <mergeCell ref="AQ390:AQ391"/>
    <mergeCell ref="AR390:AR391"/>
    <mergeCell ref="AS390:AS391"/>
    <mergeCell ref="AV390:AV391"/>
    <mergeCell ref="AX390:AX393"/>
    <mergeCell ref="AY390:AY391"/>
    <mergeCell ref="AZ390:AZ391"/>
    <mergeCell ref="BA390:BA391"/>
    <mergeCell ref="BB390:BB391"/>
    <mergeCell ref="BC390:BC391"/>
    <mergeCell ref="BD390:BD391"/>
    <mergeCell ref="BE390:BE391"/>
    <mergeCell ref="BF390:BF391"/>
    <mergeCell ref="BG390:BG391"/>
    <mergeCell ref="BH390:BH391"/>
    <mergeCell ref="BI390:BI391"/>
    <mergeCell ref="BJ390:BJ391"/>
    <mergeCell ref="BK390:BK391"/>
    <mergeCell ref="N391:N392"/>
    <mergeCell ref="AT391:AT392"/>
    <mergeCell ref="AW391:AW392"/>
    <mergeCell ref="P392:P393"/>
    <mergeCell ref="Q392:Q393"/>
    <mergeCell ref="R392:R393"/>
    <mergeCell ref="S392:S393"/>
    <mergeCell ref="T392:T393"/>
    <mergeCell ref="U392:U393"/>
    <mergeCell ref="V392:V393"/>
    <mergeCell ref="W392:W393"/>
    <mergeCell ref="X392:X393"/>
    <mergeCell ref="Y392:Y393"/>
    <mergeCell ref="Z392:Z393"/>
    <mergeCell ref="AA392:AA393"/>
    <mergeCell ref="AB392:AB393"/>
    <mergeCell ref="AC392:AC393"/>
    <mergeCell ref="AD392:AD393"/>
    <mergeCell ref="AE392:AE393"/>
    <mergeCell ref="AF392:AF393"/>
    <mergeCell ref="AG392:AG393"/>
    <mergeCell ref="AH392:AH393"/>
    <mergeCell ref="AI392:AI393"/>
    <mergeCell ref="AJ392:AJ393"/>
    <mergeCell ref="AK392:AK393"/>
    <mergeCell ref="AL392:AL393"/>
    <mergeCell ref="AM392:AM393"/>
    <mergeCell ref="AN392:AN393"/>
    <mergeCell ref="AO392:AO393"/>
    <mergeCell ref="AP392:AP393"/>
    <mergeCell ref="AQ392:AQ393"/>
    <mergeCell ref="AR392:AR393"/>
    <mergeCell ref="AS392:AS393"/>
    <mergeCell ref="AV392:AV393"/>
    <mergeCell ref="A394:A397"/>
    <mergeCell ref="B394:F397"/>
    <mergeCell ref="G394:G397"/>
    <mergeCell ref="H394:H397"/>
    <mergeCell ref="I394:I397"/>
    <mergeCell ref="J394:J397"/>
    <mergeCell ref="K394:K397"/>
    <mergeCell ref="L394:L397"/>
    <mergeCell ref="M394:M397"/>
    <mergeCell ref="O394:O397"/>
    <mergeCell ref="P394:R395"/>
    <mergeCell ref="S394:S395"/>
    <mergeCell ref="T394:T395"/>
    <mergeCell ref="U394:U395"/>
    <mergeCell ref="V394:V395"/>
    <mergeCell ref="W394:W395"/>
    <mergeCell ref="X394:X395"/>
    <mergeCell ref="Y394:Y395"/>
    <mergeCell ref="Z394:Z395"/>
    <mergeCell ref="AA394:AA395"/>
    <mergeCell ref="AB394:AB395"/>
    <mergeCell ref="AC394:AC395"/>
    <mergeCell ref="AD394:AD395"/>
    <mergeCell ref="AE394:AE395"/>
    <mergeCell ref="AF394:AF395"/>
    <mergeCell ref="AG394:AG395"/>
    <mergeCell ref="AH394:AH395"/>
    <mergeCell ref="AI394:AI395"/>
    <mergeCell ref="AJ394:AJ395"/>
    <mergeCell ref="AK394:AK395"/>
    <mergeCell ref="AL394:AL395"/>
    <mergeCell ref="AM394:AM395"/>
    <mergeCell ref="AN394:AN395"/>
    <mergeCell ref="AO394:AO395"/>
    <mergeCell ref="AP394:AP395"/>
    <mergeCell ref="AQ394:AQ395"/>
    <mergeCell ref="AR394:AR395"/>
    <mergeCell ref="AS394:AS395"/>
    <mergeCell ref="AV394:AV395"/>
    <mergeCell ref="AX394:AX397"/>
    <mergeCell ref="AY394:AY395"/>
    <mergeCell ref="AZ394:AZ395"/>
    <mergeCell ref="BA394:BA395"/>
    <mergeCell ref="BB394:BB395"/>
    <mergeCell ref="BC394:BC395"/>
    <mergeCell ref="BD394:BD395"/>
    <mergeCell ref="BE394:BE395"/>
    <mergeCell ref="BF394:BF395"/>
    <mergeCell ref="BG394:BG395"/>
    <mergeCell ref="BH394:BH395"/>
    <mergeCell ref="BI394:BI395"/>
    <mergeCell ref="BJ394:BJ395"/>
    <mergeCell ref="BK394:BK395"/>
    <mergeCell ref="N395:N396"/>
    <mergeCell ref="AT395:AT396"/>
    <mergeCell ref="AW395:AW396"/>
    <mergeCell ref="P396:P397"/>
    <mergeCell ref="Q396:Q397"/>
    <mergeCell ref="R396:R397"/>
    <mergeCell ref="S396:S397"/>
    <mergeCell ref="T396:T397"/>
    <mergeCell ref="U396:U397"/>
    <mergeCell ref="V396:V397"/>
    <mergeCell ref="W396:W397"/>
    <mergeCell ref="X396:X397"/>
    <mergeCell ref="Y396:Y397"/>
    <mergeCell ref="Z396:Z397"/>
    <mergeCell ref="AA396:AA397"/>
    <mergeCell ref="AB396:AB397"/>
    <mergeCell ref="AC396:AC397"/>
    <mergeCell ref="AD396:AD397"/>
    <mergeCell ref="AE396:AE397"/>
    <mergeCell ref="AF396:AF397"/>
    <mergeCell ref="AG396:AG397"/>
    <mergeCell ref="AH396:AH397"/>
    <mergeCell ref="AI396:AI397"/>
    <mergeCell ref="AJ396:AJ397"/>
    <mergeCell ref="AK396:AK397"/>
    <mergeCell ref="AL396:AL397"/>
    <mergeCell ref="AM396:AM397"/>
    <mergeCell ref="AN396:AN397"/>
    <mergeCell ref="AO396:AO397"/>
    <mergeCell ref="AP396:AP397"/>
    <mergeCell ref="AQ396:AQ397"/>
    <mergeCell ref="AR396:AR397"/>
    <mergeCell ref="AS396:AS397"/>
    <mergeCell ref="AV396:AV397"/>
    <mergeCell ref="A398:A401"/>
    <mergeCell ref="B398:F401"/>
    <mergeCell ref="G398:G401"/>
    <mergeCell ref="H398:H401"/>
    <mergeCell ref="I398:I401"/>
    <mergeCell ref="J398:J401"/>
    <mergeCell ref="K398:K401"/>
    <mergeCell ref="L398:L401"/>
    <mergeCell ref="M398:M401"/>
    <mergeCell ref="O398:O401"/>
    <mergeCell ref="P398:R399"/>
    <mergeCell ref="S398:S399"/>
    <mergeCell ref="T398:T399"/>
    <mergeCell ref="U398:U399"/>
    <mergeCell ref="V398:V399"/>
    <mergeCell ref="W398:W399"/>
    <mergeCell ref="X398:X399"/>
    <mergeCell ref="Y398:Y399"/>
    <mergeCell ref="Z398:Z399"/>
    <mergeCell ref="AA398:AA399"/>
    <mergeCell ref="AB398:AB399"/>
    <mergeCell ref="AC398:AC399"/>
    <mergeCell ref="AD398:AD399"/>
    <mergeCell ref="AE398:AE399"/>
    <mergeCell ref="AF398:AF399"/>
    <mergeCell ref="AG398:AG399"/>
    <mergeCell ref="AH398:AH399"/>
    <mergeCell ref="AI398:AI399"/>
    <mergeCell ref="AJ398:AJ399"/>
    <mergeCell ref="AK398:AK399"/>
    <mergeCell ref="AL398:AL399"/>
    <mergeCell ref="AM398:AM399"/>
    <mergeCell ref="AN398:AN399"/>
    <mergeCell ref="AO398:AO399"/>
    <mergeCell ref="AP398:AP399"/>
    <mergeCell ref="AQ398:AQ399"/>
    <mergeCell ref="AR398:AR399"/>
    <mergeCell ref="AS398:AS399"/>
    <mergeCell ref="AV398:AV399"/>
    <mergeCell ref="AX398:AX401"/>
    <mergeCell ref="AY398:AY399"/>
    <mergeCell ref="AZ398:AZ399"/>
    <mergeCell ref="BA398:BA399"/>
    <mergeCell ref="BB398:BB399"/>
    <mergeCell ref="BC398:BC399"/>
    <mergeCell ref="BD398:BD399"/>
    <mergeCell ref="BE398:BE399"/>
    <mergeCell ref="BF398:BF399"/>
    <mergeCell ref="BG398:BG399"/>
    <mergeCell ref="BH398:BH399"/>
    <mergeCell ref="BI398:BI399"/>
    <mergeCell ref="BJ398:BJ399"/>
    <mergeCell ref="BK398:BK399"/>
    <mergeCell ref="N399:N400"/>
    <mergeCell ref="AT399:AT400"/>
    <mergeCell ref="AW399:AW400"/>
    <mergeCell ref="P400:P401"/>
    <mergeCell ref="Q400:Q401"/>
    <mergeCell ref="R400:R401"/>
    <mergeCell ref="S400:S401"/>
    <mergeCell ref="T400:T401"/>
    <mergeCell ref="U400:U401"/>
    <mergeCell ref="V400:V401"/>
    <mergeCell ref="W400:W401"/>
    <mergeCell ref="X400:X401"/>
    <mergeCell ref="Y400:Y401"/>
    <mergeCell ref="Z400:Z401"/>
    <mergeCell ref="AA400:AA401"/>
    <mergeCell ref="AB400:AB401"/>
    <mergeCell ref="AC400:AC401"/>
    <mergeCell ref="AD400:AD401"/>
    <mergeCell ref="AE400:AE401"/>
    <mergeCell ref="AF400:AF401"/>
    <mergeCell ref="AG400:AG401"/>
    <mergeCell ref="AH400:AH401"/>
    <mergeCell ref="AI400:AI401"/>
    <mergeCell ref="AJ400:AJ401"/>
    <mergeCell ref="AK400:AK401"/>
    <mergeCell ref="AL400:AL401"/>
    <mergeCell ref="AM400:AM401"/>
    <mergeCell ref="AN400:AN401"/>
    <mergeCell ref="AO400:AO401"/>
    <mergeCell ref="AP400:AP401"/>
    <mergeCell ref="AQ400:AQ401"/>
    <mergeCell ref="AR400:AR401"/>
    <mergeCell ref="AS400:AS401"/>
    <mergeCell ref="AV400:AV401"/>
    <mergeCell ref="A402:A405"/>
    <mergeCell ref="B402:F405"/>
    <mergeCell ref="G402:G405"/>
    <mergeCell ref="H402:H405"/>
    <mergeCell ref="I402:I405"/>
    <mergeCell ref="J402:J405"/>
    <mergeCell ref="K402:K405"/>
    <mergeCell ref="L402:L405"/>
    <mergeCell ref="M402:M405"/>
    <mergeCell ref="O402:O405"/>
    <mergeCell ref="P402:R403"/>
    <mergeCell ref="S402:S403"/>
    <mergeCell ref="T402:T403"/>
    <mergeCell ref="U402:U403"/>
    <mergeCell ref="V402:V403"/>
    <mergeCell ref="W402:W403"/>
    <mergeCell ref="X402:X403"/>
    <mergeCell ref="Y402:Y403"/>
    <mergeCell ref="Z402:Z403"/>
    <mergeCell ref="AA402:AA403"/>
    <mergeCell ref="AB402:AB403"/>
    <mergeCell ref="AC402:AC403"/>
    <mergeCell ref="AD402:AD403"/>
    <mergeCell ref="AE402:AE403"/>
    <mergeCell ref="AF402:AF403"/>
    <mergeCell ref="AG402:AG403"/>
    <mergeCell ref="AH402:AH403"/>
    <mergeCell ref="AI402:AI403"/>
    <mergeCell ref="AJ402:AJ403"/>
    <mergeCell ref="AK402:AK403"/>
    <mergeCell ref="AL402:AL403"/>
    <mergeCell ref="AM402:AM403"/>
    <mergeCell ref="AN402:AN403"/>
    <mergeCell ref="AO402:AO403"/>
    <mergeCell ref="AP402:AP403"/>
    <mergeCell ref="AQ402:AQ403"/>
    <mergeCell ref="AR402:AR403"/>
    <mergeCell ref="AS402:AS403"/>
    <mergeCell ref="AV402:AV403"/>
    <mergeCell ref="AX402:AX405"/>
    <mergeCell ref="AY402:AY403"/>
    <mergeCell ref="AZ402:AZ403"/>
    <mergeCell ref="BA402:BA403"/>
    <mergeCell ref="BB402:BB403"/>
    <mergeCell ref="BC402:BC403"/>
    <mergeCell ref="BD402:BD403"/>
    <mergeCell ref="BE402:BE403"/>
    <mergeCell ref="BF402:BF403"/>
    <mergeCell ref="BG402:BG403"/>
    <mergeCell ref="BH402:BH403"/>
    <mergeCell ref="BI402:BI403"/>
    <mergeCell ref="BJ402:BJ403"/>
    <mergeCell ref="BK402:BK403"/>
    <mergeCell ref="N403:N404"/>
    <mergeCell ref="AT403:AT404"/>
    <mergeCell ref="AW403:AW404"/>
    <mergeCell ref="P404:P405"/>
    <mergeCell ref="Q404:Q405"/>
    <mergeCell ref="R404:R405"/>
    <mergeCell ref="S404:S405"/>
    <mergeCell ref="T404:T405"/>
    <mergeCell ref="U404:U405"/>
    <mergeCell ref="V404:V405"/>
    <mergeCell ref="W404:W405"/>
    <mergeCell ref="X404:X405"/>
    <mergeCell ref="Y404:Y405"/>
    <mergeCell ref="Z404:Z405"/>
    <mergeCell ref="AA404:AA405"/>
    <mergeCell ref="AB404:AB405"/>
    <mergeCell ref="AC404:AC405"/>
    <mergeCell ref="AD404:AD405"/>
    <mergeCell ref="AE404:AE405"/>
    <mergeCell ref="AF404:AF405"/>
    <mergeCell ref="AG404:AG405"/>
    <mergeCell ref="AH404:AH405"/>
    <mergeCell ref="AI404:AI405"/>
    <mergeCell ref="AJ404:AJ405"/>
    <mergeCell ref="AK404:AK405"/>
    <mergeCell ref="AL404:AL405"/>
    <mergeCell ref="AM404:AM405"/>
    <mergeCell ref="AN404:AN405"/>
    <mergeCell ref="AO404:AO405"/>
    <mergeCell ref="AP404:AP405"/>
    <mergeCell ref="AQ404:AQ405"/>
    <mergeCell ref="AR404:AR405"/>
    <mergeCell ref="AS404:AS405"/>
    <mergeCell ref="AV404:AV405"/>
    <mergeCell ref="A406:A409"/>
    <mergeCell ref="B406:F409"/>
    <mergeCell ref="G406:G409"/>
    <mergeCell ref="H406:H409"/>
    <mergeCell ref="I406:I409"/>
    <mergeCell ref="J406:J409"/>
    <mergeCell ref="K406:K409"/>
    <mergeCell ref="L406:L409"/>
    <mergeCell ref="M406:M409"/>
    <mergeCell ref="O406:O409"/>
    <mergeCell ref="P406:R407"/>
    <mergeCell ref="S406:S407"/>
    <mergeCell ref="T406:T407"/>
    <mergeCell ref="U406:U407"/>
    <mergeCell ref="V406:V407"/>
    <mergeCell ref="W406:W407"/>
    <mergeCell ref="X406:X407"/>
    <mergeCell ref="Y406:Y407"/>
    <mergeCell ref="Z406:Z407"/>
    <mergeCell ref="AA406:AA407"/>
    <mergeCell ref="AB406:AB407"/>
    <mergeCell ref="AC406:AC407"/>
    <mergeCell ref="AD406:AD407"/>
    <mergeCell ref="AE406:AE407"/>
    <mergeCell ref="AF406:AF407"/>
    <mergeCell ref="AG406:AG407"/>
    <mergeCell ref="AH406:AH407"/>
    <mergeCell ref="AI406:AI407"/>
    <mergeCell ref="AJ406:AJ407"/>
    <mergeCell ref="AK406:AK407"/>
    <mergeCell ref="AL406:AL407"/>
    <mergeCell ref="AM406:AM407"/>
    <mergeCell ref="AN406:AN407"/>
    <mergeCell ref="AO406:AO407"/>
    <mergeCell ref="AP406:AP407"/>
    <mergeCell ref="AQ406:AQ407"/>
    <mergeCell ref="AR406:AR407"/>
    <mergeCell ref="AS406:AS407"/>
    <mergeCell ref="AV406:AV407"/>
    <mergeCell ref="AX406:AX409"/>
    <mergeCell ref="AY406:AY407"/>
    <mergeCell ref="AZ406:AZ407"/>
    <mergeCell ref="BA406:BA407"/>
    <mergeCell ref="BB406:BB407"/>
    <mergeCell ref="BC406:BC407"/>
    <mergeCell ref="BD406:BD407"/>
    <mergeCell ref="BE406:BE407"/>
    <mergeCell ref="BF406:BF407"/>
    <mergeCell ref="BG406:BG407"/>
    <mergeCell ref="BH406:BH407"/>
    <mergeCell ref="BI406:BI407"/>
    <mergeCell ref="BJ406:BJ407"/>
    <mergeCell ref="BK406:BK407"/>
    <mergeCell ref="N407:N408"/>
    <mergeCell ref="AT407:AT408"/>
    <mergeCell ref="AW407:AW408"/>
    <mergeCell ref="P408:P409"/>
    <mergeCell ref="Q408:Q409"/>
    <mergeCell ref="R408:R409"/>
    <mergeCell ref="S408:S409"/>
    <mergeCell ref="T408:T409"/>
    <mergeCell ref="U408:U409"/>
    <mergeCell ref="V408:V409"/>
    <mergeCell ref="W408:W409"/>
    <mergeCell ref="X408:X409"/>
    <mergeCell ref="Y408:Y409"/>
    <mergeCell ref="Z408:Z409"/>
    <mergeCell ref="AA408:AA409"/>
    <mergeCell ref="AB408:AB409"/>
    <mergeCell ref="AC408:AC409"/>
    <mergeCell ref="AD408:AD409"/>
    <mergeCell ref="AE408:AE409"/>
    <mergeCell ref="AF408:AF409"/>
    <mergeCell ref="AG408:AG409"/>
    <mergeCell ref="AH408:AH409"/>
    <mergeCell ref="AI408:AI409"/>
    <mergeCell ref="AJ408:AJ409"/>
    <mergeCell ref="AK408:AK409"/>
    <mergeCell ref="AL408:AL409"/>
    <mergeCell ref="AM408:AM409"/>
    <mergeCell ref="AN408:AN409"/>
    <mergeCell ref="AO408:AO409"/>
    <mergeCell ref="AP408:AP409"/>
    <mergeCell ref="AQ408:AQ409"/>
    <mergeCell ref="AR408:AR409"/>
    <mergeCell ref="AS408:AS409"/>
    <mergeCell ref="AV408:AV409"/>
    <mergeCell ref="A410:A413"/>
    <mergeCell ref="B410:F413"/>
    <mergeCell ref="G410:G413"/>
    <mergeCell ref="H410:H413"/>
    <mergeCell ref="I410:I413"/>
    <mergeCell ref="J410:J413"/>
    <mergeCell ref="K410:K413"/>
    <mergeCell ref="L410:L413"/>
    <mergeCell ref="M410:M413"/>
    <mergeCell ref="O410:O413"/>
    <mergeCell ref="P410:R411"/>
    <mergeCell ref="S410:S411"/>
    <mergeCell ref="T410:T411"/>
    <mergeCell ref="U410:U411"/>
    <mergeCell ref="V410:V411"/>
    <mergeCell ref="W410:W411"/>
    <mergeCell ref="X410:X411"/>
    <mergeCell ref="Y410:Y411"/>
    <mergeCell ref="Z410:Z411"/>
    <mergeCell ref="AA410:AA411"/>
    <mergeCell ref="AB410:AB411"/>
    <mergeCell ref="AC410:AC411"/>
    <mergeCell ref="AD410:AD411"/>
    <mergeCell ref="AE410:AE411"/>
    <mergeCell ref="AF410:AF411"/>
    <mergeCell ref="AG410:AG411"/>
    <mergeCell ref="AH410:AH411"/>
    <mergeCell ref="AI410:AI411"/>
    <mergeCell ref="AJ410:AJ411"/>
    <mergeCell ref="AK410:AK411"/>
    <mergeCell ref="AL410:AL411"/>
    <mergeCell ref="AM410:AM411"/>
    <mergeCell ref="AN410:AN411"/>
    <mergeCell ref="AO410:AO411"/>
    <mergeCell ref="AP410:AP411"/>
    <mergeCell ref="AQ410:AQ411"/>
    <mergeCell ref="AR410:AR411"/>
    <mergeCell ref="AS410:AS411"/>
    <mergeCell ref="AV410:AV411"/>
    <mergeCell ref="AX410:AX413"/>
    <mergeCell ref="AY410:AY411"/>
    <mergeCell ref="AZ410:AZ411"/>
    <mergeCell ref="BA410:BA411"/>
    <mergeCell ref="BB410:BB411"/>
    <mergeCell ref="BC410:BC411"/>
    <mergeCell ref="BD410:BD411"/>
    <mergeCell ref="BE410:BE411"/>
    <mergeCell ref="BF410:BF411"/>
    <mergeCell ref="BG410:BG411"/>
    <mergeCell ref="BH410:BH411"/>
    <mergeCell ref="BI410:BI411"/>
    <mergeCell ref="BJ410:BJ411"/>
    <mergeCell ref="BK410:BK411"/>
    <mergeCell ref="N411:N412"/>
    <mergeCell ref="AT411:AT412"/>
    <mergeCell ref="AW411:AW412"/>
    <mergeCell ref="P412:P413"/>
    <mergeCell ref="Q412:Q413"/>
    <mergeCell ref="R412:R413"/>
    <mergeCell ref="S412:S413"/>
    <mergeCell ref="T412:T413"/>
    <mergeCell ref="U412:U413"/>
    <mergeCell ref="V412:V413"/>
    <mergeCell ref="W412:W413"/>
    <mergeCell ref="X412:X413"/>
    <mergeCell ref="Y412:Y413"/>
    <mergeCell ref="Z412:Z413"/>
    <mergeCell ref="AA412:AA413"/>
    <mergeCell ref="AB412:AB413"/>
    <mergeCell ref="AC412:AC413"/>
    <mergeCell ref="AD412:AD413"/>
    <mergeCell ref="AE412:AE413"/>
    <mergeCell ref="AF412:AF413"/>
    <mergeCell ref="AG412:AG413"/>
    <mergeCell ref="AH412:AH413"/>
    <mergeCell ref="AI412:AI413"/>
    <mergeCell ref="AJ412:AJ413"/>
    <mergeCell ref="AK412:AK413"/>
    <mergeCell ref="AL412:AL413"/>
    <mergeCell ref="AM412:AM413"/>
    <mergeCell ref="AN412:AN413"/>
    <mergeCell ref="AO412:AO413"/>
    <mergeCell ref="AP412:AP413"/>
    <mergeCell ref="AQ412:AQ413"/>
    <mergeCell ref="AR412:AR413"/>
    <mergeCell ref="AS412:AS413"/>
    <mergeCell ref="AV412:AV413"/>
  </mergeCells>
  <conditionalFormatting sqref="U14:U413">
    <cfRule type="expression" priority="2" aboveAverage="0" equalAverage="0" bottom="0" percent="0" rank="0" text="" dxfId="76">
      <formula>AV14=""</formula>
    </cfRule>
  </conditionalFormatting>
  <conditionalFormatting sqref="V14:V413">
    <cfRule type="expression" priority="3" aboveAverage="0" equalAverage="0" bottom="0" percent="0" rank="0" text="" dxfId="77">
      <formula>V14&lt;O14</formula>
    </cfRule>
  </conditionalFormatting>
  <conditionalFormatting sqref="V16:V413">
    <cfRule type="expression" priority="4" aboveAverage="0" equalAverage="0" bottom="0" percent="0" rank="0" text="" dxfId="78">
      <formula>V16&lt;O14</formula>
    </cfRule>
  </conditionalFormatting>
  <conditionalFormatting sqref="W14:AH413">
    <cfRule type="expression" priority="5" aboveAverage="0" equalAverage="0" bottom="0" percent="0" rank="0" text="" dxfId="79">
      <formula>OR($U14="",$U14=" ")</formula>
    </cfRule>
  </conditionalFormatting>
  <conditionalFormatting sqref="AB14:AB413 AD14:AD413">
    <cfRule type="expression" priority="6" aboveAverage="0" equalAverage="0" bottom="0" percent="0" rank="0" text="" dxfId="80">
      <formula>AND($T14="令和６年度の算定予定",OR($AB14&lt;&gt;7,$AD14&lt;&gt;3))</formula>
    </cfRule>
  </conditionalFormatting>
  <conditionalFormatting sqref="AG14:AG413">
    <cfRule type="expression" priority="7" aboveAverage="0" equalAverage="0" bottom="0" percent="0" rank="0" text="" dxfId="81">
      <formula>AND(T14="令和６年度の算定予定",AG14&gt;10)</formula>
    </cfRule>
  </conditionalFormatting>
  <conditionalFormatting sqref="AN14:AN413">
    <cfRule type="expression" priority="8" aboveAverage="0" equalAverage="0" bottom="0" percent="0" rank="0" text="" dxfId="82">
      <formula>AND($T14="令和６年度の算定予定",AND($AM14&lt;&gt;"",$AM14&lt;&gt;0))</formula>
    </cfRule>
  </conditionalFormatting>
  <conditionalFormatting sqref="AO14:AO413">
    <cfRule type="expression" priority="9" aboveAverage="0" equalAverage="0" bottom="0" percent="0" rank="0" text="" dxfId="83">
      <formula>AND(T14="令和６年度の算定予定",OR(U14="新加算Ⅰ",U14="新加算Ⅱ",U14="新加算Ⅲ",U14="新加算Ⅳ",U14="新加算Ⅴ（１）",U14="新加算Ⅴ（２）",U14="新加算Ⅴ（３）",U14="新加算Ⅴ（４）",U14="新加算Ⅴ（５）",U14="新加算Ⅴ（６）",U14="新加算Ⅴ（８）",U14="新加算Ⅴ（11）"))</formula>
    </cfRule>
  </conditionalFormatting>
  <conditionalFormatting sqref="AP14:AP413">
    <cfRule type="expression" priority="10" aboveAverage="0" equalAverage="0" bottom="0" percent="0" rank="0" text="" dxfId="84">
      <formula>AND(T14="令和６年度の算定予定",OR(U14="新加算Ⅴ（７）",U14="新加算Ⅴ（９）",U14="新加算Ⅴ（10）",U14="新加算Ⅴ（12）",U14="新加算Ⅴ（13）",U14="新加算Ⅴ（14）"))</formula>
    </cfRule>
  </conditionalFormatting>
  <conditionalFormatting sqref="AQ14:AQ413">
    <cfRule type="expression" priority="11" aboveAverage="0" equalAverage="0" bottom="0" percent="0" rank="0" text="" dxfId="85">
      <formula>AND(T14="令和６年度の算定予定",OR(U14="新加算Ⅰ",U14="新加算Ⅱ",U14="新加算Ⅲ",U14="新加算Ⅴ（１）",U14="新加算Ⅴ（３）",U14="新加算Ⅴ（８）"))</formula>
    </cfRule>
  </conditionalFormatting>
  <conditionalFormatting sqref="AR11">
    <cfRule type="expression" priority="12" aboveAverage="0" equalAverage="0" bottom="0" percent="0" rank="0" text="" dxfId="86">
      <formula>$AR$11="○"</formula>
    </cfRule>
  </conditionalFormatting>
  <conditionalFormatting sqref="AR14:AR413">
    <cfRule type="expression" priority="13" aboveAverage="0" equalAverage="0" bottom="0" percent="0" rank="0" text="" dxfId="87">
      <formula>AND(T14="令和６年度の算定予定",OR(U14="新加算Ⅰ",U14="新加算Ⅱ",U14="新加算Ⅴ（１）",U14="新加算Ⅴ（２）",U14="新加算Ⅴ（３）",U14="新加算Ⅴ（４）",U14="新加算Ⅴ（５）",U14="新加算Ⅴ（６）",U14="新加算Ⅴ（７）",U14="新加算Ⅴ（９）",U14="新加算Ⅴ（10）",U14="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S14:AS413">
    <cfRule type="expression" priority="14" aboveAverage="0" equalAverage="0" bottom="0" percent="0" rank="0" text="" dxfId="88">
      <formula>AND(T14="令和６年度の算定予定",OR(U14="新加算Ⅰ",U14="新加算Ⅴ（１）",U14="新加算Ⅴ（２）",U14="新加算Ⅴ（５）",U14="新加算Ⅴ（７）",U14="新加算Ⅴ（10）"))</formula>
    </cfRule>
  </conditionalFormatting>
  <conditionalFormatting sqref="AT11">
    <cfRule type="expression" priority="15" aboveAverage="0" equalAverage="0" bottom="0" percent="0" rank="0" text="" dxfId="89">
      <formula>$AR$11&lt;&gt;"×"</formula>
    </cfRule>
  </conditionalFormatting>
  <dataValidations count="9">
    <dataValidation allowBlank="true" errorStyle="stop" operator="between" showDropDown="false" showErrorMessage="true" showInputMessage="true" sqref="B14 G14:N14 AW14:AW15 N15 X16 Z16 AB16 AD16 N17:N19 AW17:AW19 B18 G18:M18 X20 Z20 AB20 AD20 N21:N23 AW21 B22 G22:M22 X24 Z24 AB24 AD24 N25:N27 B26 G26:M26 X28 Z28 AB28 AD28 N29:N31 B30 G30:M30 X32 Z32 AB32 AD32 N33:N35 B34 G34:M34 X36 Z36 AB36 AD36 N37:N39 B38 G38:M38 X40 Z40 AB40 AD40 N41:N43 B42 G42:M42 X44 Z44 AB44 AD44 N45:N47 B46 G46:M46 X48 Z48 AB48 AD48 N49:N51 B50 G50:M50 X52 Z52 AB52 AD52 N53:N55 B54 G54:M54 X56 Z56 AB56 AD56 N57:N59 B58 G58:M58 X60 Z60 AB60 AD60 N61:N63 B62 G62:M62 X64 Z64 AB64 AD64 N65:N67 B66 G66:M66 X68 Z68 AB68 AD68 N69:N71 B70 G70:M70 X72 Z72 AB72 AD72 N73:N75 B74 G74:M74 X76 Z76 AB76 AD76 N77:N79 B78 G78:M78 X80 Z80 AB80 AD80 N81:N83 B82 G82:M82 X84 Z84 AB84 AD84 N85:N87 B86 G86:M86 X88 Z88 AB88 AD88 N89:N91 B90 G90:M90 X92 Z92 AB92 AD92 N93:N95 B94 G94:M94 X96 Z96 AB96 AD96 N97:N99 B98 G98:M98 X100 Z100 AB100 AD100 N101:N103 B102 G102:M102 X104 Z104 AB104 AD104 N105:N107 B106 G106:M106 X108 Z108 AB108 AD108 N109:N111 B110 G110:M110 X112 Z112 AB112 AD112 N113:N115 B114 G114:M114 X116 Z116 AB116 AD116 N117:N119 B118 G118:M118 X120 Z120 AB120 AD120 N121:N123 B122 G122:M122 X124 Z124 AB124 AD124 N125:N127 B126 G126:M126 X128 Z128 AB128 AD128 N129:N131 B130 G130:M130 X132 Z132 AB132 AD132 N133:N135 B134 G134:M134 X136 Z136 AB136 AD136 N137:N139 B138 G138:M138 X140 Z140 AB140 AD140 N141:N143 B142 G142:M142 X144 Z144 AB144 AD144 N145:N147 B146 G146:M146 X148 Z148 AB148 AD148 N149:N151 B150 G150:M150 X152 Z152 AB152 AD152 N153:N155 B154 G154:M154 X156 Z156 AB156 AD156 N157:N159 B158 G158:M158 X160 Z160 AB160 AD160 N161:N163 B162 G162:M162 X164 Z164 AB164 AD164 N165:N167 B166 G166:M166 X168 Z168 AB168 AD168 N169:N171 B170 G170:M170 X172 Z172 AB172 AD172 N173:N175 B174 G174:M174 X176 Z176 AB176 AD176 N177:N179 B178 G178:M178 X180 Z180 AB180 AD180 N181:N183 B182 G182:M182 X184 Z184 AB184 AD184 N185:N187 B186 G186:M186 X188 Z188 AB188 AD188 N189:N191 B190 G190:M190 X192 Z192 AB192 AD192 N193:N195 B194 G194:M194 X196 Z196 AB196 AD196 N197:N199 B198 G198:M198 X200 Z200 AB200 AD200 N201:N203 B202 G202:M202 X204 Z204 AB204 AD204 N205:N207 B206 G206:M206 X208 Z208 AB208 AD208 N209:N211 B210 G210:M210 X212 Z212 AB212 AD212 N213:N215 B214 G214:M214 X216 Z216 AB216 AD216 N217:N219 B218 G218:M218 X220 Z220 AB220 AD220 N221:N223 B222 G222:M222 X224 Z224 AB224 AD224 N225:N227 B226 G226:M226 X228 Z228 AB228 AD228 N229:N231 B230 G230:M230 X232 Z232 AB232 AD232 N233:N235 B234 G234:M234 X236 Z236 AB236 AD236 N237:N239 B238 G238:M238 X240 Z240 AB240 AD240 N241:N243 B242 G242:M242 X244 Z244 AB244 AD244 N245:N247 B246 G246:M246 X248 Z248 AB248 AD248 N249:N251 B250 G250:M250 X252 Z252 AB252 AD252 N253:N255 B254 G254:M254 X256 Z256 AB256 AD256 N257:N259 B258 G258:M258 X260 Z260 AB260 AD260 N261:N263 B262 G262:M262 X264 Z264 AB264 AD264 N265:N267 B266 G266:M266 X268 Z268 AB268 AD268 N269:N271 B270 G270:M270 X272 Z272 AB272 AD272 N273:N275 B274 G274:M274 X276 Z276 AB276 AD276 N277:N279 B278 G278:M278 X280 Z280 AB280 AD280 N281:N283 B282 G282:M282 X284 Z284 AB284 AD284 N285:N287 B286 G286:M286 X288 Z288 AB288 AD288 N289:N291 B290 G290:M290 X292 Z292 AB292 AD292 N293:N295 B294 G294:M294 X296 Z296 AB296 AD296 N297:N299 B298 G298:M298 X300 Z300 AB300 AD300 N301:N303 B302 G302:M302 X304 Z304 AB304 AD304 N305:N307 B306 G306:M306 X308 Z308 AB308 AD308 N309:N311 B310 G310:M310 X312 Z312 AB312 AD312 N313:N315 B314 G314:M314 X316 Z316 AB316 AD316 N317:N319 B318 G318:M318 X320 Z320 AB320 AD320 N321:N323 B322 G322:M322 X324 Z324 AB324 AD324 N325:N327 B326 G326:M326 X328 Z328 AB328 AD328 N329:N331 B330 G330:M330 X332 Z332 AB332 AD332 N333:N335 B334 G334:M334 X336 Z336 AB336 AD336 N337:N339 B338 G338:M338 X340 Z340 AB340 AD340 N341:N343 B342 G342:M342 X344 Z344 AB344 AD344 N345:N347 B346 G346:M346 X348 Z348 AB348 AD348 N349:N351 B350 G350:M350 X352 Z352 AB352 AD352 N353:N355 B354 G354:M354 X356 Z356 AB356 AD356 N357:N359 B358 G358:M358 X360 Z360 AB360 AD360 N361:N363 B362 G362:M362 X364 Z364 AB364 AD364 N365:N367 B366 G366:M366 X368 Z368 AB368 AD368 N369:N371 B370 G370:M370 X372 Z372 AB372 AD372 N373:N375 B374 G374:M374 X376 Z376 AB376 AD376 N377:N379 B378 G378:M378 X380 Z380 AB380 AD380 N381:N383 B382 G382:M382 X384 Z384 AB384 AD384 N385:N387 B386 G386:M386 X388 Z388 AB388 AD388 N389:N391 B390 G390:M390 X392 Z392 AB392 AD392 N393:N395 B394 G394:M394 X396 Z396 AB396 AD396 N397:N399 B398 G398:M398 X400 Z400 AB400 AD400 N401:N403 B402 G402:M402 X404 Z404 AB404 AD404 N405:N407 B406 G406:M406 X408 Z408 AB408 AD408 N409:N411 B410 G410:M410 X412 Z412 AB412 AD412 N413" type="none">
      <formula1>0</formula1>
      <formula2>0</formula2>
    </dataValidation>
    <dataValidation allowBlank="true" errorStyle="stop" operator="between" showDropDown="false" showErrorMessage="true" showInputMessage="true" sqref="AS14:AS15 AS18:AS19 AS22:AS23 AS26:AS27 AS30:AS31 AS34:AS35 AS38:AS39 AS42:AS43 AS46:AS47 AS50:AS51 AS54:AS55 AS58:AS59 AS62:AS63 AS66:AS67 AS70:AS71 AS74:AS75 AS78:AS79 AS82:AS83 AS86:AS87 AS90:AS91 AS94:AS95 AS98:AS99 AS102:AS103 AS106:AS107 AS110:AS111 AS114:AS115 AS118:AS119 AS122:AS123 AS126:AS127 AS130:AS131 AS134:AS135 AS138:AS139 AS142:AS143 AS146:AS147 AS150:AS151 AS154:AS155 AS158:AS159 AS162:AS163 AS166:AS167 AS170:AS171 AS174:AS175 AS178:AS179 AS182:AS183 AS186:AS187 AS190:AS191 AS194:AS195 AS198:AS199 AS202:AS203 AS206:AS207 AS210:AS211 AS214:AS215 AS218:AS219 AS222:AS223 AS226:AS227 AS230:AS231 AS234:AS235 AS238:AS239 AS242:AS243 AS246:AS247 AS250:AS251 AS254:AS255 AS258:AS259 AS262:AS263 AS266:AS267 AS270:AS271 AS274:AS275 AS278:AS279 AS282:AS283 AS286:AS287 AS290:AS291 AS294:AS295 AS298:AS299 AS302:AS303 AS306:AS307 AS310:AS311 AS314:AS315 AS318:AS319 AS322:AS323 AS326:AS327 AS330:AS331 AS334:AS335 AS338:AS339 AS342:AS343 AS346:AS347 AS350:AS351 AS354:AS355 AS358:AS359 AS362:AS363 AS366:AS367 AS370:AS371 AS374:AS375 AS378:AS379 AS382:AS383 AS386:AS387 AS390:AS391 AS394:AS395 AS398:AS399 AS402:AS403 AS406:AS407 AS410:AS411" type="list">
      <formula1>INDIRECT(AY22)</formula1>
      <formula2>0</formula2>
    </dataValidation>
    <dataValidation allowBlank="true" errorStyle="stop" operator="between" showDropDown="false" showErrorMessage="true" showInputMessage="true" sqref="U14:U15 U18:U19 U22:U23 U26:U27 U30:U31 U34:U35 U38:U39 U42:U43 U46:U47 U50:U51 U54:U55 U58:U59 U62:U63 U66:U67 U70:U71 U74:U75 U78:U79 U82:U83 U86:U87 U90:U91 U94:U95 U98:U99 U102:U103 U106:U107 U110:U111 U114:U115 U118:U119 U122:U123 U126:U127 U130:U131 U134:U135 U138:U139 U142:U143 U146:U147 U150:U151 U154:U155 U158:U159 U162:U163 U166:U167 U170:U171 U174:U175 U178:U179 U182:U183 U186:U187 U190:U191 U194:U195 U198:U199 U202:U203 U206:U207 U210:U211 U214:U215 U218:U219 U222:U223 U226:U227 U230:U231 U234:U235 U238:U239 U242:U243 U246:U247 U250:U251 U254:U255 U258:U259 U262:U263 U266:U267 U270:U271 U274:U275 U278:U279 U282:U283 U286:U287 U290:U291 U294:U295 U298:U299 U302:U303 U306:U307 U310:U311 U314:U315 U318:U319 U322:U323 U326:U327 U330:U331 U334:U335 U338:U339 U342:U343 U346:U347 U350:U351 U354:U355 U358:U359 U362:U363 U366:U367 U370:U371 U374:U375 U378:U379 U382:U383 U386:U387 U390:U391 U394:U395 U398:U399 U402:U403 U406:U407 U410:U411" type="list">
      <formula1>$AZ14:$BE14</formula1>
      <formula2>0</formula2>
    </dataValidation>
    <dataValidation allowBlank="true" error="このセルには１～３または６～12&#10;の数字しか入力できません。" errorStyle="stop" operator="between" showDropDown="true" showErrorMessage="true" showInputMessage="true" sqref="Z14:Z15 AD14:AD15 Z18:Z19 AD18:AD19 Z22:Z23 AD22:AD23 Z26:Z27 AD26:AD27 Z30:Z31 AD30:AD31 Z34:Z35 AD34:AD35 Z38:Z39 AD38:AD39 Z42:Z43 AD42:AD43 Z46:Z47 AD46:AD47 Z50:Z51 AD50:AD51 Z54:Z55 AD54:AD55 Z58:Z59 AD58:AD59 Z62:Z63 AD62:AD63 Z66:Z67 AD66:AD67 Z70:Z71 AD70:AD71 Z74:Z75 AD74:AD75 Z78:Z79 AD78:AD79 Z82:Z83 AD82:AD83 Z86:Z87 AD86:AD87 Z90:Z91 AD90:AD91 Z94:Z95 AD94:AD95 Z98:Z99 AD98:AD99 Z102:Z103 AD102:AD103 Z106:Z107 AD106:AD107 Z110:Z111 AD110:AD111 Z114:Z115 AD114:AD115 Z118:Z119 AD118:AD119 Z122:Z123 AD122:AD123 Z126:Z127 AD126:AD127 Z130:Z131 AD130:AD131 Z134:Z135 AD134:AD135 Z138:Z139 AD138:AD139 Z142:Z143 AD142:AD143 Z146:Z147 AD146:AD147 Z150:Z151 AD150:AD151 Z154:Z155 AD154:AD155 Z158:Z159 AD158:AD159 Z162:Z163 AD162:AD163 Z166:Z167 AD166:AD167 Z170:Z171 AD170:AD171 Z174:Z175 AD174:AD175 Z178:Z179 AD178:AD179 Z182:Z183 AD182:AD183 Z186:Z187 AD186:AD187 Z190:Z191 AD190:AD191 Z194:Z195 AD194:AD195 Z198:Z199 AD198:AD199 Z202:Z203 AD202:AD203 Z206:Z207 AD206:AD207 Z210:Z211 AD210:AD211 Z214:Z215 AD214:AD215 Z218:Z219 AD218:AD219 Z222:Z223 AD222:AD223 Z226:Z227 AD226:AD227 Z230:Z231 AD230:AD231 Z234:Z235 AD234:AD235 Z238:Z239 AD238:AD239 Z242:Z243 AD242:AD243 Z246:Z247 AD246:AD247 Z250:Z251 AD250:AD251 Z254:Z255 AD254:AD255 Z258:Z259 AD258:AD259 Z262:Z263 AD262:AD263 Z266:Z267 AD266:AD267 Z270:Z271 AD270:AD271 Z274:Z275 AD274:AD275 Z278:Z279 AD278:AD279 Z282:Z283 AD282:AD283 Z286:Z287 AD286:AD287 Z290:Z291 AD290:AD291 Z294:Z295 AD294:AD295 Z298:Z299 AD298:AD299 Z302:Z303 AD302:AD303 Z306:Z307 AD306:AD307 Z310:Z311 AD310:AD311 Z314:Z315 AD314:AD315 Z318:Z319 AD318:AD319 Z322:Z323 AD322:AD323 Z326:Z327 AD326:AD327 Z330:Z331 AD330:AD331 Z334:Z335 AD334:AD335 Z338:Z339 AD338:AD339 Z342:Z343 AD342:AD343 Z346:Z347 AD346:AD347 Z350:Z351 AD350:AD351 Z354:Z355 AD354:AD355 Z358:Z359 AD358:AD359 Z362:Z363 AD362:AD363 Z366:Z367 AD366:AD367 Z370:Z371 AD370:AD371 Z374:Z375 AD374:AD375 Z378:Z379 AD378:AD379 Z382:Z383 AD382:AD383 Z386:Z387 AD386:AD387 Z390:Z391 AD390:AD391 Z394:Z395 AD394:AD395 Z398:Z399 AD398:AD399 Z402:Z403 AD402:AD403 Z406:Z407 AD406:AD407 Z410:Z411 AD410:AD411" type="list">
      <formula1>"1,2,3,6,7,8,9,10,11,12"</formula1>
      <formula2>0</formula2>
    </dataValidation>
    <dataValidation allowBlank="true" error="このセルには６または７しか入力できません。" errorStyle="stop" operator="between" showDropDown="true" showErrorMessage="true" showInputMessage="true" sqref="X14:X15 AB14:AB15 X18:X19 AB18:AB19 X22:X23 AB22:AB23 X26:X27 AB26:AB27 X30:X31 AB30:AB31 X34:X35 AB34:AB35 X38:X39 AB38:AB39 X42:X43 AB42:AB43 X46:X47 AB46:AB47 X50:X51 AB50:AB51 X54:X55 AB54:AB55 X58:X59 AB58:AB59 X62:X63 AB62:AB63 X66:X67 AB66:AB67 X70:X71 AB70:AB71 X74:X75 AB74:AB75 X78:X79 AB78:AB79 X82:X83 AB82:AB83 X86:X87 AB86:AB87 X90:X91 AB90:AB91 X94:X95 AB94:AB95 X98:X99 AB98:AB99 X102:X103 AB102:AB103 X106:X107 AB106:AB107 X110:X111 AB110:AB111 X114:X115 AB114:AB115 X118:X119 AB118:AB119 X122:X123 AB122:AB123 X126:X127 AB126:AB127 X130:X131 AB130:AB131 X134:X135 AB134:AB135 X138:X139 AB138:AB139 X142:X143 AB142:AB143 X146:X147 AB146:AB147 X150:X151 AB150:AB151 X154:X155 AB154:AB155 X158:X159 AB158:AB159 X162:X163 AB162:AB163 X166:X167 AB166:AB167 X170:X171 AB170:AB171 X174:X175 AB174:AB175 X178:X179 AB178:AB179 X182:X183 AB182:AB183 X186:X187 AB186:AB187 X190:X191 AB190:AB191 X194:X195 AB194:AB195 X198:X199 AB198:AB199 X202:X203 AB202:AB203 X206:X207 AB206:AB207 X210:X211 AB210:AB211 X214:X215 AB214:AB215 X218:X219 AB218:AB219 X222:X223 AB222:AB223 X226:X227 AB226:AB227 X230:X231 AB230:AB231 X234:X235 AB234:AB235 X238:X239 AB238:AB239 X242:X243 AB242:AB243 X246:X247 AB246:AB247 X250:X251 AB250:AB251 X254:X255 AB254:AB255 X258:X259 AB258:AB259 X262:X263 AB262:AB263 X266:X267 AB266:AB267 X270:X271 AB270:AB271 X274:X275 AB274:AB275 X278:X279 AB278:AB279 X282:X283 AB282:AB283 X286:X287 AB286:AB287 X290:X291 AB290:AB291 X294:X295 AB294:AB295 X298:X299 AB298:AB299 X302:X303 AB302:AB303 X306:X307 AB306:AB307 X310:X311 AB310:AB311 X314:X315 AB314:AB315 X318:X319 AB318:AB319 X322:X323 AB322:AB323 X326:X327 AB326:AB327 X330:X331 AB330:AB331 X334:X335 AB334:AB335 X338:X339 AB338:AB339 X342:X343 AB342:AB343 X346:X347 AB346:AB347 X350:X351 AB350:AB351 X354:X355 AB354:AB355 X358:X359 AB358:AB359 X362:X363 AB362:AB363 X366:X367 AB366:AB367 X370:X371 AB370:AB371 X374:X375 AB374:AB375 X378:X379 AB378:AB379 X382:X383 AB382:AB383 X386:X387 AB386:AB387 X390:X391 AB390:AB391 X394:X395 AB394:AB395 X398:X399 AB398:AB399 X402:X403 AB402:AB403 X406:X407 AB406:AB407 X410:X411 AB410:AB411" type="list">
      <formula1>"6,7"</formula1>
      <formula2>0</formula2>
    </dataValidation>
    <dataValidation allowBlank="true" errorStyle="stop" operator="greaterThanOrEqual" prompt="要件を満たす職員数を記入してください。" showDropDown="false" showErrorMessage="true" showInputMessage="true" sqref="AR14:AR15 AR18:AR19 AR22:AR23 AR26:AR27 AR30:AR31 AR34:AR35 AR38:AR39 AR42:AR43 AR46:AR47 AR50:AR51 AR54:AR55 AR58:AR59 AR62:AR63 AR66:AR67 AR70:AR71 AR74:AR75 AR78:AR79 AR82:AR83 AR86:AR87 AR90:AR91 AR94:AR95 AR98:AR99 AR102:AR103 AR106:AR107 AR110:AR111 AR114:AR115 AR118:AR119 AR122:AR123 AR126:AR127 AR130:AR131 AR134:AR135 AR138:AR139 AR142:AR143 AR146:AR147 AR150:AR151 AR154:AR155 AR158:AR159 AR162:AR163 AR166:AR167 AR170:AR171 AR174:AR175 AR178:AR179 AR182:AR183 AR186:AR187 AR190:AR191 AR194:AR195 AR198:AR199 AR202:AR203 AR206:AR207 AR210:AR211 AR214:AR215 AR218:AR219 AR222:AR223 AR226:AR227 AR230:AR231 AR234:AR235 AR238:AR239 AR242:AR243 AR246:AR247 AR250:AR251 AR254:AR255 AR258:AR259 AR262:AR263 AR266:AR267 AR270:AR271 AR274:AR275 AR278:AR279 AR282:AR283 AR286:AR287 AR290:AR291 AR294:AR295 AR298:AR299 AR302:AR303 AR306:AR307 AR310:AR311 AR314:AR315 AR318:AR319 AR322:AR323 AR326:AR327 AR330:AR331 AR334:AR335 AR338:AR339 AR342:AR343 AR346:AR347 AR350:AR351 AR354:AR355 AR358:AR359 AR362:AR363 AR366:AR367 AR370:AR371 AR374:AR375 AR378:AR379 AR382:AR383 AR386:AR387 AR390:AR391 AR394:AR395 AR398:AR399 AR402:AR403 AR406:AR407 AR410:AR411" type="whole">
      <formula1>0</formula1>
      <formula2>0</formula2>
    </dataValidation>
    <dataValidation allowBlank="true" errorStyle="stop" operator="between" showDropDown="false" showErrorMessage="true" showInputMessage="true" sqref="AN14:AN15 AP14:AP15 AN18:AN19 AP18:AP19 AN22:AN23 AP22:AP23 AN26:AN27 AP26:AP27 AN30:AN31 AP30:AP31 AN34:AN35 AP34:AP35 AN38:AN39 AP38:AP39 AN42:AN43 AP42:AP43 AN46:AN47 AP46:AP47 AN50:AN51 AP50:AP51 AN54:AN55 AP54:AP55 AN58:AN59 AP58:AP59 AN62:AN63 AP62:AP63 AN66:AN67 AP66:AP67 AN70:AN71 AP70:AP71 AN74:AN75 AP74:AP75 AN78:AN79 AP78:AP79 AN82:AN83 AP82:AP83 AN86:AN87 AP86:AP87 AN90:AN91 AP90:AP91 AN94:AN95 AP94:AP95 AN98:AN99 AP98:AP99 AN102:AN103 AP102:AP103 AN106:AN107 AP106:AP107 AN110:AN111 AP110:AP111 AN114:AN115 AP114:AP115 AN118:AN119 AP118:AP119 AN122:AN123 AP122:AP123 AN126:AN127 AP126:AP127 AN130:AN131 AP130:AP131 AN134:AN135 AP134:AP135 AN138:AN139 AP138:AP139 AN142:AN143 AP142:AP143 AN146:AN147 AP146:AP147 AN150:AN151 AP150:AP151 AN154:AN155 AP154:AP155 AN158:AN159 AP158:AP159 AN162:AN163 AP162:AP163 AN166:AN167 AP166:AP167 AN170:AN171 AP170:AP171 AN174:AN175 AP174:AP175 AN178:AN179 AP178:AP179 AN182:AN183 AP182:AP183 AN186:AN187 AP186:AP187 AN190:AN191 AP190:AP191 AN194:AN195 AP194:AP195 AN198:AN199 AP198:AP199 AN202:AN203 AP202:AP203 AN206:AN207 AP206:AP207 AN210:AN211 AP210:AP211 AN214:AN215 AP214:AP215 AN218:AN219 AP218:AP219 AN222:AN223 AP222:AP223 AN226:AN227 AP226:AP227 AN230:AN231 AP230:AP231 AN234:AN235 AP234:AP235 AN238:AN239 AP238:AP239 AN242:AN243 AP242:AP243 AN246:AN247 AP246:AP247 AN250:AN251 AP250:AP251 AN254:AN255 AP254:AP255 AN258:AN259 AP258:AP259 AN262:AN263 AP262:AP263 AN266:AN267 AP266:AP267 AN270:AN271 AP270:AP271 AN274:AN275 AP274:AP275 AN278:AN279 AP278:AP279 AN282:AN283 AP282:AP283 AN286:AN287 AP286:AP287 AN290:AN291 AP290:AP291 AN294:AN295 AP294:AP295 AN298:AN299 AP298:AP299 AN302:AN303 AP302:AP303 AN306:AN307 AP306:AP307 AN310:AN311 AP310:AP311 AN314:AN315 AP314:AP315 AN318:AN319 AP318:AP319 AN322:AN323 AP322:AP323 AN326:AN327 AP326:AP327 AN330:AN331 AP330:AP331 AN334:AN335 AP334:AP335 AN338:AN339 AP338:AP339 AN342:AN343 AP342:AP343 AN346:AN347 AP346:AP347 AN350:AN351 AP350:AP351 AN354:AN355 AP354:AP355 AN358:AN359 AP358:AP359 AN362:AN363 AP362:AP363 AN366:AN367 AP366:AP367 AN370:AN371 AP370:AP371 AN374:AN375 AP374:AP375 AN378:AN379 AP378:AP379 AN382:AN383 AP382:AP383 AN386:AN387 AP386:AP387 AN390:AN391 AP390:AP391 AN394:AN395 AP394:AP395 AN398:AN399 AP398:AP399 AN402:AN403 AP402:AP403 AN406:AN407 AP406:AP407 AN410:AN411 AP410:AP411" type="list">
      <formula1>【参考】数式用!$AM$2:$AM$3</formula1>
      <formula2>0</formula2>
    </dataValidation>
    <dataValidation allowBlank="true" errorStyle="stop" operator="between" showDropDown="false" showErrorMessage="true" showInputMessage="true" sqref="U16 U20 U24 U28 U32 U36 U40 U44 U48 U52 U56 U60 U64 U68 U72 U76 U80 U84 U88 U92 U96 U100 U104 U108 U112 U116 U120 U124 U128 U132 U136 U140 U144 U148 U152 U156 U160 U164 U168 U172 U176 U180 U184 U188 U192 U196 U200 U204 U208 U212 U216 U220 U224 U228 U232 U236 U240 U244 U248 U252 U256 U260 U264 U268 U272 U276 U280 U284 U288 U292 U296 U300 U304 U308 U312 U316 U320 U324 U328 U332 U336 U340 U344 U348 U352 U356 U360 U364 U368 U372 U376 U380 U384 U388 U392 U396 U400 U404 U408 U412" type="list">
      <formula1>【参考】数式用!$AO$2:$AO$6</formula1>
      <formula2>0</formula2>
    </dataValidation>
    <dataValidation allowBlank="true" errorStyle="stop" operator="between" showDropDown="false" showErrorMessage="true" showInputMessage="true" sqref="AO14:AO15 AQ14:AQ15 AO18:AO19 AQ18:AQ19 AO22:AO23 AQ22:AQ23 AO26:AO27 AQ26:AQ27 AO30:AO31 AQ30:AQ31 AO34:AO35 AQ34:AQ35 AO38:AO39 AQ38:AQ39 AO42:AO43 AQ42:AQ43 AO46:AO47 AQ46:AQ47 AO50:AO51 AQ50:AQ51 AO54:AO55 AQ54:AQ55 AO58:AO59 AQ58:AQ59 AO62:AO63 AQ62:AQ63 AO66:AO67 AQ66:AQ67 AO70:AO71 AQ70:AQ71 AO74:AO75 AQ74:AQ75 AO78:AO79 AQ78:AQ79 AO82:AO83 AQ82:AQ83 AO86:AO87 AQ86:AQ87 AO90:AO91 AQ90:AQ91 AO94:AO95 AQ94:AQ95 AO98:AO99 AQ98:AQ99 AO102:AO103 AQ102:AQ103 AO106:AO107 AQ106:AQ107 AO110:AO111 AQ110:AQ111 AO114:AO115 AQ114:AQ115 AO118:AO119 AQ118:AQ119 AO122:AO123 AQ122:AQ123 AO126:AO127 AQ126:AQ127 AO130:AO131 AQ130:AQ131 AO134:AO135 AQ134:AQ135 AO138:AO139 AQ138:AQ139 AO142:AO143 AQ142:AQ143 AO146:AO147 AQ146:AQ147 AO150:AO151 AQ150:AQ151 AO154:AO155 AQ154:AQ155 AO158:AO159 AQ158:AQ159 AO162:AO163 AQ162:AQ163 AO166:AO167 AQ166:AQ167 AO170:AO171 AQ170:AQ171 AO174:AO175 AQ174:AQ175 AO178:AO179 AQ178:AQ179 AO182:AO183 AQ182:AQ183 AO186:AO187 AQ186:AQ187 AO190:AO191 AQ190:AQ191 AO194:AO195 AQ194:AQ195 AO198:AO199 AQ198:AQ199 AO202:AO203 AQ202:AQ203 AO206:AO207 AQ206:AQ207 AO210:AO211 AQ210:AQ211 AO214:AO215 AQ214:AQ215 AO218:AO219 AQ218:AQ219 AO222:AO223 AQ222:AQ223 AO226:AO227 AQ226:AQ227 AO230:AO231 AQ230:AQ231 AO234:AO235 AQ234:AQ235 AO238:AO239 AQ238:AQ239 AO242:AO243 AQ242:AQ243 AO246:AO247 AQ246:AQ247 AO250:AO251 AQ250:AQ251 AO254:AO255 AQ254:AQ255 AO258:AO259 AQ258:AQ259 AO262:AO263 AQ262:AQ263 AO266:AO267 AQ266:AQ267 AO270:AO271 AQ270:AQ271 AO274:AO275 AQ274:AQ275 AO278:AO279 AQ278:AQ279 AO282:AO283 AQ282:AQ283 AO286:AO287 AQ286:AQ287 AO290:AO291 AQ290:AQ291 AO294:AO295 AQ294:AQ295 AO298:AO299 AQ298:AQ299 AO302:AO303 AQ302:AQ303 AO306:AO307 AQ306:AQ307 AO310:AO311 AQ310:AQ311 AO314:AO315 AQ314:AQ315 AO318:AO319 AQ318:AQ319 AO322:AO323 AQ322:AQ323 AO326:AO327 AQ326:AQ327 AO330:AO331 AQ330:AQ331 AO334:AO335 AQ334:AQ335 AO338:AO339 AQ338:AQ339 AO342:AO343 AQ342:AQ343 AO346:AO347 AQ346:AQ347 AO350:AO351 AQ350:AQ351 AO354:AO355 AQ354:AQ355 AO358:AO359 AQ358:AQ359 AO362:AO363 AQ362:AQ363 AO366:AO367 AQ366:AQ367 AO370:AO371 AQ370:AQ371 AO374:AO375 AQ374:AQ375 AO378:AO379 AQ378:AQ379 AO382:AO383 AQ382:AQ383 AO386:AO387 AQ386:AQ387 AO390:AO391 AQ390:AQ391 AO394:AO395 AQ394:AQ395 AO398:AO399 AQ398:AQ399 AO402:AO403 AQ402:AQ403 AO406:AO407 AQ406:AQ407 AO410:AO411 AQ410:AQ411" type="list">
      <formula1>【参考】数式用!$AM$5:$AM$7</formula1>
      <formula2>0</formula2>
    </dataValidation>
  </dataValidations>
  <printOptions headings="false" gridLines="false" gridLinesSet="true" horizontalCentered="false" verticalCentered="false"/>
  <pageMargins left="0.708333333333333" right="0.708333333333333" top="0.747916666666667" bottom="0.747916666666667" header="0.511811023622047" footer="0.511811023622047"/>
  <pageSetup paperSize="9" scale="100" fitToWidth="1" fitToHeight="0" pageOrder="downThenOver" orientation="landscape" blackAndWhite="false" draft="false" cellComments="none" horizontalDpi="300" verticalDpi="300" copies="1"/>
  <headerFooter differentFirst="false" differentOddEven="false">
    <oddHeader/>
    <oddFoot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BH414"/>
  <sheetViews>
    <sheetView showFormulas="false" showGridLines="true" showRowColHeaders="true" showZeros="true" rightToLeft="false" tabSelected="false" showOutlineSymbols="true" defaultGridColor="true" view="pageBreakPreview" topLeftCell="A1" colorId="64" zoomScale="100" zoomScaleNormal="85" zoomScalePageLayoutView="100" workbookViewId="0">
      <selection pane="topLeft" activeCell="A1" activeCellId="0" sqref="A1"/>
    </sheetView>
  </sheetViews>
  <sheetFormatPr defaultColWidth="2.50390625" defaultRowHeight="17.25" zeroHeight="false" outlineLevelRow="0" outlineLevelCol="0"/>
  <cols>
    <col collapsed="false" customWidth="true" hidden="false" outlineLevel="0" max="1" min="1" style="1" width="5.63"/>
    <col collapsed="false" customWidth="true" hidden="false" outlineLevel="0" max="6" min="2" style="525" width="2.63"/>
    <col collapsed="false" customWidth="true" hidden="false" outlineLevel="0" max="7" min="7" style="1" width="13.12"/>
    <col collapsed="false" customWidth="true" hidden="false" outlineLevel="0" max="8" min="8" style="1" width="8.5"/>
    <col collapsed="false" customWidth="true" hidden="false" outlineLevel="0" max="9" min="9" style="744" width="9.38"/>
    <col collapsed="false" customWidth="true" hidden="false" outlineLevel="0" max="10" min="10" style="1" width="14.5"/>
    <col collapsed="false" customWidth="true" hidden="false" outlineLevel="0" max="11" min="11" style="288" width="16.62"/>
    <col collapsed="false" customWidth="true" hidden="false" outlineLevel="0" max="12" min="12" style="527" width="14.5"/>
    <col collapsed="false" customWidth="true" hidden="false" outlineLevel="0" max="13" min="13" style="527" width="6.63"/>
    <col collapsed="false" customWidth="true" hidden="false" outlineLevel="0" max="14" min="14" style="527" width="15"/>
    <col collapsed="false" customWidth="true" hidden="false" outlineLevel="0" max="15" min="15" style="527" width="5.87"/>
    <col collapsed="false" customWidth="true" hidden="false" outlineLevel="0" max="16" min="16" style="526" width="2.63"/>
    <col collapsed="false" customWidth="true" hidden="false" outlineLevel="0" max="17" min="17" style="526" width="15.12"/>
    <col collapsed="false" customWidth="true" hidden="false" outlineLevel="0" max="18" min="18" style="527" width="2.37"/>
    <col collapsed="false" customWidth="true" hidden="false" outlineLevel="0" max="19" min="19" style="527" width="7.38"/>
    <col collapsed="false" customWidth="true" hidden="false" outlineLevel="0" max="20" min="20" style="527" width="18.01"/>
    <col collapsed="false" customWidth="true" hidden="false" outlineLevel="0" max="21" min="21" style="526" width="15.12"/>
    <col collapsed="false" customWidth="true" hidden="false" outlineLevel="0" max="22" min="22" style="527" width="7"/>
    <col collapsed="false" customWidth="true" hidden="false" outlineLevel="0" max="23" min="23" style="288" width="4.63"/>
    <col collapsed="false" customWidth="true" hidden="false" outlineLevel="0" max="25" min="24" style="288" width="2.87"/>
    <col collapsed="false" customWidth="true" hidden="false" outlineLevel="0" max="26" min="26" style="288" width="3.63"/>
    <col collapsed="false" customWidth="true" hidden="false" outlineLevel="0" max="27" min="27" style="288" width="10"/>
    <col collapsed="false" customWidth="true" hidden="false" outlineLevel="0" max="29" min="28" style="288" width="2.87"/>
    <col collapsed="false" customWidth="true" hidden="false" outlineLevel="0" max="30" min="30" style="288" width="3.5"/>
    <col collapsed="false" customWidth="true" hidden="false" outlineLevel="0" max="32" min="31" style="288" width="2.87"/>
    <col collapsed="false" customWidth="true" hidden="false" outlineLevel="0" max="33" min="33" style="288" width="3.63"/>
    <col collapsed="false" customWidth="true" hidden="false" outlineLevel="0" max="34" min="34" style="288" width="6.13"/>
    <col collapsed="false" customWidth="true" hidden="false" outlineLevel="0" max="37" min="35" style="527" width="14.38"/>
    <col collapsed="false" customWidth="true" hidden="false" outlineLevel="0" max="38" min="38" style="527" width="9.12"/>
    <col collapsed="false" customWidth="true" hidden="false" outlineLevel="0" max="39" min="39" style="527" width="14.38"/>
    <col collapsed="false" customWidth="true" hidden="false" outlineLevel="0" max="40" min="40" style="527" width="8.62"/>
    <col collapsed="false" customWidth="true" hidden="false" outlineLevel="0" max="41" min="41" style="1" width="11.38"/>
    <col collapsed="false" customWidth="true" hidden="false" outlineLevel="0" max="42" min="42" style="1" width="9.88"/>
    <col collapsed="false" customWidth="true" hidden="false" outlineLevel="0" max="43" min="43" style="16" width="11.12"/>
    <col collapsed="false" customWidth="true" hidden="false" outlineLevel="0" max="44" min="44" style="885" width="12"/>
    <col collapsed="false" customWidth="true" hidden="false" outlineLevel="0" max="45" min="45" style="16" width="21.38"/>
    <col collapsed="false" customWidth="true" hidden="false" outlineLevel="0" max="46" min="46" style="16" width="61"/>
    <col collapsed="false" customWidth="true" hidden="false" outlineLevel="0" max="47" min="47" style="16" width="8.38"/>
    <col collapsed="false" customWidth="true" hidden="true" outlineLevel="0" max="48" min="48" style="12" width="17.88"/>
    <col collapsed="false" customWidth="true" hidden="true" outlineLevel="0" max="49" min="49" style="12" width="10.88"/>
    <col collapsed="false" customWidth="true" hidden="true" outlineLevel="0" max="50" min="50" style="12" width="6.5"/>
    <col collapsed="false" customWidth="true" hidden="true" outlineLevel="0" max="51" min="51" style="12" width="19.62"/>
    <col collapsed="false" customWidth="true" hidden="true" outlineLevel="0" max="52" min="52" style="12" width="8.12"/>
    <col collapsed="false" customWidth="true" hidden="true" outlineLevel="0" max="55" min="53" style="12" width="7.38"/>
    <col collapsed="false" customWidth="true" hidden="true" outlineLevel="0" max="56" min="56" style="12" width="8.62"/>
    <col collapsed="false" customWidth="true" hidden="true" outlineLevel="0" max="57" min="57" style="685" width="8.38"/>
    <col collapsed="false" customWidth="true" hidden="false" outlineLevel="0" max="60" min="58" style="12" width="7.38"/>
    <col collapsed="false" customWidth="true" hidden="false" outlineLevel="0" max="63" min="61" style="1" width="6.63"/>
    <col collapsed="false" customWidth="false" hidden="false" outlineLevel="0" max="1024" min="64" style="1" width="2.5"/>
  </cols>
  <sheetData>
    <row r="1" customFormat="false" ht="30" hidden="false" customHeight="true" outlineLevel="0" collapsed="false">
      <c r="A1" s="530" t="s">
        <v>455</v>
      </c>
      <c r="B1" s="531"/>
      <c r="C1" s="531"/>
      <c r="D1" s="531"/>
      <c r="E1" s="531"/>
      <c r="F1" s="531"/>
      <c r="G1" s="79"/>
      <c r="H1" s="79"/>
      <c r="I1" s="746"/>
      <c r="J1" s="79"/>
      <c r="K1" s="410"/>
      <c r="L1" s="78"/>
      <c r="M1" s="78"/>
      <c r="N1" s="748"/>
      <c r="O1" s="78"/>
      <c r="P1" s="747"/>
      <c r="Q1" s="747"/>
      <c r="R1" s="748"/>
      <c r="S1" s="78"/>
      <c r="T1" s="748"/>
      <c r="U1" s="747"/>
      <c r="V1" s="748"/>
      <c r="W1" s="285"/>
      <c r="X1" s="749"/>
      <c r="Y1" s="749"/>
      <c r="Z1" s="749"/>
      <c r="AA1" s="749"/>
      <c r="AB1" s="749"/>
      <c r="AC1" s="749"/>
      <c r="AD1" s="749"/>
      <c r="AE1" s="749"/>
      <c r="AF1" s="749"/>
      <c r="AG1" s="749"/>
      <c r="AH1" s="749"/>
      <c r="AI1" s="750"/>
      <c r="AJ1" s="748"/>
      <c r="AK1" s="750"/>
      <c r="AL1" s="750"/>
      <c r="AM1" s="750"/>
      <c r="AN1" s="750"/>
      <c r="AO1" s="77"/>
      <c r="AP1" s="77"/>
      <c r="AQ1" s="752" t="s">
        <v>68</v>
      </c>
      <c r="AR1" s="752"/>
      <c r="AS1" s="753" t="str">
        <f aca="false">IF(基本情報入力シート!C33="","",基本情報入力シート!C33)</f>
        <v>○○市</v>
      </c>
      <c r="AT1" s="754"/>
      <c r="AU1" s="754"/>
      <c r="AZ1" s="685"/>
      <c r="BD1" s="1"/>
      <c r="BE1" s="1"/>
      <c r="BF1" s="1"/>
      <c r="BG1" s="1"/>
      <c r="BH1" s="1"/>
    </row>
    <row r="2" customFormat="false" ht="21" hidden="false" customHeight="true" outlineLevel="0" collapsed="false">
      <c r="A2" s="79"/>
      <c r="B2" s="532"/>
      <c r="C2" s="532"/>
      <c r="D2" s="532"/>
      <c r="E2" s="532"/>
      <c r="F2" s="532"/>
      <c r="G2" s="78"/>
      <c r="H2" s="78"/>
      <c r="I2" s="756"/>
      <c r="J2" s="78"/>
      <c r="K2" s="410"/>
      <c r="L2" s="78"/>
      <c r="M2" s="78"/>
      <c r="N2" s="78"/>
      <c r="O2" s="78"/>
      <c r="P2" s="747"/>
      <c r="Q2" s="747"/>
      <c r="R2" s="748"/>
      <c r="S2" s="78"/>
      <c r="U2" s="747"/>
      <c r="V2" s="748"/>
      <c r="W2" s="285"/>
      <c r="X2" s="285"/>
      <c r="Y2" s="285"/>
      <c r="Z2" s="285"/>
      <c r="AA2" s="285"/>
      <c r="AB2" s="285"/>
      <c r="AC2" s="285"/>
      <c r="AD2" s="285"/>
      <c r="AE2" s="285"/>
      <c r="AF2" s="285"/>
      <c r="AG2" s="285"/>
      <c r="AH2" s="285"/>
      <c r="AI2" s="750"/>
      <c r="AJ2" s="748"/>
      <c r="AK2" s="748"/>
      <c r="AL2" s="748"/>
      <c r="AM2" s="748"/>
      <c r="AN2" s="748"/>
      <c r="AO2" s="77"/>
      <c r="AP2" s="77"/>
      <c r="AQ2" s="579"/>
      <c r="AR2" s="886"/>
      <c r="AS2" s="579"/>
      <c r="AT2" s="579"/>
      <c r="AU2" s="579"/>
      <c r="AV2" s="758"/>
      <c r="AW2" s="685"/>
      <c r="AX2" s="758"/>
      <c r="AZ2" s="685"/>
      <c r="BD2" s="1"/>
      <c r="BE2" s="1"/>
      <c r="BF2" s="1"/>
      <c r="BG2" s="1"/>
      <c r="BH2" s="1"/>
    </row>
    <row r="3" customFormat="false" ht="27" hidden="false" customHeight="true" outlineLevel="0" collapsed="false">
      <c r="A3" s="541" t="s">
        <v>12</v>
      </c>
      <c r="B3" s="541"/>
      <c r="C3" s="541"/>
      <c r="D3" s="542" t="str">
        <f aca="false">IF(基本情報入力シート!M38="","",基本情報入力シート!M38)</f>
        <v>○○ケアサービス</v>
      </c>
      <c r="E3" s="542"/>
      <c r="F3" s="542"/>
      <c r="G3" s="542"/>
      <c r="H3" s="542"/>
      <c r="I3" s="542"/>
      <c r="J3" s="542"/>
      <c r="K3" s="410"/>
      <c r="L3" s="552"/>
      <c r="M3" s="552"/>
      <c r="O3" s="552"/>
      <c r="P3" s="759"/>
      <c r="Q3" s="759"/>
      <c r="R3" s="760"/>
      <c r="S3" s="552"/>
      <c r="T3" s="748"/>
      <c r="U3" s="747"/>
      <c r="V3" s="748"/>
      <c r="W3" s="285"/>
      <c r="X3" s="749"/>
      <c r="Y3" s="749"/>
      <c r="Z3" s="749"/>
      <c r="AA3" s="749"/>
      <c r="AB3" s="749"/>
      <c r="AC3" s="749"/>
      <c r="AD3" s="749"/>
      <c r="AE3" s="749"/>
      <c r="AF3" s="749"/>
      <c r="AG3" s="749"/>
      <c r="AH3" s="749"/>
      <c r="AI3" s="750"/>
      <c r="AJ3" s="748"/>
      <c r="AK3" s="748"/>
      <c r="AL3" s="748"/>
      <c r="AM3" s="748"/>
      <c r="AN3" s="748"/>
      <c r="AO3" s="77"/>
      <c r="AP3" s="77"/>
      <c r="AQ3" s="579"/>
      <c r="AR3" s="886"/>
      <c r="AS3" s="579"/>
      <c r="AT3" s="579"/>
      <c r="AU3" s="579"/>
      <c r="AZ3" s="685"/>
      <c r="BD3" s="1"/>
      <c r="BE3" s="1"/>
      <c r="BF3" s="1"/>
      <c r="BG3" s="1"/>
      <c r="BH3" s="1"/>
    </row>
    <row r="4" customFormat="false" ht="21" hidden="false" customHeight="true" outlineLevel="0" collapsed="false">
      <c r="A4" s="544"/>
      <c r="B4" s="545"/>
      <c r="C4" s="545"/>
      <c r="D4" s="546"/>
      <c r="E4" s="546"/>
      <c r="F4" s="546"/>
      <c r="G4" s="547"/>
      <c r="H4" s="547"/>
      <c r="I4" s="547"/>
      <c r="J4" s="547"/>
      <c r="K4" s="547"/>
      <c r="L4" s="552"/>
      <c r="M4" s="552"/>
      <c r="N4" s="552"/>
      <c r="O4" s="552"/>
      <c r="P4" s="759"/>
      <c r="Q4" s="747"/>
      <c r="R4" s="769"/>
      <c r="S4" s="552"/>
      <c r="T4" s="748"/>
      <c r="U4" s="747"/>
      <c r="V4" s="748"/>
      <c r="W4" s="285"/>
      <c r="X4" s="749"/>
      <c r="Y4" s="749"/>
      <c r="Z4" s="749"/>
      <c r="AA4" s="749"/>
      <c r="AB4" s="749"/>
      <c r="AC4" s="749"/>
      <c r="AD4" s="749"/>
      <c r="AE4" s="749"/>
      <c r="AF4" s="749"/>
      <c r="AG4" s="749"/>
      <c r="AH4" s="749"/>
      <c r="AI4" s="787"/>
      <c r="AJ4" s="748"/>
      <c r="AK4" s="748"/>
      <c r="AL4" s="748"/>
      <c r="AM4" s="748"/>
      <c r="AN4" s="748"/>
      <c r="AO4" s="77"/>
      <c r="AP4" s="77"/>
      <c r="AQ4" s="579"/>
      <c r="AR4" s="886"/>
      <c r="AS4" s="579"/>
      <c r="AT4" s="579"/>
      <c r="AU4" s="579"/>
      <c r="BD4" s="1"/>
      <c r="BE4" s="1"/>
      <c r="BF4" s="1"/>
      <c r="BG4" s="1"/>
      <c r="BH4" s="1"/>
    </row>
    <row r="5" customFormat="false" ht="35.25" hidden="false" customHeight="true" outlineLevel="0" collapsed="false">
      <c r="A5" s="557" t="s">
        <v>456</v>
      </c>
      <c r="B5" s="557"/>
      <c r="C5" s="557"/>
      <c r="D5" s="557"/>
      <c r="E5" s="557"/>
      <c r="F5" s="557"/>
      <c r="G5" s="557"/>
      <c r="H5" s="557"/>
      <c r="I5" s="557"/>
      <c r="J5" s="557"/>
      <c r="K5" s="557"/>
      <c r="L5" s="762" t="n">
        <f aca="false">IFERROR(SUMIF(T:T, "区分変更後の算定予定", AI:AI),"")</f>
        <v>2435562</v>
      </c>
      <c r="M5" s="887" t="s">
        <v>78</v>
      </c>
      <c r="N5" s="552"/>
      <c r="O5" s="552"/>
      <c r="P5" s="759"/>
      <c r="Q5" s="747"/>
      <c r="R5" s="769"/>
      <c r="S5" s="552"/>
      <c r="T5" s="748"/>
      <c r="U5" s="747"/>
      <c r="V5" s="748"/>
      <c r="W5" s="285"/>
      <c r="X5" s="749"/>
      <c r="Y5" s="749"/>
      <c r="Z5" s="749"/>
      <c r="AA5" s="749"/>
      <c r="AB5" s="749"/>
      <c r="AC5" s="749"/>
      <c r="AD5" s="749"/>
      <c r="AE5" s="749"/>
      <c r="AF5" s="749"/>
      <c r="AG5" s="749"/>
      <c r="AH5" s="749"/>
      <c r="AI5" s="787"/>
      <c r="AJ5" s="748"/>
      <c r="AK5" s="769" t="s">
        <v>457</v>
      </c>
      <c r="AL5" s="748"/>
      <c r="AM5" s="748"/>
      <c r="AN5" s="748"/>
      <c r="AO5" s="77"/>
      <c r="AP5" s="562"/>
      <c r="AQ5" s="562"/>
      <c r="AR5" s="772"/>
      <c r="AS5" s="562"/>
      <c r="AT5" s="562"/>
      <c r="AU5" s="562"/>
      <c r="AV5" s="786"/>
      <c r="AY5" s="786"/>
      <c r="AZ5" s="786"/>
      <c r="BA5" s="786"/>
      <c r="BB5" s="786"/>
      <c r="BC5" s="786"/>
      <c r="BD5" s="786"/>
      <c r="BE5" s="786"/>
      <c r="BF5" s="786"/>
      <c r="BG5" s="786"/>
      <c r="BH5" s="786"/>
    </row>
    <row r="6" customFormat="false" ht="35.25" hidden="false" customHeight="true" outlineLevel="0" collapsed="false">
      <c r="A6" s="766"/>
      <c r="B6" s="767" t="s">
        <v>420</v>
      </c>
      <c r="C6" s="767"/>
      <c r="D6" s="767"/>
      <c r="E6" s="767"/>
      <c r="F6" s="767"/>
      <c r="G6" s="767"/>
      <c r="H6" s="767"/>
      <c r="I6" s="767"/>
      <c r="J6" s="767"/>
      <c r="K6" s="767"/>
      <c r="L6" s="768" t="n">
        <f aca="false">IFERROR(SUMIF(T:T, "区分変更後の算定予定", AK:AK),"")</f>
        <v>1217781</v>
      </c>
      <c r="M6" s="887" t="s">
        <v>78</v>
      </c>
      <c r="N6" s="78"/>
      <c r="O6" s="78"/>
      <c r="P6" s="747"/>
      <c r="Q6" s="747"/>
      <c r="R6" s="769"/>
      <c r="S6" s="552"/>
      <c r="T6" s="748"/>
      <c r="U6" s="747"/>
      <c r="V6" s="748"/>
      <c r="W6" s="285"/>
      <c r="X6" s="749"/>
      <c r="Y6" s="749"/>
      <c r="Z6" s="749"/>
      <c r="AA6" s="749"/>
      <c r="AB6" s="749"/>
      <c r="AC6" s="749"/>
      <c r="AD6" s="749"/>
      <c r="AE6" s="749"/>
      <c r="AF6" s="749"/>
      <c r="AG6" s="749"/>
      <c r="AH6" s="749"/>
      <c r="AI6" s="787"/>
      <c r="AJ6" s="748"/>
      <c r="AK6" s="775" t="s">
        <v>357</v>
      </c>
      <c r="AL6" s="775"/>
      <c r="AM6" s="775"/>
      <c r="AN6" s="775"/>
      <c r="AO6" s="775"/>
      <c r="AP6" s="775"/>
      <c r="AQ6" s="775"/>
      <c r="AR6" s="888" t="n">
        <f aca="false">SUMIF(T:T,"区分変更後の算定予定",AR:AR)</f>
        <v>0</v>
      </c>
      <c r="AS6" s="579"/>
      <c r="AT6" s="562"/>
      <c r="AU6" s="562"/>
      <c r="AV6" s="565" t="s">
        <v>458</v>
      </c>
      <c r="AW6" s="565"/>
      <c r="AY6" s="786"/>
      <c r="AZ6" s="786"/>
      <c r="BA6" s="786"/>
      <c r="BB6" s="786"/>
      <c r="BC6" s="786"/>
      <c r="BD6" s="786"/>
      <c r="BE6" s="786"/>
      <c r="BF6" s="786"/>
      <c r="BG6" s="786"/>
      <c r="BH6" s="786"/>
    </row>
    <row r="7" customFormat="false" ht="35.25" hidden="false" customHeight="true" outlineLevel="0" collapsed="false">
      <c r="A7" s="766"/>
      <c r="B7" s="767" t="s">
        <v>423</v>
      </c>
      <c r="C7" s="767"/>
      <c r="D7" s="767"/>
      <c r="E7" s="767"/>
      <c r="F7" s="767"/>
      <c r="G7" s="767"/>
      <c r="H7" s="767"/>
      <c r="I7" s="767"/>
      <c r="J7" s="767"/>
      <c r="K7" s="767"/>
      <c r="L7" s="768" t="n">
        <f aca="false">IFERROR(SUMIF(T:T, "区分変更後の算定予定", AM:AM),"")</f>
        <v>390606</v>
      </c>
      <c r="M7" s="887" t="s">
        <v>78</v>
      </c>
      <c r="N7" s="748"/>
      <c r="O7" s="748"/>
      <c r="P7" s="747"/>
      <c r="Q7" s="747"/>
      <c r="R7" s="769"/>
      <c r="S7" s="552"/>
      <c r="T7" s="748"/>
      <c r="U7" s="747"/>
      <c r="V7" s="748"/>
      <c r="W7" s="285"/>
      <c r="X7" s="749"/>
      <c r="Y7" s="749"/>
      <c r="Z7" s="749"/>
      <c r="AA7" s="749"/>
      <c r="AB7" s="749"/>
      <c r="AC7" s="749"/>
      <c r="AD7" s="749"/>
      <c r="AE7" s="749"/>
      <c r="AF7" s="749"/>
      <c r="AG7" s="749"/>
      <c r="AH7" s="285"/>
      <c r="AI7" s="781"/>
      <c r="AJ7" s="748"/>
      <c r="AK7" s="775" t="s">
        <v>459</v>
      </c>
      <c r="AL7" s="775"/>
      <c r="AM7" s="775"/>
      <c r="AN7" s="775"/>
      <c r="AO7" s="775"/>
      <c r="AP7" s="775"/>
      <c r="AQ7" s="775"/>
      <c r="AR7" s="889" t="n">
        <f aca="false">SUM(BD:BD)</f>
        <v>0</v>
      </c>
      <c r="AS7" s="579"/>
      <c r="AT7" s="562"/>
      <c r="AU7" s="579"/>
      <c r="AV7" s="890" t="str">
        <f aca="false">IF((COUNTIFS(T:T,"区分変更後の算定予定",U:U,"新加算Ⅰ")+COUNTIFS(T:T,"区分変更後の算定予定",U:U,"新加算Ⅱ")+COUNTIFS(T:T,"区分変更後の算定予定",U:U,"新加算Ⅲ"))&gt;=1,"旧処遇加算Ⅰ相当あり","旧処遇加算Ⅰ相当なし")</f>
        <v>旧処遇加算Ⅰ相当なし</v>
      </c>
      <c r="AW7" s="890"/>
      <c r="AX7" s="891" t="str">
        <f aca="false">IF((COUNTIFS(T:T,"区分変更後の算定予定",U:U,"新加算Ⅰ")+COUNTIFS(T:T,"区分変更後の算定予定",U:U,"新加算Ⅱ")+COUNTIFS(T:T,"区分変更後の算定予定",U:U,"新加算Ⅲ")+COUNTIFS(T:T,"区分変更後の算定予定",U:U,"新加算Ⅳ"))&gt;=1,"旧処遇加算Ⅰ・Ⅱ相当あり","旧処遇加算Ⅰ・Ⅱ相当なし")</f>
        <v>旧処遇加算Ⅰ・Ⅱ相当あり</v>
      </c>
      <c r="AY7" s="891"/>
      <c r="AZ7" s="891" t="str">
        <f aca="false">IF((COUNTIFS(T:T,"区分変更後の算定予定",U:U,"新加算Ⅰ")+COUNTIFS(T:T,"区分変更後の算定予定",U:U,"新加算Ⅱ"))&gt;=1,"旧特定加算相当あり","旧特定加算相当なし")</f>
        <v>旧特定加算相当なし</v>
      </c>
      <c r="BA7" s="891"/>
      <c r="BB7" s="891"/>
      <c r="BC7" s="891" t="str">
        <f aca="false">IF((COUNTIFS(T:T,"区分変更後の算定予定",U:U,"新加算Ⅰ"))&gt;=1,"旧特定加算Ⅰ相当あり","旧特定加算Ⅰ相当なし")</f>
        <v>旧特定加算Ⅰ相当なし</v>
      </c>
      <c r="BD7" s="891"/>
      <c r="BE7" s="891"/>
      <c r="BH7" s="1"/>
    </row>
    <row r="8" customFormat="false" ht="35.25" hidden="false" customHeight="true" outlineLevel="0" collapsed="false">
      <c r="A8" s="777"/>
      <c r="B8" s="767" t="s">
        <v>425</v>
      </c>
      <c r="C8" s="767"/>
      <c r="D8" s="767"/>
      <c r="E8" s="767"/>
      <c r="F8" s="767"/>
      <c r="G8" s="767"/>
      <c r="H8" s="767"/>
      <c r="I8" s="767"/>
      <c r="J8" s="767"/>
      <c r="K8" s="767"/>
      <c r="L8" s="892" t="n">
        <f aca="false">IFERROR(SUMIF(T:T, "区分変更後の算定予定", AJ:AJ),"")</f>
        <v>1493502</v>
      </c>
      <c r="M8" s="887" t="s">
        <v>78</v>
      </c>
      <c r="N8" s="748"/>
      <c r="O8" s="748"/>
      <c r="P8" s="747"/>
      <c r="Q8" s="576"/>
      <c r="R8" s="577"/>
      <c r="S8" s="577"/>
      <c r="T8" s="779"/>
      <c r="U8" s="780"/>
      <c r="V8" s="748"/>
      <c r="W8" s="285"/>
      <c r="X8" s="285"/>
      <c r="Y8" s="285"/>
      <c r="Z8" s="749"/>
      <c r="AA8" s="285"/>
      <c r="AB8" s="285"/>
      <c r="AC8" s="285"/>
      <c r="AD8" s="285"/>
      <c r="AE8" s="285"/>
      <c r="AF8" s="285"/>
      <c r="AG8" s="285"/>
      <c r="AH8" s="285"/>
      <c r="AI8" s="781"/>
      <c r="AJ8" s="748"/>
      <c r="AK8" s="748"/>
      <c r="AL8" s="748"/>
      <c r="AM8" s="748"/>
      <c r="AN8" s="748"/>
      <c r="AO8" s="77"/>
      <c r="AP8" s="77"/>
      <c r="AQ8" s="579"/>
      <c r="AR8" s="886"/>
      <c r="AS8" s="579"/>
      <c r="AT8" s="579"/>
      <c r="AU8" s="579"/>
    </row>
    <row r="9" customFormat="false" ht="35.25" hidden="false" customHeight="true" outlineLevel="0" collapsed="false">
      <c r="A9" s="575" t="s">
        <v>460</v>
      </c>
      <c r="B9" s="575"/>
      <c r="C9" s="575"/>
      <c r="D9" s="575"/>
      <c r="E9" s="575"/>
      <c r="F9" s="575"/>
      <c r="G9" s="575"/>
      <c r="H9" s="575"/>
      <c r="I9" s="575"/>
      <c r="J9" s="575"/>
      <c r="K9" s="575"/>
      <c r="L9" s="575"/>
      <c r="M9" s="78"/>
      <c r="N9" s="748"/>
      <c r="O9" s="748"/>
      <c r="P9" s="747"/>
      <c r="Q9" s="576"/>
      <c r="R9" s="577"/>
      <c r="S9" s="577"/>
      <c r="T9" s="779"/>
      <c r="U9" s="780"/>
      <c r="V9" s="748"/>
      <c r="W9" s="285"/>
      <c r="X9" s="285"/>
      <c r="Y9" s="285"/>
      <c r="Z9" s="749"/>
      <c r="AA9" s="285"/>
      <c r="AB9" s="285"/>
      <c r="AC9" s="285"/>
      <c r="AD9" s="285"/>
      <c r="AE9" s="285"/>
      <c r="AF9" s="285"/>
      <c r="AG9" s="285"/>
      <c r="AH9" s="285"/>
      <c r="AI9" s="781"/>
      <c r="AJ9" s="748"/>
      <c r="AK9" s="748"/>
      <c r="AL9" s="748"/>
      <c r="AM9" s="893"/>
      <c r="AN9" s="748"/>
      <c r="AO9" s="77"/>
      <c r="AP9" s="77"/>
      <c r="AQ9" s="579"/>
      <c r="AR9" s="764"/>
      <c r="AS9" s="579"/>
      <c r="AT9" s="579"/>
      <c r="AU9" s="579"/>
      <c r="BE9" s="12"/>
    </row>
    <row r="10" customFormat="false" ht="15.75" hidden="false" customHeight="true" outlineLevel="0" collapsed="false">
      <c r="A10" s="575"/>
      <c r="B10" s="575"/>
      <c r="C10" s="575"/>
      <c r="D10" s="575"/>
      <c r="E10" s="575"/>
      <c r="F10" s="575"/>
      <c r="G10" s="575"/>
      <c r="H10" s="575"/>
      <c r="I10" s="575"/>
      <c r="J10" s="575"/>
      <c r="K10" s="575"/>
      <c r="L10" s="575"/>
      <c r="M10" s="78"/>
      <c r="N10" s="748"/>
      <c r="O10" s="748"/>
      <c r="P10" s="747"/>
      <c r="Q10" s="576"/>
      <c r="R10" s="577"/>
      <c r="S10" s="577"/>
      <c r="T10" s="779"/>
      <c r="U10" s="780"/>
      <c r="V10" s="748"/>
      <c r="W10" s="285"/>
      <c r="X10" s="285"/>
      <c r="Y10" s="285"/>
      <c r="Z10" s="749"/>
      <c r="AA10" s="285"/>
      <c r="AB10" s="285"/>
      <c r="AC10" s="285"/>
      <c r="AD10" s="285"/>
      <c r="AE10" s="285"/>
      <c r="AF10" s="285"/>
      <c r="AG10" s="285"/>
      <c r="AH10" s="285"/>
      <c r="AI10" s="781"/>
      <c r="AJ10" s="748"/>
      <c r="AK10" s="748"/>
      <c r="AL10" s="748"/>
      <c r="AM10" s="893"/>
      <c r="AN10" s="748"/>
      <c r="AO10" s="77"/>
      <c r="AP10" s="77"/>
      <c r="AQ10" s="579"/>
      <c r="AR10" s="764"/>
      <c r="AS10" s="579"/>
      <c r="AT10" s="579"/>
      <c r="AU10" s="579"/>
      <c r="BE10" s="12"/>
    </row>
    <row r="11" s="1" customFormat="true" ht="32.25" hidden="false" customHeight="true" outlineLevel="0" collapsed="false">
      <c r="A11" s="575"/>
      <c r="B11" s="575"/>
      <c r="C11" s="575"/>
      <c r="D11" s="575"/>
      <c r="E11" s="575"/>
      <c r="F11" s="575"/>
      <c r="G11" s="575"/>
      <c r="H11" s="575"/>
      <c r="I11" s="575"/>
      <c r="J11" s="575"/>
      <c r="K11" s="575"/>
      <c r="L11" s="575"/>
      <c r="M11" s="78"/>
      <c r="N11" s="78"/>
      <c r="O11" s="78"/>
      <c r="P11" s="747"/>
      <c r="Q11" s="747"/>
      <c r="R11" s="748"/>
      <c r="S11" s="78"/>
      <c r="T11" s="748"/>
      <c r="U11" s="747"/>
      <c r="V11" s="748"/>
      <c r="W11" s="285"/>
      <c r="X11" s="749"/>
      <c r="Y11" s="749"/>
      <c r="Z11" s="749"/>
      <c r="AA11" s="749"/>
      <c r="AB11" s="749"/>
      <c r="AC11" s="749"/>
      <c r="AD11" s="749"/>
      <c r="AE11" s="749"/>
      <c r="AF11" s="749"/>
      <c r="AG11" s="749"/>
      <c r="AH11" s="749"/>
      <c r="AI11" s="787"/>
      <c r="AJ11" s="748"/>
      <c r="AK11" s="748"/>
      <c r="AL11" s="748"/>
      <c r="AM11" s="788" t="str">
        <f aca="false">IFERROR(IF(COUNTIF(AZ:AZ,"未入力")=0,"○","未入力あり"),"")</f>
        <v>○</v>
      </c>
      <c r="AN11" s="788"/>
      <c r="AO11" s="788" t="str">
        <f aca="false">IFERROR(IF(COUNTIF(BA:BA,"未入力")=0,"○","未入力あり"),"")</f>
        <v>○</v>
      </c>
      <c r="AP11" s="788" t="str">
        <f aca="false">IFERROR(IF(COUNTIF(BB:BB,"未入力")=0,"○","未入力あり"),"")</f>
        <v>○</v>
      </c>
      <c r="AQ11" s="788" t="str">
        <f aca="false">IFERROR(IF(COUNTIF(BC:BC,"未入力")=0,"○","未入力あり"),"")</f>
        <v>○</v>
      </c>
      <c r="AR11" s="894" t="str">
        <f aca="false">IF(AZ7="旧特定加算相当なし","",IF(AR6&gt;=AR7,"○","×"))</f>
        <v/>
      </c>
      <c r="AS11" s="788" t="str">
        <f aca="false">IF(BC7="旧特定加算Ⅰ相当なし","",IF(COUNTIF(BE:BE,"未入力")=0,"○","未入力あり"))</f>
        <v/>
      </c>
      <c r="AT11" s="791" t="s">
        <v>364</v>
      </c>
      <c r="AU11" s="579"/>
      <c r="AV11" s="12"/>
      <c r="AW11" s="12"/>
      <c r="AX11" s="12"/>
    </row>
    <row r="12" customFormat="false" ht="59.25" hidden="false" customHeight="true" outlineLevel="0" collapsed="false">
      <c r="A12" s="585"/>
      <c r="B12" s="586" t="s">
        <v>365</v>
      </c>
      <c r="C12" s="586"/>
      <c r="D12" s="586"/>
      <c r="E12" s="586"/>
      <c r="F12" s="586"/>
      <c r="G12" s="586" t="s">
        <v>41</v>
      </c>
      <c r="H12" s="587" t="s">
        <v>42</v>
      </c>
      <c r="I12" s="587"/>
      <c r="J12" s="588" t="s">
        <v>43</v>
      </c>
      <c r="K12" s="589" t="s">
        <v>44</v>
      </c>
      <c r="L12" s="590" t="s">
        <v>366</v>
      </c>
      <c r="M12" s="591" t="s">
        <v>367</v>
      </c>
      <c r="N12" s="592" t="s">
        <v>430</v>
      </c>
      <c r="O12" s="794" t="s">
        <v>431</v>
      </c>
      <c r="P12" s="795" t="s">
        <v>432</v>
      </c>
      <c r="Q12" s="795"/>
      <c r="R12" s="795"/>
      <c r="S12" s="796" t="s">
        <v>382</v>
      </c>
      <c r="T12" s="592" t="s">
        <v>433</v>
      </c>
      <c r="U12" s="592"/>
      <c r="V12" s="895" t="s">
        <v>384</v>
      </c>
      <c r="W12" s="895" t="s">
        <v>461</v>
      </c>
      <c r="X12" s="895"/>
      <c r="Y12" s="895"/>
      <c r="Z12" s="895"/>
      <c r="AA12" s="895"/>
      <c r="AB12" s="895"/>
      <c r="AC12" s="895"/>
      <c r="AD12" s="895"/>
      <c r="AE12" s="895"/>
      <c r="AF12" s="895"/>
      <c r="AG12" s="895"/>
      <c r="AH12" s="895"/>
      <c r="AI12" s="896" t="s">
        <v>435</v>
      </c>
      <c r="AJ12" s="897" t="s">
        <v>371</v>
      </c>
      <c r="AK12" s="596" t="s">
        <v>436</v>
      </c>
      <c r="AL12" s="596"/>
      <c r="AM12" s="800" t="s">
        <v>437</v>
      </c>
      <c r="AN12" s="800"/>
      <c r="AO12" s="597" t="s">
        <v>373</v>
      </c>
      <c r="AP12" s="597"/>
      <c r="AQ12" s="598" t="s">
        <v>374</v>
      </c>
      <c r="AR12" s="598" t="s">
        <v>375</v>
      </c>
      <c r="AS12" s="599" t="s">
        <v>376</v>
      </c>
      <c r="AT12" s="801" t="s">
        <v>377</v>
      </c>
      <c r="AU12" s="898"/>
      <c r="AV12" s="556"/>
      <c r="BF12" s="601" t="s">
        <v>378</v>
      </c>
      <c r="BG12" s="601"/>
      <c r="BH12" s="601"/>
    </row>
    <row r="13" customFormat="false" ht="132.75" hidden="false" customHeight="true" outlineLevel="0" collapsed="false">
      <c r="A13" s="585"/>
      <c r="B13" s="586"/>
      <c r="C13" s="586"/>
      <c r="D13" s="586"/>
      <c r="E13" s="586"/>
      <c r="F13" s="586"/>
      <c r="G13" s="586"/>
      <c r="H13" s="602" t="s">
        <v>379</v>
      </c>
      <c r="I13" s="602" t="s">
        <v>380</v>
      </c>
      <c r="J13" s="588"/>
      <c r="K13" s="589"/>
      <c r="L13" s="590"/>
      <c r="M13" s="591"/>
      <c r="N13" s="592"/>
      <c r="O13" s="794"/>
      <c r="P13" s="795"/>
      <c r="Q13" s="795"/>
      <c r="R13" s="795"/>
      <c r="S13" s="796"/>
      <c r="T13" s="592"/>
      <c r="U13" s="592"/>
      <c r="V13" s="895"/>
      <c r="W13" s="895"/>
      <c r="X13" s="895"/>
      <c r="Y13" s="895"/>
      <c r="Z13" s="895"/>
      <c r="AA13" s="895"/>
      <c r="AB13" s="895"/>
      <c r="AC13" s="895"/>
      <c r="AD13" s="895"/>
      <c r="AE13" s="895"/>
      <c r="AF13" s="895"/>
      <c r="AG13" s="895"/>
      <c r="AH13" s="895"/>
      <c r="AI13" s="896"/>
      <c r="AJ13" s="897"/>
      <c r="AK13" s="899" t="s">
        <v>462</v>
      </c>
      <c r="AL13" s="900" t="s">
        <v>440</v>
      </c>
      <c r="AM13" s="900" t="s">
        <v>441</v>
      </c>
      <c r="AN13" s="901" t="s">
        <v>442</v>
      </c>
      <c r="AO13" s="901" t="s">
        <v>389</v>
      </c>
      <c r="AP13" s="900" t="s">
        <v>390</v>
      </c>
      <c r="AQ13" s="902" t="s">
        <v>391</v>
      </c>
      <c r="AR13" s="610" t="s">
        <v>392</v>
      </c>
      <c r="AS13" s="903" t="s">
        <v>393</v>
      </c>
      <c r="AT13" s="801"/>
      <c r="AU13" s="898"/>
      <c r="AV13" s="613" t="s">
        <v>443</v>
      </c>
      <c r="AW13" s="806" t="s">
        <v>444</v>
      </c>
      <c r="AX13" s="806" t="s">
        <v>445</v>
      </c>
      <c r="AY13" s="613" t="s">
        <v>395</v>
      </c>
      <c r="AZ13" s="613" t="s">
        <v>397</v>
      </c>
      <c r="BA13" s="613" t="s">
        <v>398</v>
      </c>
      <c r="BB13" s="613" t="s">
        <v>399</v>
      </c>
      <c r="BC13" s="613" t="s">
        <v>400</v>
      </c>
      <c r="BD13" s="616" t="s">
        <v>401</v>
      </c>
      <c r="BE13" s="616" t="s">
        <v>402</v>
      </c>
      <c r="BF13" s="601"/>
      <c r="BG13" s="601"/>
      <c r="BH13" s="601"/>
    </row>
    <row r="14" customFormat="false" ht="30" hidden="false" customHeight="true" outlineLevel="0" collapsed="false">
      <c r="A14" s="617" t="n">
        <v>1</v>
      </c>
      <c r="B14" s="618" t="n">
        <f aca="false">IF(基本情報入力シート!C54="","",基本情報入力シート!C54)</f>
        <v>1334567890</v>
      </c>
      <c r="C14" s="618"/>
      <c r="D14" s="618"/>
      <c r="E14" s="618"/>
      <c r="F14" s="618"/>
      <c r="G14" s="619" t="str">
        <f aca="false">IF(基本情報入力シート!M54="","",基本情報入力シート!M54)</f>
        <v>東京都</v>
      </c>
      <c r="H14" s="619" t="str">
        <f aca="false">IF(基本情報入力シート!R54="","",基本情報入力シート!R54)</f>
        <v>東京都</v>
      </c>
      <c r="I14" s="619" t="str">
        <f aca="false">IF(基本情報入力シート!W54="","",基本情報入力シート!W54)</f>
        <v>千代田区</v>
      </c>
      <c r="J14" s="809" t="str">
        <f aca="false">IF(基本情報入力シート!X54="","",基本情報入力シート!X54)</f>
        <v>○○ケアセンター</v>
      </c>
      <c r="K14" s="619" t="str">
        <f aca="false">IF(基本情報入力シート!Y54="","",基本情報入力シート!Y54)</f>
        <v>訪問介護</v>
      </c>
      <c r="L14" s="810" t="n">
        <f aca="false">IF(基本情報入力シート!AB54="","",基本情報入力シート!AB54)</f>
        <v>185000</v>
      </c>
      <c r="M14" s="811" t="n">
        <f aca="false">IF(基本情報入力シート!AC54="","",基本情報入力シート!AC54)</f>
        <v>11.4</v>
      </c>
      <c r="N14" s="812" t="str">
        <f aca="false">IF('別紙様式2-2（４・５月分）'!Q14="","",'別紙様式2-2（４・５月分）'!Q14)</f>
        <v>処遇加算Ⅰ</v>
      </c>
      <c r="O14" s="864" t="n">
        <f aca="false">IF(SUM('別紙様式2-2（４・５月分）'!R14:R16)=0,"",SUM('別紙様式2-2（４・５月分）'!R14:R16))</f>
        <v>0.224</v>
      </c>
      <c r="P14" s="814" t="e">
        <f aca="false">IFERROR(VLOOKUP('別紙様式2-2（４・５月分）'!AR14,【参考】数式用!$AT$5:$AU$22,2,FALSE),"")))</f>
        <v>#N/A</v>
      </c>
      <c r="Q14" s="814"/>
      <c r="R14" s="814"/>
      <c r="S14" s="865" t="e">
        <f aca="false">IFERROR(VLOOKUP(K14,【参考】数式用!$A$5:$AB$27,MATCH(P14,【参考】数式用!$B$4:$AB$4,0)+1,0),"")))</f>
        <v>#N/A</v>
      </c>
      <c r="T14" s="816" t="s">
        <v>463</v>
      </c>
      <c r="U14" s="904" t="str">
        <f aca="false">IF('別紙様式2-3（６月以降分）'!U14="","",'別紙様式2-3（６月以降分）'!U14)</f>
        <v>新加算Ⅰ</v>
      </c>
      <c r="V14" s="866" t="e">
        <f aca="false">IFERROR(VLOOKUP(K14,【参考】数式用!$A$5:$AB$27,MATCH(U14,【参考】数式用!$B$4:$AB$4,0)+1,0),"")))</f>
        <v>#N/A</v>
      </c>
      <c r="W14" s="819" t="s">
        <v>114</v>
      </c>
      <c r="X14" s="905" t="n">
        <f aca="false">'別紙様式2-3（６月以降分）'!X14</f>
        <v>6</v>
      </c>
      <c r="Y14" s="627" t="s">
        <v>115</v>
      </c>
      <c r="Z14" s="905" t="n">
        <f aca="false">'別紙様式2-3（６月以降分）'!Z14</f>
        <v>6</v>
      </c>
      <c r="AA14" s="627" t="s">
        <v>406</v>
      </c>
      <c r="AB14" s="905" t="n">
        <f aca="false">'別紙様式2-3（６月以降分）'!AB14</f>
        <v>7</v>
      </c>
      <c r="AC14" s="627" t="s">
        <v>115</v>
      </c>
      <c r="AD14" s="905" t="n">
        <f aca="false">'別紙様式2-3（６月以降分）'!AD14</f>
        <v>3</v>
      </c>
      <c r="AE14" s="627" t="s">
        <v>116</v>
      </c>
      <c r="AF14" s="627" t="s">
        <v>127</v>
      </c>
      <c r="AG14" s="627" t="n">
        <f aca="false">IF(X14&gt;=1,(AB14*12+AD14)-(X14*12+Z14)+1,"")</f>
        <v>10</v>
      </c>
      <c r="AH14" s="822" t="s">
        <v>407</v>
      </c>
      <c r="AI14" s="867" t="n">
        <f aca="false">'別紙様式2-3（６月以降分）'!AI14</f>
        <v>5167050</v>
      </c>
      <c r="AJ14" s="906" t="n">
        <f aca="false">'別紙様式2-3（６月以降分）'!AJ14</f>
        <v>2172270</v>
      </c>
      <c r="AK14" s="907" t="n">
        <f aca="false">'別紙様式2-3（６月以降分）'!AK14</f>
        <v>1529025</v>
      </c>
      <c r="AL14" s="908" t="str">
        <f aca="false">IF('別紙様式2-3（６月以降分）'!AL14="","",'別紙様式2-3（６月以降分）'!AL14)</f>
        <v/>
      </c>
      <c r="AM14" s="909" t="n">
        <f aca="false">'別紙様式2-3（６月以降分）'!AM14</f>
        <v>0</v>
      </c>
      <c r="AN14" s="910" t="str">
        <f aca="false">IF('別紙様式2-3（６月以降分）'!AN14="","",'別紙様式2-3（６月以降分）'!AN14)</f>
        <v/>
      </c>
      <c r="AO14" s="911" t="str">
        <f aca="false">IF('別紙様式2-3（６月以降分）'!AO14="","",'別紙様式2-3（６月以降分）'!AO14)</f>
        <v>令和６年度中に満たす</v>
      </c>
      <c r="AP14" s="912" t="str">
        <f aca="false">IF('別紙様式2-3（６月以降分）'!AP14="","",'別紙様式2-3（６月以降分）'!AP14)</f>
        <v/>
      </c>
      <c r="AQ14" s="913" t="str">
        <f aca="false">IF('別紙様式2-3（６月以降分）'!AQ14="","",'別紙様式2-3（６月以降分）'!AQ14)</f>
        <v>令和６年度中に満たす</v>
      </c>
      <c r="AR14" s="914" t="n">
        <f aca="false">IF('別紙様式2-3（６月以降分）'!AR14="","",'別紙様式2-3（６月以降分）'!AR14)</f>
        <v>1</v>
      </c>
      <c r="AS14" s="915" t="str">
        <f aca="false">IF('別紙様式2-3（６月以降分）'!AS14="","",'別紙様式2-3（６月以降分）'!AS14)</f>
        <v>特定事業所加算Ⅰ</v>
      </c>
      <c r="AT14" s="916" t="str">
        <f aca="false">IF(AV16="","",IF(V16&lt;V14,"！加算の要件上は問題ありませんが、令和６年度当初の新加算の加算率と比較して、移行後の加算率が下がる計画になっています。",""))</f>
        <v/>
      </c>
      <c r="AU14" s="917"/>
      <c r="AV14" s="918"/>
      <c r="AW14" s="919" t="str">
        <f aca="false">IF('別紙様式2-2（４・５月分）'!O14="","",'別紙様式2-2（４・５月分）'!O14)</f>
        <v>処遇加算Ⅱ</v>
      </c>
      <c r="AX14" s="879" t="n">
        <f aca="false">IF(SUM('別紙様式2-2（４・５月分）'!P14:P16)=0,"",SUM('別紙様式2-2（４・５月分）'!P14:P16))</f>
        <v>0.142</v>
      </c>
      <c r="AY14" s="920" t="e">
        <f aca="false">IFERROR(VLOOKUP(K14,【参考】数式用!$AJ$2:$AK$24,2,FALSE),"")))</f>
        <v>#N/A</v>
      </c>
      <c r="AZ14" s="685"/>
      <c r="BE14" s="12"/>
      <c r="BF14" s="832" t="str">
        <f aca="false">G14</f>
        <v>東京都</v>
      </c>
      <c r="BG14" s="832"/>
      <c r="BH14" s="832"/>
    </row>
    <row r="15" customFormat="false" ht="15" hidden="false" customHeight="true" outlineLevel="0" collapsed="false">
      <c r="A15" s="617"/>
      <c r="B15" s="618"/>
      <c r="C15" s="618"/>
      <c r="D15" s="618"/>
      <c r="E15" s="618"/>
      <c r="F15" s="618"/>
      <c r="G15" s="619"/>
      <c r="H15" s="619"/>
      <c r="I15" s="619"/>
      <c r="J15" s="809"/>
      <c r="K15" s="619"/>
      <c r="L15" s="810"/>
      <c r="M15" s="811"/>
      <c r="N15" s="838" t="str">
        <f aca="false">IF('別紙様式2-2（４・５月分）'!Q15="","",'別紙様式2-2（４・５月分）'!Q15)</f>
        <v>特定加算Ⅰ</v>
      </c>
      <c r="O15" s="864"/>
      <c r="P15" s="814"/>
      <c r="Q15" s="814"/>
      <c r="R15" s="814"/>
      <c r="S15" s="865"/>
      <c r="T15" s="816"/>
      <c r="U15" s="904"/>
      <c r="V15" s="866"/>
      <c r="W15" s="819"/>
      <c r="X15" s="905"/>
      <c r="Y15" s="627"/>
      <c r="Z15" s="905"/>
      <c r="AA15" s="627"/>
      <c r="AB15" s="905"/>
      <c r="AC15" s="627"/>
      <c r="AD15" s="905"/>
      <c r="AE15" s="627"/>
      <c r="AF15" s="627"/>
      <c r="AG15" s="627"/>
      <c r="AH15" s="822"/>
      <c r="AI15" s="867"/>
      <c r="AJ15" s="906"/>
      <c r="AK15" s="907"/>
      <c r="AL15" s="908"/>
      <c r="AM15" s="909"/>
      <c r="AN15" s="910"/>
      <c r="AO15" s="911"/>
      <c r="AP15" s="912"/>
      <c r="AQ15" s="913"/>
      <c r="AR15" s="914"/>
      <c r="AS15" s="915"/>
      <c r="AT15" s="921" t="str">
        <f aca="false">IF(AV16="","",IF(OR(AB16="",AB16&lt;&gt;7,AD16="",AD16&lt;&gt;3),"！算定期間の終わりが令和７年３月になっていません。年度内の廃止予定等がなければ、算定対象月を令和７年３月にしてください。",""))</f>
        <v/>
      </c>
      <c r="AU15" s="922"/>
      <c r="AV15" s="918"/>
      <c r="AW15" s="878" t="str">
        <f aca="false">IF('別紙様式2-2（４・５月分）'!O15="","",'別紙様式2-2（４・５月分）'!O15)</f>
        <v>特定加算Ⅱ</v>
      </c>
      <c r="AX15" s="879"/>
      <c r="AY15" s="920"/>
      <c r="AZ15" s="574"/>
      <c r="BE15" s="12"/>
      <c r="BF15" s="832" t="str">
        <f aca="false">G14</f>
        <v>東京都</v>
      </c>
      <c r="BG15" s="832"/>
      <c r="BH15" s="832"/>
    </row>
    <row r="16" customFormat="false" ht="15" hidden="false" customHeight="true" outlineLevel="0" collapsed="false">
      <c r="A16" s="617"/>
      <c r="B16" s="618"/>
      <c r="C16" s="618"/>
      <c r="D16" s="618"/>
      <c r="E16" s="618"/>
      <c r="F16" s="618"/>
      <c r="G16" s="619"/>
      <c r="H16" s="619"/>
      <c r="I16" s="619"/>
      <c r="J16" s="809"/>
      <c r="K16" s="619"/>
      <c r="L16" s="810"/>
      <c r="M16" s="811"/>
      <c r="N16" s="838"/>
      <c r="O16" s="864"/>
      <c r="P16" s="840" t="s">
        <v>118</v>
      </c>
      <c r="Q16" s="877" t="e">
        <f aca="false">IFERROR(VLOOKUP('別紙様式2-2（４・５月分）'!AR14,【参考】数式用!$AT$5:$AV$22,3,FALSE),"")))</f>
        <v>#N/A</v>
      </c>
      <c r="R16" s="842" t="s">
        <v>120</v>
      </c>
      <c r="S16" s="876" t="e">
        <f aca="false">IFERROR(VLOOKUP(K14,【参考】数式用!$A$5:$AB$27,MATCH(Q16,【参考】数式用!$B$4:$AB$4,0)+1,0),"")))</f>
        <v>#N/A</v>
      </c>
      <c r="T16" s="844" t="s">
        <v>464</v>
      </c>
      <c r="U16" s="923"/>
      <c r="V16" s="871" t="e">
        <f aca="false">IFERROR(VLOOKUP(K14,【参考】数式用!$A$5:$AB$27,MATCH(U16,【参考】数式用!$B$4:$AB$4,0)+1,0),"")))</f>
        <v>#N/A</v>
      </c>
      <c r="W16" s="847" t="s">
        <v>114</v>
      </c>
      <c r="X16" s="924"/>
      <c r="Y16" s="668" t="s">
        <v>115</v>
      </c>
      <c r="Z16" s="924"/>
      <c r="AA16" s="668" t="s">
        <v>406</v>
      </c>
      <c r="AB16" s="924"/>
      <c r="AC16" s="668" t="s">
        <v>115</v>
      </c>
      <c r="AD16" s="924"/>
      <c r="AE16" s="668" t="s">
        <v>116</v>
      </c>
      <c r="AF16" s="668" t="s">
        <v>127</v>
      </c>
      <c r="AG16" s="668" t="str">
        <f aca="false">IF(X16&gt;=1,(AB16*12+AD16)-(X16*12+Z16)+1,"")</f>
        <v/>
      </c>
      <c r="AH16" s="850" t="s">
        <v>407</v>
      </c>
      <c r="AI16" s="851" t="str">
        <f aca="false">IFERROR(ROUNDDOWN(ROUND(L14*V16,0)*M14,0)*AG16,"")</f>
        <v/>
      </c>
      <c r="AJ16" s="925" t="str">
        <f aca="false">IFERROR(ROUNDDOWN(ROUND((L14*(V16-AX14)),0)*M14,0)*AG16,"")</f>
        <v/>
      </c>
      <c r="AK16" s="853" t="e">
        <f aca="false">IFERROR(ROUNDDOWN(ROUNDDOWN(ROUND(L14*VLOOKUP(K14,【参考】数式用!$A$5:$AB$27,MATCH("新加算Ⅳ",【参考】数式用!$B$4:$AB$4,0)+1,0),0)*M14,0)*AG16*0.5,0),"")),0),0),0))</f>
        <v>#N/A</v>
      </c>
      <c r="AL16" s="926"/>
      <c r="AM16" s="927" t="e">
        <f aca="false">IFERROR(IF('別紙様式2-2（４・５月分）'!Q16="ベア加算","", IF(OR(U16="新加算Ⅰ",U16="新加算Ⅱ",U16="新加算Ⅲ",U16="新加算Ⅳ"),ROUNDDOWN(ROUND(L14*VLOOKUP(K14,【参考】数式用!$A$5:$I$27,MATCH("ベア加算",【参考】数式用!$B$4:$I$4,0)+1,0),0)*M14,0)*AG16,"")),"")),0),0))))</f>
        <v>#N/A</v>
      </c>
      <c r="AN16" s="928"/>
      <c r="AO16" s="929"/>
      <c r="AP16" s="930"/>
      <c r="AQ16" s="931"/>
      <c r="AR16" s="932"/>
      <c r="AS16" s="933"/>
      <c r="AT16" s="921"/>
      <c r="AU16" s="922"/>
      <c r="AV16" s="832" t="str">
        <f aca="false">IF(OR(AB14&lt;&gt;7,AD14&lt;&gt;3),"V列に色付け","")</f>
        <v/>
      </c>
      <c r="AW16" s="878"/>
      <c r="AX16" s="879"/>
      <c r="AY16" s="934"/>
      <c r="AZ16" s="836" t="e">
        <f aca="false">IF(AM16&lt;&gt;"",IF(AN16="○","入力済","未入力"),"")</f>
        <v>#N/A</v>
      </c>
      <c r="BA16" s="836" t="str">
        <f aca="false">IF(OR(U16="新加算Ⅰ",U16="新加算Ⅱ",U16="新加算Ⅲ",U16="新加算Ⅳ",U16="新加算Ⅴ（１）",U16="新加算Ⅴ（２）",U16="新加算Ⅴ（３）",U16="新加算ⅠⅤ（４）",U16="新加算Ⅴ（５）",U16="新加算Ⅴ（６）",U16="新加算Ⅴ（８）",U16="新加算Ⅴ（11）"),IF(OR(AO16="○",AO16="令和６年度中に満たす"),"入力済","未入力"),"")</f>
        <v/>
      </c>
      <c r="BB16" s="836" t="str">
        <f aca="false">IF(OR(U16="新加算Ⅴ（７）",U16="新加算Ⅴ（９）",U16="新加算Ⅴ（10）",U16="新加算Ⅴ（12）",U16="新加算Ⅴ（13）",U16="新加算Ⅴ（14）"),IF(OR(AP16="○",AP16="令和６年度中に満たす"),"入力済","未入力"),"")</f>
        <v/>
      </c>
      <c r="BC16" s="836" t="str">
        <f aca="false">IF(OR(U16="新加算Ⅰ",U16="新加算Ⅱ",U16="新加算Ⅲ",U16="新加算Ⅴ（１）",U16="新加算Ⅴ（３）",U16="新加算Ⅴ（８）"),IF(OR(AQ16="○",AQ16="令和６年度中に満たす"),"入力済","未入力"),"")</f>
        <v/>
      </c>
      <c r="BD16" s="935" t="str">
        <f aca="false">IF(OR(U16="新加算Ⅰ",U16="新加算Ⅱ",U16="新加算Ⅴ（１）",U16="新加算Ⅴ（２）",U16="新加算Ⅴ（３）",U16="新加算Ⅴ（４）",U16="新加算Ⅴ（５）",U16="新加算Ⅴ（６）",U16="新加算Ⅴ（７）",U16="新加算Ⅴ（９）",U16="新加算Ⅴ（10）",U16="新加算Ⅴ（12）"),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（病院等（老健以外）)",K14&lt;&gt;"（介護予防）短期入所療養介護（医療院）"),AR16&lt;&gt;""),1,""),"")</f>
        <v/>
      </c>
      <c r="BE16" s="832" t="str">
        <f aca="false">IF(OR(U16="新加算Ⅰ",U16="新加算Ⅴ（１）",U16="新加算Ⅴ（２）",U16="新加算Ⅴ（５）",U16="新加算Ⅴ（７）",U16="新加算Ⅴ（10）"),IF(AS16="","未入力","入力済"),"")</f>
        <v/>
      </c>
      <c r="BF16" s="832" t="str">
        <f aca="false">G14</f>
        <v>東京都</v>
      </c>
      <c r="BG16" s="832"/>
      <c r="BH16" s="832"/>
    </row>
    <row r="17" customFormat="false" ht="30" hidden="false" customHeight="true" outlineLevel="0" collapsed="false">
      <c r="A17" s="617"/>
      <c r="B17" s="618"/>
      <c r="C17" s="618"/>
      <c r="D17" s="618"/>
      <c r="E17" s="618"/>
      <c r="F17" s="618"/>
      <c r="G17" s="619"/>
      <c r="H17" s="619"/>
      <c r="I17" s="619"/>
      <c r="J17" s="809"/>
      <c r="K17" s="619"/>
      <c r="L17" s="810"/>
      <c r="M17" s="811"/>
      <c r="N17" s="860" t="str">
        <f aca="false">IF('別紙様式2-2（４・５月分）'!Q16="","",'別紙様式2-2（４・５月分）'!Q16)</f>
        <v>ベア加算</v>
      </c>
      <c r="O17" s="864"/>
      <c r="P17" s="840"/>
      <c r="Q17" s="877"/>
      <c r="R17" s="842"/>
      <c r="S17" s="876"/>
      <c r="T17" s="844"/>
      <c r="U17" s="923"/>
      <c r="V17" s="871"/>
      <c r="W17" s="847"/>
      <c r="X17" s="924"/>
      <c r="Y17" s="668"/>
      <c r="Z17" s="924"/>
      <c r="AA17" s="668"/>
      <c r="AB17" s="924"/>
      <c r="AC17" s="668"/>
      <c r="AD17" s="924"/>
      <c r="AE17" s="668"/>
      <c r="AF17" s="668"/>
      <c r="AG17" s="668"/>
      <c r="AH17" s="850"/>
      <c r="AI17" s="851"/>
      <c r="AJ17" s="925"/>
      <c r="AK17" s="853"/>
      <c r="AL17" s="926"/>
      <c r="AM17" s="927"/>
      <c r="AN17" s="928"/>
      <c r="AO17" s="929"/>
      <c r="AP17" s="930"/>
      <c r="AQ17" s="931"/>
      <c r="AR17" s="932"/>
      <c r="AS17" s="933"/>
      <c r="AT17" s="936" t="str">
        <f aca="false">IF(AV16="","",IF(OR(U16="",AND(N17="ベア加算なし",OR(U16="新加算Ⅰ",U16="新加算Ⅱ",U16="新加算Ⅲ",U16="新加算Ⅳ"),AN16=""),AND(OR(U16="新加算Ⅰ",U16="新加算Ⅱ",U16="新加算Ⅲ",U16="新加算Ⅳ"),AO16=""),AND(OR(U16="新加算Ⅰ",U16="新加算Ⅱ",U16="新加算Ⅲ"),AQ16=""),AND(OR(U16="新加算Ⅰ",U16="新加算Ⅱ"),AR16=""),AND(OR(U16="新加算Ⅰ"),AS16="")),"！記入が必要な欄（ピンク色のセル）に空欄があります。空欄を埋めてください。",""))</f>
        <v/>
      </c>
      <c r="AU17" s="917"/>
      <c r="AV17" s="832"/>
      <c r="AW17" s="878" t="str">
        <f aca="false">IF('別紙様式2-2（４・５月分）'!O16="","",'別紙様式2-2（４・５月分）'!O16)</f>
        <v>ベア加算なし</v>
      </c>
      <c r="AX17" s="879"/>
      <c r="AY17" s="937"/>
      <c r="AZ17" s="836" t="str">
        <f aca="false">IF(OR(U17="新加算Ⅰ",U17="新加算Ⅱ",U17="新加算Ⅲ",U17="新加算Ⅳ",U17="新加算Ⅴ（１）",U17="新加算Ⅴ（２）",U17="新加算Ⅴ（３）",U17="新加算ⅠⅤ（４）",U17="新加算Ⅴ（５）",U17="新加算Ⅴ（６）",U17="新加算Ⅴ（８）",U17="新加算Ⅴ（11）"),IF(AJ17="○","","未入力"),"")</f>
        <v/>
      </c>
      <c r="BA17" s="836" t="str">
        <f aca="false">IF(OR(V17="新加算Ⅰ",V17="新加算Ⅱ",V17="新加算Ⅲ",V17="新加算Ⅳ",V17="新加算Ⅴ（１）",V17="新加算Ⅴ（２）",V17="新加算Ⅴ（３）",V17="新加算ⅠⅤ（４）",V17="新加算Ⅴ（５）",V17="新加算Ⅴ（６）",V17="新加算Ⅴ（８）",V17="新加算Ⅴ（11）"),IF(AK17="○","","未入力"),"")</f>
        <v/>
      </c>
      <c r="BB17" s="836" t="str">
        <f aca="false">IF(OR(V17="新加算Ⅴ（７）",V17="新加算Ⅴ（９）",V17="新加算Ⅴ（10）",V17="新加算Ⅴ（12）",V17="新加算Ⅴ（13）",V17="新加算Ⅴ（14）"),IF(AL17="○","","未入力"),"")</f>
        <v/>
      </c>
      <c r="BC17" s="836" t="str">
        <f aca="false">IF(OR(V17="新加算Ⅰ",V17="新加算Ⅱ",V17="新加算Ⅲ",V17="新加算Ⅴ（１）",V17="新加算Ⅴ（３）",V17="新加算Ⅴ（８）"),IF(AM17="○","","未入力"),"")</f>
        <v/>
      </c>
      <c r="BD17" s="935" t="str">
        <f aca="false">IF(OR(V17="新加算Ⅰ",V17="新加算Ⅱ",V17="新加算Ⅴ（１）",V17="新加算Ⅴ（２）",V17="新加算Ⅴ（３）",V17="新加算Ⅴ（４）",V17="新加算Ⅴ（５）",V17="新加算Ⅴ（６）",V17="新加算Ⅴ（７）",V17="新加算Ⅴ（９）",V17="新加算Ⅴ（10）",V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 s="832" t="str">
        <f aca="false">IF(AND(U17&lt;&gt;"（参考）令和７年度の移行予定",OR(V17="新加算Ⅰ",V17="新加算Ⅴ（１）",V17="新加算Ⅴ（２）",V17="新加算Ⅴ（５）",V17="新加算Ⅴ（７）",V17="新加算Ⅴ（10）")),IF(AO17="","未入力",IF(AO17="いずれも取得していない","要件を満たさない","")),"")</f>
        <v/>
      </c>
      <c r="BF17" s="832" t="str">
        <f aca="false">G14</f>
        <v>東京都</v>
      </c>
      <c r="BG17" s="832"/>
      <c r="BH17" s="832"/>
    </row>
    <row r="18" customFormat="false" ht="30" hidden="false" customHeight="true" outlineLevel="0" collapsed="false">
      <c r="A18" s="731" t="n">
        <v>2</v>
      </c>
      <c r="B18" s="732" t="n">
        <f aca="false">IF(基本情報入力シート!C55="","",基本情報入力シート!C55)</f>
        <v>1334567890</v>
      </c>
      <c r="C18" s="732"/>
      <c r="D18" s="732"/>
      <c r="E18" s="732"/>
      <c r="F18" s="732"/>
      <c r="G18" s="733" t="str">
        <f aca="false">IF(基本情報入力シート!M55="","",基本情報入力シート!M55)</f>
        <v>千代田区・中央区・港区</v>
      </c>
      <c r="H18" s="733" t="str">
        <f aca="false">IF(基本情報入力シート!R55="","",基本情報入力シート!R55)</f>
        <v>東京都</v>
      </c>
      <c r="I18" s="733" t="str">
        <f aca="false">IF(基本情報入力シート!W55="","",基本情報入力シート!W55)</f>
        <v>千代田区</v>
      </c>
      <c r="J18" s="861" t="str">
        <f aca="false">IF(基本情報入力シート!X55="","",基本情報入力シート!X55)</f>
        <v>○○ケアセンター</v>
      </c>
      <c r="K18" s="733" t="str">
        <f aca="false">IF(基本情報入力シート!Y55="","",基本情報入力シート!Y55)</f>
        <v>訪問型サービス（総合事業）</v>
      </c>
      <c r="L18" s="862" t="n">
        <f aca="false">IF(基本情報入力シート!AB55="","",基本情報入力シート!AB55)</f>
        <v>83000</v>
      </c>
      <c r="M18" s="863" t="n">
        <f aca="false">IF(基本情報入力シート!AC55="","",基本情報入力シート!AC55)</f>
        <v>11.4</v>
      </c>
      <c r="N18" s="812" t="str">
        <f aca="false">IF('別紙様式2-2（４・５月分）'!Q17="","",'別紙様式2-2（４・５月分）'!Q17)</f>
        <v>処遇加算Ⅰ</v>
      </c>
      <c r="O18" s="864" t="n">
        <f aca="false">IF(SUM('別紙様式2-2（４・５月分）'!R17:R19)=0,"",SUM('別紙様式2-2（４・５月分）'!R17:R19))</f>
        <v>0.203</v>
      </c>
      <c r="P18" s="814" t="e">
        <f aca="false">IFERROR(VLOOKUP('別紙様式2-2（４・５月分）'!AR17,【参考】数式用!$AT$5:$AU$22,2,FALSE),"")))</f>
        <v>#N/A</v>
      </c>
      <c r="Q18" s="814"/>
      <c r="R18" s="814"/>
      <c r="S18" s="865" t="e">
        <f aca="false">IFERROR(VLOOKUP(K18,【参考】数式用!$A$5:$AB$27,MATCH(P18,【参考】数式用!$B$4:$AB$4,0)+1,0),"")))</f>
        <v>#N/A</v>
      </c>
      <c r="T18" s="816" t="s">
        <v>463</v>
      </c>
      <c r="U18" s="904" t="str">
        <f aca="false">IF('別紙様式2-3（６月以降分）'!U18="","",'別紙様式2-3（６月以降分）'!U18)</f>
        <v>新加算Ⅰ</v>
      </c>
      <c r="V18" s="866" t="e">
        <f aca="false">IFERROR(VLOOKUP(K18,【参考】数式用!$A$5:$AB$27,MATCH(U18,【参考】数式用!$B$4:$AB$4,0)+1,0),"")))</f>
        <v>#N/A</v>
      </c>
      <c r="W18" s="819" t="s">
        <v>114</v>
      </c>
      <c r="X18" s="905" t="n">
        <f aca="false">'別紙様式2-3（６月以降分）'!X18</f>
        <v>6</v>
      </c>
      <c r="Y18" s="627" t="s">
        <v>115</v>
      </c>
      <c r="Z18" s="905" t="n">
        <f aca="false">'別紙様式2-3（６月以降分）'!Z18</f>
        <v>6</v>
      </c>
      <c r="AA18" s="627" t="s">
        <v>406</v>
      </c>
      <c r="AB18" s="905" t="n">
        <f aca="false">'別紙様式2-3（６月以降分）'!AB18</f>
        <v>7</v>
      </c>
      <c r="AC18" s="627" t="s">
        <v>115</v>
      </c>
      <c r="AD18" s="905" t="n">
        <f aca="false">'別紙様式2-3（６月以降分）'!AD18</f>
        <v>3</v>
      </c>
      <c r="AE18" s="627" t="s">
        <v>116</v>
      </c>
      <c r="AF18" s="627" t="s">
        <v>127</v>
      </c>
      <c r="AG18" s="627" t="n">
        <f aca="false">IF(X18&gt;=1,(AB18*12+AD18)-(X18*12+Z18)+1,"")</f>
        <v>10</v>
      </c>
      <c r="AH18" s="822" t="s">
        <v>407</v>
      </c>
      <c r="AI18" s="867" t="n">
        <f aca="false">'別紙様式2-3（６月以降分）'!AI18</f>
        <v>2318190</v>
      </c>
      <c r="AJ18" s="906" t="n">
        <f aca="false">'別紙様式2-3（６月以降分）'!AJ18</f>
        <v>974580</v>
      </c>
      <c r="AK18" s="938" t="n">
        <f aca="false">'別紙様式2-3（６月以降分）'!AK18</f>
        <v>685995</v>
      </c>
      <c r="AL18" s="908" t="str">
        <f aca="false">IF('別紙様式2-3（６月以降分）'!AL18="","",'別紙様式2-3（６月以降分）'!AL18)</f>
        <v/>
      </c>
      <c r="AM18" s="909" t="n">
        <f aca="false">'別紙様式2-3（６月以降分）'!AM18</f>
        <v>0</v>
      </c>
      <c r="AN18" s="910" t="str">
        <f aca="false">IF('別紙様式2-3（６月以降分）'!AN18="","",'別紙様式2-3（６月以降分）'!AN18)</f>
        <v/>
      </c>
      <c r="AO18" s="705" t="str">
        <f aca="false">IF('別紙様式2-3（６月以降分）'!AO18="","",'別紙様式2-3（６月以降分）'!AO18)</f>
        <v>令和６年度中に満たす</v>
      </c>
      <c r="AP18" s="912" t="str">
        <f aca="false">IF('別紙様式2-3（６月以降分）'!AP18="","",'別紙様式2-3（６月以降分）'!AP18)</f>
        <v/>
      </c>
      <c r="AQ18" s="705" t="str">
        <f aca="false">IF('別紙様式2-3（６月以降分）'!AQ18="","",'別紙様式2-3（６月以降分）'!AQ18)</f>
        <v>令和６年度中に満たす</v>
      </c>
      <c r="AR18" s="914" t="str">
        <f aca="false">IF('別紙様式2-3（６月以降分）'!AR18="","",'別紙様式2-3（６月以降分）'!AR18)</f>
        <v/>
      </c>
      <c r="AS18" s="915" t="str">
        <f aca="false">IF('別紙様式2-3（６月以降分）'!AS18="","",'別紙様式2-3（６月以降分）'!AS18)</f>
        <v>併設本体事業所において旧特定加算Ⅰ又は新加算Ⅰの届出あり</v>
      </c>
      <c r="AT18" s="916" t="str">
        <f aca="false">IF(AV20="","",IF(V20&lt;V18,"！加算の要件上は問題ありませんが、令和６年度当初の新加算の加算率と比較して、移行後の加算率が下がる計画になっています。",""))</f>
        <v/>
      </c>
      <c r="AU18" s="939"/>
      <c r="AV18" s="918"/>
      <c r="AW18" s="878" t="str">
        <f aca="false">IF('別紙様式2-2（４・５月分）'!O17="","",'別紙様式2-2（４・５月分）'!O17)</f>
        <v>処遇加算Ⅱ</v>
      </c>
      <c r="AX18" s="834" t="n">
        <f aca="false">IF(SUM('別紙様式2-2（４・５月分）'!P17:P19)=0,"",SUM('別紙様式2-2（４・５月分）'!P17:P19))</f>
        <v>0.142</v>
      </c>
      <c r="AY18" s="940" t="e">
        <f aca="false">IFERROR(VLOOKUP(K18,【参考】数式用!$AJ$2:$AK$24,2,FALSE),"")))</f>
        <v>#N/A</v>
      </c>
      <c r="AZ18" s="685"/>
      <c r="BE18" s="12"/>
      <c r="BF18" s="832" t="str">
        <f aca="false">G18</f>
        <v>千代田区・中央区・港区</v>
      </c>
      <c r="BG18" s="832"/>
      <c r="BH18" s="832"/>
    </row>
    <row r="19" customFormat="false" ht="15" hidden="false" customHeight="true" outlineLevel="0" collapsed="false">
      <c r="A19" s="731"/>
      <c r="B19" s="732"/>
      <c r="C19" s="732"/>
      <c r="D19" s="732"/>
      <c r="E19" s="732"/>
      <c r="F19" s="732"/>
      <c r="G19" s="733"/>
      <c r="H19" s="733"/>
      <c r="I19" s="733"/>
      <c r="J19" s="861"/>
      <c r="K19" s="733"/>
      <c r="L19" s="862"/>
      <c r="M19" s="863"/>
      <c r="N19" s="838" t="str">
        <f aca="false">IF('別紙様式2-2（４・５月分）'!Q18="","",'別紙様式2-2（４・５月分）'!Q18)</f>
        <v>特定加算Ⅱ</v>
      </c>
      <c r="O19" s="864"/>
      <c r="P19" s="814"/>
      <c r="Q19" s="814"/>
      <c r="R19" s="814"/>
      <c r="S19" s="865"/>
      <c r="T19" s="816"/>
      <c r="U19" s="904"/>
      <c r="V19" s="866"/>
      <c r="W19" s="819"/>
      <c r="X19" s="905"/>
      <c r="Y19" s="627"/>
      <c r="Z19" s="905"/>
      <c r="AA19" s="627"/>
      <c r="AB19" s="905"/>
      <c r="AC19" s="627"/>
      <c r="AD19" s="905"/>
      <c r="AE19" s="627"/>
      <c r="AF19" s="627"/>
      <c r="AG19" s="627"/>
      <c r="AH19" s="822"/>
      <c r="AI19" s="867"/>
      <c r="AJ19" s="906"/>
      <c r="AK19" s="938"/>
      <c r="AL19" s="908"/>
      <c r="AM19" s="909"/>
      <c r="AN19" s="910"/>
      <c r="AO19" s="705"/>
      <c r="AP19" s="912"/>
      <c r="AQ19" s="705"/>
      <c r="AR19" s="914"/>
      <c r="AS19" s="915"/>
      <c r="AT19" s="921" t="str">
        <f aca="false">IF(AV20="","",IF(OR(AB20="",AB20&lt;&gt;7,AD20="",AD20&lt;&gt;3),"！算定期間の終わりが令和７年３月になっていません。年度内の廃止予定等がなければ、算定対象月を令和７年３月にしてください。",""))</f>
        <v/>
      </c>
      <c r="AU19" s="939"/>
      <c r="AV19" s="918"/>
      <c r="AW19" s="878" t="str">
        <f aca="false">IF('別紙様式2-2（４・５月分）'!O18="","",'別紙様式2-2（４・５月分）'!O18)</f>
        <v>特定加算Ⅱ</v>
      </c>
      <c r="AX19" s="834"/>
      <c r="AY19" s="940"/>
      <c r="AZ19" s="574"/>
      <c r="BE19" s="12"/>
      <c r="BF19" s="832" t="str">
        <f aca="false">G18</f>
        <v>千代田区・中央区・港区</v>
      </c>
      <c r="BG19" s="832"/>
      <c r="BH19" s="832"/>
    </row>
    <row r="20" customFormat="false" ht="15" hidden="false" customHeight="true" outlineLevel="0" collapsed="false">
      <c r="A20" s="731"/>
      <c r="B20" s="732"/>
      <c r="C20" s="732"/>
      <c r="D20" s="732"/>
      <c r="E20" s="732"/>
      <c r="F20" s="732"/>
      <c r="G20" s="733"/>
      <c r="H20" s="733"/>
      <c r="I20" s="733"/>
      <c r="J20" s="861"/>
      <c r="K20" s="733"/>
      <c r="L20" s="862"/>
      <c r="M20" s="863"/>
      <c r="N20" s="838"/>
      <c r="O20" s="864"/>
      <c r="P20" s="840" t="s">
        <v>118</v>
      </c>
      <c r="Q20" s="877" t="e">
        <f aca="false">IFERROR(VLOOKUP('別紙様式2-2（４・５月分）'!AR17,【参考】数式用!$AT$5:$AV$22,3,FALSE),"")))</f>
        <v>#N/A</v>
      </c>
      <c r="R20" s="842" t="s">
        <v>120</v>
      </c>
      <c r="S20" s="870" t="e">
        <f aca="false">IFERROR(VLOOKUP(K18,【参考】数式用!$A$5:$AB$27,MATCH(Q20,【参考】数式用!$B$4:$AB$4,0)+1,0),"")))</f>
        <v>#N/A</v>
      </c>
      <c r="T20" s="844" t="s">
        <v>464</v>
      </c>
      <c r="U20" s="923"/>
      <c r="V20" s="871" t="e">
        <f aca="false">IFERROR(VLOOKUP(K18,【参考】数式用!$A$5:$AB$27,MATCH(U20,【参考】数式用!$B$4:$AB$4,0)+1,0),"")))</f>
        <v>#N/A</v>
      </c>
      <c r="W20" s="847" t="s">
        <v>114</v>
      </c>
      <c r="X20" s="924"/>
      <c r="Y20" s="668" t="s">
        <v>115</v>
      </c>
      <c r="Z20" s="924"/>
      <c r="AA20" s="668" t="s">
        <v>406</v>
      </c>
      <c r="AB20" s="924"/>
      <c r="AC20" s="668" t="s">
        <v>115</v>
      </c>
      <c r="AD20" s="924"/>
      <c r="AE20" s="668" t="s">
        <v>116</v>
      </c>
      <c r="AF20" s="668" t="s">
        <v>127</v>
      </c>
      <c r="AG20" s="668" t="str">
        <f aca="false">IF(X20&gt;=1,(AB20*12+AD20)-(X20*12+Z20)+1,"")</f>
        <v/>
      </c>
      <c r="AH20" s="850" t="s">
        <v>407</v>
      </c>
      <c r="AI20" s="851" t="str">
        <f aca="false">IFERROR(ROUNDDOWN(ROUND(L18*V20,0)*M18,0)*AG20,"")</f>
        <v/>
      </c>
      <c r="AJ20" s="925" t="str">
        <f aca="false">IFERROR(ROUNDDOWN(ROUND((L18*(V20-AX18)),0)*M18,0)*AG20,"")</f>
        <v/>
      </c>
      <c r="AK20" s="853" t="e">
        <f aca="false">IFERROR(ROUNDDOWN(ROUNDDOWN(ROUND(L18*VLOOKUP(K18,【参考】数式用!$A$5:$AB$27,MATCH("新加算Ⅳ",【参考】数式用!$B$4:$AB$4,0)+1,0),0)*M18,0)*AG20*0.5,0),"")),0),0),0))</f>
        <v>#N/A</v>
      </c>
      <c r="AL20" s="926"/>
      <c r="AM20" s="927" t="e">
        <f aca="false">IFERROR(IF('別紙様式2-2（４・５月分）'!Q19="ベア加算","", IF(OR(U20="新加算Ⅰ",U20="新加算Ⅱ",U20="新加算Ⅲ",U20="新加算Ⅳ"),ROUNDDOWN(ROUND(L18*VLOOKUP(K18,【参考】数式用!$A$5:$I$27,MATCH("ベア加算",【参考】数式用!$B$4:$I$4,0)+1,0),0)*M18,0)*AG20,"")),"")),0),0))))</f>
        <v>#N/A</v>
      </c>
      <c r="AN20" s="928"/>
      <c r="AO20" s="931"/>
      <c r="AP20" s="930"/>
      <c r="AQ20" s="931"/>
      <c r="AR20" s="932"/>
      <c r="AS20" s="933"/>
      <c r="AT20" s="921"/>
      <c r="AU20" s="612"/>
      <c r="AV20" s="832" t="str">
        <f aca="false">IF(OR(AB18&lt;&gt;7,AD18&lt;&gt;3),"V列に色付け","")</f>
        <v/>
      </c>
      <c r="AW20" s="878"/>
      <c r="AX20" s="834"/>
      <c r="AY20" s="934"/>
      <c r="AZ20" s="836" t="e">
        <f aca="false">IF(AM20&lt;&gt;"",IF(AN20="○","入力済","未入力"),"")</f>
        <v>#N/A</v>
      </c>
      <c r="BA20" s="836" t="str">
        <f aca="false">IF(OR(U20="新加算Ⅰ",U20="新加算Ⅱ",U20="新加算Ⅲ",U20="新加算Ⅳ",U20="新加算Ⅴ（１）",U20="新加算Ⅴ（２）",U20="新加算Ⅴ（３）",U20="新加算ⅠⅤ（４）",U20="新加算Ⅴ（５）",U20="新加算Ⅴ（６）",U20="新加算Ⅴ（８）",U20="新加算Ⅴ（11）"),IF(OR(AO20="○",AO20="令和６年度中に満たす"),"入力済","未入力"),"")</f>
        <v/>
      </c>
      <c r="BB20" s="836" t="str">
        <f aca="false">IF(OR(U20="新加算Ⅴ（７）",U20="新加算Ⅴ（９）",U20="新加算Ⅴ（10）",U20="新加算Ⅴ（12）",U20="新加算Ⅴ（13）",U20="新加算Ⅴ（14）"),IF(OR(AP20="○",AP20="令和６年度中に満たす"),"入力済","未入力"),"")</f>
        <v/>
      </c>
      <c r="BC20" s="836" t="str">
        <f aca="false">IF(OR(U20="新加算Ⅰ",U20="新加算Ⅱ",U20="新加算Ⅲ",U20="新加算Ⅴ（１）",U20="新加算Ⅴ（３）",U20="新加算Ⅴ（８）"),IF(OR(AQ20="○",AQ20="令和６年度中に満たす"),"入力済","未入力"),"")</f>
        <v/>
      </c>
      <c r="BD20" s="935" t="str">
        <f aca="false">IF(OR(U20="新加算Ⅰ",U20="新加算Ⅱ",U20="新加算Ⅴ（１）",U20="新加算Ⅴ（２）",U20="新加算Ⅴ（３）",U20="新加算Ⅴ（４）",U20="新加算Ⅴ（５）",U20="新加算Ⅴ（６）",U20="新加算Ⅴ（７）",U20="新加算Ⅴ（９）",U20="新加算Ⅴ（10）",U20="新加算Ⅴ（12）"),IF(OR(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（病院等（老健以外）)",K18&lt;&gt;"（介護予防）短期入所療養介護（医療院）"),AR20&lt;&gt;""),1,""),"")</f>
        <v/>
      </c>
      <c r="BE20" s="832" t="str">
        <f aca="false">IF(OR(U20="新加算Ⅰ",U20="新加算Ⅴ（１）",U20="新加算Ⅴ（２）",U20="新加算Ⅴ（５）",U20="新加算Ⅴ（７）",U20="新加算Ⅴ（10）"),IF(AS20="","未入力","入力済"),"")</f>
        <v/>
      </c>
      <c r="BF20" s="832" t="str">
        <f aca="false">G18</f>
        <v>千代田区・中央区・港区</v>
      </c>
      <c r="BG20" s="832"/>
      <c r="BH20" s="832"/>
    </row>
    <row r="21" customFormat="false" ht="30" hidden="false" customHeight="true" outlineLevel="0" collapsed="false">
      <c r="A21" s="731"/>
      <c r="B21" s="732"/>
      <c r="C21" s="732"/>
      <c r="D21" s="732"/>
      <c r="E21" s="732"/>
      <c r="F21" s="732"/>
      <c r="G21" s="733"/>
      <c r="H21" s="733"/>
      <c r="I21" s="733"/>
      <c r="J21" s="861"/>
      <c r="K21" s="733"/>
      <c r="L21" s="862"/>
      <c r="M21" s="863"/>
      <c r="N21" s="860" t="str">
        <f aca="false">IF('別紙様式2-2（４・５月分）'!Q19="","",'別紙様式2-2（４・５月分）'!Q19)</f>
        <v>ベア加算</v>
      </c>
      <c r="O21" s="864"/>
      <c r="P21" s="840"/>
      <c r="Q21" s="877"/>
      <c r="R21" s="842"/>
      <c r="S21" s="870"/>
      <c r="T21" s="844"/>
      <c r="U21" s="923"/>
      <c r="V21" s="871"/>
      <c r="W21" s="847"/>
      <c r="X21" s="924"/>
      <c r="Y21" s="668"/>
      <c r="Z21" s="924"/>
      <c r="AA21" s="668"/>
      <c r="AB21" s="924"/>
      <c r="AC21" s="668"/>
      <c r="AD21" s="924"/>
      <c r="AE21" s="668"/>
      <c r="AF21" s="668"/>
      <c r="AG21" s="668"/>
      <c r="AH21" s="850"/>
      <c r="AI21" s="851"/>
      <c r="AJ21" s="925"/>
      <c r="AK21" s="853"/>
      <c r="AL21" s="926"/>
      <c r="AM21" s="927"/>
      <c r="AN21" s="928"/>
      <c r="AO21" s="931"/>
      <c r="AP21" s="930"/>
      <c r="AQ21" s="931"/>
      <c r="AR21" s="932"/>
      <c r="AS21" s="933"/>
      <c r="AT21" s="936" t="str">
        <f aca="false">IF(AV20="","",IF(OR(U20="",AND(N21="ベア加算なし",OR(U20="新加算Ⅰ",U20="新加算Ⅱ",U20="新加算Ⅲ",U20="新加算Ⅳ"),AN20=""),AND(OR(U20="新加算Ⅰ",U20="新加算Ⅱ",U20="新加算Ⅲ",U20="新加算Ⅳ"),AO20=""),AND(OR(U20="新加算Ⅰ",U20="新加算Ⅱ",U20="新加算Ⅲ"),AQ20=""),AND(OR(U20="新加算Ⅰ",U20="新加算Ⅱ"),AR20=""),AND(OR(U20="新加算Ⅰ"),AS20="")),"！記入が必要な欄（ピンク色のセル）に空欄があります。空欄を埋めてください。",""))</f>
        <v/>
      </c>
      <c r="AU21" s="612"/>
      <c r="AV21" s="832"/>
      <c r="AW21" s="878" t="str">
        <f aca="false">IF('別紙様式2-2（４・５月分）'!O19="","",'別紙様式2-2（４・５月分）'!O19)</f>
        <v>ベア加算なし</v>
      </c>
      <c r="AX21" s="834"/>
      <c r="AY21" s="937"/>
      <c r="AZ21" s="836" t="str">
        <f aca="false">IF(OR(U21="新加算Ⅰ",U21="新加算Ⅱ",U21="新加算Ⅲ",U21="新加算Ⅳ",U21="新加算Ⅴ（１）",U21="新加算Ⅴ（２）",U21="新加算Ⅴ（３）",U21="新加算ⅠⅤ（４）",U21="新加算Ⅴ（５）",U21="新加算Ⅴ（６）",U21="新加算Ⅴ（８）",U21="新加算Ⅴ（11）"),IF(AJ21="○","","未入力"),"")</f>
        <v/>
      </c>
      <c r="BA21" s="836" t="str">
        <f aca="false">IF(OR(V21="新加算Ⅰ",V21="新加算Ⅱ",V21="新加算Ⅲ",V21="新加算Ⅳ",V21="新加算Ⅴ（１）",V21="新加算Ⅴ（２）",V21="新加算Ⅴ（３）",V21="新加算ⅠⅤ（４）",V21="新加算Ⅴ（５）",V21="新加算Ⅴ（６）",V21="新加算Ⅴ（８）",V21="新加算Ⅴ（11）"),IF(AK21="○","","未入力"),"")</f>
        <v/>
      </c>
      <c r="BB21" s="836" t="str">
        <f aca="false">IF(OR(V21="新加算Ⅴ（７）",V21="新加算Ⅴ（９）",V21="新加算Ⅴ（10）",V21="新加算Ⅴ（12）",V21="新加算Ⅴ（13）",V21="新加算Ⅴ（14）"),IF(AL21="○","","未入力"),"")</f>
        <v/>
      </c>
      <c r="BC21" s="836" t="str">
        <f aca="false">IF(OR(V21="新加算Ⅰ",V21="新加算Ⅱ",V21="新加算Ⅲ",V21="新加算Ⅴ（１）",V21="新加算Ⅴ（３）",V21="新加算Ⅴ（８）"),IF(AM21="○","","未入力"),"")</f>
        <v/>
      </c>
      <c r="BD21" s="935" t="str">
        <f aca="false">IF(OR(V21="新加算Ⅰ",V21="新加算Ⅱ",V21="新加算Ⅴ（１）",V21="新加算Ⅴ（２）",V21="新加算Ⅴ（３）",V21="新加算Ⅴ（４）",V21="新加算Ⅴ（５）",V21="新加算Ⅴ（６）",V21="新加算Ⅴ（７）",V21="新加算Ⅴ（９）",V21="新加算Ⅴ（10）",V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 s="832" t="str">
        <f aca="false">IF(AND(U21&lt;&gt;"（参考）令和７年度の移行予定",OR(V21="新加算Ⅰ",V21="新加算Ⅴ（１）",V21="新加算Ⅴ（２）",V21="新加算Ⅴ（５）",V21="新加算Ⅴ（７）",V21="新加算Ⅴ（10）")),IF(AO21="","未入力",IF(AO21="いずれも取得していない","要件を満たさない","")),"")</f>
        <v/>
      </c>
      <c r="BF21" s="832" t="str">
        <f aca="false">G18</f>
        <v>千代田区・中央区・港区</v>
      </c>
      <c r="BG21" s="832"/>
      <c r="BH21" s="832"/>
    </row>
    <row r="22" customFormat="false" ht="30" hidden="false" customHeight="true" outlineLevel="0" collapsed="false">
      <c r="A22" s="617" t="n">
        <v>3</v>
      </c>
      <c r="B22" s="618" t="n">
        <f aca="false">IF(基本情報入力シート!C56="","",基本情報入力シート!C56)</f>
        <v>1334567891</v>
      </c>
      <c r="C22" s="618"/>
      <c r="D22" s="618"/>
      <c r="E22" s="618"/>
      <c r="F22" s="618"/>
      <c r="G22" s="619" t="str">
        <f aca="false">IF(基本情報入力シート!M56="","",基本情報入力シート!M56)</f>
        <v>東京都</v>
      </c>
      <c r="H22" s="619" t="str">
        <f aca="false">IF(基本情報入力シート!R56="","",基本情報入力シート!R56)</f>
        <v>東京都</v>
      </c>
      <c r="I22" s="619" t="str">
        <f aca="false">IF(基本情報入力シート!W56="","",基本情報入力シート!W56)</f>
        <v>千代田区</v>
      </c>
      <c r="J22" s="809" t="str">
        <f aca="false">IF(基本情報入力シート!X56="","",基本情報入力シート!X56)</f>
        <v>デイサービス△△</v>
      </c>
      <c r="K22" s="619" t="str">
        <f aca="false">IF(基本情報入力シート!Y56="","",基本情報入力シート!Y56)</f>
        <v>通所介護</v>
      </c>
      <c r="L22" s="810" t="n">
        <f aca="false">IF(基本情報入力シート!AB56="","",基本情報入力シート!AB56)</f>
        <v>305000</v>
      </c>
      <c r="M22" s="811" t="n">
        <f aca="false">IF(基本情報入力シート!AC56="","",基本情報入力シート!AC56)</f>
        <v>10.9</v>
      </c>
      <c r="N22" s="812" t="str">
        <f aca="false">IF('別紙様式2-2（４・５月分）'!Q20="","",'別紙様式2-2（４・５月分）'!Q20)</f>
        <v>処遇加算Ⅱ</v>
      </c>
      <c r="O22" s="864" t="n">
        <f aca="false">IF(SUM('別紙様式2-2（４・５月分）'!R20:R22)=0,"",SUM('別紙様式2-2（４・５月分）'!R20:R22))</f>
        <v>0.054</v>
      </c>
      <c r="P22" s="814" t="e">
        <f aca="false">IFERROR(VLOOKUP('別紙様式2-2（４・５月分）'!AR20,【参考】数式用!$AT$5:$AU$22,2,FALSE),"")))</f>
        <v>#N/A</v>
      </c>
      <c r="Q22" s="814"/>
      <c r="R22" s="814"/>
      <c r="S22" s="865" t="e">
        <f aca="false">IFERROR(VLOOKUP(K22,【参考】数式用!$A$5:$AB$27,MATCH(P22,【参考】数式用!$B$4:$AB$4,0)+1,0),"")))</f>
        <v>#N/A</v>
      </c>
      <c r="T22" s="816" t="s">
        <v>463</v>
      </c>
      <c r="U22" s="904" t="str">
        <f aca="false">IF('別紙様式2-3（６月以降分）'!U22="","",'別紙様式2-3（６月以降分）'!U22)</f>
        <v>新加算Ⅳ</v>
      </c>
      <c r="V22" s="866" t="e">
        <f aca="false">IFERROR(VLOOKUP(K22,【参考】数式用!$A$5:$AB$27,MATCH(U22,【参考】数式用!$B$4:$AB$4,0)+1,0),"")))</f>
        <v>#N/A</v>
      </c>
      <c r="W22" s="819" t="s">
        <v>114</v>
      </c>
      <c r="X22" s="905" t="n">
        <f aca="false">'別紙様式2-3（６月以降分）'!X22</f>
        <v>6</v>
      </c>
      <c r="Y22" s="627" t="s">
        <v>115</v>
      </c>
      <c r="Z22" s="905" t="n">
        <f aca="false">'別紙様式2-3（６月以降分）'!Z22</f>
        <v>6</v>
      </c>
      <c r="AA22" s="627" t="s">
        <v>406</v>
      </c>
      <c r="AB22" s="905" t="n">
        <f aca="false">'別紙様式2-3（６月以降分）'!AB22</f>
        <v>7</v>
      </c>
      <c r="AC22" s="627" t="s">
        <v>115</v>
      </c>
      <c r="AD22" s="905" t="n">
        <f aca="false">'別紙様式2-3（６月以降分）'!AD22</f>
        <v>3</v>
      </c>
      <c r="AE22" s="627" t="s">
        <v>116</v>
      </c>
      <c r="AF22" s="627" t="s">
        <v>127</v>
      </c>
      <c r="AG22" s="627" t="n">
        <f aca="false">IF(X22&gt;=1,(AB22*12+AD22)-(X22*12+Z22)+1,"")</f>
        <v>10</v>
      </c>
      <c r="AH22" s="822" t="s">
        <v>407</v>
      </c>
      <c r="AI22" s="867" t="n">
        <f aca="false">'別紙様式2-3（６月以降分）'!AI22</f>
        <v>2127680</v>
      </c>
      <c r="AJ22" s="906" t="n">
        <f aca="false">'別紙様式2-3（６月以降分）'!AJ22</f>
        <v>332450</v>
      </c>
      <c r="AK22" s="938" t="n">
        <f aca="false">'別紙様式2-3（６月以降分）'!AK22</f>
        <v>1063840</v>
      </c>
      <c r="AL22" s="908" t="str">
        <f aca="false">IF('別紙様式2-3（６月以降分）'!AL22="","",'別紙様式2-3（６月以降分）'!AL22)</f>
        <v/>
      </c>
      <c r="AM22" s="909" t="n">
        <f aca="false">'別紙様式2-3（６月以降分）'!AM22</f>
        <v>0</v>
      </c>
      <c r="AN22" s="910" t="str">
        <f aca="false">IF('別紙様式2-3（６月以降分）'!AN22="","",'別紙様式2-3（６月以降分）'!AN22)</f>
        <v/>
      </c>
      <c r="AO22" s="705" t="str">
        <f aca="false">IF('別紙様式2-3（６月以降分）'!AO22="","",'別紙様式2-3（６月以降分）'!AO22)</f>
        <v>○</v>
      </c>
      <c r="AP22" s="912" t="str">
        <f aca="false">IF('別紙様式2-3（６月以降分）'!AP22="","",'別紙様式2-3（６月以降分）'!AP22)</f>
        <v/>
      </c>
      <c r="AQ22" s="705" t="str">
        <f aca="false">IF('別紙様式2-3（６月以降分）'!AQ22="","",'別紙様式2-3（６月以降分）'!AQ22)</f>
        <v/>
      </c>
      <c r="AR22" s="914" t="str">
        <f aca="false">IF('別紙様式2-3（６月以降分）'!AR22="","",'別紙様式2-3（６月以降分）'!AR22)</f>
        <v/>
      </c>
      <c r="AS22" s="915" t="str">
        <f aca="false">IF('別紙様式2-3（６月以降分）'!AS22="","",'別紙様式2-3（６月以降分）'!AS22)</f>
        <v/>
      </c>
      <c r="AT22" s="916" t="str">
        <f aca="false">IF(AV24="","",IF(V24&lt;V22,"！加算の要件上は問題ありませんが、令和６年度当初の新加算の加算率と比較して、移行後の加算率が下がる計画になっています。",""))</f>
        <v/>
      </c>
      <c r="AU22" s="939"/>
      <c r="AV22" s="918"/>
      <c r="AW22" s="878" t="str">
        <f aca="false">IF('別紙様式2-2（４・５月分）'!O20="","",'別紙様式2-2（４・５月分）'!O20)</f>
        <v>処遇加算Ⅱ</v>
      </c>
      <c r="AX22" s="834" t="n">
        <f aca="false">IF(SUM('別紙様式2-2（４・５月分）'!P20:P22)=0,"",SUM('別紙様式2-2（４・５月分）'!P20:P22))</f>
        <v>0.054</v>
      </c>
      <c r="AY22" s="920" t="e">
        <f aca="false">IFERROR(VLOOKUP(K22,【参考】数式用!$AJ$2:$AK$24,2,FALSE),"")))</f>
        <v>#N/A</v>
      </c>
      <c r="AZ22" s="685"/>
      <c r="BE22" s="12"/>
      <c r="BF22" s="832" t="str">
        <f aca="false">G22</f>
        <v>東京都</v>
      </c>
      <c r="BG22" s="832"/>
      <c r="BH22" s="832"/>
    </row>
    <row r="23" customFormat="false" ht="15" hidden="false" customHeight="true" outlineLevel="0" collapsed="false">
      <c r="A23" s="617"/>
      <c r="B23" s="618"/>
      <c r="C23" s="618"/>
      <c r="D23" s="618"/>
      <c r="E23" s="618"/>
      <c r="F23" s="618"/>
      <c r="G23" s="619"/>
      <c r="H23" s="619"/>
      <c r="I23" s="619"/>
      <c r="J23" s="809"/>
      <c r="K23" s="619"/>
      <c r="L23" s="810"/>
      <c r="M23" s="811"/>
      <c r="N23" s="838" t="str">
        <f aca="false">IF('別紙様式2-2（４・５月分）'!Q21="","",'別紙様式2-2（４・５月分）'!Q21)</f>
        <v>特定加算なし</v>
      </c>
      <c r="O23" s="864"/>
      <c r="P23" s="814"/>
      <c r="Q23" s="814"/>
      <c r="R23" s="814"/>
      <c r="S23" s="865"/>
      <c r="T23" s="816"/>
      <c r="U23" s="904"/>
      <c r="V23" s="866"/>
      <c r="W23" s="819"/>
      <c r="X23" s="905"/>
      <c r="Y23" s="627"/>
      <c r="Z23" s="905"/>
      <c r="AA23" s="627"/>
      <c r="AB23" s="905"/>
      <c r="AC23" s="627"/>
      <c r="AD23" s="905"/>
      <c r="AE23" s="627"/>
      <c r="AF23" s="627"/>
      <c r="AG23" s="627"/>
      <c r="AH23" s="822"/>
      <c r="AI23" s="867"/>
      <c r="AJ23" s="906"/>
      <c r="AK23" s="938"/>
      <c r="AL23" s="908"/>
      <c r="AM23" s="909"/>
      <c r="AN23" s="910"/>
      <c r="AO23" s="705"/>
      <c r="AP23" s="912"/>
      <c r="AQ23" s="705"/>
      <c r="AR23" s="914"/>
      <c r="AS23" s="915"/>
      <c r="AT23" s="921" t="str">
        <f aca="false">IF(AV24="","",IF(OR(AB24="",AB24&lt;&gt;7,AD24="",AD24&lt;&gt;3),"！算定期間の終わりが令和７年３月になっていません。年度内の廃止予定等がなければ、算定対象月を令和７年３月にしてください。",""))</f>
        <v/>
      </c>
      <c r="AU23" s="939"/>
      <c r="AV23" s="918"/>
      <c r="AW23" s="878" t="str">
        <f aca="false">IF('別紙様式2-2（４・５月分）'!O21="","",'別紙様式2-2（４・５月分）'!O21)</f>
        <v>特定加算なし</v>
      </c>
      <c r="AX23" s="834"/>
      <c r="AY23" s="920"/>
      <c r="AZ23" s="574"/>
      <c r="BE23" s="12"/>
      <c r="BF23" s="832" t="str">
        <f aca="false">G22</f>
        <v>東京都</v>
      </c>
      <c r="BG23" s="832"/>
      <c r="BH23" s="832"/>
    </row>
    <row r="24" customFormat="false" ht="15" hidden="false" customHeight="true" outlineLevel="0" collapsed="false">
      <c r="A24" s="617"/>
      <c r="B24" s="618"/>
      <c r="C24" s="618"/>
      <c r="D24" s="618"/>
      <c r="E24" s="618"/>
      <c r="F24" s="618"/>
      <c r="G24" s="619"/>
      <c r="H24" s="619"/>
      <c r="I24" s="619"/>
      <c r="J24" s="809"/>
      <c r="K24" s="619"/>
      <c r="L24" s="810"/>
      <c r="M24" s="811"/>
      <c r="N24" s="838"/>
      <c r="O24" s="864"/>
      <c r="P24" s="874" t="s">
        <v>118</v>
      </c>
      <c r="Q24" s="877" t="e">
        <f aca="false">IFERROR(VLOOKUP('別紙様式2-2（４・５月分）'!AR20,【参考】数式用!$AT$5:$AV$22,3,FALSE),"")))</f>
        <v>#N/A</v>
      </c>
      <c r="R24" s="875" t="s">
        <v>120</v>
      </c>
      <c r="S24" s="876" t="e">
        <f aca="false">IFERROR(VLOOKUP(K22,【参考】数式用!$A$5:$AB$27,MATCH(Q24,【参考】数式用!$B$4:$AB$4,0)+1,0),"")))</f>
        <v>#N/A</v>
      </c>
      <c r="T24" s="844" t="s">
        <v>464</v>
      </c>
      <c r="U24" s="923"/>
      <c r="V24" s="871" t="e">
        <f aca="false">IFERROR(VLOOKUP(K22,【参考】数式用!$A$5:$AB$27,MATCH(U24,【参考】数式用!$B$4:$AB$4,0)+1,0),"")))</f>
        <v>#N/A</v>
      </c>
      <c r="W24" s="847" t="s">
        <v>114</v>
      </c>
      <c r="X24" s="924"/>
      <c r="Y24" s="668" t="s">
        <v>115</v>
      </c>
      <c r="Z24" s="924"/>
      <c r="AA24" s="668" t="s">
        <v>406</v>
      </c>
      <c r="AB24" s="924"/>
      <c r="AC24" s="668" t="s">
        <v>115</v>
      </c>
      <c r="AD24" s="924"/>
      <c r="AE24" s="668" t="s">
        <v>116</v>
      </c>
      <c r="AF24" s="668" t="s">
        <v>127</v>
      </c>
      <c r="AG24" s="668" t="str">
        <f aca="false">IF(X24&gt;=1,(AB24*12+AD24)-(X24*12+Z24)+1,"")</f>
        <v/>
      </c>
      <c r="AH24" s="850" t="s">
        <v>407</v>
      </c>
      <c r="AI24" s="851" t="str">
        <f aca="false">IFERROR(ROUNDDOWN(ROUND(L22*V24,0)*M22,0)*AG24,"")</f>
        <v/>
      </c>
      <c r="AJ24" s="925" t="str">
        <f aca="false">IFERROR(ROUNDDOWN(ROUND((L22*(V24-AX22)),0)*M22,0)*AG24,"")</f>
        <v/>
      </c>
      <c r="AK24" s="853" t="e">
        <f aca="false">IFERROR(ROUNDDOWN(ROUNDDOWN(ROUND(L22*VLOOKUP(K22,【参考】数式用!$A$5:$AB$27,MATCH("新加算Ⅳ",【参考】数式用!$B$4:$AB$4,0)+1,0),0)*M22,0)*AG24*0.5,0),"")),0),0),0))</f>
        <v>#N/A</v>
      </c>
      <c r="AL24" s="926"/>
      <c r="AM24" s="927" t="e">
        <f aca="false">IFERROR(IF('別紙様式2-2（４・５月分）'!Q22="ベア加算","", IF(OR(U24="新加算Ⅰ",U24="新加算Ⅱ",U24="新加算Ⅲ",U24="新加算Ⅳ"),ROUNDDOWN(ROUND(L22*VLOOKUP(K22,【参考】数式用!$A$5:$I$27,MATCH("ベア加算",【参考】数式用!$B$4:$I$4,0)+1,0),0)*M22,0)*AG24,"")),"")),0),0))))</f>
        <v>#N/A</v>
      </c>
      <c r="AN24" s="928"/>
      <c r="AO24" s="931"/>
      <c r="AP24" s="930"/>
      <c r="AQ24" s="931"/>
      <c r="AR24" s="932"/>
      <c r="AS24" s="933"/>
      <c r="AT24" s="921"/>
      <c r="AU24" s="612"/>
      <c r="AV24" s="832" t="str">
        <f aca="false">IF(OR(AB22&lt;&gt;7,AD22&lt;&gt;3),"V列に色付け","")</f>
        <v/>
      </c>
      <c r="AW24" s="878"/>
      <c r="AX24" s="834"/>
      <c r="AY24" s="934"/>
      <c r="AZ24" s="836" t="e">
        <f aca="false">IF(AM24&lt;&gt;"",IF(AN24="○","入力済","未入力"),"")</f>
        <v>#N/A</v>
      </c>
      <c r="BA24" s="836" t="str">
        <f aca="false">IF(OR(U24="新加算Ⅰ",U24="新加算Ⅱ",U24="新加算Ⅲ",U24="新加算Ⅳ",U24="新加算Ⅴ（１）",U24="新加算Ⅴ（２）",U24="新加算Ⅴ（３）",U24="新加算ⅠⅤ（４）",U24="新加算Ⅴ（５）",U24="新加算Ⅴ（６）",U24="新加算Ⅴ（８）",U24="新加算Ⅴ（11）"),IF(OR(AO24="○",AO24="令和６年度中に満たす"),"入力済","未入力"),"")</f>
        <v/>
      </c>
      <c r="BB24" s="836" t="str">
        <f aca="false">IF(OR(U24="新加算Ⅴ（７）",U24="新加算Ⅴ（９）",U24="新加算Ⅴ（10）",U24="新加算Ⅴ（12）",U24="新加算Ⅴ（13）",U24="新加算Ⅴ（14）"),IF(OR(AP24="○",AP24="令和６年度中に満たす"),"入力済","未入力"),"")</f>
        <v/>
      </c>
      <c r="BC24" s="836" t="str">
        <f aca="false">IF(OR(U24="新加算Ⅰ",U24="新加算Ⅱ",U24="新加算Ⅲ",U24="新加算Ⅴ（１）",U24="新加算Ⅴ（３）",U24="新加算Ⅴ（８）"),IF(OR(AQ24="○",AQ24="令和６年度中に満たす"),"入力済","未入力"),"")</f>
        <v/>
      </c>
      <c r="BD24" s="935" t="str">
        <f aca="false">IF(OR(U24="新加算Ⅰ",U24="新加算Ⅱ",U24="新加算Ⅴ（１）",U24="新加算Ⅴ（２）",U24="新加算Ⅴ（３）",U24="新加算Ⅴ（４）",U24="新加算Ⅴ（５）",U24="新加算Ⅴ（６）",U24="新加算Ⅴ（７）",U24="新加算Ⅴ（９）",U24="新加算Ⅴ（10）",U24="新加算Ⅴ（12）"),IF(OR(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（病院等（老健以外）)",K22&lt;&gt;"（介護予防）短期入所療養介護（医療院）"),AR24&lt;&gt;""),1,""),"")</f>
        <v/>
      </c>
      <c r="BE24" s="832" t="str">
        <f aca="false">IF(OR(U24="新加算Ⅰ",U24="新加算Ⅴ（１）",U24="新加算Ⅴ（２）",U24="新加算Ⅴ（５）",U24="新加算Ⅴ（７）",U24="新加算Ⅴ（10）"),IF(AS24="","未入力","入力済"),"")</f>
        <v/>
      </c>
      <c r="BF24" s="832" t="str">
        <f aca="false">G22</f>
        <v>東京都</v>
      </c>
      <c r="BG24" s="832"/>
      <c r="BH24" s="832"/>
    </row>
    <row r="25" customFormat="false" ht="30" hidden="false" customHeight="true" outlineLevel="0" collapsed="false">
      <c r="A25" s="617"/>
      <c r="B25" s="618"/>
      <c r="C25" s="618"/>
      <c r="D25" s="618"/>
      <c r="E25" s="618"/>
      <c r="F25" s="618"/>
      <c r="G25" s="619"/>
      <c r="H25" s="619"/>
      <c r="I25" s="619"/>
      <c r="J25" s="809"/>
      <c r="K25" s="619"/>
      <c r="L25" s="810"/>
      <c r="M25" s="811"/>
      <c r="N25" s="860" t="str">
        <f aca="false">IF('別紙様式2-2（４・５月分）'!Q22="","",'別紙様式2-2（４・５月分）'!Q22)</f>
        <v>ベア加算</v>
      </c>
      <c r="O25" s="864"/>
      <c r="P25" s="874"/>
      <c r="Q25" s="877"/>
      <c r="R25" s="875"/>
      <c r="S25" s="876"/>
      <c r="T25" s="844"/>
      <c r="U25" s="923"/>
      <c r="V25" s="871"/>
      <c r="W25" s="847"/>
      <c r="X25" s="924"/>
      <c r="Y25" s="668"/>
      <c r="Z25" s="924"/>
      <c r="AA25" s="668"/>
      <c r="AB25" s="924"/>
      <c r="AC25" s="668"/>
      <c r="AD25" s="924"/>
      <c r="AE25" s="668"/>
      <c r="AF25" s="668"/>
      <c r="AG25" s="668"/>
      <c r="AH25" s="850"/>
      <c r="AI25" s="851"/>
      <c r="AJ25" s="925"/>
      <c r="AK25" s="853"/>
      <c r="AL25" s="926"/>
      <c r="AM25" s="927"/>
      <c r="AN25" s="928"/>
      <c r="AO25" s="931"/>
      <c r="AP25" s="930"/>
      <c r="AQ25" s="931"/>
      <c r="AR25" s="932"/>
      <c r="AS25" s="933"/>
      <c r="AT25" s="936" t="str">
        <f aca="false">IF(AV24="","",IF(OR(U24="",AND(N25="ベア加算なし",OR(U24="新加算Ⅰ",U24="新加算Ⅱ",U24="新加算Ⅲ",U24="新加算Ⅳ"),AN24=""),AND(OR(U24="新加算Ⅰ",U24="新加算Ⅱ",U24="新加算Ⅲ",U24="新加算Ⅳ"),AO24=""),AND(OR(U24="新加算Ⅰ",U24="新加算Ⅱ",U24="新加算Ⅲ"),AQ24=""),AND(OR(U24="新加算Ⅰ",U24="新加算Ⅱ"),AR24=""),AND(OR(U24="新加算Ⅰ"),AS24="")),"！記入が必要な欄（ピンク色のセル）に空欄があります。空欄を埋めてください。",""))</f>
        <v/>
      </c>
      <c r="AU25" s="612"/>
      <c r="AV25" s="832"/>
      <c r="AW25" s="878" t="str">
        <f aca="false">IF('別紙様式2-2（４・５月分）'!O22="","",'別紙様式2-2（４・５月分）'!O22)</f>
        <v>ベア加算</v>
      </c>
      <c r="AX25" s="834"/>
      <c r="AY25" s="937"/>
      <c r="AZ25" s="836" t="str">
        <f aca="false">IF(OR(U25="新加算Ⅰ",U25="新加算Ⅱ",U25="新加算Ⅲ",U25="新加算Ⅳ",U25="新加算Ⅴ（１）",U25="新加算Ⅴ（２）",U25="新加算Ⅴ（３）",U25="新加算ⅠⅤ（４）",U25="新加算Ⅴ（５）",U25="新加算Ⅴ（６）",U25="新加算Ⅴ（８）",U25="新加算Ⅴ（11）"),IF(AJ25="○","","未入力"),"")</f>
        <v/>
      </c>
      <c r="BA25" s="836" t="str">
        <f aca="false">IF(OR(V25="新加算Ⅰ",V25="新加算Ⅱ",V25="新加算Ⅲ",V25="新加算Ⅳ",V25="新加算Ⅴ（１）",V25="新加算Ⅴ（２）",V25="新加算Ⅴ（３）",V25="新加算ⅠⅤ（４）",V25="新加算Ⅴ（５）",V25="新加算Ⅴ（６）",V25="新加算Ⅴ（８）",V25="新加算Ⅴ（11）"),IF(AK25="○","","未入力"),"")</f>
        <v/>
      </c>
      <c r="BB25" s="836" t="str">
        <f aca="false">IF(OR(V25="新加算Ⅴ（７）",V25="新加算Ⅴ（９）",V25="新加算Ⅴ（10）",V25="新加算Ⅴ（12）",V25="新加算Ⅴ（13）",V25="新加算Ⅴ（14）"),IF(AL25="○","","未入力"),"")</f>
        <v/>
      </c>
      <c r="BC25" s="836" t="str">
        <f aca="false">IF(OR(V25="新加算Ⅰ",V25="新加算Ⅱ",V25="新加算Ⅲ",V25="新加算Ⅴ（１）",V25="新加算Ⅴ（３）",V25="新加算Ⅴ（８）"),IF(AM25="○","","未入力"),"")</f>
        <v/>
      </c>
      <c r="BD25" s="935" t="str">
        <f aca="false">IF(OR(V25="新加算Ⅰ",V25="新加算Ⅱ",V25="新加算Ⅴ（１）",V25="新加算Ⅴ（２）",V25="新加算Ⅴ（３）",V25="新加算Ⅴ（４）",V25="新加算Ⅴ（５）",V25="新加算Ⅴ（６）",V25="新加算Ⅴ（７）",V25="新加算Ⅴ（９）",V25="新加算Ⅴ（10）",V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 s="832" t="str">
        <f aca="false">IF(AND(U25&lt;&gt;"（参考）令和７年度の移行予定",OR(V25="新加算Ⅰ",V25="新加算Ⅴ（１）",V25="新加算Ⅴ（２）",V25="新加算Ⅴ（５）",V25="新加算Ⅴ（７）",V25="新加算Ⅴ（10）")),IF(AO25="","未入力",IF(AO25="いずれも取得していない","要件を満たさない","")),"")</f>
        <v/>
      </c>
      <c r="BF25" s="832" t="str">
        <f aca="false">G22</f>
        <v>東京都</v>
      </c>
      <c r="BG25" s="832"/>
      <c r="BH25" s="832"/>
    </row>
    <row r="26" customFormat="false" ht="30" hidden="false" customHeight="true" outlineLevel="0" collapsed="false">
      <c r="A26" s="731" t="n">
        <v>4</v>
      </c>
      <c r="B26" s="732" t="n">
        <f aca="false">IF(基本情報入力シート!C57="","",基本情報入力シート!C57)</f>
        <v>1334567892</v>
      </c>
      <c r="C26" s="732"/>
      <c r="D26" s="732"/>
      <c r="E26" s="732"/>
      <c r="F26" s="732"/>
      <c r="G26" s="733" t="str">
        <f aca="false">IF(基本情報入力シート!M57="","",基本情報入力シート!M57)</f>
        <v>中央区</v>
      </c>
      <c r="H26" s="733" t="str">
        <f aca="false">IF(基本情報入力シート!R57="","",基本情報入力シート!R57)</f>
        <v>東京都</v>
      </c>
      <c r="I26" s="733" t="str">
        <f aca="false">IF(基本情報入力シート!W57="","",基本情報入力シート!W57)</f>
        <v>中央区</v>
      </c>
      <c r="J26" s="861" t="str">
        <f aca="false">IF(基本情報入力シート!X57="","",基本情報入力シート!X57)</f>
        <v>○○の家</v>
      </c>
      <c r="K26" s="733" t="str">
        <f aca="false">IF(基本情報入力シート!Y57="","",基本情報入力シート!Y57)</f>
        <v>（介護予防）小規模多機能型居宅介護</v>
      </c>
      <c r="L26" s="862" t="n">
        <f aca="false">IF(基本情報入力シート!AB57="","",基本情報入力シート!AB57)</f>
        <v>345000</v>
      </c>
      <c r="M26" s="863" t="n">
        <f aca="false">IF(基本情報入力シート!AC57="","",基本情報入力シート!AC57)</f>
        <v>11.1</v>
      </c>
      <c r="N26" s="812" t="str">
        <f aca="false">IF('別紙様式2-2（４・５月分）'!Q23="","",'別紙様式2-2（４・５月分）'!Q23)</f>
        <v>処遇加算Ⅲ</v>
      </c>
      <c r="O26" s="864" t="n">
        <f aca="false">IF(SUM('別紙様式2-2（４・５月分）'!R23:R25)=0,"",SUM('別紙様式2-2（４・５月分）'!R23:R25))</f>
        <v>0.041</v>
      </c>
      <c r="P26" s="814" t="e">
        <f aca="false">IFERROR(VLOOKUP('別紙様式2-2（４・５月分）'!AR23,【参考】数式用!$AT$5:$AU$22,2,FALSE),"")))</f>
        <v>#N/A</v>
      </c>
      <c r="Q26" s="814"/>
      <c r="R26" s="814"/>
      <c r="S26" s="865" t="e">
        <f aca="false">IFERROR(VLOOKUP(K26,【参考】数式用!$A$5:$AB$27,MATCH(P26,【参考】数式用!$B$4:$AB$4,0)+1,0),"")))</f>
        <v>#N/A</v>
      </c>
      <c r="T26" s="816" t="s">
        <v>463</v>
      </c>
      <c r="U26" s="904" t="str">
        <f aca="false">IF('別紙様式2-3（６月以降分）'!U26="","",'別紙様式2-3（６月以降分）'!U26)</f>
        <v>新加算Ⅴ（14）</v>
      </c>
      <c r="V26" s="866" t="e">
        <f aca="false">IFERROR(VLOOKUP(K26,【参考】数式用!$A$5:$AB$27,MATCH(U26,【参考】数式用!$B$4:$AB$4,0)+1,0),"")))</f>
        <v>#N/A</v>
      </c>
      <c r="W26" s="819" t="s">
        <v>114</v>
      </c>
      <c r="X26" s="905" t="n">
        <f aca="false">'別紙様式2-3（６月以降分）'!X26</f>
        <v>6</v>
      </c>
      <c r="Y26" s="627" t="s">
        <v>115</v>
      </c>
      <c r="Z26" s="905" t="n">
        <f aca="false">'別紙様式2-3（６月以降分）'!Z26</f>
        <v>6</v>
      </c>
      <c r="AA26" s="627" t="s">
        <v>406</v>
      </c>
      <c r="AB26" s="905" t="n">
        <f aca="false">'別紙様式2-3（６月以降分）'!AB26</f>
        <v>6</v>
      </c>
      <c r="AC26" s="627" t="s">
        <v>115</v>
      </c>
      <c r="AD26" s="905" t="n">
        <f aca="false">'別紙様式2-3（６月以降分）'!AD26</f>
        <v>9</v>
      </c>
      <c r="AE26" s="627" t="s">
        <v>116</v>
      </c>
      <c r="AF26" s="627" t="s">
        <v>127</v>
      </c>
      <c r="AG26" s="627" t="n">
        <f aca="false">IF(X26&gt;=1,(AB26*12+AD26)-(X26*12+Z26)+1,"")</f>
        <v>4</v>
      </c>
      <c r="AH26" s="822" t="s">
        <v>407</v>
      </c>
      <c r="AI26" s="867" t="n">
        <f aca="false">'別紙様式2-3（６月以降分）'!AI26</f>
        <v>857808</v>
      </c>
      <c r="AJ26" s="906" t="n">
        <f aca="false">'別紙様式2-3（６月以降分）'!AJ26</f>
        <v>229768</v>
      </c>
      <c r="AK26" s="938" t="n">
        <f aca="false">'別紙様式2-3（６月以降分）'!AK26</f>
        <v>811854</v>
      </c>
      <c r="AL26" s="908" t="str">
        <f aca="false">IF('別紙様式2-3（６月以降分）'!AL26="","",'別紙様式2-3（６月以降分）'!AL26)</f>
        <v/>
      </c>
      <c r="AM26" s="909" t="n">
        <f aca="false">'別紙様式2-3（６月以降分）'!AM26</f>
        <v>0</v>
      </c>
      <c r="AN26" s="910" t="str">
        <f aca="false">IF('別紙様式2-3（６月以降分）'!AN26="","",'別紙様式2-3（６月以降分）'!AN26)</f>
        <v/>
      </c>
      <c r="AO26" s="705" t="str">
        <f aca="false">IF('別紙様式2-3（６月以降分）'!AO26="","",'別紙様式2-3（６月以降分）'!AO26)</f>
        <v/>
      </c>
      <c r="AP26" s="912" t="str">
        <f aca="false">IF('別紙様式2-3（６月以降分）'!AP26="","",'別紙様式2-3（６月以降分）'!AP26)</f>
        <v>○</v>
      </c>
      <c r="AQ26" s="705" t="str">
        <f aca="false">IF('別紙様式2-3（６月以降分）'!AQ26="","",'別紙様式2-3（６月以降分）'!AQ26)</f>
        <v/>
      </c>
      <c r="AR26" s="914" t="str">
        <f aca="false">IF('別紙様式2-3（６月以降分）'!AR26="","",'別紙様式2-3（６月以降分）'!AR26)</f>
        <v/>
      </c>
      <c r="AS26" s="915" t="str">
        <f aca="false">IF('別紙様式2-3（６月以降分）'!AS26="","",'別紙様式2-3（６月以降分）'!AS26)</f>
        <v/>
      </c>
      <c r="AT26" s="916" t="e">
        <f aca="false">IF(AV28="","",IF(V28&lt;V26,"！加算の要件上は問題ありませんが、令和６年度当初の新加算の加算率と比較して、移行後の加算率が下がる計画になっています。",""))</f>
        <v>#N/A</v>
      </c>
      <c r="AU26" s="939"/>
      <c r="AV26" s="918"/>
      <c r="AW26" s="878" t="str">
        <f aca="false">IF('別紙様式2-2（４・５月分）'!O23="","",'別紙様式2-2（４・５月分）'!O23)</f>
        <v>処遇加算Ⅲ</v>
      </c>
      <c r="AX26" s="834" t="n">
        <f aca="false">IF(SUM('別紙様式2-2（４・５月分）'!P23:P25)=0,"",SUM('別紙様式2-2（４・５月分）'!P23:P25))</f>
        <v>0.041</v>
      </c>
      <c r="AY26" s="940" t="e">
        <f aca="false">IFERROR(VLOOKUP(K26,【参考】数式用!$AJ$2:$AK$24,2,FALSE),"")))</f>
        <v>#N/A</v>
      </c>
      <c r="AZ26" s="685"/>
      <c r="BE26" s="12"/>
      <c r="BF26" s="832" t="str">
        <f aca="false">G26</f>
        <v>中央区</v>
      </c>
      <c r="BG26" s="832"/>
      <c r="BH26" s="832"/>
    </row>
    <row r="27" customFormat="false" ht="15" hidden="false" customHeight="true" outlineLevel="0" collapsed="false">
      <c r="A27" s="731"/>
      <c r="B27" s="732"/>
      <c r="C27" s="732"/>
      <c r="D27" s="732"/>
      <c r="E27" s="732"/>
      <c r="F27" s="732"/>
      <c r="G27" s="733"/>
      <c r="H27" s="733"/>
      <c r="I27" s="733"/>
      <c r="J27" s="861"/>
      <c r="K27" s="733"/>
      <c r="L27" s="862"/>
      <c r="M27" s="863"/>
      <c r="N27" s="838" t="str">
        <f aca="false">IF('別紙様式2-2（４・５月分）'!Q24="","",'別紙様式2-2（４・５月分）'!Q24)</f>
        <v>特定加算なし</v>
      </c>
      <c r="O27" s="864"/>
      <c r="P27" s="814"/>
      <c r="Q27" s="814"/>
      <c r="R27" s="814"/>
      <c r="S27" s="865"/>
      <c r="T27" s="816"/>
      <c r="U27" s="904"/>
      <c r="V27" s="866"/>
      <c r="W27" s="819"/>
      <c r="X27" s="905"/>
      <c r="Y27" s="627"/>
      <c r="Z27" s="905"/>
      <c r="AA27" s="627"/>
      <c r="AB27" s="905"/>
      <c r="AC27" s="627"/>
      <c r="AD27" s="905"/>
      <c r="AE27" s="627"/>
      <c r="AF27" s="627"/>
      <c r="AG27" s="627"/>
      <c r="AH27" s="822"/>
      <c r="AI27" s="867"/>
      <c r="AJ27" s="906"/>
      <c r="AK27" s="938"/>
      <c r="AL27" s="908"/>
      <c r="AM27" s="909"/>
      <c r="AN27" s="910"/>
      <c r="AO27" s="705"/>
      <c r="AP27" s="912"/>
      <c r="AQ27" s="705"/>
      <c r="AR27" s="914"/>
      <c r="AS27" s="915"/>
      <c r="AT27" s="921" t="str">
        <f aca="false">IF(AV28="","",IF(OR(AB28="",AB28&lt;&gt;7,AD28="",AD28&lt;&gt;3),"！算定期間の終わりが令和７年３月になっていません。年度内の廃止予定等がなければ、算定対象月を令和７年３月にしてください。",""))</f>
        <v/>
      </c>
      <c r="AU27" s="939"/>
      <c r="AV27" s="918"/>
      <c r="AW27" s="878" t="str">
        <f aca="false">IF('別紙様式2-2（４・５月分）'!O24="","",'別紙様式2-2（４・５月分）'!O24)</f>
        <v>特定加算なし</v>
      </c>
      <c r="AX27" s="834"/>
      <c r="AY27" s="940"/>
      <c r="AZ27" s="574"/>
      <c r="BE27" s="12"/>
      <c r="BF27" s="832" t="str">
        <f aca="false">G26</f>
        <v>中央区</v>
      </c>
      <c r="BG27" s="832"/>
      <c r="BH27" s="832"/>
    </row>
    <row r="28" customFormat="false" ht="15" hidden="false" customHeight="true" outlineLevel="0" collapsed="false">
      <c r="A28" s="731"/>
      <c r="B28" s="732"/>
      <c r="C28" s="732"/>
      <c r="D28" s="732"/>
      <c r="E28" s="732"/>
      <c r="F28" s="732"/>
      <c r="G28" s="733"/>
      <c r="H28" s="733"/>
      <c r="I28" s="733"/>
      <c r="J28" s="861"/>
      <c r="K28" s="733"/>
      <c r="L28" s="862"/>
      <c r="M28" s="863"/>
      <c r="N28" s="838"/>
      <c r="O28" s="864"/>
      <c r="P28" s="874" t="s">
        <v>118</v>
      </c>
      <c r="Q28" s="877" t="e">
        <f aca="false">IFERROR(VLOOKUP('別紙様式2-2（４・５月分）'!AR23,【参考】数式用!$AT$5:$AV$22,3,FALSE),"")))</f>
        <v>#N/A</v>
      </c>
      <c r="R28" s="875" t="s">
        <v>120</v>
      </c>
      <c r="S28" s="870" t="e">
        <f aca="false">IFERROR(VLOOKUP(K26,【参考】数式用!$A$5:$AB$27,MATCH(Q28,【参考】数式用!$B$4:$AB$4,0)+1,0),"")))</f>
        <v>#N/A</v>
      </c>
      <c r="T28" s="844" t="s">
        <v>464</v>
      </c>
      <c r="U28" s="923" t="s">
        <v>451</v>
      </c>
      <c r="V28" s="871" t="e">
        <f aca="false">IFERROR(VLOOKUP(K26,【参考】数式用!$A$5:$AB$27,MATCH(U28,【参考】数式用!$B$4:$AB$4,0)+1,0),"")))</f>
        <v>#N/A</v>
      </c>
      <c r="W28" s="847" t="s">
        <v>114</v>
      </c>
      <c r="X28" s="924" t="n">
        <v>6</v>
      </c>
      <c r="Y28" s="668" t="s">
        <v>115</v>
      </c>
      <c r="Z28" s="924" t="n">
        <v>10</v>
      </c>
      <c r="AA28" s="668" t="s">
        <v>406</v>
      </c>
      <c r="AB28" s="924" t="n">
        <v>7</v>
      </c>
      <c r="AC28" s="668" t="s">
        <v>115</v>
      </c>
      <c r="AD28" s="924" t="n">
        <v>3</v>
      </c>
      <c r="AE28" s="668" t="s">
        <v>116</v>
      </c>
      <c r="AF28" s="668" t="s">
        <v>127</v>
      </c>
      <c r="AG28" s="668" t="n">
        <f aca="false">IF(X28&gt;=1,(AB28*12+AD28)-(X28*12+Z28)+1,"")</f>
        <v>6</v>
      </c>
      <c r="AH28" s="850" t="s">
        <v>407</v>
      </c>
      <c r="AI28" s="851" t="n">
        <f aca="false">IFERROR(ROUNDDOWN(ROUND(L26*V28,0)*M26,0)*AG28,"")</f>
        <v>2435562</v>
      </c>
      <c r="AJ28" s="925" t="n">
        <f aca="false">IFERROR(ROUNDDOWN(ROUND((L26*(V28-AX26)),0)*M26,0)*AG28,"")</f>
        <v>1493502</v>
      </c>
      <c r="AK28" s="853" t="e">
        <f aca="false">IFERROR(ROUNDDOWN(ROUNDDOWN(ROUND(L26*VLOOKUP(K26,【参考】数式用!$A$5:$AB$27,MATCH("新加算Ⅳ",【参考】数式用!$B$4:$AB$4,0)+1,0),0)*M26,0)*AG28*0.5,0),"")),0),0),0))</f>
        <v>#N/A</v>
      </c>
      <c r="AL28" s="926"/>
      <c r="AM28" s="927" t="e">
        <f aca="false">IFERROR(IF('別紙様式2-2（４・５月分）'!Q25="ベア加算","", IF(OR(U28="新加算Ⅰ",U28="新加算Ⅱ",U28="新加算Ⅲ",U28="新加算Ⅳ"),ROUNDDOWN(ROUND(L26*VLOOKUP(K26,【参考】数式用!$A$5:$I$27,MATCH("ベア加算",【参考】数式用!$B$4:$I$4,0)+1,0),0)*M26,0)*AG28,"")),"")),0),0))))</f>
        <v>#N/A</v>
      </c>
      <c r="AN28" s="928" t="s">
        <v>312</v>
      </c>
      <c r="AO28" s="931" t="s">
        <v>408</v>
      </c>
      <c r="AP28" s="930"/>
      <c r="AQ28" s="931"/>
      <c r="AR28" s="932"/>
      <c r="AS28" s="933"/>
      <c r="AT28" s="921"/>
      <c r="AU28" s="612"/>
      <c r="AV28" s="832" t="str">
        <f aca="false">IF(OR(AB26&lt;&gt;7,AD26&lt;&gt;3),"V列に色付け","")</f>
        <v>V列に色付け</v>
      </c>
      <c r="AW28" s="878"/>
      <c r="AX28" s="834"/>
      <c r="AY28" s="934"/>
      <c r="AZ28" s="836" t="str">
        <f aca="false">IF(AM28&lt;&gt;"",IF(AN28="○","入力済","未入力"),"")</f>
        <v>入力済</v>
      </c>
      <c r="BA28" s="836" t="str">
        <f aca="false">IF(OR(U28="新加算Ⅰ",U28="新加算Ⅱ",U28="新加算Ⅲ",U28="新加算Ⅳ",U28="新加算Ⅴ（１）",U28="新加算Ⅴ（２）",U28="新加算Ⅴ（３）",U28="新加算ⅠⅤ（４）",U28="新加算Ⅴ（５）",U28="新加算Ⅴ（６）",U28="新加算Ⅴ（８）",U28="新加算Ⅴ（11）"),IF(OR(AO28="○",AO28="令和６年度中に満たす"),"入力済","未入力"),"")</f>
        <v>入力済</v>
      </c>
      <c r="BB28" s="836" t="str">
        <f aca="false">IF(OR(U28="新加算Ⅴ（７）",U28="新加算Ⅴ（９）",U28="新加算Ⅴ（10）",U28="新加算Ⅴ（12）",U28="新加算Ⅴ（13）",U28="新加算Ⅴ（14）"),IF(OR(AP28="○",AP28="令和６年度中に満たす"),"入力済","未入力"),"")</f>
        <v/>
      </c>
      <c r="BC28" s="836" t="str">
        <f aca="false">IF(OR(U28="新加算Ⅰ",U28="新加算Ⅱ",U28="新加算Ⅲ",U28="新加算Ⅴ（１）",U28="新加算Ⅴ（３）",U28="新加算Ⅴ（８）"),IF(OR(AQ28="○",AQ28="令和６年度中に満たす"),"入力済","未入力"),"")</f>
        <v/>
      </c>
      <c r="BD28" s="935" t="str">
        <f aca="false">IF(OR(U28="新加算Ⅰ",U28="新加算Ⅱ",U28="新加算Ⅴ（１）",U28="新加算Ⅴ（２）",U28="新加算Ⅴ（３）",U28="新加算Ⅴ（４）",U28="新加算Ⅴ（５）",U28="新加算Ⅴ（６）",U28="新加算Ⅴ（７）",U28="新加算Ⅴ（９）",U28="新加算Ⅴ（10）",U28="新加算Ⅴ（12）"),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（病院等（老健以外）)",K26&lt;&gt;"（介護予防）短期入所療養介護（医療院）"),AR28&lt;&gt;""),1,""),"")</f>
        <v/>
      </c>
      <c r="BE28" s="832" t="str">
        <f aca="false">IF(OR(U28="新加算Ⅰ",U28="新加算Ⅴ（１）",U28="新加算Ⅴ（２）",U28="新加算Ⅴ（５）",U28="新加算Ⅴ（７）",U28="新加算Ⅴ（10）"),IF(AS28="","未入力","入力済"),"")</f>
        <v/>
      </c>
      <c r="BF28" s="832" t="str">
        <f aca="false">G26</f>
        <v>中央区</v>
      </c>
      <c r="BG28" s="832"/>
      <c r="BH28" s="832"/>
    </row>
    <row r="29" customFormat="false" ht="30" hidden="false" customHeight="true" outlineLevel="0" collapsed="false">
      <c r="A29" s="731"/>
      <c r="B29" s="732"/>
      <c r="C29" s="732"/>
      <c r="D29" s="732"/>
      <c r="E29" s="732"/>
      <c r="F29" s="732"/>
      <c r="G29" s="733"/>
      <c r="H29" s="733"/>
      <c r="I29" s="733"/>
      <c r="J29" s="861"/>
      <c r="K29" s="733"/>
      <c r="L29" s="862"/>
      <c r="M29" s="863"/>
      <c r="N29" s="860" t="str">
        <f aca="false">IF('別紙様式2-2（４・５月分）'!Q25="","",'別紙様式2-2（４・５月分）'!Q25)</f>
        <v>ベア加算なし</v>
      </c>
      <c r="O29" s="864"/>
      <c r="P29" s="874"/>
      <c r="Q29" s="877"/>
      <c r="R29" s="875"/>
      <c r="S29" s="870"/>
      <c r="T29" s="844"/>
      <c r="U29" s="923"/>
      <c r="V29" s="871"/>
      <c r="W29" s="847"/>
      <c r="X29" s="924"/>
      <c r="Y29" s="668"/>
      <c r="Z29" s="924"/>
      <c r="AA29" s="668"/>
      <c r="AB29" s="924"/>
      <c r="AC29" s="668"/>
      <c r="AD29" s="924"/>
      <c r="AE29" s="668"/>
      <c r="AF29" s="668"/>
      <c r="AG29" s="668"/>
      <c r="AH29" s="850"/>
      <c r="AI29" s="851"/>
      <c r="AJ29" s="925"/>
      <c r="AK29" s="853"/>
      <c r="AL29" s="926"/>
      <c r="AM29" s="927"/>
      <c r="AN29" s="928"/>
      <c r="AO29" s="931"/>
      <c r="AP29" s="930"/>
      <c r="AQ29" s="931"/>
      <c r="AR29" s="932"/>
      <c r="AS29" s="933"/>
      <c r="AT29" s="936" t="str">
        <f aca="false">IF(AV28="","",IF(OR(U28="",AND(N29="ベア加算なし",OR(U28="新加算Ⅰ",U28="新加算Ⅱ",U28="新加算Ⅲ",U28="新加算Ⅳ"),AN28=""),AND(OR(U28="新加算Ⅰ",U28="新加算Ⅱ",U28="新加算Ⅲ",U28="新加算Ⅳ"),AO28=""),AND(OR(U28="新加算Ⅰ",U28="新加算Ⅱ",U28="新加算Ⅲ"),AQ28=""),AND(OR(U28="新加算Ⅰ",U28="新加算Ⅱ"),AR28=""),AND(OR(U28="新加算Ⅰ"),AS28="")),"！記入が必要な欄（ピンク色のセル）に空欄があります。空欄を埋めてください。",""))</f>
        <v/>
      </c>
      <c r="AU29" s="612"/>
      <c r="AV29" s="832"/>
      <c r="AW29" s="878" t="str">
        <f aca="false">IF('別紙様式2-2（４・５月分）'!O25="","",'別紙様式2-2（４・５月分）'!O25)</f>
        <v>ベア加算なし</v>
      </c>
      <c r="AX29" s="834"/>
      <c r="AY29" s="937"/>
      <c r="AZ29" s="836" t="str">
        <f aca="false">IF(OR(U29="新加算Ⅰ",U29="新加算Ⅱ",U29="新加算Ⅲ",U29="新加算Ⅳ",U29="新加算Ⅴ（１）",U29="新加算Ⅴ（２）",U29="新加算Ⅴ（３）",U29="新加算ⅠⅤ（４）",U29="新加算Ⅴ（５）",U29="新加算Ⅴ（６）",U29="新加算Ⅴ（８）",U29="新加算Ⅴ（11）"),IF(AJ29="○","","未入力"),"")</f>
        <v/>
      </c>
      <c r="BA29" s="836" t="str">
        <f aca="false">IF(OR(V29="新加算Ⅰ",V29="新加算Ⅱ",V29="新加算Ⅲ",V29="新加算Ⅳ",V29="新加算Ⅴ（１）",V29="新加算Ⅴ（２）",V29="新加算Ⅴ（３）",V29="新加算ⅠⅤ（４）",V29="新加算Ⅴ（５）",V29="新加算Ⅴ（６）",V29="新加算Ⅴ（８）",V29="新加算Ⅴ（11）"),IF(AK29="○","","未入力"),"")</f>
        <v/>
      </c>
      <c r="BB29" s="836" t="str">
        <f aca="false">IF(OR(V29="新加算Ⅴ（７）",V29="新加算Ⅴ（９）",V29="新加算Ⅴ（10）",V29="新加算Ⅴ（12）",V29="新加算Ⅴ（13）",V29="新加算Ⅴ（14）"),IF(AL29="○","","未入力"),"")</f>
        <v/>
      </c>
      <c r="BC29" s="836" t="str">
        <f aca="false">IF(OR(V29="新加算Ⅰ",V29="新加算Ⅱ",V29="新加算Ⅲ",V29="新加算Ⅴ（１）",V29="新加算Ⅴ（３）",V29="新加算Ⅴ（８）"),IF(AM29="○","","未入力"),"")</f>
        <v/>
      </c>
      <c r="BD29" s="935" t="str">
        <f aca="false">IF(OR(V29="新加算Ⅰ",V29="新加算Ⅱ",V29="新加算Ⅴ（１）",V29="新加算Ⅴ（２）",V29="新加算Ⅴ（３）",V29="新加算Ⅴ（４）",V29="新加算Ⅴ（５）",V29="新加算Ⅴ（６）",V29="新加算Ⅴ（７）",V29="新加算Ⅴ（９）",V29="新加算Ⅴ（10）",V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 s="832" t="str">
        <f aca="false">IF(AND(U29&lt;&gt;"（参考）令和７年度の移行予定",OR(V29="新加算Ⅰ",V29="新加算Ⅴ（１）",V29="新加算Ⅴ（２）",V29="新加算Ⅴ（５）",V29="新加算Ⅴ（７）",V29="新加算Ⅴ（10）")),IF(AO29="","未入力",IF(AO29="いずれも取得していない","要件を満たさない","")),"")</f>
        <v/>
      </c>
      <c r="BF29" s="832" t="str">
        <f aca="false">G26</f>
        <v>中央区</v>
      </c>
      <c r="BG29" s="832"/>
      <c r="BH29" s="832"/>
    </row>
    <row r="30" customFormat="false" ht="30" hidden="false" customHeight="true" outlineLevel="0" collapsed="false">
      <c r="A30" s="617" t="n">
        <v>5</v>
      </c>
      <c r="B30" s="618" t="n">
        <f aca="false">IF(基本情報入力シート!C58="","",基本情報入力シート!C58)</f>
        <v>1334567893</v>
      </c>
      <c r="C30" s="618"/>
      <c r="D30" s="618"/>
      <c r="E30" s="618"/>
      <c r="F30" s="618"/>
      <c r="G30" s="619" t="str">
        <f aca="false">IF(基本情報入力シート!M58="","",基本情報入力シート!M58)</f>
        <v>千葉県</v>
      </c>
      <c r="H30" s="619" t="str">
        <f aca="false">IF(基本情報入力シート!R58="","",基本情報入力シート!R58)</f>
        <v>千葉県</v>
      </c>
      <c r="I30" s="619" t="str">
        <f aca="false">IF(基本情報入力シート!W58="","",基本情報入力シート!W58)</f>
        <v>千葉市</v>
      </c>
      <c r="J30" s="809" t="str">
        <f aca="false">IF(基本情報入力シート!X58="","",基本情報入力シート!X58)</f>
        <v>介護老人福祉施設○○園</v>
      </c>
      <c r="K30" s="619" t="str">
        <f aca="false">IF(基本情報入力シート!Y58="","",基本情報入力シート!Y58)</f>
        <v>介護老人福祉施設</v>
      </c>
      <c r="L30" s="810" t="n">
        <f aca="false">IF(基本情報入力シート!AB58="","",基本情報入力シート!AB58)</f>
        <v>1935000</v>
      </c>
      <c r="M30" s="811" t="n">
        <f aca="false">IF(基本情報入力シート!AC58="","",基本情報入力シート!AC58)</f>
        <v>10.68</v>
      </c>
      <c r="N30" s="812" t="str">
        <f aca="false">IF('別紙様式2-2（４・５月分）'!Q26="","",'別紙様式2-2（４・５月分）'!Q26)</f>
        <v>処遇加算Ⅱ</v>
      </c>
      <c r="O30" s="864" t="n">
        <f aca="false">IF(SUM('別紙様式2-2（４・５月分）'!R26:R28)=0,"",SUM('別紙様式2-2（４・５月分）'!R26:R28))</f>
        <v>0.06</v>
      </c>
      <c r="P30" s="814" t="e">
        <f aca="false">IFERROR(VLOOKUP('別紙様式2-2（４・５月分）'!AR26,【参考】数式用!$AT$5:$AU$22,2,FALSE),"")))</f>
        <v>#N/A</v>
      </c>
      <c r="Q30" s="814"/>
      <c r="R30" s="814"/>
      <c r="S30" s="865" t="e">
        <f aca="false">IFERROR(VLOOKUP(K30,【参考】数式用!$A$5:$AB$27,MATCH(P30,【参考】数式用!$B$4:$AB$4,0)+1,0),"")))</f>
        <v>#N/A</v>
      </c>
      <c r="T30" s="816" t="s">
        <v>463</v>
      </c>
      <c r="U30" s="904" t="str">
        <f aca="false">IF('別紙様式2-3（６月以降分）'!U30="","",'別紙様式2-3（６月以降分）'!U30)</f>
        <v/>
      </c>
      <c r="V30" s="866" t="e">
        <f aca="false">IFERROR(VLOOKUP(K30,【参考】数式用!$A$5:$AB$27,MATCH(U30,【参考】数式用!$B$4:$AB$4,0)+1,0),"")))</f>
        <v>#N/A</v>
      </c>
      <c r="W30" s="819" t="s">
        <v>114</v>
      </c>
      <c r="X30" s="905" t="n">
        <f aca="false">'別紙様式2-3（６月以降分）'!X30</f>
        <v>6</v>
      </c>
      <c r="Y30" s="627" t="s">
        <v>115</v>
      </c>
      <c r="Z30" s="905" t="n">
        <f aca="false">'別紙様式2-3（６月以降分）'!Z30</f>
        <v>6</v>
      </c>
      <c r="AA30" s="627" t="s">
        <v>406</v>
      </c>
      <c r="AB30" s="905" t="n">
        <f aca="false">'別紙様式2-3（６月以降分）'!AB30</f>
        <v>7</v>
      </c>
      <c r="AC30" s="627" t="s">
        <v>115</v>
      </c>
      <c r="AD30" s="905" t="n">
        <f aca="false">'別紙様式2-3（６月以降分）'!AD30</f>
        <v>3</v>
      </c>
      <c r="AE30" s="627" t="s">
        <v>116</v>
      </c>
      <c r="AF30" s="627" t="s">
        <v>127</v>
      </c>
      <c r="AG30" s="627" t="n">
        <f aca="false">IF(X30&gt;=1,(AB30*12+AD30)-(X30*12+Z30)+1,"")</f>
        <v>10</v>
      </c>
      <c r="AH30" s="822" t="s">
        <v>407</v>
      </c>
      <c r="AI30" s="867" t="str">
        <f aca="false">'別紙様式2-3（６月以降分）'!AI30</f>
        <v/>
      </c>
      <c r="AJ30" s="906" t="str">
        <f aca="false">'別紙様式2-3（６月以降分）'!AJ30</f>
        <v/>
      </c>
      <c r="AK30" s="938" t="n">
        <f aca="false">'別紙様式2-3（６月以降分）'!AK30</f>
        <v>0</v>
      </c>
      <c r="AL30" s="908" t="str">
        <f aca="false">IF('別紙様式2-3（６月以降分）'!AL30="","",'別紙様式2-3（６月以降分）'!AL30)</f>
        <v/>
      </c>
      <c r="AM30" s="909" t="n">
        <f aca="false">'別紙様式2-3（６月以降分）'!AM30</f>
        <v>0</v>
      </c>
      <c r="AN30" s="910" t="str">
        <f aca="false">IF('別紙様式2-3（６月以降分）'!AN30="","",'別紙様式2-3（６月以降分）'!AN30)</f>
        <v/>
      </c>
      <c r="AO30" s="705" t="str">
        <f aca="false">IF('別紙様式2-3（６月以降分）'!AO30="","",'別紙様式2-3（６月以降分）'!AO30)</f>
        <v/>
      </c>
      <c r="AP30" s="912" t="str">
        <f aca="false">IF('別紙様式2-3（６月以降分）'!AP30="","",'別紙様式2-3（６月以降分）'!AP30)</f>
        <v/>
      </c>
      <c r="AQ30" s="705" t="str">
        <f aca="false">IF('別紙様式2-3（６月以降分）'!AQ30="","",'別紙様式2-3（６月以降分）'!AQ30)</f>
        <v/>
      </c>
      <c r="AR30" s="914" t="str">
        <f aca="false">IF('別紙様式2-3（６月以降分）'!AR30="","",'別紙様式2-3（６月以降分）'!AR30)</f>
        <v/>
      </c>
      <c r="AS30" s="915" t="str">
        <f aca="false">IF('別紙様式2-3（６月以降分）'!AS30="","",'別紙様式2-3（６月以降分）'!AS30)</f>
        <v/>
      </c>
      <c r="AT30" s="916" t="str">
        <f aca="false">IF(AV32="","",IF(V32&lt;V30,"！加算の要件上は問題ありませんが、令和６年度当初の新加算の加算率と比較して、移行後の加算率が下がる計画になっています。",""))</f>
        <v/>
      </c>
      <c r="AU30" s="939"/>
      <c r="AV30" s="918"/>
      <c r="AW30" s="878" t="str">
        <f aca="false">IF('別紙様式2-2（４・５月分）'!O26="","",'別紙様式2-2（４・５月分）'!O26)</f>
        <v>処遇加算Ⅱ</v>
      </c>
      <c r="AX30" s="834" t="n">
        <f aca="false">IF(SUM('別紙様式2-2（４・５月分）'!P26:P28)=0,"",SUM('別紙様式2-2（４・５月分）'!P26:P28))</f>
        <v>0.06</v>
      </c>
      <c r="AY30" s="920" t="e">
        <f aca="false">IFERROR(VLOOKUP(K30,【参考】数式用!$AJ$2:$AK$24,2,FALSE),"")))</f>
        <v>#N/A</v>
      </c>
      <c r="AZ30" s="685"/>
      <c r="BE30" s="12"/>
      <c r="BF30" s="832" t="str">
        <f aca="false">G30</f>
        <v>千葉県</v>
      </c>
      <c r="BG30" s="832"/>
      <c r="BH30" s="832"/>
    </row>
    <row r="31" customFormat="false" ht="15" hidden="false" customHeight="true" outlineLevel="0" collapsed="false">
      <c r="A31" s="617"/>
      <c r="B31" s="618"/>
      <c r="C31" s="618"/>
      <c r="D31" s="618"/>
      <c r="E31" s="618"/>
      <c r="F31" s="618"/>
      <c r="G31" s="619"/>
      <c r="H31" s="619"/>
      <c r="I31" s="619"/>
      <c r="J31" s="809"/>
      <c r="K31" s="619"/>
      <c r="L31" s="810"/>
      <c r="M31" s="811"/>
      <c r="N31" s="838" t="str">
        <f aca="false">IF('別紙様式2-2（４・５月分）'!Q27="","",'別紙様式2-2（４・５月分）'!Q27)</f>
        <v/>
      </c>
      <c r="O31" s="864"/>
      <c r="P31" s="814"/>
      <c r="Q31" s="814"/>
      <c r="R31" s="814"/>
      <c r="S31" s="865"/>
      <c r="T31" s="816"/>
      <c r="U31" s="904"/>
      <c r="V31" s="866"/>
      <c r="W31" s="819"/>
      <c r="X31" s="905"/>
      <c r="Y31" s="627"/>
      <c r="Z31" s="905"/>
      <c r="AA31" s="627"/>
      <c r="AB31" s="905"/>
      <c r="AC31" s="627"/>
      <c r="AD31" s="905"/>
      <c r="AE31" s="627"/>
      <c r="AF31" s="627"/>
      <c r="AG31" s="627"/>
      <c r="AH31" s="822"/>
      <c r="AI31" s="867"/>
      <c r="AJ31" s="906"/>
      <c r="AK31" s="938"/>
      <c r="AL31" s="908"/>
      <c r="AM31" s="909"/>
      <c r="AN31" s="910"/>
      <c r="AO31" s="705"/>
      <c r="AP31" s="912"/>
      <c r="AQ31" s="705"/>
      <c r="AR31" s="914"/>
      <c r="AS31" s="915"/>
      <c r="AT31" s="921" t="str">
        <f aca="false">IF(AV32="","",IF(OR(AB32="",AB32&lt;&gt;7,AD32="",AD32&lt;&gt;3),"！算定期間の終わりが令和７年３月になっていません。年度内の廃止予定等がなければ、算定対象月を令和７年３月にしてください。",""))</f>
        <v/>
      </c>
      <c r="AU31" s="939"/>
      <c r="AV31" s="918"/>
      <c r="AW31" s="878" t="str">
        <f aca="false">IF('別紙様式2-2（４・５月分）'!O27="","",'別紙様式2-2（４・５月分）'!O27)</f>
        <v/>
      </c>
      <c r="AX31" s="834"/>
      <c r="AY31" s="920"/>
      <c r="AZ31" s="574"/>
      <c r="BE31" s="12"/>
      <c r="BF31" s="832" t="str">
        <f aca="false">G30</f>
        <v>千葉県</v>
      </c>
      <c r="BG31" s="832"/>
      <c r="BH31" s="832"/>
    </row>
    <row r="32" customFormat="false" ht="15" hidden="false" customHeight="true" outlineLevel="0" collapsed="false">
      <c r="A32" s="617"/>
      <c r="B32" s="618"/>
      <c r="C32" s="618"/>
      <c r="D32" s="618"/>
      <c r="E32" s="618"/>
      <c r="F32" s="618"/>
      <c r="G32" s="619"/>
      <c r="H32" s="619"/>
      <c r="I32" s="619"/>
      <c r="J32" s="809"/>
      <c r="K32" s="619"/>
      <c r="L32" s="810"/>
      <c r="M32" s="811"/>
      <c r="N32" s="838"/>
      <c r="O32" s="864"/>
      <c r="P32" s="874" t="s">
        <v>127</v>
      </c>
      <c r="Q32" s="877" t="e">
        <f aca="false">IFERROR(VLOOKUP('別紙様式2-2（４・５月分）'!AR26,【参考】数式用!$AT$5:$AV$22,3,FALSE),"")))</f>
        <v>#N/A</v>
      </c>
      <c r="R32" s="875" t="s">
        <v>120</v>
      </c>
      <c r="S32" s="876" t="e">
        <f aca="false">IFERROR(VLOOKUP(K30,【参考】数式用!$A$5:$AB$27,MATCH(Q32,【参考】数式用!$B$4:$AB$4,0)+1,0),"")))</f>
        <v>#N/A</v>
      </c>
      <c r="T32" s="844" t="s">
        <v>464</v>
      </c>
      <c r="U32" s="923"/>
      <c r="V32" s="871" t="e">
        <f aca="false">IFERROR(VLOOKUP(K30,【参考】数式用!$A$5:$AB$27,MATCH(U32,【参考】数式用!$B$4:$AB$4,0)+1,0),"")))</f>
        <v>#N/A</v>
      </c>
      <c r="W32" s="847" t="s">
        <v>114</v>
      </c>
      <c r="X32" s="924"/>
      <c r="Y32" s="668" t="s">
        <v>115</v>
      </c>
      <c r="Z32" s="924"/>
      <c r="AA32" s="668" t="s">
        <v>406</v>
      </c>
      <c r="AB32" s="924"/>
      <c r="AC32" s="668" t="s">
        <v>115</v>
      </c>
      <c r="AD32" s="924"/>
      <c r="AE32" s="668" t="s">
        <v>116</v>
      </c>
      <c r="AF32" s="668" t="s">
        <v>127</v>
      </c>
      <c r="AG32" s="668" t="str">
        <f aca="false">IF(X32&gt;=1,(AB32*12+AD32)-(X32*12+Z32)+1,"")</f>
        <v/>
      </c>
      <c r="AH32" s="850" t="s">
        <v>407</v>
      </c>
      <c r="AI32" s="851" t="str">
        <f aca="false">IFERROR(ROUNDDOWN(ROUND(L30*V32,0)*M30,0)*AG32,"")</f>
        <v/>
      </c>
      <c r="AJ32" s="925" t="str">
        <f aca="false">IFERROR(ROUNDDOWN(ROUND((L30*(V32-AX30)),0)*M30,0)*AG32,"")</f>
        <v/>
      </c>
      <c r="AK32" s="853" t="e">
        <f aca="false">IFERROR(ROUNDDOWN(ROUNDDOWN(ROUND(L30*VLOOKUP(K30,【参考】数式用!$A$5:$AB$27,MATCH("新加算Ⅳ",【参考】数式用!$B$4:$AB$4,0)+1,0),0)*M30,0)*AG32*0.5,0),"")),0),0),0))</f>
        <v>#N/A</v>
      </c>
      <c r="AL32" s="926"/>
      <c r="AM32" s="941" t="e">
        <f aca="false">IFERROR(IF('別紙様式2-2（４・５月分）'!Q28="ベア加算","", IF(OR(U32="新加算Ⅰ",U32="新加算Ⅱ",U32="新加算Ⅲ",U32="新加算Ⅳ"),ROUNDDOWN(ROUND(L30*VLOOKUP(K30,【参考】数式用!$A$5:$I$27,MATCH("ベア加算",【参考】数式用!$B$4:$I$4,0)+1,0),0)*M30,0)*AG32,"")),"")),0),0))))</f>
        <v>#N/A</v>
      </c>
      <c r="AN32" s="928"/>
      <c r="AO32" s="931"/>
      <c r="AP32" s="930"/>
      <c r="AQ32" s="931"/>
      <c r="AR32" s="932"/>
      <c r="AS32" s="933"/>
      <c r="AT32" s="921"/>
      <c r="AU32" s="612"/>
      <c r="AV32" s="832" t="str">
        <f aca="false">IF(OR(AB30&lt;&gt;7,AD30&lt;&gt;3),"V列に色付け","")</f>
        <v/>
      </c>
      <c r="AW32" s="878"/>
      <c r="AX32" s="834"/>
      <c r="AY32" s="934"/>
      <c r="AZ32" s="836" t="e">
        <f aca="false">IF(AM32&lt;&gt;"",IF(AN32="○","入力済","未入力"),"")</f>
        <v>#N/A</v>
      </c>
      <c r="BA32" s="836" t="str">
        <f aca="false">IF(OR(U32="新加算Ⅰ",U32="新加算Ⅱ",U32="新加算Ⅲ",U32="新加算Ⅳ",U32="新加算Ⅴ（１）",U32="新加算Ⅴ（２）",U32="新加算Ⅴ（３）",U32="新加算ⅠⅤ（４）",U32="新加算Ⅴ（５）",U32="新加算Ⅴ（６）",U32="新加算Ⅴ（８）",U32="新加算Ⅴ（11）"),IF(OR(AO32="○",AO32="令和６年度中に満たす"),"入力済","未入力"),"")</f>
        <v/>
      </c>
      <c r="BB32" s="836" t="str">
        <f aca="false">IF(OR(U32="新加算Ⅴ（７）",U32="新加算Ⅴ（９）",U32="新加算Ⅴ（10）",U32="新加算Ⅴ（12）",U32="新加算Ⅴ（13）",U32="新加算Ⅴ（14）"),IF(OR(AP32="○",AP32="令和６年度中に満たす"),"入力済","未入力"),"")</f>
        <v/>
      </c>
      <c r="BC32" s="836" t="str">
        <f aca="false">IF(OR(U32="新加算Ⅰ",U32="新加算Ⅱ",U32="新加算Ⅲ",U32="新加算Ⅴ（１）",U32="新加算Ⅴ（３）",U32="新加算Ⅴ（８）"),IF(OR(AQ32="○",AQ32="令和６年度中に満たす"),"入力済","未入力"),"")</f>
        <v/>
      </c>
      <c r="BD32" s="935" t="str">
        <f aca="false">IF(OR(U32="新加算Ⅰ",U32="新加算Ⅱ",U32="新加算Ⅴ（１）",U32="新加算Ⅴ（２）",U32="新加算Ⅴ（３）",U32="新加算Ⅴ（４）",U32="新加算Ⅴ（５）",U32="新加算Ⅴ（６）",U32="新加算Ⅴ（７）",U32="新加算Ⅴ（９）",U32="新加算Ⅴ（10）",U32="新加算Ⅴ（12）"),IF(OR(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（病院等（老健以外）)",K30&lt;&gt;"（介護予防）短期入所療養介護（医療院）"),AR32&lt;&gt;""),1,""),"")</f>
        <v/>
      </c>
      <c r="BE32" s="832" t="str">
        <f aca="false">IF(OR(U32="新加算Ⅰ",U32="新加算Ⅴ（１）",U32="新加算Ⅴ（２）",U32="新加算Ⅴ（５）",U32="新加算Ⅴ（７）",U32="新加算Ⅴ（10）"),IF(AS32="","未入力","入力済"),"")</f>
        <v/>
      </c>
      <c r="BF32" s="832" t="str">
        <f aca="false">G30</f>
        <v>千葉県</v>
      </c>
      <c r="BG32" s="832"/>
      <c r="BH32" s="832"/>
    </row>
    <row r="33" customFormat="false" ht="30" hidden="false" customHeight="true" outlineLevel="0" collapsed="false">
      <c r="A33" s="617"/>
      <c r="B33" s="618"/>
      <c r="C33" s="618"/>
      <c r="D33" s="618"/>
      <c r="E33" s="618"/>
      <c r="F33" s="618"/>
      <c r="G33" s="619"/>
      <c r="H33" s="619"/>
      <c r="I33" s="619"/>
      <c r="J33" s="809"/>
      <c r="K33" s="619"/>
      <c r="L33" s="810"/>
      <c r="M33" s="811"/>
      <c r="N33" s="860" t="str">
        <f aca="false">IF('別紙様式2-2（４・５月分）'!Q28="","",'別紙様式2-2（４・５月分）'!Q28)</f>
        <v/>
      </c>
      <c r="O33" s="864"/>
      <c r="P33" s="874"/>
      <c r="Q33" s="877"/>
      <c r="R33" s="875"/>
      <c r="S33" s="876"/>
      <c r="T33" s="844"/>
      <c r="U33" s="923"/>
      <c r="V33" s="871"/>
      <c r="W33" s="847"/>
      <c r="X33" s="924"/>
      <c r="Y33" s="668"/>
      <c r="Z33" s="924"/>
      <c r="AA33" s="668"/>
      <c r="AB33" s="924"/>
      <c r="AC33" s="668"/>
      <c r="AD33" s="924"/>
      <c r="AE33" s="668"/>
      <c r="AF33" s="668"/>
      <c r="AG33" s="668"/>
      <c r="AH33" s="850"/>
      <c r="AI33" s="851"/>
      <c r="AJ33" s="925"/>
      <c r="AK33" s="853"/>
      <c r="AL33" s="926"/>
      <c r="AM33" s="941"/>
      <c r="AN33" s="928"/>
      <c r="AO33" s="931"/>
      <c r="AP33" s="930"/>
      <c r="AQ33" s="931"/>
      <c r="AR33" s="932"/>
      <c r="AS33" s="933"/>
      <c r="AT33" s="936" t="str">
        <f aca="false">IF(AV32="","",IF(OR(U32="",AND(N33="ベア加算なし",OR(U32="新加算Ⅰ",U32="新加算Ⅱ",U32="新加算Ⅲ",U32="新加算Ⅳ"),AN32=""),AND(OR(U32="新加算Ⅰ",U32="新加算Ⅱ",U32="新加算Ⅲ",U32="新加算Ⅳ"),AO32=""),AND(OR(U32="新加算Ⅰ",U32="新加算Ⅱ",U32="新加算Ⅲ"),AQ32=""),AND(OR(U32="新加算Ⅰ",U32="新加算Ⅱ"),AR32=""),AND(OR(U32="新加算Ⅰ"),AS32="")),"！記入が必要な欄（ピンク色のセル）に空欄があります。空欄を埋めてください。",""))</f>
        <v/>
      </c>
      <c r="AU33" s="612"/>
      <c r="AV33" s="832"/>
      <c r="AW33" s="878" t="str">
        <f aca="false">IF('別紙様式2-2（４・５月分）'!O28="","",'別紙様式2-2（４・５月分）'!O28)</f>
        <v/>
      </c>
      <c r="AX33" s="834"/>
      <c r="AY33" s="937"/>
      <c r="AZ33" s="836" t="str">
        <f aca="false">IF(OR(U33="新加算Ⅰ",U33="新加算Ⅱ",U33="新加算Ⅲ",U33="新加算Ⅳ",U33="新加算Ⅴ（１）",U33="新加算Ⅴ（２）",U33="新加算Ⅴ（３）",U33="新加算ⅠⅤ（４）",U33="新加算Ⅴ（５）",U33="新加算Ⅴ（６）",U33="新加算Ⅴ（８）",U33="新加算Ⅴ（11）"),IF(AJ33="○","","未入力"),"")</f>
        <v/>
      </c>
      <c r="BA33" s="836" t="str">
        <f aca="false">IF(OR(V33="新加算Ⅰ",V33="新加算Ⅱ",V33="新加算Ⅲ",V33="新加算Ⅳ",V33="新加算Ⅴ（１）",V33="新加算Ⅴ（２）",V33="新加算Ⅴ（３）",V33="新加算ⅠⅤ（４）",V33="新加算Ⅴ（５）",V33="新加算Ⅴ（６）",V33="新加算Ⅴ（８）",V33="新加算Ⅴ（11）"),IF(AK33="○","","未入力"),"")</f>
        <v/>
      </c>
      <c r="BB33" s="836" t="str">
        <f aca="false">IF(OR(V33="新加算Ⅴ（７）",V33="新加算Ⅴ（９）",V33="新加算Ⅴ（10）",V33="新加算Ⅴ（12）",V33="新加算Ⅴ（13）",V33="新加算Ⅴ（14）"),IF(AL33="○","","未入力"),"")</f>
        <v/>
      </c>
      <c r="BC33" s="836" t="str">
        <f aca="false">IF(OR(V33="新加算Ⅰ",V33="新加算Ⅱ",V33="新加算Ⅲ",V33="新加算Ⅴ（１）",V33="新加算Ⅴ（３）",V33="新加算Ⅴ（８）"),IF(AM33="○","","未入力"),"")</f>
        <v/>
      </c>
      <c r="BD33" s="935" t="str">
        <f aca="false">IF(OR(V33="新加算Ⅰ",V33="新加算Ⅱ",V33="新加算Ⅴ（１）",V33="新加算Ⅴ（２）",V33="新加算Ⅴ（３）",V33="新加算Ⅴ（４）",V33="新加算Ⅴ（５）",V33="新加算Ⅴ（６）",V33="新加算Ⅴ（７）",V33="新加算Ⅴ（９）",V33="新加算Ⅴ（10）",V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 s="832" t="str">
        <f aca="false">IF(AND(U33&lt;&gt;"（参考）令和７年度の移行予定",OR(V33="新加算Ⅰ",V33="新加算Ⅴ（１）",V33="新加算Ⅴ（２）",V33="新加算Ⅴ（５）",V33="新加算Ⅴ（７）",V33="新加算Ⅴ（10）")),IF(AO33="","未入力",IF(AO33="いずれも取得していない","要件を満たさない","")),"")</f>
        <v/>
      </c>
      <c r="BF33" s="832" t="str">
        <f aca="false">G30</f>
        <v>千葉県</v>
      </c>
      <c r="BG33" s="832"/>
      <c r="BH33" s="832"/>
    </row>
    <row r="34" customFormat="false" ht="30" hidden="false" customHeight="true" outlineLevel="0" collapsed="false">
      <c r="A34" s="731" t="n">
        <v>6</v>
      </c>
      <c r="B34" s="732" t="n">
        <f aca="false">IF(基本情報入力シート!C59="","",基本情報入力シート!C59)</f>
        <v>1334567893</v>
      </c>
      <c r="C34" s="732"/>
      <c r="D34" s="732"/>
      <c r="E34" s="732"/>
      <c r="F34" s="732"/>
      <c r="G34" s="733" t="str">
        <f aca="false">IF(基本情報入力シート!M59="","",基本情報入力シート!M59)</f>
        <v>千葉県</v>
      </c>
      <c r="H34" s="733" t="str">
        <f aca="false">IF(基本情報入力シート!R59="","",基本情報入力シート!R59)</f>
        <v>千葉県</v>
      </c>
      <c r="I34" s="733" t="str">
        <f aca="false">IF(基本情報入力シート!W59="","",基本情報入力シート!W59)</f>
        <v>千葉市</v>
      </c>
      <c r="J34" s="861" t="str">
        <f aca="false">IF(基本情報入力シート!X59="","",基本情報入力シート!X59)</f>
        <v>介護老人福祉施設○○園</v>
      </c>
      <c r="K34" s="733" t="str">
        <f aca="false">IF(基本情報入力シート!Y59="","",基本情報入力シート!Y59)</f>
        <v>介護老人福祉施設</v>
      </c>
      <c r="L34" s="862" t="n">
        <f aca="false">IF(基本情報入力シート!AB59="","",基本情報入力シート!AB59)</f>
        <v>1935000</v>
      </c>
      <c r="M34" s="863" t="n">
        <f aca="false">IF(基本情報入力シート!AC59="","",基本情報入力シート!AC59)</f>
        <v>10.68</v>
      </c>
      <c r="N34" s="812" t="str">
        <f aca="false">IF('別紙様式2-2（４・５月分）'!Q29="","",'別紙様式2-2（４・５月分）'!Q29)</f>
        <v>処遇加算Ⅰ</v>
      </c>
      <c r="O34" s="864" t="n">
        <f aca="false">IF(SUM('別紙様式2-2（４・５月分）'!R29:R31)=0,"",SUM('別紙様式2-2（４・５月分）'!R29:R31))</f>
        <v>0.106</v>
      </c>
      <c r="P34" s="814" t="e">
        <f aca="false">IFERROR(VLOOKUP('別紙様式2-2（４・５月分）'!AR29,【参考】数式用!$AT$5:$AU$22,2,FALSE),"")))</f>
        <v>#N/A</v>
      </c>
      <c r="Q34" s="814"/>
      <c r="R34" s="814"/>
      <c r="S34" s="865" t="e">
        <f aca="false">IFERROR(VLOOKUP(K34,【参考】数式用!$A$5:$AB$27,MATCH(P34,【参考】数式用!$B$4:$AB$4,0)+1,0),"")))</f>
        <v>#N/A</v>
      </c>
      <c r="T34" s="816" t="s">
        <v>463</v>
      </c>
      <c r="U34" s="904" t="str">
        <f aca="false">IF('別紙様式2-3（６月以降分）'!U34="","",'別紙様式2-3（６月以降分）'!U34)</f>
        <v>新加算Ⅱ</v>
      </c>
      <c r="V34" s="866" t="e">
        <f aca="false">IFERROR(VLOOKUP(K34,【参考】数式用!$A$5:$AB$27,MATCH(U34,【参考】数式用!$B$4:$AB$4,0)+1,0),"")))</f>
        <v>#N/A</v>
      </c>
      <c r="W34" s="819" t="s">
        <v>114</v>
      </c>
      <c r="X34" s="905" t="n">
        <f aca="false">'別紙様式2-3（６月以降分）'!X34</f>
        <v>6</v>
      </c>
      <c r="Y34" s="627" t="s">
        <v>115</v>
      </c>
      <c r="Z34" s="905" t="n">
        <f aca="false">'別紙様式2-3（６月以降分）'!Z34</f>
        <v>6</v>
      </c>
      <c r="AA34" s="627" t="s">
        <v>406</v>
      </c>
      <c r="AB34" s="905" t="n">
        <f aca="false">'別紙様式2-3（６月以降分）'!AB34</f>
        <v>7</v>
      </c>
      <c r="AC34" s="627" t="s">
        <v>115</v>
      </c>
      <c r="AD34" s="905" t="n">
        <f aca="false">'別紙様式2-3（６月以降分）'!AD34</f>
        <v>3</v>
      </c>
      <c r="AE34" s="627" t="s">
        <v>116</v>
      </c>
      <c r="AF34" s="627" t="s">
        <v>127</v>
      </c>
      <c r="AG34" s="627" t="n">
        <f aca="false">IF(X34&gt;=1,(AB34*12+AD34)-(X34*12+Z34)+1,"")</f>
        <v>10</v>
      </c>
      <c r="AH34" s="822" t="s">
        <v>407</v>
      </c>
      <c r="AI34" s="867" t="n">
        <f aca="false">'別紙様式2-3（６月以降分）'!AI34</f>
        <v>28105480</v>
      </c>
      <c r="AJ34" s="906" t="n">
        <f aca="false">'別紙様式2-3（６月以降分）'!AJ34</f>
        <v>10952870</v>
      </c>
      <c r="AK34" s="938" t="n">
        <f aca="false">'別紙様式2-3（６月以降分）'!AK34</f>
        <v>9299610</v>
      </c>
      <c r="AL34" s="908" t="str">
        <f aca="false">IF('別紙様式2-3（６月以降分）'!AL34="","",'別紙様式2-3（６月以降分）'!AL34)</f>
        <v/>
      </c>
      <c r="AM34" s="909" t="n">
        <f aca="false">'別紙様式2-3（６月以降分）'!AM34</f>
        <v>3306520</v>
      </c>
      <c r="AN34" s="910" t="str">
        <f aca="false">IF('別紙様式2-3（６月以降分）'!AN34="","",'別紙様式2-3（６月以降分）'!AN34)</f>
        <v>○</v>
      </c>
      <c r="AO34" s="705" t="str">
        <f aca="false">IF('別紙様式2-3（６月以降分）'!AO34="","",'別紙様式2-3（６月以降分）'!AO34)</f>
        <v>○</v>
      </c>
      <c r="AP34" s="912" t="str">
        <f aca="false">IF('別紙様式2-3（６月以降分）'!AP34="","",'別紙様式2-3（６月以降分）'!AP34)</f>
        <v/>
      </c>
      <c r="AQ34" s="705" t="str">
        <f aca="false">IF('別紙様式2-3（６月以降分）'!AQ34="","",'別紙様式2-3（６月以降分）'!AQ34)</f>
        <v>令和６年度中に満たす</v>
      </c>
      <c r="AR34" s="914" t="n">
        <f aca="false">IF('別紙様式2-3（６月以降分）'!AR34="","",'別紙様式2-3（６月以降分）'!AR34)</f>
        <v>1</v>
      </c>
      <c r="AS34" s="915" t="str">
        <f aca="false">IF('別紙様式2-3（６月以降分）'!AS34="","",'別紙様式2-3（６月以降分）'!AS34)</f>
        <v/>
      </c>
      <c r="AT34" s="916" t="str">
        <f aca="false">IF(AV36="","",IF(V36&lt;V34,"！加算の要件上は問題ありませんが、令和６年度当初の新加算の加算率と比較して、移行後の加算率が下がる計画になっています。",""))</f>
        <v/>
      </c>
      <c r="AU34" s="939"/>
      <c r="AV34" s="918"/>
      <c r="AW34" s="878" t="str">
        <f aca="false">IF('別紙様式2-2（４・５月分）'!O29="","",'別紙様式2-2（４・５月分）'!O29)</f>
        <v>処遇加算Ⅱ</v>
      </c>
      <c r="AX34" s="834" t="n">
        <f aca="false">IF(SUM('別紙様式2-2（４・５月分）'!P29:P31)=0,"",SUM('別紙様式2-2（４・５月分）'!P29:P31))</f>
        <v>0.083</v>
      </c>
      <c r="AY34" s="940" t="e">
        <f aca="false">IFERROR(VLOOKUP(K34,【参考】数式用!$AJ$2:$AK$24,2,FALSE),"")))</f>
        <v>#N/A</v>
      </c>
      <c r="AZ34" s="685"/>
      <c r="BE34" s="12"/>
      <c r="BF34" s="832" t="str">
        <f aca="false">G34</f>
        <v>千葉県</v>
      </c>
      <c r="BG34" s="832"/>
      <c r="BH34" s="832"/>
    </row>
    <row r="35" customFormat="false" ht="15" hidden="false" customHeight="true" outlineLevel="0" collapsed="false">
      <c r="A35" s="731"/>
      <c r="B35" s="732"/>
      <c r="C35" s="732"/>
      <c r="D35" s="732"/>
      <c r="E35" s="732"/>
      <c r="F35" s="732"/>
      <c r="G35" s="733"/>
      <c r="H35" s="733"/>
      <c r="I35" s="733"/>
      <c r="J35" s="861"/>
      <c r="K35" s="733"/>
      <c r="L35" s="862"/>
      <c r="M35" s="863"/>
      <c r="N35" s="838" t="str">
        <f aca="false">IF('別紙様式2-2（４・５月分）'!Q30="","",'別紙様式2-2（４・５月分）'!Q30)</f>
        <v>特定加算Ⅱ</v>
      </c>
      <c r="O35" s="864"/>
      <c r="P35" s="814"/>
      <c r="Q35" s="814"/>
      <c r="R35" s="814"/>
      <c r="S35" s="865"/>
      <c r="T35" s="816"/>
      <c r="U35" s="904"/>
      <c r="V35" s="866"/>
      <c r="W35" s="819"/>
      <c r="X35" s="905"/>
      <c r="Y35" s="627"/>
      <c r="Z35" s="905"/>
      <c r="AA35" s="627"/>
      <c r="AB35" s="905"/>
      <c r="AC35" s="627"/>
      <c r="AD35" s="905"/>
      <c r="AE35" s="627"/>
      <c r="AF35" s="627"/>
      <c r="AG35" s="627"/>
      <c r="AH35" s="822"/>
      <c r="AI35" s="867"/>
      <c r="AJ35" s="906"/>
      <c r="AK35" s="938"/>
      <c r="AL35" s="908"/>
      <c r="AM35" s="909"/>
      <c r="AN35" s="910"/>
      <c r="AO35" s="705"/>
      <c r="AP35" s="912"/>
      <c r="AQ35" s="705"/>
      <c r="AR35" s="914"/>
      <c r="AS35" s="915"/>
      <c r="AT35" s="921" t="str">
        <f aca="false">IF(AV36="","",IF(OR(AB36="",AB36&lt;&gt;7,AD36="",AD36&lt;&gt;3),"！算定期間の終わりが令和７年３月になっていません。年度内の廃止予定等がなければ、算定対象月を令和７年３月にしてください。",""))</f>
        <v/>
      </c>
      <c r="AU35" s="939"/>
      <c r="AV35" s="918"/>
      <c r="AW35" s="878" t="str">
        <f aca="false">IF('別紙様式2-2（４・５月分）'!O30="","",'別紙様式2-2（４・５月分）'!O30)</f>
        <v>特定加算Ⅱ</v>
      </c>
      <c r="AX35" s="834"/>
      <c r="AY35" s="940"/>
      <c r="AZ35" s="574"/>
      <c r="BE35" s="12"/>
      <c r="BF35" s="832" t="str">
        <f aca="false">G34</f>
        <v>千葉県</v>
      </c>
      <c r="BG35" s="832"/>
      <c r="BH35" s="832"/>
    </row>
    <row r="36" customFormat="false" ht="15" hidden="false" customHeight="true" outlineLevel="0" collapsed="false">
      <c r="A36" s="731"/>
      <c r="B36" s="732"/>
      <c r="C36" s="732"/>
      <c r="D36" s="732"/>
      <c r="E36" s="732"/>
      <c r="F36" s="732"/>
      <c r="G36" s="733"/>
      <c r="H36" s="733"/>
      <c r="I36" s="733"/>
      <c r="J36" s="861"/>
      <c r="K36" s="733"/>
      <c r="L36" s="862"/>
      <c r="M36" s="863"/>
      <c r="N36" s="838"/>
      <c r="O36" s="864"/>
      <c r="P36" s="874" t="s">
        <v>118</v>
      </c>
      <c r="Q36" s="877" t="e">
        <f aca="false">IFERROR(VLOOKUP('別紙様式2-2（４・５月分）'!AR29,【参考】数式用!$AT$5:$AV$22,3,FALSE),"")))</f>
        <v>#N/A</v>
      </c>
      <c r="R36" s="875" t="s">
        <v>120</v>
      </c>
      <c r="S36" s="870" t="e">
        <f aca="false">IFERROR(VLOOKUP(K34,【参考】数式用!$A$5:$AB$27,MATCH(Q36,【参考】数式用!$B$4:$AB$4,0)+1,0),"")))</f>
        <v>#N/A</v>
      </c>
      <c r="T36" s="844" t="s">
        <v>464</v>
      </c>
      <c r="U36" s="923"/>
      <c r="V36" s="871" t="e">
        <f aca="false">IFERROR(VLOOKUP(K34,【参考】数式用!$A$5:$AB$27,MATCH(U36,【参考】数式用!$B$4:$AB$4,0)+1,0),"")))</f>
        <v>#N/A</v>
      </c>
      <c r="W36" s="847" t="s">
        <v>114</v>
      </c>
      <c r="X36" s="924"/>
      <c r="Y36" s="668" t="s">
        <v>115</v>
      </c>
      <c r="Z36" s="924"/>
      <c r="AA36" s="668" t="s">
        <v>406</v>
      </c>
      <c r="AB36" s="924"/>
      <c r="AC36" s="668" t="s">
        <v>115</v>
      </c>
      <c r="AD36" s="924"/>
      <c r="AE36" s="668" t="s">
        <v>116</v>
      </c>
      <c r="AF36" s="668" t="s">
        <v>127</v>
      </c>
      <c r="AG36" s="668" t="str">
        <f aca="false">IF(X36&gt;=1,(AB36*12+AD36)-(X36*12+Z36)+1,"")</f>
        <v/>
      </c>
      <c r="AH36" s="850" t="s">
        <v>407</v>
      </c>
      <c r="AI36" s="851" t="str">
        <f aca="false">IFERROR(ROUNDDOWN(ROUND(L34*V36,0)*M34,0)*AG36,"")</f>
        <v/>
      </c>
      <c r="AJ36" s="925" t="str">
        <f aca="false">IFERROR(ROUNDDOWN(ROUND((L34*(V36-AX34)),0)*M34,0)*AG36,"")</f>
        <v/>
      </c>
      <c r="AK36" s="853" t="e">
        <f aca="false">IFERROR(ROUNDDOWN(ROUNDDOWN(ROUND(L34*VLOOKUP(K34,【参考】数式用!$A$5:$AB$27,MATCH("新加算Ⅳ",【参考】数式用!$B$4:$AB$4,0)+1,0),0)*M34,0)*AG36*0.5,0),"")),0),0),0))</f>
        <v>#N/A</v>
      </c>
      <c r="AL36" s="926"/>
      <c r="AM36" s="941" t="e">
        <f aca="false">IFERROR(IF('別紙様式2-2（４・５月分）'!Q31="ベア加算","", IF(OR(U36="新加算Ⅰ",U36="新加算Ⅱ",U36="新加算Ⅲ",U36="新加算Ⅳ"),ROUNDDOWN(ROUND(L34*VLOOKUP(K34,【参考】数式用!$A$5:$I$27,MATCH("ベア加算",【参考】数式用!$B$4:$I$4,0)+1,0),0)*M34,0)*AG36,"")),"")),0),0))))</f>
        <v>#N/A</v>
      </c>
      <c r="AN36" s="928"/>
      <c r="AO36" s="931"/>
      <c r="AP36" s="930"/>
      <c r="AQ36" s="931"/>
      <c r="AR36" s="932"/>
      <c r="AS36" s="933"/>
      <c r="AT36" s="921"/>
      <c r="AU36" s="612"/>
      <c r="AV36" s="832" t="str">
        <f aca="false">IF(OR(AB34&lt;&gt;7,AD34&lt;&gt;3),"V列に色付け","")</f>
        <v/>
      </c>
      <c r="AW36" s="878"/>
      <c r="AX36" s="834"/>
      <c r="AY36" s="934"/>
      <c r="AZ36" s="836" t="e">
        <f aca="false">IF(AM36&lt;&gt;"",IF(AN36="○","入力済","未入力"),"")</f>
        <v>#N/A</v>
      </c>
      <c r="BA36" s="836" t="str">
        <f aca="false">IF(OR(U36="新加算Ⅰ",U36="新加算Ⅱ",U36="新加算Ⅲ",U36="新加算Ⅳ",U36="新加算Ⅴ（１）",U36="新加算Ⅴ（２）",U36="新加算Ⅴ（３）",U36="新加算ⅠⅤ（４）",U36="新加算Ⅴ（５）",U36="新加算Ⅴ（６）",U36="新加算Ⅴ（８）",U36="新加算Ⅴ（11）"),IF(OR(AO36="○",AO36="令和６年度中に満たす"),"入力済","未入力"),"")</f>
        <v/>
      </c>
      <c r="BB36" s="836" t="str">
        <f aca="false">IF(OR(U36="新加算Ⅴ（７）",U36="新加算Ⅴ（９）",U36="新加算Ⅴ（10）",U36="新加算Ⅴ（12）",U36="新加算Ⅴ（13）",U36="新加算Ⅴ（14）"),IF(OR(AP36="○",AP36="令和６年度中に満たす"),"入力済","未入力"),"")</f>
        <v/>
      </c>
      <c r="BC36" s="836" t="str">
        <f aca="false">IF(OR(U36="新加算Ⅰ",U36="新加算Ⅱ",U36="新加算Ⅲ",U36="新加算Ⅴ（１）",U36="新加算Ⅴ（３）",U36="新加算Ⅴ（８）"),IF(OR(AQ36="○",AQ36="令和６年度中に満たす"),"入力済","未入力"),"")</f>
        <v/>
      </c>
      <c r="BD36" s="935" t="str">
        <f aca="false">IF(OR(U36="新加算Ⅰ",U36="新加算Ⅱ",U36="新加算Ⅴ（１）",U36="新加算Ⅴ（２）",U36="新加算Ⅴ（３）",U36="新加算Ⅴ（４）",U36="新加算Ⅴ（５）",U36="新加算Ⅴ（６）",U36="新加算Ⅴ（７）",U36="新加算Ⅴ（９）",U36="新加算Ⅴ（10）",U36="新加算Ⅴ（12）"),IF(OR(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（病院等（老健以外）)",K34&lt;&gt;"（介護予防）短期入所療養介護（医療院）"),AR36&lt;&gt;""),1,""),"")</f>
        <v/>
      </c>
      <c r="BE36" s="832" t="str">
        <f aca="false">IF(OR(U36="新加算Ⅰ",U36="新加算Ⅴ（１）",U36="新加算Ⅴ（２）",U36="新加算Ⅴ（５）",U36="新加算Ⅴ（７）",U36="新加算Ⅴ（10）"),IF(AS36="","未入力","入力済"),"")</f>
        <v/>
      </c>
      <c r="BF36" s="832" t="str">
        <f aca="false">G34</f>
        <v>千葉県</v>
      </c>
      <c r="BG36" s="832"/>
      <c r="BH36" s="832"/>
    </row>
    <row r="37" customFormat="false" ht="30" hidden="false" customHeight="true" outlineLevel="0" collapsed="false">
      <c r="A37" s="731"/>
      <c r="B37" s="732"/>
      <c r="C37" s="732"/>
      <c r="D37" s="732"/>
      <c r="E37" s="732"/>
      <c r="F37" s="732"/>
      <c r="G37" s="733"/>
      <c r="H37" s="733"/>
      <c r="I37" s="733"/>
      <c r="J37" s="861"/>
      <c r="K37" s="733"/>
      <c r="L37" s="862"/>
      <c r="M37" s="863"/>
      <c r="N37" s="860" t="str">
        <f aca="false">IF('別紙様式2-2（４・５月分）'!Q31="","",'別紙様式2-2（４・５月分）'!Q31)</f>
        <v>ベア加算なし</v>
      </c>
      <c r="O37" s="864"/>
      <c r="P37" s="874"/>
      <c r="Q37" s="877"/>
      <c r="R37" s="875"/>
      <c r="S37" s="870"/>
      <c r="T37" s="844"/>
      <c r="U37" s="923"/>
      <c r="V37" s="871"/>
      <c r="W37" s="847"/>
      <c r="X37" s="924"/>
      <c r="Y37" s="668"/>
      <c r="Z37" s="924"/>
      <c r="AA37" s="668"/>
      <c r="AB37" s="924"/>
      <c r="AC37" s="668"/>
      <c r="AD37" s="924"/>
      <c r="AE37" s="668"/>
      <c r="AF37" s="668"/>
      <c r="AG37" s="668"/>
      <c r="AH37" s="850"/>
      <c r="AI37" s="851"/>
      <c r="AJ37" s="925"/>
      <c r="AK37" s="853"/>
      <c r="AL37" s="926"/>
      <c r="AM37" s="941"/>
      <c r="AN37" s="928"/>
      <c r="AO37" s="931"/>
      <c r="AP37" s="930"/>
      <c r="AQ37" s="931"/>
      <c r="AR37" s="932"/>
      <c r="AS37" s="933"/>
      <c r="AT37" s="936" t="str">
        <f aca="false">IF(AV36="","",IF(OR(U36="",AND(N37="ベア加算なし",OR(U36="新加算Ⅰ",U36="新加算Ⅱ",U36="新加算Ⅲ",U36="新加算Ⅳ"),AN36=""),AND(OR(U36="新加算Ⅰ",U36="新加算Ⅱ",U36="新加算Ⅲ",U36="新加算Ⅳ"),AO36=""),AND(OR(U36="新加算Ⅰ",U36="新加算Ⅱ",U36="新加算Ⅲ"),AQ36=""),AND(OR(U36="新加算Ⅰ",U36="新加算Ⅱ"),AR36=""),AND(OR(U36="新加算Ⅰ"),AS36="")),"！記入が必要な欄（ピンク色のセル）に空欄があります。空欄を埋めてください。",""))</f>
        <v/>
      </c>
      <c r="AU37" s="612"/>
      <c r="AV37" s="832"/>
      <c r="AW37" s="878" t="str">
        <f aca="false">IF('別紙様式2-2（４・５月分）'!O31="","",'別紙様式2-2（４・５月分）'!O31)</f>
        <v>ベア加算なし</v>
      </c>
      <c r="AX37" s="834"/>
      <c r="AY37" s="937"/>
      <c r="AZ37" s="836" t="str">
        <f aca="false">IF(OR(U37="新加算Ⅰ",U37="新加算Ⅱ",U37="新加算Ⅲ",U37="新加算Ⅳ",U37="新加算Ⅴ（１）",U37="新加算Ⅴ（２）",U37="新加算Ⅴ（３）",U37="新加算ⅠⅤ（４）",U37="新加算Ⅴ（５）",U37="新加算Ⅴ（６）",U37="新加算Ⅴ（８）",U37="新加算Ⅴ（11）"),IF(AJ37="○","","未入力"),"")</f>
        <v/>
      </c>
      <c r="BA37" s="836" t="str">
        <f aca="false">IF(OR(V37="新加算Ⅰ",V37="新加算Ⅱ",V37="新加算Ⅲ",V37="新加算Ⅳ",V37="新加算Ⅴ（１）",V37="新加算Ⅴ（２）",V37="新加算Ⅴ（３）",V37="新加算ⅠⅤ（４）",V37="新加算Ⅴ（５）",V37="新加算Ⅴ（６）",V37="新加算Ⅴ（８）",V37="新加算Ⅴ（11）"),IF(AK37="○","","未入力"),"")</f>
        <v/>
      </c>
      <c r="BB37" s="836" t="str">
        <f aca="false">IF(OR(V37="新加算Ⅴ（７）",V37="新加算Ⅴ（９）",V37="新加算Ⅴ（10）",V37="新加算Ⅴ（12）",V37="新加算Ⅴ（13）",V37="新加算Ⅴ（14）"),IF(AL37="○","","未入力"),"")</f>
        <v/>
      </c>
      <c r="BC37" s="836" t="str">
        <f aca="false">IF(OR(V37="新加算Ⅰ",V37="新加算Ⅱ",V37="新加算Ⅲ",V37="新加算Ⅴ（１）",V37="新加算Ⅴ（３）",V37="新加算Ⅴ（８）"),IF(AM37="○","","未入力"),"")</f>
        <v/>
      </c>
      <c r="BD37" s="935" t="str">
        <f aca="false">IF(OR(V37="新加算Ⅰ",V37="新加算Ⅱ",V37="新加算Ⅴ（１）",V37="新加算Ⅴ（２）",V37="新加算Ⅴ（３）",V37="新加算Ⅴ（４）",V37="新加算Ⅴ（５）",V37="新加算Ⅴ（６）",V37="新加算Ⅴ（７）",V37="新加算Ⅴ（９）",V37="新加算Ⅴ（10）",V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 s="832" t="str">
        <f aca="false">IF(AND(U37&lt;&gt;"（参考）令和７年度の移行予定",OR(V37="新加算Ⅰ",V37="新加算Ⅴ（１）",V37="新加算Ⅴ（２）",V37="新加算Ⅴ（５）",V37="新加算Ⅴ（７）",V37="新加算Ⅴ（10）")),IF(AO37="","未入力",IF(AO37="いずれも取得していない","要件を満たさない","")),"")</f>
        <v/>
      </c>
      <c r="BF37" s="832" t="str">
        <f aca="false">G34</f>
        <v>千葉県</v>
      </c>
      <c r="BG37" s="832"/>
      <c r="BH37" s="832"/>
    </row>
    <row r="38" customFormat="false" ht="30" hidden="false" customHeight="true" outlineLevel="0" collapsed="false">
      <c r="A38" s="617" t="n">
        <v>7</v>
      </c>
      <c r="B38" s="618" t="n">
        <f aca="false">IF(基本情報入力シート!C60="","",基本情報入力シート!C60)</f>
        <v>1334567894</v>
      </c>
      <c r="C38" s="618"/>
      <c r="D38" s="618"/>
      <c r="E38" s="618"/>
      <c r="F38" s="618"/>
      <c r="G38" s="619" t="str">
        <f aca="false">IF(基本情報入力シート!M60="","",基本情報入力シート!M60)</f>
        <v>千葉県</v>
      </c>
      <c r="H38" s="619" t="str">
        <f aca="false">IF(基本情報入力シート!R60="","",基本情報入力シート!R60)</f>
        <v>千葉県</v>
      </c>
      <c r="I38" s="619" t="str">
        <f aca="false">IF(基本情報入力シート!W60="","",基本情報入力シート!W60)</f>
        <v>千葉市</v>
      </c>
      <c r="J38" s="809" t="str">
        <f aca="false">IF(基本情報入力シート!X60="","",基本情報入力シート!X60)</f>
        <v>介護老人福祉施設○○園</v>
      </c>
      <c r="K38" s="619" t="str">
        <f aca="false">IF(基本情報入力シート!Y60="","",基本情報入力シート!Y60)</f>
        <v>（介護予防）短期入所生活介護</v>
      </c>
      <c r="L38" s="810" t="n">
        <f aca="false">IF(基本情報入力シート!AB60="","",基本情報入力シート!AB60)</f>
        <v>237000</v>
      </c>
      <c r="M38" s="811" t="n">
        <f aca="false">IF(基本情報入力シート!AC60="","",基本情報入力シート!AC60)</f>
        <v>10.83</v>
      </c>
      <c r="N38" s="812" t="str">
        <f aca="false">IF('別紙様式2-2（４・５月分）'!Q32="","",'別紙様式2-2（４・５月分）'!Q32)</f>
        <v>処遇加算Ⅲ</v>
      </c>
      <c r="O38" s="864" t="n">
        <f aca="false">IF(SUM('別紙様式2-2（４・５月分）'!R32:R34)=0,"",SUM('別紙様式2-2（４・５月分）'!R32:R34))</f>
        <v>0.056</v>
      </c>
      <c r="P38" s="814" t="e">
        <f aca="false">IFERROR(VLOOKUP('別紙様式2-2（４・５月分）'!AR32,【参考】数式用!$AT$5:$AU$22,2,FALSE),"")))</f>
        <v>#N/A</v>
      </c>
      <c r="Q38" s="814"/>
      <c r="R38" s="814"/>
      <c r="S38" s="865" t="e">
        <f aca="false">IFERROR(VLOOKUP(K38,【参考】数式用!$A$5:$AB$27,MATCH(P38,【参考】数式用!$B$4:$AB$4,0)+1,0),"")))</f>
        <v>#N/A</v>
      </c>
      <c r="T38" s="816" t="s">
        <v>463</v>
      </c>
      <c r="U38" s="904" t="str">
        <f aca="false">IF('別紙様式2-3（６月以降分）'!U38="","",'別紙様式2-3（６月以降分）'!U38)</f>
        <v>新加算Ⅱ</v>
      </c>
      <c r="V38" s="866" t="e">
        <f aca="false">IFERROR(VLOOKUP(K38,【参考】数式用!$A$5:$AB$27,MATCH(U38,【参考】数式用!$B$4:$AB$4,0)+1,0),"")))</f>
        <v>#N/A</v>
      </c>
      <c r="W38" s="819" t="s">
        <v>114</v>
      </c>
      <c r="X38" s="905" t="n">
        <f aca="false">'別紙様式2-3（６月以降分）'!X38</f>
        <v>6</v>
      </c>
      <c r="Y38" s="627" t="s">
        <v>115</v>
      </c>
      <c r="Z38" s="905" t="n">
        <f aca="false">'別紙様式2-3（６月以降分）'!Z38</f>
        <v>6</v>
      </c>
      <c r="AA38" s="627" t="s">
        <v>406</v>
      </c>
      <c r="AB38" s="905" t="n">
        <f aca="false">'別紙様式2-3（６月以降分）'!AB38</f>
        <v>7</v>
      </c>
      <c r="AC38" s="627" t="s">
        <v>115</v>
      </c>
      <c r="AD38" s="905" t="n">
        <f aca="false">'別紙様式2-3（６月以降分）'!AD38</f>
        <v>3</v>
      </c>
      <c r="AE38" s="627" t="s">
        <v>116</v>
      </c>
      <c r="AF38" s="627" t="s">
        <v>127</v>
      </c>
      <c r="AG38" s="627" t="n">
        <f aca="false">IF(X38&gt;=1,(AB38*12+AD38)-(X38*12+Z38)+1,"")</f>
        <v>10</v>
      </c>
      <c r="AH38" s="822" t="s">
        <v>407</v>
      </c>
      <c r="AI38" s="867" t="n">
        <f aca="false">'別紙様式2-3（６月以降分）'!AI38</f>
        <v>3490720</v>
      </c>
      <c r="AJ38" s="906" t="n">
        <f aca="false">'別紙様式2-3（６月以降分）'!AJ38</f>
        <v>2643710</v>
      </c>
      <c r="AK38" s="938" t="n">
        <f aca="false">'別紙様式2-3（６月以降分）'!AK38</f>
        <v>1155015</v>
      </c>
      <c r="AL38" s="908" t="str">
        <f aca="false">IF('別紙様式2-3（６月以降分）'!AL38="","",'別紙様式2-3（６月以降分）'!AL38)</f>
        <v/>
      </c>
      <c r="AM38" s="909" t="n">
        <f aca="false">'別紙様式2-3（６月以降分）'!AM38</f>
        <v>410670</v>
      </c>
      <c r="AN38" s="910" t="str">
        <f aca="false">IF('別紙様式2-3（６月以降分）'!AN38="","",'別紙様式2-3（６月以降分）'!AN38)</f>
        <v>○</v>
      </c>
      <c r="AO38" s="705" t="str">
        <f aca="false">IF('別紙様式2-3（６月以降分）'!AO38="","",'別紙様式2-3（６月以降分）'!AO38)</f>
        <v>令和６年度中に満たす</v>
      </c>
      <c r="AP38" s="912" t="str">
        <f aca="false">IF('別紙様式2-3（６月以降分）'!AP38="","",'別紙様式2-3（６月以降分）'!AP38)</f>
        <v/>
      </c>
      <c r="AQ38" s="705" t="str">
        <f aca="false">IF('別紙様式2-3（６月以降分）'!AQ38="","",'別紙様式2-3（６月以降分）'!AQ38)</f>
        <v>令和６年度中に満たす</v>
      </c>
      <c r="AR38" s="914" t="str">
        <f aca="false">IF('別紙様式2-3（６月以降分）'!AR38="","",'別紙様式2-3（６月以降分）'!AR38)</f>
        <v/>
      </c>
      <c r="AS38" s="915" t="str">
        <f aca="false">IF('別紙様式2-3（６月以降分）'!AS38="","",'別紙様式2-3（６月以降分）'!AS38)</f>
        <v/>
      </c>
      <c r="AT38" s="916" t="str">
        <f aca="false">IF(AV40="","",IF(V40&lt;V38,"！加算の要件上は問題ありませんが、令和６年度当初の新加算の加算率と比較して、移行後の加算率が下がる計画になっています。",""))</f>
        <v/>
      </c>
      <c r="AU38" s="939"/>
      <c r="AV38" s="918"/>
      <c r="AW38" s="878" t="str">
        <f aca="false">IF('別紙様式2-2（４・５月分）'!O32="","",'別紙様式2-2（４・５月分）'!O32)</f>
        <v>処遇加算Ⅲ</v>
      </c>
      <c r="AX38" s="834" t="n">
        <f aca="false">IF(SUM('別紙様式2-2（４・５月分）'!P32:P34)=0,"",SUM('別紙様式2-2（４・５月分）'!P32:P34))</f>
        <v>0.033</v>
      </c>
      <c r="AY38" s="920" t="e">
        <f aca="false">IFERROR(VLOOKUP(K38,【参考】数式用!$AJ$2:$AK$24,2,FALSE),"")))</f>
        <v>#N/A</v>
      </c>
      <c r="AZ38" s="685"/>
      <c r="BE38" s="12"/>
      <c r="BF38" s="832" t="str">
        <f aca="false">G38</f>
        <v>千葉県</v>
      </c>
      <c r="BG38" s="832"/>
      <c r="BH38" s="832"/>
    </row>
    <row r="39" customFormat="false" ht="15" hidden="false" customHeight="true" outlineLevel="0" collapsed="false">
      <c r="A39" s="617"/>
      <c r="B39" s="618"/>
      <c r="C39" s="618"/>
      <c r="D39" s="618"/>
      <c r="E39" s="618"/>
      <c r="F39" s="618"/>
      <c r="G39" s="619"/>
      <c r="H39" s="619"/>
      <c r="I39" s="619"/>
      <c r="J39" s="809"/>
      <c r="K39" s="619"/>
      <c r="L39" s="810"/>
      <c r="M39" s="811"/>
      <c r="N39" s="838" t="str">
        <f aca="false">IF('別紙様式2-2（４・５月分）'!Q33="","",'別紙様式2-2（４・５月分）'!Q33)</f>
        <v>特定加算Ⅱ</v>
      </c>
      <c r="O39" s="864"/>
      <c r="P39" s="814"/>
      <c r="Q39" s="814"/>
      <c r="R39" s="814"/>
      <c r="S39" s="865"/>
      <c r="T39" s="816"/>
      <c r="U39" s="904"/>
      <c r="V39" s="866"/>
      <c r="W39" s="819"/>
      <c r="X39" s="905"/>
      <c r="Y39" s="627"/>
      <c r="Z39" s="905"/>
      <c r="AA39" s="627"/>
      <c r="AB39" s="905"/>
      <c r="AC39" s="627"/>
      <c r="AD39" s="905"/>
      <c r="AE39" s="627"/>
      <c r="AF39" s="627"/>
      <c r="AG39" s="627"/>
      <c r="AH39" s="822"/>
      <c r="AI39" s="867"/>
      <c r="AJ39" s="906"/>
      <c r="AK39" s="938"/>
      <c r="AL39" s="908"/>
      <c r="AM39" s="909"/>
      <c r="AN39" s="910"/>
      <c r="AO39" s="705"/>
      <c r="AP39" s="912"/>
      <c r="AQ39" s="705"/>
      <c r="AR39" s="914"/>
      <c r="AS39" s="915"/>
      <c r="AT39" s="921" t="str">
        <f aca="false">IF(AV40="","",IF(OR(AB40="",AB40&lt;&gt;7,AD40="",AD40&lt;&gt;3),"！算定期間の終わりが令和７年３月になっていません。年度内の廃止予定等がなければ、算定対象月を令和７年３月にしてください。",""))</f>
        <v/>
      </c>
      <c r="AU39" s="939"/>
      <c r="AV39" s="918"/>
      <c r="AW39" s="878" t="str">
        <f aca="false">IF('別紙様式2-2（４・５月分）'!O33="","",'別紙様式2-2（４・５月分）'!O33)</f>
        <v>特定加算なし</v>
      </c>
      <c r="AX39" s="834"/>
      <c r="AY39" s="920"/>
      <c r="AZ39" s="574"/>
      <c r="BE39" s="12"/>
      <c r="BF39" s="832" t="str">
        <f aca="false">G38</f>
        <v>千葉県</v>
      </c>
      <c r="BG39" s="832"/>
      <c r="BH39" s="832"/>
    </row>
    <row r="40" customFormat="false" ht="15" hidden="false" customHeight="true" outlineLevel="0" collapsed="false">
      <c r="A40" s="617"/>
      <c r="B40" s="618"/>
      <c r="C40" s="618"/>
      <c r="D40" s="618"/>
      <c r="E40" s="618"/>
      <c r="F40" s="618"/>
      <c r="G40" s="619"/>
      <c r="H40" s="619"/>
      <c r="I40" s="619"/>
      <c r="J40" s="809"/>
      <c r="K40" s="619"/>
      <c r="L40" s="810"/>
      <c r="M40" s="811"/>
      <c r="N40" s="838"/>
      <c r="O40" s="864"/>
      <c r="P40" s="874" t="s">
        <v>118</v>
      </c>
      <c r="Q40" s="877" t="e">
        <f aca="false">IFERROR(VLOOKUP('別紙様式2-2（４・５月分）'!AR32,【参考】数式用!$AT$5:$AV$22,3,FALSE),"")))</f>
        <v>#N/A</v>
      </c>
      <c r="R40" s="875" t="s">
        <v>120</v>
      </c>
      <c r="S40" s="876" t="e">
        <f aca="false">IFERROR(VLOOKUP(K38,【参考】数式用!$A$5:$AB$27,MATCH(Q40,【参考】数式用!$B$4:$AB$4,0)+1,0),"")))</f>
        <v>#N/A</v>
      </c>
      <c r="T40" s="844" t="s">
        <v>464</v>
      </c>
      <c r="U40" s="923"/>
      <c r="V40" s="871" t="e">
        <f aca="false">IFERROR(VLOOKUP(K38,【参考】数式用!$A$5:$AB$27,MATCH(U40,【参考】数式用!$B$4:$AB$4,0)+1,0),"")))</f>
        <v>#N/A</v>
      </c>
      <c r="W40" s="847" t="s">
        <v>114</v>
      </c>
      <c r="X40" s="924"/>
      <c r="Y40" s="668" t="s">
        <v>115</v>
      </c>
      <c r="Z40" s="924"/>
      <c r="AA40" s="668" t="s">
        <v>406</v>
      </c>
      <c r="AB40" s="924"/>
      <c r="AC40" s="668" t="s">
        <v>115</v>
      </c>
      <c r="AD40" s="924"/>
      <c r="AE40" s="668" t="s">
        <v>116</v>
      </c>
      <c r="AF40" s="668" t="s">
        <v>127</v>
      </c>
      <c r="AG40" s="668" t="str">
        <f aca="false">IF(X40&gt;=1,(AB40*12+AD40)-(X40*12+Z40)+1,"")</f>
        <v/>
      </c>
      <c r="AH40" s="850" t="s">
        <v>407</v>
      </c>
      <c r="AI40" s="851" t="str">
        <f aca="false">IFERROR(ROUNDDOWN(ROUND(L38*V40,0)*M38,0)*AG40,"")</f>
        <v/>
      </c>
      <c r="AJ40" s="925" t="str">
        <f aca="false">IFERROR(ROUNDDOWN(ROUND((L38*(V40-AX38)),0)*M38,0)*AG40,"")</f>
        <v/>
      </c>
      <c r="AK40" s="853" t="e">
        <f aca="false">IFERROR(ROUNDDOWN(ROUNDDOWN(ROUND(L38*VLOOKUP(K38,【参考】数式用!$A$5:$AB$27,MATCH("新加算Ⅳ",【参考】数式用!$B$4:$AB$4,0)+1,0),0)*M38,0)*AG40*0.5,0),"")),0),0),0))</f>
        <v>#N/A</v>
      </c>
      <c r="AL40" s="926"/>
      <c r="AM40" s="941" t="e">
        <f aca="false">IFERROR(IF('別紙様式2-2（４・５月分）'!Q34="ベア加算","", IF(OR(U40="新加算Ⅰ",U40="新加算Ⅱ",U40="新加算Ⅲ",U40="新加算Ⅳ"),ROUNDDOWN(ROUND(L38*VLOOKUP(K38,【参考】数式用!$A$5:$I$27,MATCH("ベア加算",【参考】数式用!$B$4:$I$4,0)+1,0),0)*M38,0)*AG40,"")),"")),0),0))))</f>
        <v>#N/A</v>
      </c>
      <c r="AN40" s="928"/>
      <c r="AO40" s="931"/>
      <c r="AP40" s="930"/>
      <c r="AQ40" s="931"/>
      <c r="AR40" s="932"/>
      <c r="AS40" s="933"/>
      <c r="AT40" s="921"/>
      <c r="AU40" s="612"/>
      <c r="AV40" s="832" t="str">
        <f aca="false">IF(OR(AB38&lt;&gt;7,AD38&lt;&gt;3),"V列に色付け","")</f>
        <v/>
      </c>
      <c r="AW40" s="878"/>
      <c r="AX40" s="834"/>
      <c r="AY40" s="934"/>
      <c r="AZ40" s="836" t="e">
        <f aca="false">IF(AM40&lt;&gt;"",IF(AN40="○","入力済","未入力"),"")</f>
        <v>#N/A</v>
      </c>
      <c r="BA40" s="836" t="str">
        <f aca="false">IF(OR(U40="新加算Ⅰ",U40="新加算Ⅱ",U40="新加算Ⅲ",U40="新加算Ⅳ",U40="新加算Ⅴ（１）",U40="新加算Ⅴ（２）",U40="新加算Ⅴ（３）",U40="新加算ⅠⅤ（４）",U40="新加算Ⅴ（５）",U40="新加算Ⅴ（６）",U40="新加算Ⅴ（８）",U40="新加算Ⅴ（11）"),IF(OR(AO40="○",AO40="令和６年度中に満たす"),"入力済","未入力"),"")</f>
        <v/>
      </c>
      <c r="BB40" s="836" t="str">
        <f aca="false">IF(OR(U40="新加算Ⅴ（７）",U40="新加算Ⅴ（９）",U40="新加算Ⅴ（10）",U40="新加算Ⅴ（12）",U40="新加算Ⅴ（13）",U40="新加算Ⅴ（14）"),IF(OR(AP40="○",AP40="令和６年度中に満たす"),"入力済","未入力"),"")</f>
        <v/>
      </c>
      <c r="BC40" s="836" t="str">
        <f aca="false">IF(OR(U40="新加算Ⅰ",U40="新加算Ⅱ",U40="新加算Ⅲ",U40="新加算Ⅴ（１）",U40="新加算Ⅴ（３）",U40="新加算Ⅴ（８）"),IF(OR(AQ40="○",AQ40="令和６年度中に満たす"),"入力済","未入力"),"")</f>
        <v/>
      </c>
      <c r="BD40" s="935" t="str">
        <f aca="false">IF(OR(U40="新加算Ⅰ",U40="新加算Ⅱ",U40="新加算Ⅴ（１）",U40="新加算Ⅴ（２）",U40="新加算Ⅴ（３）",U40="新加算Ⅴ（４）",U40="新加算Ⅴ（５）",U40="新加算Ⅴ（６）",U40="新加算Ⅴ（７）",U40="新加算Ⅴ（９）",U40="新加算Ⅴ（10）",U40="新加算Ⅴ（12）"),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（病院等（老健以外）)",K38&lt;&gt;"（介護予防）短期入所療養介護（医療院）"),AR40&lt;&gt;""),1,""),"")</f>
        <v/>
      </c>
      <c r="BE40" s="832" t="str">
        <f aca="false">IF(OR(U40="新加算Ⅰ",U40="新加算Ⅴ（１）",U40="新加算Ⅴ（２）",U40="新加算Ⅴ（５）",U40="新加算Ⅴ（７）",U40="新加算Ⅴ（10）"),IF(AS40="","未入力","入力済"),"")</f>
        <v/>
      </c>
      <c r="BF40" s="832" t="str">
        <f aca="false">G38</f>
        <v>千葉県</v>
      </c>
      <c r="BG40" s="832"/>
      <c r="BH40" s="832"/>
    </row>
    <row r="41" customFormat="false" ht="30" hidden="false" customHeight="true" outlineLevel="0" collapsed="false">
      <c r="A41" s="617"/>
      <c r="B41" s="618"/>
      <c r="C41" s="618"/>
      <c r="D41" s="618"/>
      <c r="E41" s="618"/>
      <c r="F41" s="618"/>
      <c r="G41" s="619"/>
      <c r="H41" s="619"/>
      <c r="I41" s="619"/>
      <c r="J41" s="809"/>
      <c r="K41" s="619"/>
      <c r="L41" s="810"/>
      <c r="M41" s="811"/>
      <c r="N41" s="860" t="str">
        <f aca="false">IF('別紙様式2-2（４・５月分）'!Q34="","",'別紙様式2-2（４・５月分）'!Q34)</f>
        <v>ベア加算なし</v>
      </c>
      <c r="O41" s="864"/>
      <c r="P41" s="874"/>
      <c r="Q41" s="877"/>
      <c r="R41" s="875"/>
      <c r="S41" s="876"/>
      <c r="T41" s="844"/>
      <c r="U41" s="923"/>
      <c r="V41" s="871"/>
      <c r="W41" s="847"/>
      <c r="X41" s="924"/>
      <c r="Y41" s="668"/>
      <c r="Z41" s="924"/>
      <c r="AA41" s="668"/>
      <c r="AB41" s="924"/>
      <c r="AC41" s="668"/>
      <c r="AD41" s="924"/>
      <c r="AE41" s="668"/>
      <c r="AF41" s="668"/>
      <c r="AG41" s="668"/>
      <c r="AH41" s="850"/>
      <c r="AI41" s="851"/>
      <c r="AJ41" s="925"/>
      <c r="AK41" s="853"/>
      <c r="AL41" s="926"/>
      <c r="AM41" s="941"/>
      <c r="AN41" s="928"/>
      <c r="AO41" s="931"/>
      <c r="AP41" s="930"/>
      <c r="AQ41" s="931"/>
      <c r="AR41" s="932"/>
      <c r="AS41" s="933"/>
      <c r="AT41" s="936" t="str">
        <f aca="false">IF(AV40="","",IF(OR(U40="",AND(N41="ベア加算なし",OR(U40="新加算Ⅰ",U40="新加算Ⅱ",U40="新加算Ⅲ",U40="新加算Ⅳ"),AN40=""),AND(OR(U40="新加算Ⅰ",U40="新加算Ⅱ",U40="新加算Ⅲ",U40="新加算Ⅳ"),AO40=""),AND(OR(U40="新加算Ⅰ",U40="新加算Ⅱ",U40="新加算Ⅲ"),AQ40=""),AND(OR(U40="新加算Ⅰ",U40="新加算Ⅱ"),AR40=""),AND(OR(U40="新加算Ⅰ"),AS40="")),"！記入が必要な欄（ピンク色のセル）に空欄があります。空欄を埋めてください。",""))</f>
        <v/>
      </c>
      <c r="AU41" s="612"/>
      <c r="AV41" s="832"/>
      <c r="AW41" s="878" t="str">
        <f aca="false">IF('別紙様式2-2（４・５月分）'!O34="","",'別紙様式2-2（４・５月分）'!O34)</f>
        <v>ベア加算なし</v>
      </c>
      <c r="AX41" s="834"/>
      <c r="AY41" s="937"/>
      <c r="AZ41" s="836" t="str">
        <f aca="false">IF(OR(U41="新加算Ⅰ",U41="新加算Ⅱ",U41="新加算Ⅲ",U41="新加算Ⅳ",U41="新加算Ⅴ（１）",U41="新加算Ⅴ（２）",U41="新加算Ⅴ（３）",U41="新加算ⅠⅤ（４）",U41="新加算Ⅴ（５）",U41="新加算Ⅴ（６）",U41="新加算Ⅴ（８）",U41="新加算Ⅴ（11）"),IF(AJ41="○","","未入力"),"")</f>
        <v/>
      </c>
      <c r="BA41" s="836" t="str">
        <f aca="false">IF(OR(V41="新加算Ⅰ",V41="新加算Ⅱ",V41="新加算Ⅲ",V41="新加算Ⅳ",V41="新加算Ⅴ（１）",V41="新加算Ⅴ（２）",V41="新加算Ⅴ（３）",V41="新加算ⅠⅤ（４）",V41="新加算Ⅴ（５）",V41="新加算Ⅴ（６）",V41="新加算Ⅴ（８）",V41="新加算Ⅴ（11）"),IF(AK41="○","","未入力"),"")</f>
        <v/>
      </c>
      <c r="BB41" s="836" t="str">
        <f aca="false">IF(OR(V41="新加算Ⅴ（７）",V41="新加算Ⅴ（９）",V41="新加算Ⅴ（10）",V41="新加算Ⅴ（12）",V41="新加算Ⅴ（13）",V41="新加算Ⅴ（14）"),IF(AL41="○","","未入力"),"")</f>
        <v/>
      </c>
      <c r="BC41" s="836" t="str">
        <f aca="false">IF(OR(V41="新加算Ⅰ",V41="新加算Ⅱ",V41="新加算Ⅲ",V41="新加算Ⅴ（１）",V41="新加算Ⅴ（３）",V41="新加算Ⅴ（８）"),IF(AM41="○","","未入力"),"")</f>
        <v/>
      </c>
      <c r="BD41" s="935" t="str">
        <f aca="false">IF(OR(V41="新加算Ⅰ",V41="新加算Ⅱ",V41="新加算Ⅴ（１）",V41="新加算Ⅴ（２）",V41="新加算Ⅴ（３）",V41="新加算Ⅴ（４）",V41="新加算Ⅴ（５）",V41="新加算Ⅴ（６）",V41="新加算Ⅴ（７）",V41="新加算Ⅴ（９）",V41="新加算Ⅴ（10）",V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1" s="832" t="str">
        <f aca="false">IF(AND(U41&lt;&gt;"（参考）令和７年度の移行予定",OR(V41="新加算Ⅰ",V41="新加算Ⅴ（１）",V41="新加算Ⅴ（２）",V41="新加算Ⅴ（５）",V41="新加算Ⅴ（７）",V41="新加算Ⅴ（10）")),IF(AO41="","未入力",IF(AO41="いずれも取得していない","要件を満たさない","")),"")</f>
        <v/>
      </c>
      <c r="BF41" s="832" t="str">
        <f aca="false">G38</f>
        <v>千葉県</v>
      </c>
      <c r="BG41" s="832"/>
      <c r="BH41" s="832"/>
    </row>
    <row r="42" customFormat="false" ht="30" hidden="false" customHeight="true" outlineLevel="0" collapsed="false">
      <c r="A42" s="731" t="n">
        <v>8</v>
      </c>
      <c r="B42" s="732" t="str">
        <f aca="false">IF(基本情報入力シート!C61="","",基本情報入力シート!C61)</f>
        <v/>
      </c>
      <c r="C42" s="732"/>
      <c r="D42" s="732"/>
      <c r="E42" s="732"/>
      <c r="F42" s="732"/>
      <c r="G42" s="733" t="str">
        <f aca="false">IF(基本情報入力シート!M61="","",基本情報入力シート!M61)</f>
        <v/>
      </c>
      <c r="H42" s="733" t="str">
        <f aca="false">IF(基本情報入力シート!R61="","",基本情報入力シート!R61)</f>
        <v/>
      </c>
      <c r="I42" s="733" t="str">
        <f aca="false">IF(基本情報入力シート!W61="","",基本情報入力シート!W61)</f>
        <v/>
      </c>
      <c r="J42" s="861" t="str">
        <f aca="false">IF(基本情報入力シート!X61="","",基本情報入力シート!X61)</f>
        <v/>
      </c>
      <c r="K42" s="733" t="str">
        <f aca="false">IF(基本情報入力シート!Y61="","",基本情報入力シート!Y61)</f>
        <v/>
      </c>
      <c r="L42" s="862" t="str">
        <f aca="false">IF(基本情報入力シート!AB61="","",基本情報入力シート!AB61)</f>
        <v/>
      </c>
      <c r="M42" s="863" t="e">
        <f aca="false">IF(基本情報入力シート!AC61="","",基本情報入力シート!AC61)</f>
        <v>#N/A</v>
      </c>
      <c r="N42" s="812" t="str">
        <f aca="false">IF('別紙様式2-2（４・５月分）'!Q35="","",'別紙様式2-2（４・５月分）'!Q35)</f>
        <v/>
      </c>
      <c r="O42" s="864" t="e">
        <f aca="false">IF(SUM('別紙様式2-2（４・５月分）'!R35:R37)=0,"",SUM('別紙様式2-2（４・５月分）'!R35:R37))</f>
        <v>#N/A</v>
      </c>
      <c r="P42" s="814" t="e">
        <f aca="false">IFERROR(VLOOKUP('別紙様式2-2（４・５月分）'!AR35,【参考】数式用!$AT$5:$AU$22,2,FALSE),"")))</f>
        <v>#N/A</v>
      </c>
      <c r="Q42" s="814"/>
      <c r="R42" s="814"/>
      <c r="S42" s="865" t="e">
        <f aca="false">IFERROR(VLOOKUP(K42,【参考】数式用!$A$5:$AB$27,MATCH(P42,【参考】数式用!$B$4:$AB$4,0)+1,0),"")))</f>
        <v>#N/A</v>
      </c>
      <c r="T42" s="816" t="s">
        <v>463</v>
      </c>
      <c r="U42" s="904" t="str">
        <f aca="false">IF('別紙様式2-3（６月以降分）'!U42="","",'別紙様式2-3（６月以降分）'!U42)</f>
        <v/>
      </c>
      <c r="V42" s="866" t="e">
        <f aca="false">IFERROR(VLOOKUP(K42,【参考】数式用!$A$5:$AB$27,MATCH(U42,【参考】数式用!$B$4:$AB$4,0)+1,0),"")))</f>
        <v>#N/A</v>
      </c>
      <c r="W42" s="819" t="s">
        <v>114</v>
      </c>
      <c r="X42" s="905" t="n">
        <f aca="false">'別紙様式2-3（６月以降分）'!X42</f>
        <v>6</v>
      </c>
      <c r="Y42" s="627" t="s">
        <v>115</v>
      </c>
      <c r="Z42" s="905" t="n">
        <f aca="false">'別紙様式2-3（６月以降分）'!Z42</f>
        <v>6</v>
      </c>
      <c r="AA42" s="627" t="s">
        <v>406</v>
      </c>
      <c r="AB42" s="905" t="n">
        <f aca="false">'別紙様式2-3（６月以降分）'!AB42</f>
        <v>7</v>
      </c>
      <c r="AC42" s="627" t="s">
        <v>115</v>
      </c>
      <c r="AD42" s="905" t="n">
        <f aca="false">'別紙様式2-3（６月以降分）'!AD42</f>
        <v>3</v>
      </c>
      <c r="AE42" s="627" t="s">
        <v>116</v>
      </c>
      <c r="AF42" s="627" t="s">
        <v>127</v>
      </c>
      <c r="AG42" s="627" t="n">
        <f aca="false">IF(X42&gt;=1,(AB42*12+AD42)-(X42*12+Z42)+1,"")</f>
        <v>10</v>
      </c>
      <c r="AH42" s="822" t="s">
        <v>407</v>
      </c>
      <c r="AI42" s="867" t="str">
        <f aca="false">'別紙様式2-3（６月以降分）'!AI42</f>
        <v/>
      </c>
      <c r="AJ42" s="906" t="str">
        <f aca="false">'別紙様式2-3（６月以降分）'!AJ42</f>
        <v/>
      </c>
      <c r="AK42" s="938" t="n">
        <f aca="false">'別紙様式2-3（６月以降分）'!AK42</f>
        <v>0</v>
      </c>
      <c r="AL42" s="908" t="str">
        <f aca="false">IF('別紙様式2-3（６月以降分）'!AL42="","",'別紙様式2-3（６月以降分）'!AL42)</f>
        <v/>
      </c>
      <c r="AM42" s="909" t="n">
        <f aca="false">'別紙様式2-3（６月以降分）'!AM42</f>
        <v>0</v>
      </c>
      <c r="AN42" s="910" t="str">
        <f aca="false">IF('別紙様式2-3（６月以降分）'!AN42="","",'別紙様式2-3（６月以降分）'!AN42)</f>
        <v/>
      </c>
      <c r="AO42" s="705" t="str">
        <f aca="false">IF('別紙様式2-3（６月以降分）'!AO42="","",'別紙様式2-3（６月以降分）'!AO42)</f>
        <v/>
      </c>
      <c r="AP42" s="912" t="str">
        <f aca="false">IF('別紙様式2-3（６月以降分）'!AP42="","",'別紙様式2-3（６月以降分）'!AP42)</f>
        <v/>
      </c>
      <c r="AQ42" s="705" t="str">
        <f aca="false">IF('別紙様式2-3（６月以降分）'!AQ42="","",'別紙様式2-3（６月以降分）'!AQ42)</f>
        <v/>
      </c>
      <c r="AR42" s="914" t="str">
        <f aca="false">IF('別紙様式2-3（６月以降分）'!AR42="","",'別紙様式2-3（６月以降分）'!AR42)</f>
        <v/>
      </c>
      <c r="AS42" s="915" t="str">
        <f aca="false">IF('別紙様式2-3（６月以降分）'!AS42="","",'別紙様式2-3（６月以降分）'!AS42)</f>
        <v/>
      </c>
      <c r="AT42" s="916" t="str">
        <f aca="false">IF(AV44="","",IF(V44&lt;V42,"！加算の要件上は問題ありませんが、令和６年度当初の新加算の加算率と比較して、移行後の加算率が下がる計画になっています。",""))</f>
        <v/>
      </c>
      <c r="AU42" s="939"/>
      <c r="AV42" s="918"/>
      <c r="AW42" s="878" t="str">
        <f aca="false">IF('別紙様式2-2（４・５月分）'!O35="","",'別紙様式2-2（４・５月分）'!O35)</f>
        <v/>
      </c>
      <c r="AX42" s="834" t="e">
        <f aca="false">IF(SUM('別紙様式2-2（４・５月分）'!P35:P37)=0,"",SUM('別紙様式2-2（４・５月分）'!P35:P37))</f>
        <v>#N/A</v>
      </c>
      <c r="AY42" s="940" t="e">
        <f aca="false">IFERROR(VLOOKUP(K42,【参考】数式用!$AJ$2:$AK$24,2,FALSE),"")))</f>
        <v>#N/A</v>
      </c>
      <c r="AZ42" s="685"/>
      <c r="BE42" s="12"/>
      <c r="BF42" s="832" t="str">
        <f aca="false">G42</f>
        <v/>
      </c>
      <c r="BG42" s="832"/>
      <c r="BH42" s="832"/>
    </row>
    <row r="43" customFormat="false" ht="15" hidden="false" customHeight="true" outlineLevel="0" collapsed="false">
      <c r="A43" s="731"/>
      <c r="B43" s="732"/>
      <c r="C43" s="732"/>
      <c r="D43" s="732"/>
      <c r="E43" s="732"/>
      <c r="F43" s="732"/>
      <c r="G43" s="733"/>
      <c r="H43" s="733"/>
      <c r="I43" s="733"/>
      <c r="J43" s="861"/>
      <c r="K43" s="733"/>
      <c r="L43" s="862"/>
      <c r="M43" s="863"/>
      <c r="N43" s="838" t="str">
        <f aca="false">IF('別紙様式2-2（４・５月分）'!Q36="","",'別紙様式2-2（４・５月分）'!Q36)</f>
        <v/>
      </c>
      <c r="O43" s="864"/>
      <c r="P43" s="814"/>
      <c r="Q43" s="814"/>
      <c r="R43" s="814"/>
      <c r="S43" s="865"/>
      <c r="T43" s="816"/>
      <c r="U43" s="904"/>
      <c r="V43" s="866"/>
      <c r="W43" s="819"/>
      <c r="X43" s="905"/>
      <c r="Y43" s="627"/>
      <c r="Z43" s="905"/>
      <c r="AA43" s="627"/>
      <c r="AB43" s="905"/>
      <c r="AC43" s="627"/>
      <c r="AD43" s="905"/>
      <c r="AE43" s="627"/>
      <c r="AF43" s="627"/>
      <c r="AG43" s="627"/>
      <c r="AH43" s="822"/>
      <c r="AI43" s="867"/>
      <c r="AJ43" s="906"/>
      <c r="AK43" s="938"/>
      <c r="AL43" s="908"/>
      <c r="AM43" s="909"/>
      <c r="AN43" s="910"/>
      <c r="AO43" s="705"/>
      <c r="AP43" s="912"/>
      <c r="AQ43" s="705"/>
      <c r="AR43" s="914"/>
      <c r="AS43" s="915"/>
      <c r="AT43" s="921" t="str">
        <f aca="false">IF(AV44="","",IF(OR(AB44="",AB44&lt;&gt;7,AD44="",AD44&lt;&gt;3),"！算定期間の終わりが令和７年３月になっていません。年度内の廃止予定等がなければ、算定対象月を令和７年３月にしてください。",""))</f>
        <v/>
      </c>
      <c r="AU43" s="939"/>
      <c r="AV43" s="918"/>
      <c r="AW43" s="878" t="str">
        <f aca="false">IF('別紙様式2-2（４・５月分）'!O36="","",'別紙様式2-2（４・５月分）'!O36)</f>
        <v/>
      </c>
      <c r="AX43" s="834"/>
      <c r="AY43" s="940"/>
      <c r="AZ43" s="574"/>
      <c r="BE43" s="12"/>
      <c r="BF43" s="832" t="str">
        <f aca="false">G42</f>
        <v/>
      </c>
      <c r="BG43" s="832"/>
      <c r="BH43" s="832"/>
    </row>
    <row r="44" customFormat="false" ht="15" hidden="false" customHeight="true" outlineLevel="0" collapsed="false">
      <c r="A44" s="731"/>
      <c r="B44" s="732"/>
      <c r="C44" s="732"/>
      <c r="D44" s="732"/>
      <c r="E44" s="732"/>
      <c r="F44" s="732"/>
      <c r="G44" s="733"/>
      <c r="H44" s="733"/>
      <c r="I44" s="733"/>
      <c r="J44" s="861"/>
      <c r="K44" s="733"/>
      <c r="L44" s="862"/>
      <c r="M44" s="863"/>
      <c r="N44" s="838"/>
      <c r="O44" s="864"/>
      <c r="P44" s="874" t="s">
        <v>118</v>
      </c>
      <c r="Q44" s="877" t="e">
        <f aca="false">IFERROR(VLOOKUP('別紙様式2-2（４・５月分）'!AR35,【参考】数式用!$AT$5:$AV$22,3,FALSE),"")))</f>
        <v>#N/A</v>
      </c>
      <c r="R44" s="875" t="s">
        <v>120</v>
      </c>
      <c r="S44" s="870" t="e">
        <f aca="false">IFERROR(VLOOKUP(K42,【参考】数式用!$A$5:$AB$27,MATCH(Q44,【参考】数式用!$B$4:$AB$4,0)+1,0),"")))</f>
        <v>#N/A</v>
      </c>
      <c r="T44" s="844" t="s">
        <v>464</v>
      </c>
      <c r="U44" s="923"/>
      <c r="V44" s="871" t="e">
        <f aca="false">IFERROR(VLOOKUP(K42,【参考】数式用!$A$5:$AB$27,MATCH(U44,【参考】数式用!$B$4:$AB$4,0)+1,0),"")))</f>
        <v>#N/A</v>
      </c>
      <c r="W44" s="847" t="s">
        <v>114</v>
      </c>
      <c r="X44" s="924"/>
      <c r="Y44" s="668" t="s">
        <v>115</v>
      </c>
      <c r="Z44" s="924"/>
      <c r="AA44" s="668" t="s">
        <v>406</v>
      </c>
      <c r="AB44" s="924"/>
      <c r="AC44" s="668" t="s">
        <v>115</v>
      </c>
      <c r="AD44" s="924"/>
      <c r="AE44" s="668" t="s">
        <v>116</v>
      </c>
      <c r="AF44" s="668" t="s">
        <v>127</v>
      </c>
      <c r="AG44" s="668" t="str">
        <f aca="false">IF(X44&gt;=1,(AB44*12+AD44)-(X44*12+Z44)+1,"")</f>
        <v/>
      </c>
      <c r="AH44" s="850" t="s">
        <v>407</v>
      </c>
      <c r="AI44" s="851" t="str">
        <f aca="false">IFERROR(ROUNDDOWN(ROUND(L42*V44,0)*M42,0)*AG44,"")</f>
        <v/>
      </c>
      <c r="AJ44" s="925" t="str">
        <f aca="false">IFERROR(ROUNDDOWN(ROUND((L42*(V44-AX42)),0)*M42,0)*AG44,"")</f>
        <v/>
      </c>
      <c r="AK44" s="853" t="e">
        <f aca="false">IFERROR(ROUNDDOWN(ROUNDDOWN(ROUND(L42*VLOOKUP(K42,【参考】数式用!$A$5:$AB$27,MATCH("新加算Ⅳ",【参考】数式用!$B$4:$AB$4,0)+1,0),0)*M42,0)*AG44*0.5,0),"")),0),0),0))</f>
        <v>#N/A</v>
      </c>
      <c r="AL44" s="926"/>
      <c r="AM44" s="941" t="e">
        <f aca="false">IFERROR(IF('別紙様式2-2（４・５月分）'!Q37="ベア加算","", IF(OR(U44="新加算Ⅰ",U44="新加算Ⅱ",U44="新加算Ⅲ",U44="新加算Ⅳ"),ROUNDDOWN(ROUND(L42*VLOOKUP(K42,【参考】数式用!$A$5:$I$27,MATCH("ベア加算",【参考】数式用!$B$4:$I$4,0)+1,0),0)*M42,0)*AG44,"")),"")),0),0))))</f>
        <v>#N/A</v>
      </c>
      <c r="AN44" s="928"/>
      <c r="AO44" s="931"/>
      <c r="AP44" s="930"/>
      <c r="AQ44" s="931"/>
      <c r="AR44" s="932"/>
      <c r="AS44" s="933"/>
      <c r="AT44" s="921"/>
      <c r="AU44" s="612"/>
      <c r="AV44" s="832" t="str">
        <f aca="false">IF(OR(AB42&lt;&gt;7,AD42&lt;&gt;3),"V列に色付け","")</f>
        <v/>
      </c>
      <c r="AW44" s="878"/>
      <c r="AX44" s="834"/>
      <c r="AY44" s="934"/>
      <c r="AZ44" s="836" t="e">
        <f aca="false">IF(AM44&lt;&gt;"",IF(AN44="○","入力済","未入力"),"")</f>
        <v>#N/A</v>
      </c>
      <c r="BA44" s="836" t="str">
        <f aca="false">IF(OR(U44="新加算Ⅰ",U44="新加算Ⅱ",U44="新加算Ⅲ",U44="新加算Ⅳ",U44="新加算Ⅴ（１）",U44="新加算Ⅴ（２）",U44="新加算Ⅴ（３）",U44="新加算ⅠⅤ（４）",U44="新加算Ⅴ（５）",U44="新加算Ⅴ（６）",U44="新加算Ⅴ（８）",U44="新加算Ⅴ（11）"),IF(OR(AO44="○",AO44="令和６年度中に満たす"),"入力済","未入力"),"")</f>
        <v/>
      </c>
      <c r="BB44" s="836" t="str">
        <f aca="false">IF(OR(U44="新加算Ⅴ（７）",U44="新加算Ⅴ（９）",U44="新加算Ⅴ（10）",U44="新加算Ⅴ（12）",U44="新加算Ⅴ（13）",U44="新加算Ⅴ（14）"),IF(OR(AP44="○",AP44="令和６年度中に満たす"),"入力済","未入力"),"")</f>
        <v/>
      </c>
      <c r="BC44" s="836" t="str">
        <f aca="false">IF(OR(U44="新加算Ⅰ",U44="新加算Ⅱ",U44="新加算Ⅲ",U44="新加算Ⅴ（１）",U44="新加算Ⅴ（３）",U44="新加算Ⅴ（８）"),IF(OR(AQ44="○",AQ44="令和６年度中に満たす"),"入力済","未入力"),"")</f>
        <v/>
      </c>
      <c r="BD44" s="935" t="str">
        <f aca="false">IF(OR(U44="新加算Ⅰ",U44="新加算Ⅱ",U44="新加算Ⅴ（１）",U44="新加算Ⅴ（２）",U44="新加算Ⅴ（３）",U44="新加算Ⅴ（４）",U44="新加算Ⅴ（５）",U44="新加算Ⅴ（６）",U44="新加算Ⅴ（７）",U44="新加算Ⅴ（９）",U44="新加算Ⅴ（10）",U44="新加算Ⅴ（12）"),IF(OR(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（病院等（老健以外）)",K42&lt;&gt;"（介護予防）短期入所療養介護（医療院）"),AR44&lt;&gt;""),1,""),"")</f>
        <v/>
      </c>
      <c r="BE44" s="832" t="str">
        <f aca="false">IF(OR(U44="新加算Ⅰ",U44="新加算Ⅴ（１）",U44="新加算Ⅴ（２）",U44="新加算Ⅴ（５）",U44="新加算Ⅴ（７）",U44="新加算Ⅴ（10）"),IF(AS44="","未入力","入力済"),"")</f>
        <v/>
      </c>
      <c r="BF44" s="832" t="str">
        <f aca="false">G42</f>
        <v/>
      </c>
      <c r="BG44" s="832"/>
      <c r="BH44" s="832"/>
    </row>
    <row r="45" customFormat="false" ht="30" hidden="false" customHeight="true" outlineLevel="0" collapsed="false">
      <c r="A45" s="731"/>
      <c r="B45" s="732"/>
      <c r="C45" s="732"/>
      <c r="D45" s="732"/>
      <c r="E45" s="732"/>
      <c r="F45" s="732"/>
      <c r="G45" s="733"/>
      <c r="H45" s="733"/>
      <c r="I45" s="733"/>
      <c r="J45" s="861"/>
      <c r="K45" s="733"/>
      <c r="L45" s="862"/>
      <c r="M45" s="863"/>
      <c r="N45" s="860" t="str">
        <f aca="false">IF('別紙様式2-2（４・５月分）'!Q37="","",'別紙様式2-2（４・５月分）'!Q37)</f>
        <v/>
      </c>
      <c r="O45" s="864"/>
      <c r="P45" s="874"/>
      <c r="Q45" s="877"/>
      <c r="R45" s="875"/>
      <c r="S45" s="870"/>
      <c r="T45" s="844"/>
      <c r="U45" s="923"/>
      <c r="V45" s="871"/>
      <c r="W45" s="847"/>
      <c r="X45" s="924"/>
      <c r="Y45" s="668"/>
      <c r="Z45" s="924"/>
      <c r="AA45" s="668"/>
      <c r="AB45" s="924"/>
      <c r="AC45" s="668"/>
      <c r="AD45" s="924"/>
      <c r="AE45" s="668"/>
      <c r="AF45" s="668"/>
      <c r="AG45" s="668"/>
      <c r="AH45" s="850"/>
      <c r="AI45" s="851"/>
      <c r="AJ45" s="925"/>
      <c r="AK45" s="853"/>
      <c r="AL45" s="926"/>
      <c r="AM45" s="941"/>
      <c r="AN45" s="928"/>
      <c r="AO45" s="931"/>
      <c r="AP45" s="930"/>
      <c r="AQ45" s="931"/>
      <c r="AR45" s="932"/>
      <c r="AS45" s="933"/>
      <c r="AT45" s="936" t="str">
        <f aca="false">IF(AV44="","",IF(OR(U44="",AND(N45="ベア加算なし",OR(U44="新加算Ⅰ",U44="新加算Ⅱ",U44="新加算Ⅲ",U44="新加算Ⅳ"),AN44=""),AND(OR(U44="新加算Ⅰ",U44="新加算Ⅱ",U44="新加算Ⅲ",U44="新加算Ⅳ"),AO44=""),AND(OR(U44="新加算Ⅰ",U44="新加算Ⅱ",U44="新加算Ⅲ"),AQ44=""),AND(OR(U44="新加算Ⅰ",U44="新加算Ⅱ"),AR44=""),AND(OR(U44="新加算Ⅰ"),AS44="")),"！記入が必要な欄（ピンク色のセル）に空欄があります。空欄を埋めてください。",""))</f>
        <v/>
      </c>
      <c r="AU45" s="612"/>
      <c r="AV45" s="832"/>
      <c r="AW45" s="878" t="str">
        <f aca="false">IF('別紙様式2-2（４・５月分）'!O37="","",'別紙様式2-2（４・５月分）'!O37)</f>
        <v/>
      </c>
      <c r="AX45" s="834"/>
      <c r="AY45" s="937"/>
      <c r="AZ45" s="836" t="str">
        <f aca="false">IF(OR(U45="新加算Ⅰ",U45="新加算Ⅱ",U45="新加算Ⅲ",U45="新加算Ⅳ",U45="新加算Ⅴ（１）",U45="新加算Ⅴ（２）",U45="新加算Ⅴ（３）",U45="新加算ⅠⅤ（４）",U45="新加算Ⅴ（５）",U45="新加算Ⅴ（６）",U45="新加算Ⅴ（８）",U45="新加算Ⅴ（11）"),IF(AJ45="○","","未入力"),"")</f>
        <v/>
      </c>
      <c r="BA45" s="836" t="str">
        <f aca="false">IF(OR(V45="新加算Ⅰ",V45="新加算Ⅱ",V45="新加算Ⅲ",V45="新加算Ⅳ",V45="新加算Ⅴ（１）",V45="新加算Ⅴ（２）",V45="新加算Ⅴ（３）",V45="新加算ⅠⅤ（４）",V45="新加算Ⅴ（５）",V45="新加算Ⅴ（６）",V45="新加算Ⅴ（８）",V45="新加算Ⅴ（11）"),IF(AK45="○","","未入力"),"")</f>
        <v/>
      </c>
      <c r="BB45" s="836" t="str">
        <f aca="false">IF(OR(V45="新加算Ⅴ（７）",V45="新加算Ⅴ（９）",V45="新加算Ⅴ（10）",V45="新加算Ⅴ（12）",V45="新加算Ⅴ（13）",V45="新加算Ⅴ（14）"),IF(AL45="○","","未入力"),"")</f>
        <v/>
      </c>
      <c r="BC45" s="836" t="str">
        <f aca="false">IF(OR(V45="新加算Ⅰ",V45="新加算Ⅱ",V45="新加算Ⅲ",V45="新加算Ⅴ（１）",V45="新加算Ⅴ（３）",V45="新加算Ⅴ（８）"),IF(AM45="○","","未入力"),"")</f>
        <v/>
      </c>
      <c r="BD45" s="935" t="str">
        <f aca="false">IF(OR(V45="新加算Ⅰ",V45="新加算Ⅱ",V45="新加算Ⅴ（１）",V45="新加算Ⅴ（２）",V45="新加算Ⅴ（３）",V45="新加算Ⅴ（４）",V45="新加算Ⅴ（５）",V45="新加算Ⅴ（６）",V45="新加算Ⅴ（７）",V45="新加算Ⅴ（９）",V45="新加算Ⅴ（10）",V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5" s="832" t="str">
        <f aca="false">IF(AND(U45&lt;&gt;"（参考）令和７年度の移行予定",OR(V45="新加算Ⅰ",V45="新加算Ⅴ（１）",V45="新加算Ⅴ（２）",V45="新加算Ⅴ（５）",V45="新加算Ⅴ（７）",V45="新加算Ⅴ（10）")),IF(AO45="","未入力",IF(AO45="いずれも取得していない","要件を満たさない","")),"")</f>
        <v/>
      </c>
      <c r="BF45" s="832" t="str">
        <f aca="false">G42</f>
        <v/>
      </c>
      <c r="BG45" s="832"/>
      <c r="BH45" s="832"/>
    </row>
    <row r="46" customFormat="false" ht="30" hidden="false" customHeight="true" outlineLevel="0" collapsed="false">
      <c r="A46" s="617" t="n">
        <v>9</v>
      </c>
      <c r="B46" s="618" t="str">
        <f aca="false">IF(基本情報入力シート!C62="","",基本情報入力シート!C62)</f>
        <v/>
      </c>
      <c r="C46" s="618"/>
      <c r="D46" s="618"/>
      <c r="E46" s="618"/>
      <c r="F46" s="618"/>
      <c r="G46" s="619" t="str">
        <f aca="false">IF(基本情報入力シート!M62="","",基本情報入力シート!M62)</f>
        <v/>
      </c>
      <c r="H46" s="619" t="str">
        <f aca="false">IF(基本情報入力シート!R62="","",基本情報入力シート!R62)</f>
        <v/>
      </c>
      <c r="I46" s="619" t="str">
        <f aca="false">IF(基本情報入力シート!W62="","",基本情報入力シート!W62)</f>
        <v/>
      </c>
      <c r="J46" s="809" t="str">
        <f aca="false">IF(基本情報入力シート!X62="","",基本情報入力シート!X62)</f>
        <v/>
      </c>
      <c r="K46" s="619" t="str">
        <f aca="false">IF(基本情報入力シート!Y62="","",基本情報入力シート!Y62)</f>
        <v/>
      </c>
      <c r="L46" s="810" t="str">
        <f aca="false">IF(基本情報入力シート!AB62="","",基本情報入力シート!AB62)</f>
        <v/>
      </c>
      <c r="M46" s="811" t="e">
        <f aca="false">IF(基本情報入力シート!AC62="","",基本情報入力シート!AC62)</f>
        <v>#N/A</v>
      </c>
      <c r="N46" s="812" t="str">
        <f aca="false">IF('別紙様式2-2（４・５月分）'!Q38="","",'別紙様式2-2（４・５月分）'!Q38)</f>
        <v/>
      </c>
      <c r="O46" s="864" t="e">
        <f aca="false">IF(SUM('別紙様式2-2（４・５月分）'!R38:R40)=0,"",SUM('別紙様式2-2（４・５月分）'!R38:R40))</f>
        <v>#N/A</v>
      </c>
      <c r="P46" s="814" t="e">
        <f aca="false">IFERROR(VLOOKUP('別紙様式2-2（４・５月分）'!AR38,【参考】数式用!$AT$5:$AU$22,2,FALSE),"")))</f>
        <v>#N/A</v>
      </c>
      <c r="Q46" s="814"/>
      <c r="R46" s="814"/>
      <c r="S46" s="865" t="e">
        <f aca="false">IFERROR(VLOOKUP(K46,【参考】数式用!$A$5:$AB$27,MATCH(P46,【参考】数式用!$B$4:$AB$4,0)+1,0),"")))</f>
        <v>#N/A</v>
      </c>
      <c r="T46" s="816" t="s">
        <v>463</v>
      </c>
      <c r="U46" s="904" t="str">
        <f aca="false">IF('別紙様式2-3（６月以降分）'!U46="","",'別紙様式2-3（６月以降分）'!U46)</f>
        <v/>
      </c>
      <c r="V46" s="866" t="e">
        <f aca="false">IFERROR(VLOOKUP(K46,【参考】数式用!$A$5:$AB$27,MATCH(U46,【参考】数式用!$B$4:$AB$4,0)+1,0),"")))</f>
        <v>#N/A</v>
      </c>
      <c r="W46" s="819" t="s">
        <v>114</v>
      </c>
      <c r="X46" s="905" t="n">
        <f aca="false">'別紙様式2-3（６月以降分）'!X46</f>
        <v>6</v>
      </c>
      <c r="Y46" s="627" t="s">
        <v>115</v>
      </c>
      <c r="Z46" s="905" t="n">
        <f aca="false">'別紙様式2-3（６月以降分）'!Z46</f>
        <v>6</v>
      </c>
      <c r="AA46" s="627" t="s">
        <v>406</v>
      </c>
      <c r="AB46" s="905" t="n">
        <f aca="false">'別紙様式2-3（６月以降分）'!AB46</f>
        <v>7</v>
      </c>
      <c r="AC46" s="627" t="s">
        <v>115</v>
      </c>
      <c r="AD46" s="905" t="n">
        <f aca="false">'別紙様式2-3（６月以降分）'!AD46</f>
        <v>3</v>
      </c>
      <c r="AE46" s="627" t="s">
        <v>116</v>
      </c>
      <c r="AF46" s="627" t="s">
        <v>127</v>
      </c>
      <c r="AG46" s="627" t="n">
        <f aca="false">IF(X46&gt;=1,(AB46*12+AD46)-(X46*12+Z46)+1,"")</f>
        <v>10</v>
      </c>
      <c r="AH46" s="822" t="s">
        <v>407</v>
      </c>
      <c r="AI46" s="867" t="str">
        <f aca="false">'別紙様式2-3（６月以降分）'!AI46</f>
        <v/>
      </c>
      <c r="AJ46" s="906" t="str">
        <f aca="false">'別紙様式2-3（６月以降分）'!AJ46</f>
        <v/>
      </c>
      <c r="AK46" s="938" t="n">
        <f aca="false">'別紙様式2-3（６月以降分）'!AK46</f>
        <v>0</v>
      </c>
      <c r="AL46" s="908" t="str">
        <f aca="false">IF('別紙様式2-3（６月以降分）'!AL46="","",'別紙様式2-3（６月以降分）'!AL46)</f>
        <v/>
      </c>
      <c r="AM46" s="909" t="n">
        <f aca="false">'別紙様式2-3（６月以降分）'!AM46</f>
        <v>0</v>
      </c>
      <c r="AN46" s="910" t="str">
        <f aca="false">IF('別紙様式2-3（６月以降分）'!AN46="","",'別紙様式2-3（６月以降分）'!AN46)</f>
        <v/>
      </c>
      <c r="AO46" s="705" t="str">
        <f aca="false">IF('別紙様式2-3（６月以降分）'!AO46="","",'別紙様式2-3（６月以降分）'!AO46)</f>
        <v/>
      </c>
      <c r="AP46" s="912" t="str">
        <f aca="false">IF('別紙様式2-3（６月以降分）'!AP46="","",'別紙様式2-3（６月以降分）'!AP46)</f>
        <v/>
      </c>
      <c r="AQ46" s="705" t="str">
        <f aca="false">IF('別紙様式2-3（６月以降分）'!AQ46="","",'別紙様式2-3（６月以降分）'!AQ46)</f>
        <v/>
      </c>
      <c r="AR46" s="914" t="str">
        <f aca="false">IF('別紙様式2-3（６月以降分）'!AR46="","",'別紙様式2-3（６月以降分）'!AR46)</f>
        <v/>
      </c>
      <c r="AS46" s="915" t="str">
        <f aca="false">IF('別紙様式2-3（６月以降分）'!AS46="","",'別紙様式2-3（６月以降分）'!AS46)</f>
        <v/>
      </c>
      <c r="AT46" s="916" t="str">
        <f aca="false">IF(AV48="","",IF(V48&lt;V46,"！加算の要件上は問題ありませんが、令和６年度当初の新加算の加算率と比較して、移行後の加算率が下がる計画になっています。",""))</f>
        <v/>
      </c>
      <c r="AU46" s="939"/>
      <c r="AV46" s="918"/>
      <c r="AW46" s="878" t="str">
        <f aca="false">IF('別紙様式2-2（４・５月分）'!O38="","",'別紙様式2-2（４・５月分）'!O38)</f>
        <v/>
      </c>
      <c r="AX46" s="834" t="e">
        <f aca="false">IF(SUM('別紙様式2-2（４・５月分）'!P38:P40)=0,"",SUM('別紙様式2-2（４・５月分）'!P38:P40))</f>
        <v>#N/A</v>
      </c>
      <c r="AY46" s="920" t="e">
        <f aca="false">IFERROR(VLOOKUP(K46,【参考】数式用!$AJ$2:$AK$24,2,FALSE),"")))</f>
        <v>#N/A</v>
      </c>
      <c r="AZ46" s="685"/>
      <c r="BE46" s="12"/>
      <c r="BF46" s="832" t="str">
        <f aca="false">G46</f>
        <v/>
      </c>
      <c r="BG46" s="832"/>
      <c r="BH46" s="832"/>
    </row>
    <row r="47" customFormat="false" ht="15" hidden="false" customHeight="true" outlineLevel="0" collapsed="false">
      <c r="A47" s="617"/>
      <c r="B47" s="618"/>
      <c r="C47" s="618"/>
      <c r="D47" s="618"/>
      <c r="E47" s="618"/>
      <c r="F47" s="618"/>
      <c r="G47" s="619"/>
      <c r="H47" s="619"/>
      <c r="I47" s="619"/>
      <c r="J47" s="809"/>
      <c r="K47" s="619"/>
      <c r="L47" s="810"/>
      <c r="M47" s="811"/>
      <c r="N47" s="838" t="str">
        <f aca="false">IF('別紙様式2-2（４・５月分）'!Q39="","",'別紙様式2-2（４・５月分）'!Q39)</f>
        <v/>
      </c>
      <c r="O47" s="864"/>
      <c r="P47" s="814"/>
      <c r="Q47" s="814"/>
      <c r="R47" s="814"/>
      <c r="S47" s="865"/>
      <c r="T47" s="816"/>
      <c r="U47" s="904"/>
      <c r="V47" s="866"/>
      <c r="W47" s="819"/>
      <c r="X47" s="905"/>
      <c r="Y47" s="627"/>
      <c r="Z47" s="905"/>
      <c r="AA47" s="627"/>
      <c r="AB47" s="905"/>
      <c r="AC47" s="627"/>
      <c r="AD47" s="905"/>
      <c r="AE47" s="627"/>
      <c r="AF47" s="627"/>
      <c r="AG47" s="627"/>
      <c r="AH47" s="822"/>
      <c r="AI47" s="867"/>
      <c r="AJ47" s="906"/>
      <c r="AK47" s="938"/>
      <c r="AL47" s="908"/>
      <c r="AM47" s="909"/>
      <c r="AN47" s="910"/>
      <c r="AO47" s="705"/>
      <c r="AP47" s="912"/>
      <c r="AQ47" s="705"/>
      <c r="AR47" s="914"/>
      <c r="AS47" s="915"/>
      <c r="AT47" s="921" t="str">
        <f aca="false">IF(AV48="","",IF(OR(AB48="",AB48&lt;&gt;7,AD48="",AD48&lt;&gt;3),"！算定期間の終わりが令和７年３月になっていません。年度内の廃止予定等がなければ、算定対象月を令和７年３月にしてください。",""))</f>
        <v/>
      </c>
      <c r="AU47" s="939"/>
      <c r="AV47" s="918"/>
      <c r="AW47" s="878" t="str">
        <f aca="false">IF('別紙様式2-2（４・５月分）'!O39="","",'別紙様式2-2（４・５月分）'!O39)</f>
        <v/>
      </c>
      <c r="AX47" s="834"/>
      <c r="AY47" s="920"/>
      <c r="AZ47" s="574"/>
      <c r="BE47" s="12"/>
      <c r="BF47" s="832" t="str">
        <f aca="false">G46</f>
        <v/>
      </c>
      <c r="BG47" s="832"/>
      <c r="BH47" s="832"/>
    </row>
    <row r="48" customFormat="false" ht="15" hidden="false" customHeight="true" outlineLevel="0" collapsed="false">
      <c r="A48" s="617"/>
      <c r="B48" s="618"/>
      <c r="C48" s="618"/>
      <c r="D48" s="618"/>
      <c r="E48" s="618"/>
      <c r="F48" s="618"/>
      <c r="G48" s="619"/>
      <c r="H48" s="619"/>
      <c r="I48" s="619"/>
      <c r="J48" s="809"/>
      <c r="K48" s="619"/>
      <c r="L48" s="810"/>
      <c r="M48" s="811"/>
      <c r="N48" s="838"/>
      <c r="O48" s="864"/>
      <c r="P48" s="874" t="s">
        <v>118</v>
      </c>
      <c r="Q48" s="877" t="e">
        <f aca="false">IFERROR(VLOOKUP('別紙様式2-2（４・５月分）'!AR38,【参考】数式用!$AT$5:$AV$22,3,FALSE),"")))</f>
        <v>#N/A</v>
      </c>
      <c r="R48" s="875" t="s">
        <v>120</v>
      </c>
      <c r="S48" s="876" t="e">
        <f aca="false">IFERROR(VLOOKUP(K46,【参考】数式用!$A$5:$AB$27,MATCH(Q48,【参考】数式用!$B$4:$AB$4,0)+1,0),"")))</f>
        <v>#N/A</v>
      </c>
      <c r="T48" s="844" t="s">
        <v>464</v>
      </c>
      <c r="U48" s="923"/>
      <c r="V48" s="871" t="e">
        <f aca="false">IFERROR(VLOOKUP(K46,【参考】数式用!$A$5:$AB$27,MATCH(U48,【参考】数式用!$B$4:$AB$4,0)+1,0),"")))</f>
        <v>#N/A</v>
      </c>
      <c r="W48" s="847" t="s">
        <v>114</v>
      </c>
      <c r="X48" s="924"/>
      <c r="Y48" s="668" t="s">
        <v>115</v>
      </c>
      <c r="Z48" s="924"/>
      <c r="AA48" s="668" t="s">
        <v>406</v>
      </c>
      <c r="AB48" s="924"/>
      <c r="AC48" s="668" t="s">
        <v>115</v>
      </c>
      <c r="AD48" s="924"/>
      <c r="AE48" s="668" t="s">
        <v>116</v>
      </c>
      <c r="AF48" s="668" t="s">
        <v>127</v>
      </c>
      <c r="AG48" s="668" t="str">
        <f aca="false">IF(X48&gt;=1,(AB48*12+AD48)-(X48*12+Z48)+1,"")</f>
        <v/>
      </c>
      <c r="AH48" s="850" t="s">
        <v>407</v>
      </c>
      <c r="AI48" s="851" t="str">
        <f aca="false">IFERROR(ROUNDDOWN(ROUND(L46*V48,0)*M46,0)*AG48,"")</f>
        <v/>
      </c>
      <c r="AJ48" s="925" t="str">
        <f aca="false">IFERROR(ROUNDDOWN(ROUND((L46*(V48-AX46)),0)*M46,0)*AG48,"")</f>
        <v/>
      </c>
      <c r="AK48" s="853" t="e">
        <f aca="false">IFERROR(ROUNDDOWN(ROUNDDOWN(ROUND(L46*VLOOKUP(K46,【参考】数式用!$A$5:$AB$27,MATCH("新加算Ⅳ",【参考】数式用!$B$4:$AB$4,0)+1,0),0)*M46,0)*AG48*0.5,0),"")),0),0),0))</f>
        <v>#N/A</v>
      </c>
      <c r="AL48" s="926"/>
      <c r="AM48" s="941" t="e">
        <f aca="false">IFERROR(IF('別紙様式2-2（４・５月分）'!Q40="ベア加算","", IF(OR(U48="新加算Ⅰ",U48="新加算Ⅱ",U48="新加算Ⅲ",U48="新加算Ⅳ"),ROUNDDOWN(ROUND(L46*VLOOKUP(K46,【参考】数式用!$A$5:$I$27,MATCH("ベア加算",【参考】数式用!$B$4:$I$4,0)+1,0),0)*M46,0)*AG48,"")),"")),0),0))))</f>
        <v>#N/A</v>
      </c>
      <c r="AN48" s="928"/>
      <c r="AO48" s="931"/>
      <c r="AP48" s="930"/>
      <c r="AQ48" s="931"/>
      <c r="AR48" s="932"/>
      <c r="AS48" s="933"/>
      <c r="AT48" s="921"/>
      <c r="AU48" s="612"/>
      <c r="AV48" s="832" t="str">
        <f aca="false">IF(OR(AB46&lt;&gt;7,AD46&lt;&gt;3),"V列に色付け","")</f>
        <v/>
      </c>
      <c r="AW48" s="878"/>
      <c r="AX48" s="834"/>
      <c r="AY48" s="934"/>
      <c r="AZ48" s="836" t="e">
        <f aca="false">IF(AM48&lt;&gt;"",IF(AN48="○","入力済","未入力"),"")</f>
        <v>#N/A</v>
      </c>
      <c r="BA48" s="836" t="str">
        <f aca="false">IF(OR(U48="新加算Ⅰ",U48="新加算Ⅱ",U48="新加算Ⅲ",U48="新加算Ⅳ",U48="新加算Ⅴ（１）",U48="新加算Ⅴ（２）",U48="新加算Ⅴ（３）",U48="新加算ⅠⅤ（４）",U48="新加算Ⅴ（５）",U48="新加算Ⅴ（６）",U48="新加算Ⅴ（８）",U48="新加算Ⅴ（11）"),IF(OR(AO48="○",AO48="令和６年度中に満たす"),"入力済","未入力"),"")</f>
        <v/>
      </c>
      <c r="BB48" s="836" t="str">
        <f aca="false">IF(OR(U48="新加算Ⅴ（７）",U48="新加算Ⅴ（９）",U48="新加算Ⅴ（10）",U48="新加算Ⅴ（12）",U48="新加算Ⅴ（13）",U48="新加算Ⅴ（14）"),IF(OR(AP48="○",AP48="令和６年度中に満たす"),"入力済","未入力"),"")</f>
        <v/>
      </c>
      <c r="BC48" s="836" t="str">
        <f aca="false">IF(OR(U48="新加算Ⅰ",U48="新加算Ⅱ",U48="新加算Ⅲ",U48="新加算Ⅴ（１）",U48="新加算Ⅴ（３）",U48="新加算Ⅴ（８）"),IF(OR(AQ48="○",AQ48="令和６年度中に満たす"),"入力済","未入力"),"")</f>
        <v/>
      </c>
      <c r="BD48" s="935" t="str">
        <f aca="false">IF(OR(U48="新加算Ⅰ",U48="新加算Ⅱ",U48="新加算Ⅴ（１）",U48="新加算Ⅴ（２）",U48="新加算Ⅴ（３）",U48="新加算Ⅴ（４）",U48="新加算Ⅴ（５）",U48="新加算Ⅴ（６）",U48="新加算Ⅴ（７）",U48="新加算Ⅴ（９）",U48="新加算Ⅴ（10）",U48="新加算Ⅴ（12）"),IF(OR(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（病院等（老健以外）)",K46&lt;&gt;"（介護予防）短期入所療養介護（医療院）"),AR48&lt;&gt;""),1,""),"")</f>
        <v/>
      </c>
      <c r="BE48" s="832" t="str">
        <f aca="false">IF(OR(U48="新加算Ⅰ",U48="新加算Ⅴ（１）",U48="新加算Ⅴ（２）",U48="新加算Ⅴ（５）",U48="新加算Ⅴ（７）",U48="新加算Ⅴ（10）"),IF(AS48="","未入力","入力済"),"")</f>
        <v/>
      </c>
      <c r="BF48" s="832" t="str">
        <f aca="false">G46</f>
        <v/>
      </c>
      <c r="BG48" s="832"/>
      <c r="BH48" s="832"/>
    </row>
    <row r="49" customFormat="false" ht="30" hidden="false" customHeight="true" outlineLevel="0" collapsed="false">
      <c r="A49" s="617"/>
      <c r="B49" s="618"/>
      <c r="C49" s="618"/>
      <c r="D49" s="618"/>
      <c r="E49" s="618"/>
      <c r="F49" s="618"/>
      <c r="G49" s="619"/>
      <c r="H49" s="619"/>
      <c r="I49" s="619"/>
      <c r="J49" s="809"/>
      <c r="K49" s="619"/>
      <c r="L49" s="810"/>
      <c r="M49" s="811"/>
      <c r="N49" s="860" t="str">
        <f aca="false">IF('別紙様式2-2（４・５月分）'!Q40="","",'別紙様式2-2（４・５月分）'!Q40)</f>
        <v/>
      </c>
      <c r="O49" s="864"/>
      <c r="P49" s="874"/>
      <c r="Q49" s="877"/>
      <c r="R49" s="875"/>
      <c r="S49" s="876"/>
      <c r="T49" s="844"/>
      <c r="U49" s="923"/>
      <c r="V49" s="871"/>
      <c r="W49" s="847"/>
      <c r="X49" s="924"/>
      <c r="Y49" s="668"/>
      <c r="Z49" s="924"/>
      <c r="AA49" s="668"/>
      <c r="AB49" s="924"/>
      <c r="AC49" s="668"/>
      <c r="AD49" s="924"/>
      <c r="AE49" s="668"/>
      <c r="AF49" s="668"/>
      <c r="AG49" s="668"/>
      <c r="AH49" s="850"/>
      <c r="AI49" s="851"/>
      <c r="AJ49" s="925"/>
      <c r="AK49" s="853"/>
      <c r="AL49" s="926"/>
      <c r="AM49" s="941"/>
      <c r="AN49" s="928"/>
      <c r="AO49" s="931"/>
      <c r="AP49" s="930"/>
      <c r="AQ49" s="931"/>
      <c r="AR49" s="932"/>
      <c r="AS49" s="933"/>
      <c r="AT49" s="936" t="str">
        <f aca="false">IF(AV48="","",IF(OR(U48="",AND(N49="ベア加算なし",OR(U48="新加算Ⅰ",U48="新加算Ⅱ",U48="新加算Ⅲ",U48="新加算Ⅳ"),AN48=""),AND(OR(U48="新加算Ⅰ",U48="新加算Ⅱ",U48="新加算Ⅲ",U48="新加算Ⅳ"),AO48=""),AND(OR(U48="新加算Ⅰ",U48="新加算Ⅱ",U48="新加算Ⅲ"),AQ48=""),AND(OR(U48="新加算Ⅰ",U48="新加算Ⅱ"),AR48=""),AND(OR(U48="新加算Ⅰ"),AS48="")),"！記入が必要な欄（ピンク色のセル）に空欄があります。空欄を埋めてください。",""))</f>
        <v/>
      </c>
      <c r="AU49" s="612"/>
      <c r="AV49" s="832"/>
      <c r="AW49" s="878" t="str">
        <f aca="false">IF('別紙様式2-2（４・５月分）'!O40="","",'別紙様式2-2（４・５月分）'!O40)</f>
        <v/>
      </c>
      <c r="AX49" s="834"/>
      <c r="AY49" s="937"/>
      <c r="AZ49" s="836" t="str">
        <f aca="false">IF(OR(U49="新加算Ⅰ",U49="新加算Ⅱ",U49="新加算Ⅲ",U49="新加算Ⅳ",U49="新加算Ⅴ（１）",U49="新加算Ⅴ（２）",U49="新加算Ⅴ（３）",U49="新加算ⅠⅤ（４）",U49="新加算Ⅴ（５）",U49="新加算Ⅴ（６）",U49="新加算Ⅴ（８）",U49="新加算Ⅴ（11）"),IF(AJ49="○","","未入力"),"")</f>
        <v/>
      </c>
      <c r="BA49" s="836" t="str">
        <f aca="false">IF(OR(V49="新加算Ⅰ",V49="新加算Ⅱ",V49="新加算Ⅲ",V49="新加算Ⅳ",V49="新加算Ⅴ（１）",V49="新加算Ⅴ（２）",V49="新加算Ⅴ（３）",V49="新加算ⅠⅤ（４）",V49="新加算Ⅴ（５）",V49="新加算Ⅴ（６）",V49="新加算Ⅴ（８）",V49="新加算Ⅴ（11）"),IF(AK49="○","","未入力"),"")</f>
        <v/>
      </c>
      <c r="BB49" s="836" t="str">
        <f aca="false">IF(OR(V49="新加算Ⅴ（７）",V49="新加算Ⅴ（９）",V49="新加算Ⅴ（10）",V49="新加算Ⅴ（12）",V49="新加算Ⅴ（13）",V49="新加算Ⅴ（14）"),IF(AL49="○","","未入力"),"")</f>
        <v/>
      </c>
      <c r="BC49" s="836" t="str">
        <f aca="false">IF(OR(V49="新加算Ⅰ",V49="新加算Ⅱ",V49="新加算Ⅲ",V49="新加算Ⅴ（１）",V49="新加算Ⅴ（３）",V49="新加算Ⅴ（８）"),IF(AM49="○","","未入力"),"")</f>
        <v/>
      </c>
      <c r="BD49" s="935" t="str">
        <f aca="false">IF(OR(V49="新加算Ⅰ",V49="新加算Ⅱ",V49="新加算Ⅴ（１）",V49="新加算Ⅴ（２）",V49="新加算Ⅴ（３）",V49="新加算Ⅴ（４）",V49="新加算Ⅴ（５）",V49="新加算Ⅴ（６）",V49="新加算Ⅴ（７）",V49="新加算Ⅴ（９）",V49="新加算Ⅴ（10）",V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9" s="832" t="str">
        <f aca="false">IF(AND(U49&lt;&gt;"（参考）令和７年度の移行予定",OR(V49="新加算Ⅰ",V49="新加算Ⅴ（１）",V49="新加算Ⅴ（２）",V49="新加算Ⅴ（５）",V49="新加算Ⅴ（７）",V49="新加算Ⅴ（10）")),IF(AO49="","未入力",IF(AO49="いずれも取得していない","要件を満たさない","")),"")</f>
        <v/>
      </c>
      <c r="BF49" s="832" t="str">
        <f aca="false">G46</f>
        <v/>
      </c>
      <c r="BG49" s="832"/>
      <c r="BH49" s="832"/>
    </row>
    <row r="50" customFormat="false" ht="30" hidden="false" customHeight="true" outlineLevel="0" collapsed="false">
      <c r="A50" s="617" t="n">
        <v>10</v>
      </c>
      <c r="B50" s="618" t="str">
        <f aca="false">IF(基本情報入力シート!C63="","",基本情報入力シート!C63)</f>
        <v/>
      </c>
      <c r="C50" s="618"/>
      <c r="D50" s="618"/>
      <c r="E50" s="618"/>
      <c r="F50" s="618"/>
      <c r="G50" s="619" t="str">
        <f aca="false">IF(基本情報入力シート!M63="","",基本情報入力シート!M63)</f>
        <v/>
      </c>
      <c r="H50" s="619" t="str">
        <f aca="false">IF(基本情報入力シート!R63="","",基本情報入力シート!R63)</f>
        <v/>
      </c>
      <c r="I50" s="619" t="str">
        <f aca="false">IF(基本情報入力シート!W63="","",基本情報入力シート!W63)</f>
        <v/>
      </c>
      <c r="J50" s="809" t="str">
        <f aca="false">IF(基本情報入力シート!X63="","",基本情報入力シート!X63)</f>
        <v/>
      </c>
      <c r="K50" s="619" t="str">
        <f aca="false">IF(基本情報入力シート!Y63="","",基本情報入力シート!Y63)</f>
        <v/>
      </c>
      <c r="L50" s="810" t="str">
        <f aca="false">IF(基本情報入力シート!AB63="","",基本情報入力シート!AB63)</f>
        <v/>
      </c>
      <c r="M50" s="942" t="e">
        <f aca="false">IF(基本情報入力シート!AC63="","",基本情報入力シート!AC63)</f>
        <v>#N/A</v>
      </c>
      <c r="N50" s="812" t="str">
        <f aca="false">IF('別紙様式2-2（４・５月分）'!Q41="","",'別紙様式2-2（４・５月分）'!Q41)</f>
        <v/>
      </c>
      <c r="O50" s="864" t="e">
        <f aca="false">IF(SUM('別紙様式2-2（４・５月分）'!R41:R43)=0,"",SUM('別紙様式2-2（４・５月分）'!R41:R43))</f>
        <v>#N/A</v>
      </c>
      <c r="P50" s="814" t="e">
        <f aca="false">IFERROR(VLOOKUP('別紙様式2-2（４・５月分）'!AR41,【参考】数式用!$AT$5:$AU$22,2,FALSE),"")))</f>
        <v>#N/A</v>
      </c>
      <c r="Q50" s="814"/>
      <c r="R50" s="814"/>
      <c r="S50" s="865" t="e">
        <f aca="false">IFERROR(VLOOKUP(K50,【参考】数式用!$A$5:$AB$27,MATCH(P50,【参考】数式用!$B$4:$AB$4,0)+1,0),"")))</f>
        <v>#N/A</v>
      </c>
      <c r="T50" s="816" t="s">
        <v>463</v>
      </c>
      <c r="U50" s="904" t="str">
        <f aca="false">IF('別紙様式2-3（６月以降分）'!U50="","",'別紙様式2-3（６月以降分）'!U50)</f>
        <v/>
      </c>
      <c r="V50" s="866" t="e">
        <f aca="false">IFERROR(VLOOKUP(K50,【参考】数式用!$A$5:$AB$27,MATCH(U50,【参考】数式用!$B$4:$AB$4,0)+1,0),"")))</f>
        <v>#N/A</v>
      </c>
      <c r="W50" s="819" t="s">
        <v>114</v>
      </c>
      <c r="X50" s="905" t="n">
        <f aca="false">'別紙様式2-3（６月以降分）'!X50</f>
        <v>6</v>
      </c>
      <c r="Y50" s="627" t="s">
        <v>115</v>
      </c>
      <c r="Z50" s="905" t="n">
        <f aca="false">'別紙様式2-3（６月以降分）'!Z50</f>
        <v>6</v>
      </c>
      <c r="AA50" s="627" t="s">
        <v>406</v>
      </c>
      <c r="AB50" s="905" t="n">
        <f aca="false">'別紙様式2-3（６月以降分）'!AB50</f>
        <v>7</v>
      </c>
      <c r="AC50" s="627" t="s">
        <v>115</v>
      </c>
      <c r="AD50" s="905" t="n">
        <f aca="false">'別紙様式2-3（６月以降分）'!AD50</f>
        <v>3</v>
      </c>
      <c r="AE50" s="627" t="s">
        <v>116</v>
      </c>
      <c r="AF50" s="627" t="s">
        <v>127</v>
      </c>
      <c r="AG50" s="627" t="n">
        <f aca="false">IF(X50&gt;=1,(AB50*12+AD50)-(X50*12+Z50)+1,"")</f>
        <v>10</v>
      </c>
      <c r="AH50" s="822" t="s">
        <v>407</v>
      </c>
      <c r="AI50" s="867" t="str">
        <f aca="false">'別紙様式2-3（６月以降分）'!AI50</f>
        <v/>
      </c>
      <c r="AJ50" s="906" t="str">
        <f aca="false">'別紙様式2-3（６月以降分）'!AJ50</f>
        <v/>
      </c>
      <c r="AK50" s="938" t="n">
        <f aca="false">'別紙様式2-3（６月以降分）'!AK50</f>
        <v>0</v>
      </c>
      <c r="AL50" s="908" t="str">
        <f aca="false">IF('別紙様式2-3（６月以降分）'!AL50="","",'別紙様式2-3（６月以降分）'!AL50)</f>
        <v/>
      </c>
      <c r="AM50" s="909" t="n">
        <f aca="false">'別紙様式2-3（６月以降分）'!AM50</f>
        <v>0</v>
      </c>
      <c r="AN50" s="910" t="str">
        <f aca="false">IF('別紙様式2-3（６月以降分）'!AN50="","",'別紙様式2-3（６月以降分）'!AN50)</f>
        <v/>
      </c>
      <c r="AO50" s="705" t="str">
        <f aca="false">IF('別紙様式2-3（６月以降分）'!AO50="","",'別紙様式2-3（６月以降分）'!AO50)</f>
        <v/>
      </c>
      <c r="AP50" s="912" t="str">
        <f aca="false">IF('別紙様式2-3（６月以降分）'!AP50="","",'別紙様式2-3（６月以降分）'!AP50)</f>
        <v/>
      </c>
      <c r="AQ50" s="705" t="str">
        <f aca="false">IF('別紙様式2-3（６月以降分）'!AQ50="","",'別紙様式2-3（６月以降分）'!AQ50)</f>
        <v/>
      </c>
      <c r="AR50" s="914" t="str">
        <f aca="false">IF('別紙様式2-3（６月以降分）'!AR50="","",'別紙様式2-3（６月以降分）'!AR50)</f>
        <v/>
      </c>
      <c r="AS50" s="915" t="str">
        <f aca="false">IF('別紙様式2-3（６月以降分）'!AS50="","",'別紙様式2-3（６月以降分）'!AS50)</f>
        <v/>
      </c>
      <c r="AT50" s="916" t="str">
        <f aca="false">IF(AV52="","",IF(V52&lt;V50,"！加算の要件上は問題ありませんが、令和６年度当初の新加算の加算率と比較して、移行後の加算率が下がる計画になっています。",""))</f>
        <v/>
      </c>
      <c r="AU50" s="939"/>
      <c r="AV50" s="918"/>
      <c r="AW50" s="878" t="str">
        <f aca="false">IF('別紙様式2-2（４・５月分）'!O41="","",'別紙様式2-2（４・５月分）'!O41)</f>
        <v/>
      </c>
      <c r="AX50" s="834" t="e">
        <f aca="false">IF(SUM('別紙様式2-2（４・５月分）'!P41:P43)=0,"",SUM('別紙様式2-2（４・５月分）'!P41:P43))</f>
        <v>#N/A</v>
      </c>
      <c r="AY50" s="940" t="e">
        <f aca="false">IFERROR(VLOOKUP(K50,【参考】数式用!$AJ$2:$AK$24,2,FALSE),"")))</f>
        <v>#N/A</v>
      </c>
      <c r="AZ50" s="685"/>
      <c r="BE50" s="12"/>
      <c r="BF50" s="832" t="str">
        <f aca="false">G50</f>
        <v/>
      </c>
      <c r="BG50" s="832"/>
      <c r="BH50" s="832"/>
    </row>
    <row r="51" customFormat="false" ht="15" hidden="false" customHeight="true" outlineLevel="0" collapsed="false">
      <c r="A51" s="617"/>
      <c r="B51" s="618"/>
      <c r="C51" s="618"/>
      <c r="D51" s="618"/>
      <c r="E51" s="618"/>
      <c r="F51" s="618"/>
      <c r="G51" s="619"/>
      <c r="H51" s="619"/>
      <c r="I51" s="619"/>
      <c r="J51" s="809"/>
      <c r="K51" s="619"/>
      <c r="L51" s="810"/>
      <c r="M51" s="942"/>
      <c r="N51" s="838" t="str">
        <f aca="false">IF('別紙様式2-2（４・５月分）'!Q42="","",'別紙様式2-2（４・５月分）'!Q42)</f>
        <v/>
      </c>
      <c r="O51" s="864"/>
      <c r="P51" s="814"/>
      <c r="Q51" s="814"/>
      <c r="R51" s="814"/>
      <c r="S51" s="865"/>
      <c r="T51" s="816"/>
      <c r="U51" s="904"/>
      <c r="V51" s="866"/>
      <c r="W51" s="819"/>
      <c r="X51" s="905"/>
      <c r="Y51" s="627"/>
      <c r="Z51" s="905"/>
      <c r="AA51" s="627"/>
      <c r="AB51" s="905"/>
      <c r="AC51" s="627"/>
      <c r="AD51" s="905"/>
      <c r="AE51" s="627"/>
      <c r="AF51" s="627"/>
      <c r="AG51" s="627"/>
      <c r="AH51" s="822"/>
      <c r="AI51" s="867"/>
      <c r="AJ51" s="906"/>
      <c r="AK51" s="938"/>
      <c r="AL51" s="908"/>
      <c r="AM51" s="909"/>
      <c r="AN51" s="910"/>
      <c r="AO51" s="705"/>
      <c r="AP51" s="912"/>
      <c r="AQ51" s="705"/>
      <c r="AR51" s="914"/>
      <c r="AS51" s="915"/>
      <c r="AT51" s="921" t="str">
        <f aca="false">IF(AV52="","",IF(OR(AB52="",AB52&lt;&gt;7,AD52="",AD52&lt;&gt;3),"！算定期間の終わりが令和７年３月になっていません。年度内の廃止予定等がなければ、算定対象月を令和７年３月にしてください。",""))</f>
        <v/>
      </c>
      <c r="AU51" s="939"/>
      <c r="AV51" s="918"/>
      <c r="AW51" s="878" t="str">
        <f aca="false">IF('別紙様式2-2（４・５月分）'!O42="","",'別紙様式2-2（４・５月分）'!O42)</f>
        <v/>
      </c>
      <c r="AX51" s="834"/>
      <c r="AY51" s="940"/>
      <c r="AZ51" s="574"/>
      <c r="BE51" s="12"/>
      <c r="BF51" s="832" t="str">
        <f aca="false">G50</f>
        <v/>
      </c>
      <c r="BG51" s="832"/>
      <c r="BH51" s="832"/>
    </row>
    <row r="52" customFormat="false" ht="15" hidden="false" customHeight="true" outlineLevel="0" collapsed="false">
      <c r="A52" s="617"/>
      <c r="B52" s="618"/>
      <c r="C52" s="618"/>
      <c r="D52" s="618"/>
      <c r="E52" s="618"/>
      <c r="F52" s="618"/>
      <c r="G52" s="619"/>
      <c r="H52" s="619"/>
      <c r="I52" s="619"/>
      <c r="J52" s="809"/>
      <c r="K52" s="619"/>
      <c r="L52" s="810"/>
      <c r="M52" s="942"/>
      <c r="N52" s="838"/>
      <c r="O52" s="864"/>
      <c r="P52" s="874" t="s">
        <v>118</v>
      </c>
      <c r="Q52" s="877" t="e">
        <f aca="false">IFERROR(VLOOKUP('別紙様式2-2（４・５月分）'!AR41,【参考】数式用!$AT$5:$AV$22,3,FALSE),"")))</f>
        <v>#N/A</v>
      </c>
      <c r="R52" s="875" t="s">
        <v>120</v>
      </c>
      <c r="S52" s="870" t="e">
        <f aca="false">IFERROR(VLOOKUP(K50,【参考】数式用!$A$5:$AB$27,MATCH(Q52,【参考】数式用!$B$4:$AB$4,0)+1,0),"")))</f>
        <v>#N/A</v>
      </c>
      <c r="T52" s="844" t="s">
        <v>464</v>
      </c>
      <c r="U52" s="923"/>
      <c r="V52" s="871" t="e">
        <f aca="false">IFERROR(VLOOKUP(K50,【参考】数式用!$A$5:$AB$27,MATCH(U52,【参考】数式用!$B$4:$AB$4,0)+1,0),"")))</f>
        <v>#N/A</v>
      </c>
      <c r="W52" s="847" t="s">
        <v>114</v>
      </c>
      <c r="X52" s="924"/>
      <c r="Y52" s="668" t="s">
        <v>115</v>
      </c>
      <c r="Z52" s="924"/>
      <c r="AA52" s="668" t="s">
        <v>406</v>
      </c>
      <c r="AB52" s="924"/>
      <c r="AC52" s="668" t="s">
        <v>115</v>
      </c>
      <c r="AD52" s="924"/>
      <c r="AE52" s="668" t="s">
        <v>116</v>
      </c>
      <c r="AF52" s="668" t="s">
        <v>127</v>
      </c>
      <c r="AG52" s="668" t="str">
        <f aca="false">IF(X52&gt;=1,(AB52*12+AD52)-(X52*12+Z52)+1,"")</f>
        <v/>
      </c>
      <c r="AH52" s="850" t="s">
        <v>407</v>
      </c>
      <c r="AI52" s="851" t="str">
        <f aca="false">IFERROR(ROUNDDOWN(ROUND(L50*V52,0)*M50,0)*AG52,"")</f>
        <v/>
      </c>
      <c r="AJ52" s="925" t="str">
        <f aca="false">IFERROR(ROUNDDOWN(ROUND((L50*(V52-AX50)),0)*M50,0)*AG52,"")</f>
        <v/>
      </c>
      <c r="AK52" s="853" t="e">
        <f aca="false">IFERROR(ROUNDDOWN(ROUNDDOWN(ROUND(L50*VLOOKUP(K50,【参考】数式用!$A$5:$AB$27,MATCH("新加算Ⅳ",【参考】数式用!$B$4:$AB$4,0)+1,0),0)*M50,0)*AG52*0.5,0),"")),0),0),0))</f>
        <v>#N/A</v>
      </c>
      <c r="AL52" s="926"/>
      <c r="AM52" s="941" t="e">
        <f aca="false">IFERROR(IF('別紙様式2-2（４・５月分）'!Q43="ベア加算","", IF(OR(U52="新加算Ⅰ",U52="新加算Ⅱ",U52="新加算Ⅲ",U52="新加算Ⅳ"),ROUNDDOWN(ROUND(L50*VLOOKUP(K50,【参考】数式用!$A$5:$I$27,MATCH("ベア加算",【参考】数式用!$B$4:$I$4,0)+1,0),0)*M50,0)*AG52,"")),"")),0),0))))</f>
        <v>#N/A</v>
      </c>
      <c r="AN52" s="928"/>
      <c r="AO52" s="931"/>
      <c r="AP52" s="930"/>
      <c r="AQ52" s="931"/>
      <c r="AR52" s="932"/>
      <c r="AS52" s="933"/>
      <c r="AT52" s="921"/>
      <c r="AU52" s="612"/>
      <c r="AV52" s="832" t="str">
        <f aca="false">IF(OR(AB50&lt;&gt;7,AD50&lt;&gt;3),"V列に色付け","")</f>
        <v/>
      </c>
      <c r="AW52" s="878"/>
      <c r="AX52" s="834"/>
      <c r="AY52" s="934"/>
      <c r="AZ52" s="836" t="e">
        <f aca="false">IF(AM52&lt;&gt;"",IF(AN52="○","入力済","未入力"),"")</f>
        <v>#N/A</v>
      </c>
      <c r="BA52" s="836" t="str">
        <f aca="false">IF(OR(U52="新加算Ⅰ",U52="新加算Ⅱ",U52="新加算Ⅲ",U52="新加算Ⅳ",U52="新加算Ⅴ（１）",U52="新加算Ⅴ（２）",U52="新加算Ⅴ（３）",U52="新加算ⅠⅤ（４）",U52="新加算Ⅴ（５）",U52="新加算Ⅴ（６）",U52="新加算Ⅴ（８）",U52="新加算Ⅴ（11）"),IF(OR(AO52="○",AO52="令和６年度中に満たす"),"入力済","未入力"),"")</f>
        <v/>
      </c>
      <c r="BB52" s="836" t="str">
        <f aca="false">IF(OR(U52="新加算Ⅴ（７）",U52="新加算Ⅴ（９）",U52="新加算Ⅴ（10）",U52="新加算Ⅴ（12）",U52="新加算Ⅴ（13）",U52="新加算Ⅴ（14）"),IF(OR(AP52="○",AP52="令和６年度中に満たす"),"入力済","未入力"),"")</f>
        <v/>
      </c>
      <c r="BC52" s="836" t="str">
        <f aca="false">IF(OR(U52="新加算Ⅰ",U52="新加算Ⅱ",U52="新加算Ⅲ",U52="新加算Ⅴ（１）",U52="新加算Ⅴ（３）",U52="新加算Ⅴ（８）"),IF(OR(AQ52="○",AQ52="令和６年度中に満たす"),"入力済","未入力"),"")</f>
        <v/>
      </c>
      <c r="BD52" s="935" t="str">
        <f aca="false">IF(OR(U52="新加算Ⅰ",U52="新加算Ⅱ",U52="新加算Ⅴ（１）",U52="新加算Ⅴ（２）",U52="新加算Ⅴ（３）",U52="新加算Ⅴ（４）",U52="新加算Ⅴ（５）",U52="新加算Ⅴ（６）",U52="新加算Ⅴ（７）",U52="新加算Ⅴ（９）",U52="新加算Ⅴ（10）",U52="新加算Ⅴ（12）"),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（病院等（老健以外）)",K50&lt;&gt;"（介護予防）短期入所療養介護（医療院）"),AR52&lt;&gt;""),1,""),"")</f>
        <v/>
      </c>
      <c r="BE52" s="832" t="str">
        <f aca="false">IF(OR(U52="新加算Ⅰ",U52="新加算Ⅴ（１）",U52="新加算Ⅴ（２）",U52="新加算Ⅴ（５）",U52="新加算Ⅴ（７）",U52="新加算Ⅴ（10）"),IF(AS52="","未入力","入力済"),"")</f>
        <v/>
      </c>
      <c r="BF52" s="832" t="str">
        <f aca="false">G50</f>
        <v/>
      </c>
      <c r="BG52" s="832"/>
      <c r="BH52" s="832"/>
    </row>
    <row r="53" customFormat="false" ht="30" hidden="false" customHeight="true" outlineLevel="0" collapsed="false">
      <c r="A53" s="617"/>
      <c r="B53" s="618"/>
      <c r="C53" s="618"/>
      <c r="D53" s="618"/>
      <c r="E53" s="618"/>
      <c r="F53" s="618"/>
      <c r="G53" s="619"/>
      <c r="H53" s="619"/>
      <c r="I53" s="619"/>
      <c r="J53" s="809"/>
      <c r="K53" s="619"/>
      <c r="L53" s="810"/>
      <c r="M53" s="942"/>
      <c r="N53" s="860" t="str">
        <f aca="false">IF('別紙様式2-2（４・５月分）'!Q43="","",'別紙様式2-2（４・５月分）'!Q43)</f>
        <v/>
      </c>
      <c r="O53" s="864"/>
      <c r="P53" s="874"/>
      <c r="Q53" s="877"/>
      <c r="R53" s="875"/>
      <c r="S53" s="870"/>
      <c r="T53" s="844"/>
      <c r="U53" s="923"/>
      <c r="V53" s="871"/>
      <c r="W53" s="847"/>
      <c r="X53" s="924"/>
      <c r="Y53" s="668"/>
      <c r="Z53" s="924"/>
      <c r="AA53" s="668"/>
      <c r="AB53" s="924"/>
      <c r="AC53" s="668"/>
      <c r="AD53" s="924"/>
      <c r="AE53" s="668"/>
      <c r="AF53" s="668"/>
      <c r="AG53" s="668"/>
      <c r="AH53" s="850"/>
      <c r="AI53" s="851"/>
      <c r="AJ53" s="925"/>
      <c r="AK53" s="853"/>
      <c r="AL53" s="926"/>
      <c r="AM53" s="941"/>
      <c r="AN53" s="928"/>
      <c r="AO53" s="931"/>
      <c r="AP53" s="930"/>
      <c r="AQ53" s="931"/>
      <c r="AR53" s="932"/>
      <c r="AS53" s="933"/>
      <c r="AT53" s="936" t="str">
        <f aca="false">IF(AV52="","",IF(OR(U52="",AND(N53="ベア加算なし",OR(U52="新加算Ⅰ",U52="新加算Ⅱ",U52="新加算Ⅲ",U52="新加算Ⅳ"),AN52=""),AND(OR(U52="新加算Ⅰ",U52="新加算Ⅱ",U52="新加算Ⅲ",U52="新加算Ⅳ"),AO52=""),AND(OR(U52="新加算Ⅰ",U52="新加算Ⅱ",U52="新加算Ⅲ"),AQ52=""),AND(OR(U52="新加算Ⅰ",U52="新加算Ⅱ"),AR52=""),AND(OR(U52="新加算Ⅰ"),AS52="")),"！記入が必要な欄（ピンク色のセル）に空欄があります。空欄を埋めてください。",""))</f>
        <v/>
      </c>
      <c r="AU53" s="612"/>
      <c r="AV53" s="832"/>
      <c r="AW53" s="878" t="str">
        <f aca="false">IF('別紙様式2-2（４・５月分）'!O43="","",'別紙様式2-2（４・５月分）'!O43)</f>
        <v/>
      </c>
      <c r="AX53" s="834"/>
      <c r="AY53" s="937"/>
      <c r="AZ53" s="836" t="str">
        <f aca="false">IF(OR(U53="新加算Ⅰ",U53="新加算Ⅱ",U53="新加算Ⅲ",U53="新加算Ⅳ",U53="新加算Ⅴ（１）",U53="新加算Ⅴ（２）",U53="新加算Ⅴ（３）",U53="新加算ⅠⅤ（４）",U53="新加算Ⅴ（５）",U53="新加算Ⅴ（６）",U53="新加算Ⅴ（８）",U53="新加算Ⅴ（11）"),IF(AJ53="○","","未入力"),"")</f>
        <v/>
      </c>
      <c r="BA53" s="836" t="str">
        <f aca="false">IF(OR(V53="新加算Ⅰ",V53="新加算Ⅱ",V53="新加算Ⅲ",V53="新加算Ⅳ",V53="新加算Ⅴ（１）",V53="新加算Ⅴ（２）",V53="新加算Ⅴ（３）",V53="新加算ⅠⅤ（４）",V53="新加算Ⅴ（５）",V53="新加算Ⅴ（６）",V53="新加算Ⅴ（８）",V53="新加算Ⅴ（11）"),IF(AK53="○","","未入力"),"")</f>
        <v/>
      </c>
      <c r="BB53" s="836" t="str">
        <f aca="false">IF(OR(V53="新加算Ⅴ（７）",V53="新加算Ⅴ（９）",V53="新加算Ⅴ（10）",V53="新加算Ⅴ（12）",V53="新加算Ⅴ（13）",V53="新加算Ⅴ（14）"),IF(AL53="○","","未入力"),"")</f>
        <v/>
      </c>
      <c r="BC53" s="836" t="str">
        <f aca="false">IF(OR(V53="新加算Ⅰ",V53="新加算Ⅱ",V53="新加算Ⅲ",V53="新加算Ⅴ（１）",V53="新加算Ⅴ（３）",V53="新加算Ⅴ（８）"),IF(AM53="○","","未入力"),"")</f>
        <v/>
      </c>
      <c r="BD53" s="935" t="str">
        <f aca="false">IF(OR(V53="新加算Ⅰ",V53="新加算Ⅱ",V53="新加算Ⅴ（１）",V53="新加算Ⅴ（２）",V53="新加算Ⅴ（３）",V53="新加算Ⅴ（４）",V53="新加算Ⅴ（５）",V53="新加算Ⅴ（６）",V53="新加算Ⅴ（７）",V53="新加算Ⅴ（９）",V53="新加算Ⅴ（10）",V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53" s="832" t="str">
        <f aca="false">IF(AND(U53&lt;&gt;"（参考）令和７年度の移行予定",OR(V53="新加算Ⅰ",V53="新加算Ⅴ（１）",V53="新加算Ⅴ（２）",V53="新加算Ⅴ（５）",V53="新加算Ⅴ（７）",V53="新加算Ⅴ（10）")),IF(AO53="","未入力",IF(AO53="いずれも取得していない","要件を満たさない","")),"")</f>
        <v/>
      </c>
      <c r="BF53" s="832" t="str">
        <f aca="false">G50</f>
        <v/>
      </c>
      <c r="BG53" s="832"/>
      <c r="BH53" s="832"/>
    </row>
    <row r="54" customFormat="false" ht="30" hidden="false" customHeight="true" outlineLevel="0" collapsed="false">
      <c r="A54" s="617" t="n">
        <v>11</v>
      </c>
      <c r="B54" s="618" t="str">
        <f aca="false">IF(基本情報入力シート!C64="","",基本情報入力シート!C64)</f>
        <v/>
      </c>
      <c r="C54" s="618"/>
      <c r="D54" s="618"/>
      <c r="E54" s="618"/>
      <c r="F54" s="618"/>
      <c r="G54" s="619" t="str">
        <f aca="false">IF(基本情報入力シート!M64="","",基本情報入力シート!M64)</f>
        <v/>
      </c>
      <c r="H54" s="619" t="str">
        <f aca="false">IF(基本情報入力シート!R64="","",基本情報入力シート!R64)</f>
        <v/>
      </c>
      <c r="I54" s="619" t="str">
        <f aca="false">IF(基本情報入力シート!W64="","",基本情報入力シート!W64)</f>
        <v/>
      </c>
      <c r="J54" s="809" t="str">
        <f aca="false">IF(基本情報入力シート!X64="","",基本情報入力シート!X64)</f>
        <v/>
      </c>
      <c r="K54" s="619" t="str">
        <f aca="false">IF(基本情報入力シート!Y64="","",基本情報入力シート!Y64)</f>
        <v/>
      </c>
      <c r="L54" s="810" t="str">
        <f aca="false">IF(基本情報入力シート!AB64="","",基本情報入力シート!AB64)</f>
        <v/>
      </c>
      <c r="M54" s="811" t="e">
        <f aca="false">IF(基本情報入力シート!AC64="","",基本情報入力シート!AC64)</f>
        <v>#N/A</v>
      </c>
      <c r="N54" s="812" t="str">
        <f aca="false">IF('別紙様式2-2（４・５月分）'!Q44="","",'別紙様式2-2（４・５月分）'!Q44)</f>
        <v/>
      </c>
      <c r="O54" s="864" t="e">
        <f aca="false">IF(SUM('別紙様式2-2（４・５月分）'!R44:R46)=0,"",SUM('別紙様式2-2（４・５月分）'!R44:R46))</f>
        <v>#N/A</v>
      </c>
      <c r="P54" s="814" t="e">
        <f aca="false">IFERROR(VLOOKUP('別紙様式2-2（４・５月分）'!AR44,【参考】数式用!$AT$5:$AU$22,2,FALSE),"")))</f>
        <v>#N/A</v>
      </c>
      <c r="Q54" s="814"/>
      <c r="R54" s="814"/>
      <c r="S54" s="865" t="e">
        <f aca="false">IFERROR(VLOOKUP(K54,【参考】数式用!$A$5:$AB$27,MATCH(P54,【参考】数式用!$B$4:$AB$4,0)+1,0),"")))</f>
        <v>#N/A</v>
      </c>
      <c r="T54" s="816" t="s">
        <v>463</v>
      </c>
      <c r="U54" s="904" t="str">
        <f aca="false">IF('別紙様式2-3（６月以降分）'!U54="","",'別紙様式2-3（６月以降分）'!U54)</f>
        <v/>
      </c>
      <c r="V54" s="866" t="e">
        <f aca="false">IFERROR(VLOOKUP(K54,【参考】数式用!$A$5:$AB$27,MATCH(U54,【参考】数式用!$B$4:$AB$4,0)+1,0),"")))</f>
        <v>#N/A</v>
      </c>
      <c r="W54" s="819" t="s">
        <v>114</v>
      </c>
      <c r="X54" s="905" t="n">
        <f aca="false">'別紙様式2-3（６月以降分）'!X54</f>
        <v>6</v>
      </c>
      <c r="Y54" s="627" t="s">
        <v>115</v>
      </c>
      <c r="Z54" s="905" t="n">
        <f aca="false">'別紙様式2-3（６月以降分）'!Z54</f>
        <v>6</v>
      </c>
      <c r="AA54" s="627" t="s">
        <v>406</v>
      </c>
      <c r="AB54" s="905" t="n">
        <f aca="false">'別紙様式2-3（６月以降分）'!AB54</f>
        <v>7</v>
      </c>
      <c r="AC54" s="627" t="s">
        <v>115</v>
      </c>
      <c r="AD54" s="905" t="n">
        <f aca="false">'別紙様式2-3（６月以降分）'!AD54</f>
        <v>3</v>
      </c>
      <c r="AE54" s="627" t="s">
        <v>116</v>
      </c>
      <c r="AF54" s="627" t="s">
        <v>127</v>
      </c>
      <c r="AG54" s="627" t="n">
        <f aca="false">IF(X54&gt;=1,(AB54*12+AD54)-(X54*12+Z54)+1,"")</f>
        <v>10</v>
      </c>
      <c r="AH54" s="822" t="s">
        <v>407</v>
      </c>
      <c r="AI54" s="867" t="str">
        <f aca="false">'別紙様式2-3（６月以降分）'!AI54</f>
        <v/>
      </c>
      <c r="AJ54" s="906" t="str">
        <f aca="false">'別紙様式2-3（６月以降分）'!AJ54</f>
        <v/>
      </c>
      <c r="AK54" s="938" t="n">
        <f aca="false">'別紙様式2-3（６月以降分）'!AK54</f>
        <v>0</v>
      </c>
      <c r="AL54" s="908" t="str">
        <f aca="false">IF('別紙様式2-3（６月以降分）'!AL54="","",'別紙様式2-3（６月以降分）'!AL54)</f>
        <v/>
      </c>
      <c r="AM54" s="909" t="n">
        <f aca="false">'別紙様式2-3（６月以降分）'!AM54</f>
        <v>0</v>
      </c>
      <c r="AN54" s="910" t="str">
        <f aca="false">IF('別紙様式2-3（６月以降分）'!AN54="","",'別紙様式2-3（６月以降分）'!AN54)</f>
        <v/>
      </c>
      <c r="AO54" s="705" t="str">
        <f aca="false">IF('別紙様式2-3（６月以降分）'!AO54="","",'別紙様式2-3（６月以降分）'!AO54)</f>
        <v/>
      </c>
      <c r="AP54" s="912" t="str">
        <f aca="false">IF('別紙様式2-3（６月以降分）'!AP54="","",'別紙様式2-3（６月以降分）'!AP54)</f>
        <v/>
      </c>
      <c r="AQ54" s="705" t="str">
        <f aca="false">IF('別紙様式2-3（６月以降分）'!AQ54="","",'別紙様式2-3（６月以降分）'!AQ54)</f>
        <v/>
      </c>
      <c r="AR54" s="914" t="str">
        <f aca="false">IF('別紙様式2-3（６月以降分）'!AR54="","",'別紙様式2-3（６月以降分）'!AR54)</f>
        <v/>
      </c>
      <c r="AS54" s="915" t="str">
        <f aca="false">IF('別紙様式2-3（６月以降分）'!AS54="","",'別紙様式2-3（６月以降分）'!AS54)</f>
        <v/>
      </c>
      <c r="AT54" s="916" t="str">
        <f aca="false">IF(AV56="","",IF(V56&lt;V54,"！加算の要件上は問題ありませんが、令和６年度当初の新加算の加算率と比較して、移行後の加算率が下がる計画になっています。",""))</f>
        <v/>
      </c>
      <c r="AU54" s="939"/>
      <c r="AV54" s="918"/>
      <c r="AW54" s="878" t="str">
        <f aca="false">IF('別紙様式2-2（４・５月分）'!O44="","",'別紙様式2-2（４・５月分）'!O44)</f>
        <v/>
      </c>
      <c r="AX54" s="834" t="e">
        <f aca="false">IF(SUM('別紙様式2-2（４・５月分）'!P44:P46)=0,"",SUM('別紙様式2-2（４・５月分）'!P44:P46))</f>
        <v>#N/A</v>
      </c>
      <c r="AY54" s="920" t="e">
        <f aca="false">IFERROR(VLOOKUP(K54,【参考】数式用!$AJ$2:$AK$24,2,FALSE),"")))</f>
        <v>#N/A</v>
      </c>
      <c r="AZ54" s="685"/>
      <c r="BE54" s="12"/>
      <c r="BF54" s="832" t="str">
        <f aca="false">G54</f>
        <v/>
      </c>
      <c r="BG54" s="832"/>
      <c r="BH54" s="832"/>
    </row>
    <row r="55" customFormat="false" ht="15" hidden="false" customHeight="true" outlineLevel="0" collapsed="false">
      <c r="A55" s="617"/>
      <c r="B55" s="618"/>
      <c r="C55" s="618"/>
      <c r="D55" s="618"/>
      <c r="E55" s="618"/>
      <c r="F55" s="618"/>
      <c r="G55" s="619"/>
      <c r="H55" s="619"/>
      <c r="I55" s="619"/>
      <c r="J55" s="809"/>
      <c r="K55" s="619"/>
      <c r="L55" s="810"/>
      <c r="M55" s="811"/>
      <c r="N55" s="838" t="str">
        <f aca="false">IF('別紙様式2-2（４・５月分）'!Q45="","",'別紙様式2-2（４・５月分）'!Q45)</f>
        <v/>
      </c>
      <c r="O55" s="864"/>
      <c r="P55" s="814"/>
      <c r="Q55" s="814"/>
      <c r="R55" s="814"/>
      <c r="S55" s="865"/>
      <c r="T55" s="816"/>
      <c r="U55" s="904"/>
      <c r="V55" s="866"/>
      <c r="W55" s="819"/>
      <c r="X55" s="905"/>
      <c r="Y55" s="627"/>
      <c r="Z55" s="905"/>
      <c r="AA55" s="627"/>
      <c r="AB55" s="905"/>
      <c r="AC55" s="627"/>
      <c r="AD55" s="905"/>
      <c r="AE55" s="627"/>
      <c r="AF55" s="627"/>
      <c r="AG55" s="627"/>
      <c r="AH55" s="822"/>
      <c r="AI55" s="867"/>
      <c r="AJ55" s="906"/>
      <c r="AK55" s="938"/>
      <c r="AL55" s="908"/>
      <c r="AM55" s="909"/>
      <c r="AN55" s="910"/>
      <c r="AO55" s="705"/>
      <c r="AP55" s="912"/>
      <c r="AQ55" s="705"/>
      <c r="AR55" s="914"/>
      <c r="AS55" s="915"/>
      <c r="AT55" s="921" t="str">
        <f aca="false">IF(AV56="","",IF(OR(AB56="",AB56&lt;&gt;7,AD56="",AD56&lt;&gt;3),"！算定期間の終わりが令和７年３月になっていません。年度内の廃止予定等がなければ、算定対象月を令和７年３月にしてください。",""))</f>
        <v/>
      </c>
      <c r="AU55" s="939"/>
      <c r="AV55" s="918"/>
      <c r="AW55" s="878" t="str">
        <f aca="false">IF('別紙様式2-2（４・５月分）'!O45="","",'別紙様式2-2（４・５月分）'!O45)</f>
        <v/>
      </c>
      <c r="AX55" s="834"/>
      <c r="AY55" s="920"/>
      <c r="AZ55" s="574"/>
      <c r="BE55" s="12"/>
      <c r="BF55" s="832" t="str">
        <f aca="false">G54</f>
        <v/>
      </c>
      <c r="BG55" s="832"/>
      <c r="BH55" s="832"/>
    </row>
    <row r="56" customFormat="false" ht="15" hidden="false" customHeight="true" outlineLevel="0" collapsed="false">
      <c r="A56" s="617"/>
      <c r="B56" s="618"/>
      <c r="C56" s="618"/>
      <c r="D56" s="618"/>
      <c r="E56" s="618"/>
      <c r="F56" s="618"/>
      <c r="G56" s="619"/>
      <c r="H56" s="619"/>
      <c r="I56" s="619"/>
      <c r="J56" s="809"/>
      <c r="K56" s="619"/>
      <c r="L56" s="810"/>
      <c r="M56" s="811"/>
      <c r="N56" s="838"/>
      <c r="O56" s="864"/>
      <c r="P56" s="874" t="s">
        <v>118</v>
      </c>
      <c r="Q56" s="877" t="e">
        <f aca="false">IFERROR(VLOOKUP('別紙様式2-2（４・５月分）'!AR44,【参考】数式用!$AT$5:$AV$22,3,FALSE),"")))</f>
        <v>#N/A</v>
      </c>
      <c r="R56" s="875" t="s">
        <v>120</v>
      </c>
      <c r="S56" s="876" t="e">
        <f aca="false">IFERROR(VLOOKUP(K54,【参考】数式用!$A$5:$AB$27,MATCH(Q56,【参考】数式用!$B$4:$AB$4,0)+1,0),"")))</f>
        <v>#N/A</v>
      </c>
      <c r="T56" s="844" t="s">
        <v>464</v>
      </c>
      <c r="U56" s="923"/>
      <c r="V56" s="871" t="e">
        <f aca="false">IFERROR(VLOOKUP(K54,【参考】数式用!$A$5:$AB$27,MATCH(U56,【参考】数式用!$B$4:$AB$4,0)+1,0),"")))</f>
        <v>#N/A</v>
      </c>
      <c r="W56" s="847" t="s">
        <v>114</v>
      </c>
      <c r="X56" s="924"/>
      <c r="Y56" s="668" t="s">
        <v>115</v>
      </c>
      <c r="Z56" s="924"/>
      <c r="AA56" s="668" t="s">
        <v>406</v>
      </c>
      <c r="AB56" s="924"/>
      <c r="AC56" s="668" t="s">
        <v>115</v>
      </c>
      <c r="AD56" s="924"/>
      <c r="AE56" s="668" t="s">
        <v>116</v>
      </c>
      <c r="AF56" s="668" t="s">
        <v>127</v>
      </c>
      <c r="AG56" s="668" t="str">
        <f aca="false">IF(X56&gt;=1,(AB56*12+AD56)-(X56*12+Z56)+1,"")</f>
        <v/>
      </c>
      <c r="AH56" s="850" t="s">
        <v>407</v>
      </c>
      <c r="AI56" s="851" t="str">
        <f aca="false">IFERROR(ROUNDDOWN(ROUND(L54*V56,0)*M54,0)*AG56,"")</f>
        <v/>
      </c>
      <c r="AJ56" s="925" t="str">
        <f aca="false">IFERROR(ROUNDDOWN(ROUND((L54*(V56-AX54)),0)*M54,0)*AG56,"")</f>
        <v/>
      </c>
      <c r="AK56" s="853" t="e">
        <f aca="false">IFERROR(ROUNDDOWN(ROUNDDOWN(ROUND(L54*VLOOKUP(K54,【参考】数式用!$A$5:$AB$27,MATCH("新加算Ⅳ",【参考】数式用!$B$4:$AB$4,0)+1,0),0)*M54,0)*AG56*0.5,0),"")),0),0),0))</f>
        <v>#N/A</v>
      </c>
      <c r="AL56" s="926"/>
      <c r="AM56" s="941" t="e">
        <f aca="false">IFERROR(IF('別紙様式2-2（４・５月分）'!Q46="ベア加算","", IF(OR(U56="新加算Ⅰ",U56="新加算Ⅱ",U56="新加算Ⅲ",U56="新加算Ⅳ"),ROUNDDOWN(ROUND(L54*VLOOKUP(K54,【参考】数式用!$A$5:$I$27,MATCH("ベア加算",【参考】数式用!$B$4:$I$4,0)+1,0),0)*M54,0)*AG56,"")),"")),0),0))))</f>
        <v>#N/A</v>
      </c>
      <c r="AN56" s="928"/>
      <c r="AO56" s="931"/>
      <c r="AP56" s="930"/>
      <c r="AQ56" s="931"/>
      <c r="AR56" s="932"/>
      <c r="AS56" s="933"/>
      <c r="AT56" s="921"/>
      <c r="AU56" s="612"/>
      <c r="AV56" s="832" t="str">
        <f aca="false">IF(OR(AB54&lt;&gt;7,AD54&lt;&gt;3),"V列に色付け","")</f>
        <v/>
      </c>
      <c r="AW56" s="878"/>
      <c r="AX56" s="834"/>
      <c r="AY56" s="934"/>
      <c r="AZ56" s="836" t="e">
        <f aca="false">IF(AM56&lt;&gt;"",IF(AN56="○","入力済","未入力"),"")</f>
        <v>#N/A</v>
      </c>
      <c r="BA56" s="836" t="str">
        <f aca="false">IF(OR(U56="新加算Ⅰ",U56="新加算Ⅱ",U56="新加算Ⅲ",U56="新加算Ⅳ",U56="新加算Ⅴ（１）",U56="新加算Ⅴ（２）",U56="新加算Ⅴ（３）",U56="新加算ⅠⅤ（４）",U56="新加算Ⅴ（５）",U56="新加算Ⅴ（６）",U56="新加算Ⅴ（８）",U56="新加算Ⅴ（11）"),IF(OR(AO56="○",AO56="令和６年度中に満たす"),"入力済","未入力"),"")</f>
        <v/>
      </c>
      <c r="BB56" s="836" t="str">
        <f aca="false">IF(OR(U56="新加算Ⅴ（７）",U56="新加算Ⅴ（９）",U56="新加算Ⅴ（10）",U56="新加算Ⅴ（12）",U56="新加算Ⅴ（13）",U56="新加算Ⅴ（14）"),IF(OR(AP56="○",AP56="令和６年度中に満たす"),"入力済","未入力"),"")</f>
        <v/>
      </c>
      <c r="BC56" s="836" t="str">
        <f aca="false">IF(OR(U56="新加算Ⅰ",U56="新加算Ⅱ",U56="新加算Ⅲ",U56="新加算Ⅴ（１）",U56="新加算Ⅴ（３）",U56="新加算Ⅴ（８）"),IF(OR(AQ56="○",AQ56="令和６年度中に満たす"),"入力済","未入力"),"")</f>
        <v/>
      </c>
      <c r="BD56" s="935" t="str">
        <f aca="false">IF(OR(U56="新加算Ⅰ",U56="新加算Ⅱ",U56="新加算Ⅴ（１）",U56="新加算Ⅴ（２）",U56="新加算Ⅴ（３）",U56="新加算Ⅴ（４）",U56="新加算Ⅴ（５）",U56="新加算Ⅴ（６）",U56="新加算Ⅴ（７）",U56="新加算Ⅴ（９）",U56="新加算Ⅴ（10）",U56="新加算Ⅴ（12）"),IF(OR(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（病院等（老健以外）)",K54&lt;&gt;"（介護予防）短期入所療養介護（医療院）"),AR56&lt;&gt;""),1,""),"")</f>
        <v/>
      </c>
      <c r="BE56" s="832" t="str">
        <f aca="false">IF(OR(U56="新加算Ⅰ",U56="新加算Ⅴ（１）",U56="新加算Ⅴ（２）",U56="新加算Ⅴ（５）",U56="新加算Ⅴ（７）",U56="新加算Ⅴ（10）"),IF(AS56="","未入力","入力済"),"")</f>
        <v/>
      </c>
      <c r="BF56" s="832" t="str">
        <f aca="false">G54</f>
        <v/>
      </c>
      <c r="BG56" s="832"/>
      <c r="BH56" s="832"/>
    </row>
    <row r="57" customFormat="false" ht="30" hidden="false" customHeight="true" outlineLevel="0" collapsed="false">
      <c r="A57" s="617"/>
      <c r="B57" s="618"/>
      <c r="C57" s="618"/>
      <c r="D57" s="618"/>
      <c r="E57" s="618"/>
      <c r="F57" s="618"/>
      <c r="G57" s="619"/>
      <c r="H57" s="619"/>
      <c r="I57" s="619"/>
      <c r="J57" s="809"/>
      <c r="K57" s="619"/>
      <c r="L57" s="810"/>
      <c r="M57" s="811"/>
      <c r="N57" s="860" t="str">
        <f aca="false">IF('別紙様式2-2（４・５月分）'!Q46="","",'別紙様式2-2（４・５月分）'!Q46)</f>
        <v/>
      </c>
      <c r="O57" s="864"/>
      <c r="P57" s="874"/>
      <c r="Q57" s="877"/>
      <c r="R57" s="875"/>
      <c r="S57" s="876"/>
      <c r="T57" s="844"/>
      <c r="U57" s="923"/>
      <c r="V57" s="871"/>
      <c r="W57" s="847"/>
      <c r="X57" s="924"/>
      <c r="Y57" s="668"/>
      <c r="Z57" s="924"/>
      <c r="AA57" s="668"/>
      <c r="AB57" s="924"/>
      <c r="AC57" s="668"/>
      <c r="AD57" s="924"/>
      <c r="AE57" s="668"/>
      <c r="AF57" s="668"/>
      <c r="AG57" s="668"/>
      <c r="AH57" s="850"/>
      <c r="AI57" s="851"/>
      <c r="AJ57" s="925"/>
      <c r="AK57" s="853"/>
      <c r="AL57" s="926"/>
      <c r="AM57" s="941"/>
      <c r="AN57" s="928"/>
      <c r="AO57" s="931"/>
      <c r="AP57" s="930"/>
      <c r="AQ57" s="931"/>
      <c r="AR57" s="932"/>
      <c r="AS57" s="933"/>
      <c r="AT57" s="936" t="str">
        <f aca="false">IF(AV56="","",IF(OR(U56="",AND(N57="ベア加算なし",OR(U56="新加算Ⅰ",U56="新加算Ⅱ",U56="新加算Ⅲ",U56="新加算Ⅳ"),AN56=""),AND(OR(U56="新加算Ⅰ",U56="新加算Ⅱ",U56="新加算Ⅲ",U56="新加算Ⅳ"),AO56=""),AND(OR(U56="新加算Ⅰ",U56="新加算Ⅱ",U56="新加算Ⅲ"),AQ56=""),AND(OR(U56="新加算Ⅰ",U56="新加算Ⅱ"),AR56=""),AND(OR(U56="新加算Ⅰ"),AS56="")),"！記入が必要な欄（ピンク色のセル）に空欄があります。空欄を埋めてください。",""))</f>
        <v/>
      </c>
      <c r="AU57" s="612"/>
      <c r="AV57" s="832"/>
      <c r="AW57" s="878" t="str">
        <f aca="false">IF('別紙様式2-2（４・５月分）'!O46="","",'別紙様式2-2（４・５月分）'!O46)</f>
        <v/>
      </c>
      <c r="AX57" s="834"/>
      <c r="AY57" s="937"/>
      <c r="AZ57" s="836" t="str">
        <f aca="false">IF(OR(U57="新加算Ⅰ",U57="新加算Ⅱ",U57="新加算Ⅲ",U57="新加算Ⅳ",U57="新加算Ⅴ（１）",U57="新加算Ⅴ（２）",U57="新加算Ⅴ（３）",U57="新加算ⅠⅤ（４）",U57="新加算Ⅴ（５）",U57="新加算Ⅴ（６）",U57="新加算Ⅴ（８）",U57="新加算Ⅴ（11）"),IF(AJ57="○","","未入力"),"")</f>
        <v/>
      </c>
      <c r="BA57" s="836" t="str">
        <f aca="false">IF(OR(V57="新加算Ⅰ",V57="新加算Ⅱ",V57="新加算Ⅲ",V57="新加算Ⅳ",V57="新加算Ⅴ（１）",V57="新加算Ⅴ（２）",V57="新加算Ⅴ（３）",V57="新加算ⅠⅤ（４）",V57="新加算Ⅴ（５）",V57="新加算Ⅴ（６）",V57="新加算Ⅴ（８）",V57="新加算Ⅴ（11）"),IF(AK57="○","","未入力"),"")</f>
        <v/>
      </c>
      <c r="BB57" s="836" t="str">
        <f aca="false">IF(OR(V57="新加算Ⅴ（７）",V57="新加算Ⅴ（９）",V57="新加算Ⅴ（10）",V57="新加算Ⅴ（12）",V57="新加算Ⅴ（13）",V57="新加算Ⅴ（14）"),IF(AL57="○","","未入力"),"")</f>
        <v/>
      </c>
      <c r="BC57" s="836" t="str">
        <f aca="false">IF(OR(V57="新加算Ⅰ",V57="新加算Ⅱ",V57="新加算Ⅲ",V57="新加算Ⅴ（１）",V57="新加算Ⅴ（３）",V57="新加算Ⅴ（８）"),IF(AM57="○","","未入力"),"")</f>
        <v/>
      </c>
      <c r="BD57" s="935" t="str">
        <f aca="false">IF(OR(V57="新加算Ⅰ",V57="新加算Ⅱ",V57="新加算Ⅴ（１）",V57="新加算Ⅴ（２）",V57="新加算Ⅴ（３）",V57="新加算Ⅴ（４）",V57="新加算Ⅴ（５）",V57="新加算Ⅴ（６）",V57="新加算Ⅴ（７）",V57="新加算Ⅴ（９）",V57="新加算Ⅴ（10）",V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57" s="832" t="str">
        <f aca="false">IF(AND(U57&lt;&gt;"（参考）令和７年度の移行予定",OR(V57="新加算Ⅰ",V57="新加算Ⅴ（１）",V57="新加算Ⅴ（２）",V57="新加算Ⅴ（５）",V57="新加算Ⅴ（７）",V57="新加算Ⅴ（10）")),IF(AO57="","未入力",IF(AO57="いずれも取得していない","要件を満たさない","")),"")</f>
        <v/>
      </c>
      <c r="BF57" s="832" t="str">
        <f aca="false">G54</f>
        <v/>
      </c>
      <c r="BG57" s="832"/>
      <c r="BH57" s="832"/>
    </row>
    <row r="58" customFormat="false" ht="30" hidden="false" customHeight="true" outlineLevel="0" collapsed="false">
      <c r="A58" s="731" t="n">
        <v>12</v>
      </c>
      <c r="B58" s="732" t="str">
        <f aca="false">IF(基本情報入力シート!C65="","",基本情報入力シート!C65)</f>
        <v/>
      </c>
      <c r="C58" s="732"/>
      <c r="D58" s="732"/>
      <c r="E58" s="732"/>
      <c r="F58" s="732"/>
      <c r="G58" s="733" t="str">
        <f aca="false">IF(基本情報入力シート!M65="","",基本情報入力シート!M65)</f>
        <v/>
      </c>
      <c r="H58" s="733" t="str">
        <f aca="false">IF(基本情報入力シート!R65="","",基本情報入力シート!R65)</f>
        <v/>
      </c>
      <c r="I58" s="733" t="str">
        <f aca="false">IF(基本情報入力シート!W65="","",基本情報入力シート!W65)</f>
        <v/>
      </c>
      <c r="J58" s="861" t="str">
        <f aca="false">IF(基本情報入力シート!X65="","",基本情報入力シート!X65)</f>
        <v/>
      </c>
      <c r="K58" s="733" t="str">
        <f aca="false">IF(基本情報入力シート!Y65="","",基本情報入力シート!Y65)</f>
        <v/>
      </c>
      <c r="L58" s="862" t="str">
        <f aca="false">IF(基本情報入力シート!AB65="","",基本情報入力シート!AB65)</f>
        <v/>
      </c>
      <c r="M58" s="863" t="e">
        <f aca="false">IF(基本情報入力シート!AC65="","",基本情報入力シート!AC65)</f>
        <v>#N/A</v>
      </c>
      <c r="N58" s="812" t="str">
        <f aca="false">IF('別紙様式2-2（４・５月分）'!Q47="","",'別紙様式2-2（４・５月分）'!Q47)</f>
        <v/>
      </c>
      <c r="O58" s="864" t="e">
        <f aca="false">IF(SUM('別紙様式2-2（４・５月分）'!R47:R49)=0,"",SUM('別紙様式2-2（４・５月分）'!R47:R49))</f>
        <v>#N/A</v>
      </c>
      <c r="P58" s="814" t="e">
        <f aca="false">IFERROR(VLOOKUP('別紙様式2-2（４・５月分）'!AR47,【参考】数式用!$AT$5:$AU$22,2,FALSE),"")))</f>
        <v>#N/A</v>
      </c>
      <c r="Q58" s="814"/>
      <c r="R58" s="814"/>
      <c r="S58" s="865" t="e">
        <f aca="false">IFERROR(VLOOKUP(K58,【参考】数式用!$A$5:$AB$27,MATCH(P58,【参考】数式用!$B$4:$AB$4,0)+1,0),"")))</f>
        <v>#N/A</v>
      </c>
      <c r="T58" s="816" t="s">
        <v>463</v>
      </c>
      <c r="U58" s="904" t="str">
        <f aca="false">IF('別紙様式2-3（６月以降分）'!U58="","",'別紙様式2-3（６月以降分）'!U58)</f>
        <v/>
      </c>
      <c r="V58" s="866" t="e">
        <f aca="false">IFERROR(VLOOKUP(K58,【参考】数式用!$A$5:$AB$27,MATCH(U58,【参考】数式用!$B$4:$AB$4,0)+1,0),"")))</f>
        <v>#N/A</v>
      </c>
      <c r="W58" s="819" t="s">
        <v>114</v>
      </c>
      <c r="X58" s="905" t="n">
        <f aca="false">'別紙様式2-3（６月以降分）'!X58</f>
        <v>6</v>
      </c>
      <c r="Y58" s="627" t="s">
        <v>115</v>
      </c>
      <c r="Z58" s="905" t="n">
        <f aca="false">'別紙様式2-3（６月以降分）'!Z58</f>
        <v>6</v>
      </c>
      <c r="AA58" s="627" t="s">
        <v>406</v>
      </c>
      <c r="AB58" s="905" t="n">
        <f aca="false">'別紙様式2-3（６月以降分）'!AB58</f>
        <v>7</v>
      </c>
      <c r="AC58" s="627" t="s">
        <v>115</v>
      </c>
      <c r="AD58" s="905" t="n">
        <f aca="false">'別紙様式2-3（６月以降分）'!AD58</f>
        <v>3</v>
      </c>
      <c r="AE58" s="627" t="s">
        <v>116</v>
      </c>
      <c r="AF58" s="627" t="s">
        <v>127</v>
      </c>
      <c r="AG58" s="627" t="n">
        <f aca="false">IF(X58&gt;=1,(AB58*12+AD58)-(X58*12+Z58)+1,"")</f>
        <v>10</v>
      </c>
      <c r="AH58" s="822" t="s">
        <v>407</v>
      </c>
      <c r="AI58" s="867" t="str">
        <f aca="false">'別紙様式2-3（６月以降分）'!AI58</f>
        <v/>
      </c>
      <c r="AJ58" s="906" t="str">
        <f aca="false">'別紙様式2-3（６月以降分）'!AJ58</f>
        <v/>
      </c>
      <c r="AK58" s="938" t="n">
        <f aca="false">'別紙様式2-3（６月以降分）'!AK58</f>
        <v>0</v>
      </c>
      <c r="AL58" s="908" t="str">
        <f aca="false">IF('別紙様式2-3（６月以降分）'!AL58="","",'別紙様式2-3（６月以降分）'!AL58)</f>
        <v/>
      </c>
      <c r="AM58" s="909" t="n">
        <f aca="false">'別紙様式2-3（６月以降分）'!AM58</f>
        <v>0</v>
      </c>
      <c r="AN58" s="910" t="str">
        <f aca="false">IF('別紙様式2-3（６月以降分）'!AN58="","",'別紙様式2-3（６月以降分）'!AN58)</f>
        <v/>
      </c>
      <c r="AO58" s="705" t="str">
        <f aca="false">IF('別紙様式2-3（６月以降分）'!AO58="","",'別紙様式2-3（６月以降分）'!AO58)</f>
        <v/>
      </c>
      <c r="AP58" s="912" t="str">
        <f aca="false">IF('別紙様式2-3（６月以降分）'!AP58="","",'別紙様式2-3（６月以降分）'!AP58)</f>
        <v/>
      </c>
      <c r="AQ58" s="705" t="str">
        <f aca="false">IF('別紙様式2-3（６月以降分）'!AQ58="","",'別紙様式2-3（６月以降分）'!AQ58)</f>
        <v/>
      </c>
      <c r="AR58" s="914" t="str">
        <f aca="false">IF('別紙様式2-3（６月以降分）'!AR58="","",'別紙様式2-3（６月以降分）'!AR58)</f>
        <v/>
      </c>
      <c r="AS58" s="915" t="str">
        <f aca="false">IF('別紙様式2-3（６月以降分）'!AS58="","",'別紙様式2-3（６月以降分）'!AS58)</f>
        <v/>
      </c>
      <c r="AT58" s="916" t="str">
        <f aca="false">IF(AV60="","",IF(V60&lt;V58,"！加算の要件上は問題ありませんが、令和６年度当初の新加算の加算率と比較して、移行後の加算率が下がる計画になっています。",""))</f>
        <v/>
      </c>
      <c r="AU58" s="939"/>
      <c r="AV58" s="918"/>
      <c r="AW58" s="878" t="str">
        <f aca="false">IF('別紙様式2-2（４・５月分）'!O47="","",'別紙様式2-2（４・５月分）'!O47)</f>
        <v/>
      </c>
      <c r="AX58" s="834" t="e">
        <f aca="false">IF(SUM('別紙様式2-2（４・５月分）'!P47:P49)=0,"",SUM('別紙様式2-2（４・５月分）'!P47:P49))</f>
        <v>#N/A</v>
      </c>
      <c r="AY58" s="940" t="e">
        <f aca="false">IFERROR(VLOOKUP(K58,【参考】数式用!$AJ$2:$AK$24,2,FALSE),"")))</f>
        <v>#N/A</v>
      </c>
      <c r="AZ58" s="685"/>
      <c r="BE58" s="12"/>
      <c r="BF58" s="832" t="str">
        <f aca="false">G58</f>
        <v/>
      </c>
      <c r="BG58" s="832"/>
      <c r="BH58" s="832"/>
    </row>
    <row r="59" customFormat="false" ht="15" hidden="false" customHeight="true" outlineLevel="0" collapsed="false">
      <c r="A59" s="731"/>
      <c r="B59" s="732"/>
      <c r="C59" s="732"/>
      <c r="D59" s="732"/>
      <c r="E59" s="732"/>
      <c r="F59" s="732"/>
      <c r="G59" s="733"/>
      <c r="H59" s="733"/>
      <c r="I59" s="733"/>
      <c r="J59" s="861"/>
      <c r="K59" s="733"/>
      <c r="L59" s="862"/>
      <c r="M59" s="863"/>
      <c r="N59" s="838" t="str">
        <f aca="false">IF('別紙様式2-2（４・５月分）'!Q48="","",'別紙様式2-2（４・５月分）'!Q48)</f>
        <v/>
      </c>
      <c r="O59" s="864"/>
      <c r="P59" s="814"/>
      <c r="Q59" s="814"/>
      <c r="R59" s="814"/>
      <c r="S59" s="865"/>
      <c r="T59" s="816"/>
      <c r="U59" s="904"/>
      <c r="V59" s="866"/>
      <c r="W59" s="819"/>
      <c r="X59" s="905"/>
      <c r="Y59" s="627"/>
      <c r="Z59" s="905"/>
      <c r="AA59" s="627"/>
      <c r="AB59" s="905"/>
      <c r="AC59" s="627"/>
      <c r="AD59" s="905"/>
      <c r="AE59" s="627"/>
      <c r="AF59" s="627"/>
      <c r="AG59" s="627"/>
      <c r="AH59" s="822"/>
      <c r="AI59" s="867"/>
      <c r="AJ59" s="906"/>
      <c r="AK59" s="938"/>
      <c r="AL59" s="908"/>
      <c r="AM59" s="909"/>
      <c r="AN59" s="910"/>
      <c r="AO59" s="705"/>
      <c r="AP59" s="912"/>
      <c r="AQ59" s="705"/>
      <c r="AR59" s="914"/>
      <c r="AS59" s="915"/>
      <c r="AT59" s="921" t="str">
        <f aca="false">IF(AV60="","",IF(OR(AB60="",AB60&lt;&gt;7,AD60="",AD60&lt;&gt;3),"！算定期間の終わりが令和７年３月になっていません。年度内の廃止予定等がなければ、算定対象月を令和７年３月にしてください。",""))</f>
        <v/>
      </c>
      <c r="AU59" s="939"/>
      <c r="AV59" s="918"/>
      <c r="AW59" s="878" t="str">
        <f aca="false">IF('別紙様式2-2（４・５月分）'!O48="","",'別紙様式2-2（４・５月分）'!O48)</f>
        <v/>
      </c>
      <c r="AX59" s="834"/>
      <c r="AY59" s="940"/>
      <c r="AZ59" s="574"/>
      <c r="BE59" s="12"/>
      <c r="BF59" s="832" t="str">
        <f aca="false">G58</f>
        <v/>
      </c>
      <c r="BG59" s="832"/>
      <c r="BH59" s="832"/>
    </row>
    <row r="60" customFormat="false" ht="15" hidden="false" customHeight="true" outlineLevel="0" collapsed="false">
      <c r="A60" s="731"/>
      <c r="B60" s="732"/>
      <c r="C60" s="732"/>
      <c r="D60" s="732"/>
      <c r="E60" s="732"/>
      <c r="F60" s="732"/>
      <c r="G60" s="733"/>
      <c r="H60" s="733"/>
      <c r="I60" s="733"/>
      <c r="J60" s="861"/>
      <c r="K60" s="733"/>
      <c r="L60" s="862"/>
      <c r="M60" s="863"/>
      <c r="N60" s="838"/>
      <c r="O60" s="864"/>
      <c r="P60" s="874" t="s">
        <v>118</v>
      </c>
      <c r="Q60" s="877" t="e">
        <f aca="false">IFERROR(VLOOKUP('別紙様式2-2（４・５月分）'!AR47,【参考】数式用!$AT$5:$AV$22,3,FALSE),"")))</f>
        <v>#N/A</v>
      </c>
      <c r="R60" s="875" t="s">
        <v>120</v>
      </c>
      <c r="S60" s="870" t="e">
        <f aca="false">IFERROR(VLOOKUP(K58,【参考】数式用!$A$5:$AB$27,MATCH(Q60,【参考】数式用!$B$4:$AB$4,0)+1,0),"")))</f>
        <v>#N/A</v>
      </c>
      <c r="T60" s="844" t="s">
        <v>464</v>
      </c>
      <c r="U60" s="923"/>
      <c r="V60" s="871" t="e">
        <f aca="false">IFERROR(VLOOKUP(K58,【参考】数式用!$A$5:$AB$27,MATCH(U60,【参考】数式用!$B$4:$AB$4,0)+1,0),"")))</f>
        <v>#N/A</v>
      </c>
      <c r="W60" s="847" t="s">
        <v>114</v>
      </c>
      <c r="X60" s="924"/>
      <c r="Y60" s="668" t="s">
        <v>115</v>
      </c>
      <c r="Z60" s="924"/>
      <c r="AA60" s="668" t="s">
        <v>406</v>
      </c>
      <c r="AB60" s="924"/>
      <c r="AC60" s="668" t="s">
        <v>115</v>
      </c>
      <c r="AD60" s="924"/>
      <c r="AE60" s="668" t="s">
        <v>116</v>
      </c>
      <c r="AF60" s="668" t="s">
        <v>127</v>
      </c>
      <c r="AG60" s="668" t="str">
        <f aca="false">IF(X60&gt;=1,(AB60*12+AD60)-(X60*12+Z60)+1,"")</f>
        <v/>
      </c>
      <c r="AH60" s="850" t="s">
        <v>407</v>
      </c>
      <c r="AI60" s="851" t="str">
        <f aca="false">IFERROR(ROUNDDOWN(ROUND(L58*V60,0)*M58,0)*AG60,"")</f>
        <v/>
      </c>
      <c r="AJ60" s="925" t="str">
        <f aca="false">IFERROR(ROUNDDOWN(ROUND((L58*(V60-AX58)),0)*M58,0)*AG60,"")</f>
        <v/>
      </c>
      <c r="AK60" s="853" t="e">
        <f aca="false">IFERROR(ROUNDDOWN(ROUNDDOWN(ROUND(L58*VLOOKUP(K58,【参考】数式用!$A$5:$AB$27,MATCH("新加算Ⅳ",【参考】数式用!$B$4:$AB$4,0)+1,0),0)*M58,0)*AG60*0.5,0),"")),0),0),0))</f>
        <v>#N/A</v>
      </c>
      <c r="AL60" s="926"/>
      <c r="AM60" s="941" t="e">
        <f aca="false">IFERROR(IF('別紙様式2-2（４・５月分）'!Q49="ベア加算","", IF(OR(U60="新加算Ⅰ",U60="新加算Ⅱ",U60="新加算Ⅲ",U60="新加算Ⅳ"),ROUNDDOWN(ROUND(L58*VLOOKUP(K58,【参考】数式用!$A$5:$I$27,MATCH("ベア加算",【参考】数式用!$B$4:$I$4,0)+1,0),0)*M58,0)*AG60,"")),"")),0),0))))</f>
        <v>#N/A</v>
      </c>
      <c r="AN60" s="928"/>
      <c r="AO60" s="931"/>
      <c r="AP60" s="930"/>
      <c r="AQ60" s="931"/>
      <c r="AR60" s="932"/>
      <c r="AS60" s="933"/>
      <c r="AT60" s="921"/>
      <c r="AU60" s="612"/>
      <c r="AV60" s="832" t="str">
        <f aca="false">IF(OR(AB58&lt;&gt;7,AD58&lt;&gt;3),"V列に色付け","")</f>
        <v/>
      </c>
      <c r="AW60" s="878"/>
      <c r="AX60" s="834"/>
      <c r="AY60" s="934"/>
      <c r="AZ60" s="836" t="e">
        <f aca="false">IF(AM60&lt;&gt;"",IF(AN60="○","入力済","未入力"),"")</f>
        <v>#N/A</v>
      </c>
      <c r="BA60" s="836" t="str">
        <f aca="false">IF(OR(U60="新加算Ⅰ",U60="新加算Ⅱ",U60="新加算Ⅲ",U60="新加算Ⅳ",U60="新加算Ⅴ（１）",U60="新加算Ⅴ（２）",U60="新加算Ⅴ（３）",U60="新加算ⅠⅤ（４）",U60="新加算Ⅴ（５）",U60="新加算Ⅴ（６）",U60="新加算Ⅴ（８）",U60="新加算Ⅴ（11）"),IF(OR(AO60="○",AO60="令和６年度中に満たす"),"入力済","未入力"),"")</f>
        <v/>
      </c>
      <c r="BB60" s="836" t="str">
        <f aca="false">IF(OR(U60="新加算Ⅴ（７）",U60="新加算Ⅴ（９）",U60="新加算Ⅴ（10）",U60="新加算Ⅴ（12）",U60="新加算Ⅴ（13）",U60="新加算Ⅴ（14）"),IF(OR(AP60="○",AP60="令和６年度中に満たす"),"入力済","未入力"),"")</f>
        <v/>
      </c>
      <c r="BC60" s="836" t="str">
        <f aca="false">IF(OR(U60="新加算Ⅰ",U60="新加算Ⅱ",U60="新加算Ⅲ",U60="新加算Ⅴ（１）",U60="新加算Ⅴ（３）",U60="新加算Ⅴ（８）"),IF(OR(AQ60="○",AQ60="令和６年度中に満たす"),"入力済","未入力"),"")</f>
        <v/>
      </c>
      <c r="BD60" s="935" t="str">
        <f aca="false">IF(OR(U60="新加算Ⅰ",U60="新加算Ⅱ",U60="新加算Ⅴ（１）",U60="新加算Ⅴ（２）",U60="新加算Ⅴ（３）",U60="新加算Ⅴ（４）",U60="新加算Ⅴ（５）",U60="新加算Ⅴ（６）",U60="新加算Ⅴ（７）",U60="新加算Ⅴ（９）",U60="新加算Ⅴ（10）",U60="新加算Ⅴ（12）"),IF(OR(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（病院等（老健以外）)",K58&lt;&gt;"（介護予防）短期入所療養介護（医療院）"),AR60&lt;&gt;""),1,""),"")</f>
        <v/>
      </c>
      <c r="BE60" s="832" t="str">
        <f aca="false">IF(OR(U60="新加算Ⅰ",U60="新加算Ⅴ（１）",U60="新加算Ⅴ（２）",U60="新加算Ⅴ（５）",U60="新加算Ⅴ（７）",U60="新加算Ⅴ（10）"),IF(AS60="","未入力","入力済"),"")</f>
        <v/>
      </c>
      <c r="BF60" s="832" t="str">
        <f aca="false">G58</f>
        <v/>
      </c>
      <c r="BG60" s="832"/>
      <c r="BH60" s="832"/>
    </row>
    <row r="61" customFormat="false" ht="30" hidden="false" customHeight="true" outlineLevel="0" collapsed="false">
      <c r="A61" s="731"/>
      <c r="B61" s="732"/>
      <c r="C61" s="732"/>
      <c r="D61" s="732"/>
      <c r="E61" s="732"/>
      <c r="F61" s="732"/>
      <c r="G61" s="733"/>
      <c r="H61" s="733"/>
      <c r="I61" s="733"/>
      <c r="J61" s="861"/>
      <c r="K61" s="733"/>
      <c r="L61" s="862"/>
      <c r="M61" s="863"/>
      <c r="N61" s="860" t="str">
        <f aca="false">IF('別紙様式2-2（４・５月分）'!Q49="","",'別紙様式2-2（４・５月分）'!Q49)</f>
        <v/>
      </c>
      <c r="O61" s="864"/>
      <c r="P61" s="874"/>
      <c r="Q61" s="877"/>
      <c r="R61" s="875"/>
      <c r="S61" s="870"/>
      <c r="T61" s="844"/>
      <c r="U61" s="923"/>
      <c r="V61" s="871"/>
      <c r="W61" s="847"/>
      <c r="X61" s="924"/>
      <c r="Y61" s="668"/>
      <c r="Z61" s="924"/>
      <c r="AA61" s="668"/>
      <c r="AB61" s="924"/>
      <c r="AC61" s="668"/>
      <c r="AD61" s="924"/>
      <c r="AE61" s="668"/>
      <c r="AF61" s="668"/>
      <c r="AG61" s="668"/>
      <c r="AH61" s="850"/>
      <c r="AI61" s="851"/>
      <c r="AJ61" s="925"/>
      <c r="AK61" s="853"/>
      <c r="AL61" s="926"/>
      <c r="AM61" s="941"/>
      <c r="AN61" s="928"/>
      <c r="AO61" s="931"/>
      <c r="AP61" s="930"/>
      <c r="AQ61" s="931"/>
      <c r="AR61" s="932"/>
      <c r="AS61" s="933"/>
      <c r="AT61" s="936" t="str">
        <f aca="false">IF(AV60="","",IF(OR(U60="",AND(N61="ベア加算なし",OR(U60="新加算Ⅰ",U60="新加算Ⅱ",U60="新加算Ⅲ",U60="新加算Ⅳ"),AN60=""),AND(OR(U60="新加算Ⅰ",U60="新加算Ⅱ",U60="新加算Ⅲ",U60="新加算Ⅳ"),AO60=""),AND(OR(U60="新加算Ⅰ",U60="新加算Ⅱ",U60="新加算Ⅲ"),AQ60=""),AND(OR(U60="新加算Ⅰ",U60="新加算Ⅱ"),AR60=""),AND(OR(U60="新加算Ⅰ"),AS60="")),"！記入が必要な欄（ピンク色のセル）に空欄があります。空欄を埋めてください。",""))</f>
        <v/>
      </c>
      <c r="AU61" s="612"/>
      <c r="AV61" s="832"/>
      <c r="AW61" s="878" t="str">
        <f aca="false">IF('別紙様式2-2（４・５月分）'!O49="","",'別紙様式2-2（４・５月分）'!O49)</f>
        <v/>
      </c>
      <c r="AX61" s="834"/>
      <c r="AY61" s="937"/>
      <c r="AZ61" s="836" t="str">
        <f aca="false">IF(OR(U61="新加算Ⅰ",U61="新加算Ⅱ",U61="新加算Ⅲ",U61="新加算Ⅳ",U61="新加算Ⅴ（１）",U61="新加算Ⅴ（２）",U61="新加算Ⅴ（３）",U61="新加算ⅠⅤ（４）",U61="新加算Ⅴ（５）",U61="新加算Ⅴ（６）",U61="新加算Ⅴ（８）",U61="新加算Ⅴ（11）"),IF(AJ61="○","","未入力"),"")</f>
        <v/>
      </c>
      <c r="BA61" s="836" t="str">
        <f aca="false">IF(OR(V61="新加算Ⅰ",V61="新加算Ⅱ",V61="新加算Ⅲ",V61="新加算Ⅳ",V61="新加算Ⅴ（１）",V61="新加算Ⅴ（２）",V61="新加算Ⅴ（３）",V61="新加算ⅠⅤ（４）",V61="新加算Ⅴ（５）",V61="新加算Ⅴ（６）",V61="新加算Ⅴ（８）",V61="新加算Ⅴ（11）"),IF(AK61="○","","未入力"),"")</f>
        <v/>
      </c>
      <c r="BB61" s="836" t="str">
        <f aca="false">IF(OR(V61="新加算Ⅴ（７）",V61="新加算Ⅴ（９）",V61="新加算Ⅴ（10）",V61="新加算Ⅴ（12）",V61="新加算Ⅴ（13）",V61="新加算Ⅴ（14）"),IF(AL61="○","","未入力"),"")</f>
        <v/>
      </c>
      <c r="BC61" s="836" t="str">
        <f aca="false">IF(OR(V61="新加算Ⅰ",V61="新加算Ⅱ",V61="新加算Ⅲ",V61="新加算Ⅴ（１）",V61="新加算Ⅴ（３）",V61="新加算Ⅴ（８）"),IF(AM61="○","","未入力"),"")</f>
        <v/>
      </c>
      <c r="BD61" s="935" t="str">
        <f aca="false">IF(OR(V61="新加算Ⅰ",V61="新加算Ⅱ",V61="新加算Ⅴ（１）",V61="新加算Ⅴ（２）",V61="新加算Ⅴ（３）",V61="新加算Ⅴ（４）",V61="新加算Ⅴ（５）",V61="新加算Ⅴ（６）",V61="新加算Ⅴ（７）",V61="新加算Ⅴ（９）",V61="新加算Ⅴ（10）",V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1" s="832" t="str">
        <f aca="false">IF(AND(U61&lt;&gt;"（参考）令和７年度の移行予定",OR(V61="新加算Ⅰ",V61="新加算Ⅴ（１）",V61="新加算Ⅴ（２）",V61="新加算Ⅴ（５）",V61="新加算Ⅴ（７）",V61="新加算Ⅴ（10）")),IF(AO61="","未入力",IF(AO61="いずれも取得していない","要件を満たさない","")),"")</f>
        <v/>
      </c>
      <c r="BF61" s="832" t="str">
        <f aca="false">G58</f>
        <v/>
      </c>
      <c r="BG61" s="832"/>
      <c r="BH61" s="832"/>
    </row>
    <row r="62" customFormat="false" ht="30" hidden="false" customHeight="true" outlineLevel="0" collapsed="false">
      <c r="A62" s="617" t="n">
        <v>13</v>
      </c>
      <c r="B62" s="618" t="str">
        <f aca="false">IF(基本情報入力シート!C66="","",基本情報入力シート!C66)</f>
        <v/>
      </c>
      <c r="C62" s="618"/>
      <c r="D62" s="618"/>
      <c r="E62" s="618"/>
      <c r="F62" s="618"/>
      <c r="G62" s="619" t="str">
        <f aca="false">IF(基本情報入力シート!M66="","",基本情報入力シート!M66)</f>
        <v/>
      </c>
      <c r="H62" s="619" t="str">
        <f aca="false">IF(基本情報入力シート!R66="","",基本情報入力シート!R66)</f>
        <v/>
      </c>
      <c r="I62" s="619" t="str">
        <f aca="false">IF(基本情報入力シート!W66="","",基本情報入力シート!W66)</f>
        <v/>
      </c>
      <c r="J62" s="809" t="str">
        <f aca="false">IF(基本情報入力シート!X66="","",基本情報入力シート!X66)</f>
        <v/>
      </c>
      <c r="K62" s="619" t="str">
        <f aca="false">IF(基本情報入力シート!Y66="","",基本情報入力シート!Y66)</f>
        <v/>
      </c>
      <c r="L62" s="810" t="str">
        <f aca="false">IF(基本情報入力シート!AB66="","",基本情報入力シート!AB66)</f>
        <v/>
      </c>
      <c r="M62" s="811" t="e">
        <f aca="false">IF(基本情報入力シート!AC66="","",基本情報入力シート!AC66)</f>
        <v>#N/A</v>
      </c>
      <c r="N62" s="812" t="str">
        <f aca="false">IF('別紙様式2-2（４・５月分）'!Q50="","",'別紙様式2-2（４・５月分）'!Q50)</f>
        <v/>
      </c>
      <c r="O62" s="864" t="e">
        <f aca="false">IF(SUM('別紙様式2-2（４・５月分）'!R50:R52)=0,"",SUM('別紙様式2-2（４・５月分）'!R50:R52))</f>
        <v>#N/A</v>
      </c>
      <c r="P62" s="814" t="e">
        <f aca="false">IFERROR(VLOOKUP('別紙様式2-2（４・５月分）'!AR50,【参考】数式用!$AT$5:$AU$22,2,FALSE),"")))</f>
        <v>#N/A</v>
      </c>
      <c r="Q62" s="814"/>
      <c r="R62" s="814"/>
      <c r="S62" s="865" t="e">
        <f aca="false">IFERROR(VLOOKUP(K62,【参考】数式用!$A$5:$AB$27,MATCH(P62,【参考】数式用!$B$4:$AB$4,0)+1,0),"")))</f>
        <v>#N/A</v>
      </c>
      <c r="T62" s="816" t="s">
        <v>463</v>
      </c>
      <c r="U62" s="904" t="str">
        <f aca="false">IF('別紙様式2-3（６月以降分）'!U62="","",'別紙様式2-3（６月以降分）'!U62)</f>
        <v/>
      </c>
      <c r="V62" s="866" t="e">
        <f aca="false">IFERROR(VLOOKUP(K62,【参考】数式用!$A$5:$AB$27,MATCH(U62,【参考】数式用!$B$4:$AB$4,0)+1,0),"")))</f>
        <v>#N/A</v>
      </c>
      <c r="W62" s="819" t="s">
        <v>114</v>
      </c>
      <c r="X62" s="905" t="n">
        <f aca="false">'別紙様式2-3（６月以降分）'!X62</f>
        <v>6</v>
      </c>
      <c r="Y62" s="627" t="s">
        <v>115</v>
      </c>
      <c r="Z62" s="905" t="n">
        <f aca="false">'別紙様式2-3（６月以降分）'!Z62</f>
        <v>6</v>
      </c>
      <c r="AA62" s="627" t="s">
        <v>406</v>
      </c>
      <c r="AB62" s="905" t="n">
        <f aca="false">'別紙様式2-3（６月以降分）'!AB62</f>
        <v>7</v>
      </c>
      <c r="AC62" s="627" t="s">
        <v>115</v>
      </c>
      <c r="AD62" s="905" t="n">
        <f aca="false">'別紙様式2-3（６月以降分）'!AD62</f>
        <v>3</v>
      </c>
      <c r="AE62" s="627" t="s">
        <v>116</v>
      </c>
      <c r="AF62" s="627" t="s">
        <v>127</v>
      </c>
      <c r="AG62" s="627" t="n">
        <f aca="false">IF(X62&gt;=1,(AB62*12+AD62)-(X62*12+Z62)+1,"")</f>
        <v>10</v>
      </c>
      <c r="AH62" s="822" t="s">
        <v>407</v>
      </c>
      <c r="AI62" s="867" t="str">
        <f aca="false">'別紙様式2-3（６月以降分）'!AI62</f>
        <v/>
      </c>
      <c r="AJ62" s="906" t="str">
        <f aca="false">'別紙様式2-3（６月以降分）'!AJ62</f>
        <v/>
      </c>
      <c r="AK62" s="938" t="n">
        <f aca="false">'別紙様式2-3（６月以降分）'!AK62</f>
        <v>0</v>
      </c>
      <c r="AL62" s="908" t="str">
        <f aca="false">IF('別紙様式2-3（６月以降分）'!AL62="","",'別紙様式2-3（６月以降分）'!AL62)</f>
        <v/>
      </c>
      <c r="AM62" s="909" t="n">
        <f aca="false">'別紙様式2-3（６月以降分）'!AM62</f>
        <v>0</v>
      </c>
      <c r="AN62" s="910" t="str">
        <f aca="false">IF('別紙様式2-3（６月以降分）'!AN62="","",'別紙様式2-3（６月以降分）'!AN62)</f>
        <v/>
      </c>
      <c r="AO62" s="705" t="str">
        <f aca="false">IF('別紙様式2-3（６月以降分）'!AO62="","",'別紙様式2-3（６月以降分）'!AO62)</f>
        <v/>
      </c>
      <c r="AP62" s="912" t="str">
        <f aca="false">IF('別紙様式2-3（６月以降分）'!AP62="","",'別紙様式2-3（６月以降分）'!AP62)</f>
        <v/>
      </c>
      <c r="AQ62" s="705" t="str">
        <f aca="false">IF('別紙様式2-3（６月以降分）'!AQ62="","",'別紙様式2-3（６月以降分）'!AQ62)</f>
        <v/>
      </c>
      <c r="AR62" s="914" t="str">
        <f aca="false">IF('別紙様式2-3（６月以降分）'!AR62="","",'別紙様式2-3（６月以降分）'!AR62)</f>
        <v/>
      </c>
      <c r="AS62" s="915" t="str">
        <f aca="false">IF('別紙様式2-3（６月以降分）'!AS62="","",'別紙様式2-3（６月以降分）'!AS62)</f>
        <v/>
      </c>
      <c r="AT62" s="916" t="str">
        <f aca="false">IF(AV64="","",IF(V64&lt;V62,"！加算の要件上は問題ありませんが、令和６年度当初の新加算の加算率と比較して、移行後の加算率が下がる計画になっています。",""))</f>
        <v/>
      </c>
      <c r="AU62" s="939"/>
      <c r="AV62" s="918"/>
      <c r="AW62" s="878" t="str">
        <f aca="false">IF('別紙様式2-2（４・５月分）'!O50="","",'別紙様式2-2（４・５月分）'!O50)</f>
        <v/>
      </c>
      <c r="AX62" s="834" t="e">
        <f aca="false">IF(SUM('別紙様式2-2（４・５月分）'!P50:P52)=0,"",SUM('別紙様式2-2（４・５月分）'!P50:P52))</f>
        <v>#N/A</v>
      </c>
      <c r="AY62" s="920" t="e">
        <f aca="false">IFERROR(VLOOKUP(K62,【参考】数式用!$AJ$2:$AK$24,2,FALSE),"")))</f>
        <v>#N/A</v>
      </c>
      <c r="AZ62" s="685"/>
      <c r="BE62" s="12"/>
      <c r="BF62" s="832" t="str">
        <f aca="false">G62</f>
        <v/>
      </c>
      <c r="BG62" s="832"/>
      <c r="BH62" s="832"/>
    </row>
    <row r="63" customFormat="false" ht="15" hidden="false" customHeight="true" outlineLevel="0" collapsed="false">
      <c r="A63" s="617"/>
      <c r="B63" s="618"/>
      <c r="C63" s="618"/>
      <c r="D63" s="618"/>
      <c r="E63" s="618"/>
      <c r="F63" s="618"/>
      <c r="G63" s="619"/>
      <c r="H63" s="619"/>
      <c r="I63" s="619"/>
      <c r="J63" s="809"/>
      <c r="K63" s="619"/>
      <c r="L63" s="810"/>
      <c r="M63" s="811"/>
      <c r="N63" s="838" t="str">
        <f aca="false">IF('別紙様式2-2（４・５月分）'!Q51="","",'別紙様式2-2（４・５月分）'!Q51)</f>
        <v/>
      </c>
      <c r="O63" s="864"/>
      <c r="P63" s="814"/>
      <c r="Q63" s="814"/>
      <c r="R63" s="814"/>
      <c r="S63" s="865"/>
      <c r="T63" s="816"/>
      <c r="U63" s="904"/>
      <c r="V63" s="866"/>
      <c r="W63" s="819"/>
      <c r="X63" s="905"/>
      <c r="Y63" s="627"/>
      <c r="Z63" s="905"/>
      <c r="AA63" s="627"/>
      <c r="AB63" s="905"/>
      <c r="AC63" s="627"/>
      <c r="AD63" s="905"/>
      <c r="AE63" s="627"/>
      <c r="AF63" s="627"/>
      <c r="AG63" s="627"/>
      <c r="AH63" s="822"/>
      <c r="AI63" s="867"/>
      <c r="AJ63" s="906"/>
      <c r="AK63" s="938"/>
      <c r="AL63" s="908"/>
      <c r="AM63" s="909"/>
      <c r="AN63" s="910"/>
      <c r="AO63" s="705"/>
      <c r="AP63" s="912"/>
      <c r="AQ63" s="705"/>
      <c r="AR63" s="914"/>
      <c r="AS63" s="915"/>
      <c r="AT63" s="921" t="str">
        <f aca="false">IF(AV64="","",IF(OR(AB64="",AB64&lt;&gt;7,AD64="",AD64&lt;&gt;3),"！算定期間の終わりが令和７年３月になっていません。年度内の廃止予定等がなければ、算定対象月を令和７年３月にしてください。",""))</f>
        <v/>
      </c>
      <c r="AU63" s="939"/>
      <c r="AV63" s="918"/>
      <c r="AW63" s="878" t="str">
        <f aca="false">IF('別紙様式2-2（４・５月分）'!O51="","",'別紙様式2-2（４・５月分）'!O51)</f>
        <v/>
      </c>
      <c r="AX63" s="834"/>
      <c r="AY63" s="920"/>
      <c r="AZ63" s="574"/>
      <c r="BE63" s="12"/>
      <c r="BF63" s="832" t="str">
        <f aca="false">G62</f>
        <v/>
      </c>
      <c r="BG63" s="832"/>
      <c r="BH63" s="832"/>
    </row>
    <row r="64" customFormat="false" ht="15" hidden="false" customHeight="true" outlineLevel="0" collapsed="false">
      <c r="A64" s="617"/>
      <c r="B64" s="618"/>
      <c r="C64" s="618"/>
      <c r="D64" s="618"/>
      <c r="E64" s="618"/>
      <c r="F64" s="618"/>
      <c r="G64" s="619"/>
      <c r="H64" s="619"/>
      <c r="I64" s="619"/>
      <c r="J64" s="809"/>
      <c r="K64" s="619"/>
      <c r="L64" s="810"/>
      <c r="M64" s="811"/>
      <c r="N64" s="838"/>
      <c r="O64" s="864"/>
      <c r="P64" s="874" t="s">
        <v>118</v>
      </c>
      <c r="Q64" s="877" t="e">
        <f aca="false">IFERROR(VLOOKUP('別紙様式2-2（４・５月分）'!AR50,【参考】数式用!$AT$5:$AV$22,3,FALSE),"")))</f>
        <v>#N/A</v>
      </c>
      <c r="R64" s="875" t="s">
        <v>120</v>
      </c>
      <c r="S64" s="876" t="e">
        <f aca="false">IFERROR(VLOOKUP(K62,【参考】数式用!$A$5:$AB$27,MATCH(Q64,【参考】数式用!$B$4:$AB$4,0)+1,0),"")))</f>
        <v>#N/A</v>
      </c>
      <c r="T64" s="844" t="s">
        <v>464</v>
      </c>
      <c r="U64" s="923"/>
      <c r="V64" s="871" t="e">
        <f aca="false">IFERROR(VLOOKUP(K62,【参考】数式用!$A$5:$AB$27,MATCH(U64,【参考】数式用!$B$4:$AB$4,0)+1,0),"")))</f>
        <v>#N/A</v>
      </c>
      <c r="W64" s="847" t="s">
        <v>114</v>
      </c>
      <c r="X64" s="924"/>
      <c r="Y64" s="668" t="s">
        <v>115</v>
      </c>
      <c r="Z64" s="924"/>
      <c r="AA64" s="668" t="s">
        <v>406</v>
      </c>
      <c r="AB64" s="924"/>
      <c r="AC64" s="668" t="s">
        <v>115</v>
      </c>
      <c r="AD64" s="924"/>
      <c r="AE64" s="668" t="s">
        <v>116</v>
      </c>
      <c r="AF64" s="668" t="s">
        <v>127</v>
      </c>
      <c r="AG64" s="668" t="str">
        <f aca="false">IF(X64&gt;=1,(AB64*12+AD64)-(X64*12+Z64)+1,"")</f>
        <v/>
      </c>
      <c r="AH64" s="850" t="s">
        <v>407</v>
      </c>
      <c r="AI64" s="851" t="str">
        <f aca="false">IFERROR(ROUNDDOWN(ROUND(L62*V64,0)*M62,0)*AG64,"")</f>
        <v/>
      </c>
      <c r="AJ64" s="925" t="str">
        <f aca="false">IFERROR(ROUNDDOWN(ROUND((L62*(V64-AX62)),0)*M62,0)*AG64,"")</f>
        <v/>
      </c>
      <c r="AK64" s="853" t="e">
        <f aca="false">IFERROR(ROUNDDOWN(ROUNDDOWN(ROUND(L62*VLOOKUP(K62,【参考】数式用!$A$5:$AB$27,MATCH("新加算Ⅳ",【参考】数式用!$B$4:$AB$4,0)+1,0),0)*M62,0)*AG64*0.5,0),"")),0),0),0))</f>
        <v>#N/A</v>
      </c>
      <c r="AL64" s="926"/>
      <c r="AM64" s="941" t="e">
        <f aca="false">IFERROR(IF('別紙様式2-2（４・５月分）'!Q52="ベア加算","", IF(OR(U64="新加算Ⅰ",U64="新加算Ⅱ",U64="新加算Ⅲ",U64="新加算Ⅳ"),ROUNDDOWN(ROUND(L62*VLOOKUP(K62,【参考】数式用!$A$5:$I$27,MATCH("ベア加算",【参考】数式用!$B$4:$I$4,0)+1,0),0)*M62,0)*AG64,"")),"")),0),0))))</f>
        <v>#N/A</v>
      </c>
      <c r="AN64" s="928"/>
      <c r="AO64" s="931"/>
      <c r="AP64" s="930"/>
      <c r="AQ64" s="931"/>
      <c r="AR64" s="932"/>
      <c r="AS64" s="933"/>
      <c r="AT64" s="921"/>
      <c r="AU64" s="612"/>
      <c r="AV64" s="832" t="str">
        <f aca="false">IF(OR(AB62&lt;&gt;7,AD62&lt;&gt;3),"V列に色付け","")</f>
        <v/>
      </c>
      <c r="AW64" s="878"/>
      <c r="AX64" s="834"/>
      <c r="AY64" s="934"/>
      <c r="AZ64" s="836" t="e">
        <f aca="false">IF(AM64&lt;&gt;"",IF(AN64="○","入力済","未入力"),"")</f>
        <v>#N/A</v>
      </c>
      <c r="BA64" s="836" t="str">
        <f aca="false">IF(OR(U64="新加算Ⅰ",U64="新加算Ⅱ",U64="新加算Ⅲ",U64="新加算Ⅳ",U64="新加算Ⅴ（１）",U64="新加算Ⅴ（２）",U64="新加算Ⅴ（３）",U64="新加算ⅠⅤ（４）",U64="新加算Ⅴ（５）",U64="新加算Ⅴ（６）",U64="新加算Ⅴ（８）",U64="新加算Ⅴ（11）"),IF(OR(AO64="○",AO64="令和６年度中に満たす"),"入力済","未入力"),"")</f>
        <v/>
      </c>
      <c r="BB64" s="836" t="str">
        <f aca="false">IF(OR(U64="新加算Ⅴ（７）",U64="新加算Ⅴ（９）",U64="新加算Ⅴ（10）",U64="新加算Ⅴ（12）",U64="新加算Ⅴ（13）",U64="新加算Ⅴ（14）"),IF(OR(AP64="○",AP64="令和６年度中に満たす"),"入力済","未入力"),"")</f>
        <v/>
      </c>
      <c r="BC64" s="836" t="str">
        <f aca="false">IF(OR(U64="新加算Ⅰ",U64="新加算Ⅱ",U64="新加算Ⅲ",U64="新加算Ⅴ（１）",U64="新加算Ⅴ（３）",U64="新加算Ⅴ（８）"),IF(OR(AQ64="○",AQ64="令和６年度中に満たす"),"入力済","未入力"),"")</f>
        <v/>
      </c>
      <c r="BD64" s="935" t="str">
        <f aca="false">IF(OR(U64="新加算Ⅰ",U64="新加算Ⅱ",U64="新加算Ⅴ（１）",U64="新加算Ⅴ（２）",U64="新加算Ⅴ（３）",U64="新加算Ⅴ（４）",U64="新加算Ⅴ（５）",U64="新加算Ⅴ（６）",U64="新加算Ⅴ（７）",U64="新加算Ⅴ（９）",U64="新加算Ⅴ（10）",U64="新加算Ⅴ（12）"),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（病院等（老健以外）)",K62&lt;&gt;"（介護予防）短期入所療養介護（医療院）"),AR64&lt;&gt;""),1,""),"")</f>
        <v/>
      </c>
      <c r="BE64" s="832" t="str">
        <f aca="false">IF(OR(U64="新加算Ⅰ",U64="新加算Ⅴ（１）",U64="新加算Ⅴ（２）",U64="新加算Ⅴ（５）",U64="新加算Ⅴ（７）",U64="新加算Ⅴ（10）"),IF(AS64="","未入力","入力済"),"")</f>
        <v/>
      </c>
      <c r="BF64" s="832" t="str">
        <f aca="false">G62</f>
        <v/>
      </c>
      <c r="BG64" s="832"/>
      <c r="BH64" s="832"/>
    </row>
    <row r="65" customFormat="false" ht="30" hidden="false" customHeight="true" outlineLevel="0" collapsed="false">
      <c r="A65" s="617"/>
      <c r="B65" s="618"/>
      <c r="C65" s="618"/>
      <c r="D65" s="618"/>
      <c r="E65" s="618"/>
      <c r="F65" s="618"/>
      <c r="G65" s="619"/>
      <c r="H65" s="619"/>
      <c r="I65" s="619"/>
      <c r="J65" s="809"/>
      <c r="K65" s="619"/>
      <c r="L65" s="810"/>
      <c r="M65" s="811"/>
      <c r="N65" s="860" t="str">
        <f aca="false">IF('別紙様式2-2（４・５月分）'!Q52="","",'別紙様式2-2（４・５月分）'!Q52)</f>
        <v/>
      </c>
      <c r="O65" s="864"/>
      <c r="P65" s="874"/>
      <c r="Q65" s="877"/>
      <c r="R65" s="875"/>
      <c r="S65" s="876"/>
      <c r="T65" s="844"/>
      <c r="U65" s="923"/>
      <c r="V65" s="871"/>
      <c r="W65" s="847"/>
      <c r="X65" s="924"/>
      <c r="Y65" s="668"/>
      <c r="Z65" s="924"/>
      <c r="AA65" s="668"/>
      <c r="AB65" s="924"/>
      <c r="AC65" s="668"/>
      <c r="AD65" s="924"/>
      <c r="AE65" s="668"/>
      <c r="AF65" s="668"/>
      <c r="AG65" s="668"/>
      <c r="AH65" s="850"/>
      <c r="AI65" s="851"/>
      <c r="AJ65" s="925"/>
      <c r="AK65" s="853"/>
      <c r="AL65" s="926"/>
      <c r="AM65" s="941"/>
      <c r="AN65" s="928"/>
      <c r="AO65" s="931"/>
      <c r="AP65" s="930"/>
      <c r="AQ65" s="931"/>
      <c r="AR65" s="932"/>
      <c r="AS65" s="933"/>
      <c r="AT65" s="936" t="str">
        <f aca="false">IF(AV64="","",IF(OR(U64="",AND(N65="ベア加算なし",OR(U64="新加算Ⅰ",U64="新加算Ⅱ",U64="新加算Ⅲ",U64="新加算Ⅳ"),AN64=""),AND(OR(U64="新加算Ⅰ",U64="新加算Ⅱ",U64="新加算Ⅲ",U64="新加算Ⅳ"),AO64=""),AND(OR(U64="新加算Ⅰ",U64="新加算Ⅱ",U64="新加算Ⅲ"),AQ64=""),AND(OR(U64="新加算Ⅰ",U64="新加算Ⅱ"),AR64=""),AND(OR(U64="新加算Ⅰ"),AS64="")),"！記入が必要な欄（ピンク色のセル）に空欄があります。空欄を埋めてください。",""))</f>
        <v/>
      </c>
      <c r="AU65" s="612"/>
      <c r="AV65" s="832"/>
      <c r="AW65" s="878" t="str">
        <f aca="false">IF('別紙様式2-2（４・５月分）'!O52="","",'別紙様式2-2（４・５月分）'!O52)</f>
        <v/>
      </c>
      <c r="AX65" s="834"/>
      <c r="AY65" s="937"/>
      <c r="AZ65" s="836" t="str">
        <f aca="false">IF(OR(U65="新加算Ⅰ",U65="新加算Ⅱ",U65="新加算Ⅲ",U65="新加算Ⅳ",U65="新加算Ⅴ（１）",U65="新加算Ⅴ（２）",U65="新加算Ⅴ（３）",U65="新加算ⅠⅤ（４）",U65="新加算Ⅴ（５）",U65="新加算Ⅴ（６）",U65="新加算Ⅴ（８）",U65="新加算Ⅴ（11）"),IF(AJ65="○","","未入力"),"")</f>
        <v/>
      </c>
      <c r="BA65" s="836" t="str">
        <f aca="false">IF(OR(V65="新加算Ⅰ",V65="新加算Ⅱ",V65="新加算Ⅲ",V65="新加算Ⅳ",V65="新加算Ⅴ（１）",V65="新加算Ⅴ（２）",V65="新加算Ⅴ（３）",V65="新加算ⅠⅤ（４）",V65="新加算Ⅴ（５）",V65="新加算Ⅴ（６）",V65="新加算Ⅴ（８）",V65="新加算Ⅴ（11）"),IF(AK65="○","","未入力"),"")</f>
        <v/>
      </c>
      <c r="BB65" s="836" t="str">
        <f aca="false">IF(OR(V65="新加算Ⅴ（７）",V65="新加算Ⅴ（９）",V65="新加算Ⅴ（10）",V65="新加算Ⅴ（12）",V65="新加算Ⅴ（13）",V65="新加算Ⅴ（14）"),IF(AL65="○","","未入力"),"")</f>
        <v/>
      </c>
      <c r="BC65" s="836" t="str">
        <f aca="false">IF(OR(V65="新加算Ⅰ",V65="新加算Ⅱ",V65="新加算Ⅲ",V65="新加算Ⅴ（１）",V65="新加算Ⅴ（３）",V65="新加算Ⅴ（８）"),IF(AM65="○","","未入力"),"")</f>
        <v/>
      </c>
      <c r="BD65" s="935" t="str">
        <f aca="false">IF(OR(V65="新加算Ⅰ",V65="新加算Ⅱ",V65="新加算Ⅴ（１）",V65="新加算Ⅴ（２）",V65="新加算Ⅴ（３）",V65="新加算Ⅴ（４）",V65="新加算Ⅴ（５）",V65="新加算Ⅴ（６）",V65="新加算Ⅴ（７）",V65="新加算Ⅴ（９）",V65="新加算Ⅴ（10）",V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5" s="832" t="str">
        <f aca="false">IF(AND(U65&lt;&gt;"（参考）令和７年度の移行予定",OR(V65="新加算Ⅰ",V65="新加算Ⅴ（１）",V65="新加算Ⅴ（２）",V65="新加算Ⅴ（５）",V65="新加算Ⅴ（７）",V65="新加算Ⅴ（10）")),IF(AO65="","未入力",IF(AO65="いずれも取得していない","要件を満たさない","")),"")</f>
        <v/>
      </c>
      <c r="BF65" s="832" t="str">
        <f aca="false">G62</f>
        <v/>
      </c>
      <c r="BG65" s="832"/>
      <c r="BH65" s="832"/>
    </row>
    <row r="66" customFormat="false" ht="30" hidden="false" customHeight="true" outlineLevel="0" collapsed="false">
      <c r="A66" s="731" t="n">
        <v>14</v>
      </c>
      <c r="B66" s="732" t="str">
        <f aca="false">IF(基本情報入力シート!C67="","",基本情報入力シート!C67)</f>
        <v/>
      </c>
      <c r="C66" s="732"/>
      <c r="D66" s="732"/>
      <c r="E66" s="732"/>
      <c r="F66" s="732"/>
      <c r="G66" s="733" t="str">
        <f aca="false">IF(基本情報入力シート!M67="","",基本情報入力シート!M67)</f>
        <v/>
      </c>
      <c r="H66" s="733" t="str">
        <f aca="false">IF(基本情報入力シート!R67="","",基本情報入力シート!R67)</f>
        <v/>
      </c>
      <c r="I66" s="733" t="str">
        <f aca="false">IF(基本情報入力シート!W67="","",基本情報入力シート!W67)</f>
        <v/>
      </c>
      <c r="J66" s="861" t="str">
        <f aca="false">IF(基本情報入力シート!X67="","",基本情報入力シート!X67)</f>
        <v/>
      </c>
      <c r="K66" s="733" t="str">
        <f aca="false">IF(基本情報入力シート!Y67="","",基本情報入力シート!Y67)</f>
        <v/>
      </c>
      <c r="L66" s="862" t="str">
        <f aca="false">IF(基本情報入力シート!AB67="","",基本情報入力シート!AB67)</f>
        <v/>
      </c>
      <c r="M66" s="863" t="e">
        <f aca="false">IF(基本情報入力シート!AC67="","",基本情報入力シート!AC67)</f>
        <v>#N/A</v>
      </c>
      <c r="N66" s="812" t="str">
        <f aca="false">IF('別紙様式2-2（４・５月分）'!Q53="","",'別紙様式2-2（４・５月分）'!Q53)</f>
        <v/>
      </c>
      <c r="O66" s="864" t="e">
        <f aca="false">IF(SUM('別紙様式2-2（４・５月分）'!R53:R55)=0,"",SUM('別紙様式2-2（４・５月分）'!R53:R55))</f>
        <v>#N/A</v>
      </c>
      <c r="P66" s="814" t="e">
        <f aca="false">IFERROR(VLOOKUP('別紙様式2-2（４・５月分）'!AR53,【参考】数式用!$AT$5:$AU$22,2,FALSE),"")))</f>
        <v>#N/A</v>
      </c>
      <c r="Q66" s="814"/>
      <c r="R66" s="814"/>
      <c r="S66" s="865" t="e">
        <f aca="false">IFERROR(VLOOKUP(K66,【参考】数式用!$A$5:$AB$27,MATCH(P66,【参考】数式用!$B$4:$AB$4,0)+1,0),"")))</f>
        <v>#N/A</v>
      </c>
      <c r="T66" s="816" t="s">
        <v>463</v>
      </c>
      <c r="U66" s="904" t="str">
        <f aca="false">IF('別紙様式2-3（６月以降分）'!U66="","",'別紙様式2-3（６月以降分）'!U66)</f>
        <v/>
      </c>
      <c r="V66" s="866" t="e">
        <f aca="false">IFERROR(VLOOKUP(K66,【参考】数式用!$A$5:$AB$27,MATCH(U66,【参考】数式用!$B$4:$AB$4,0)+1,0),"")))</f>
        <v>#N/A</v>
      </c>
      <c r="W66" s="819" t="s">
        <v>114</v>
      </c>
      <c r="X66" s="905" t="n">
        <f aca="false">'別紙様式2-3（６月以降分）'!X66</f>
        <v>6</v>
      </c>
      <c r="Y66" s="627" t="s">
        <v>115</v>
      </c>
      <c r="Z66" s="905" t="n">
        <f aca="false">'別紙様式2-3（６月以降分）'!Z66</f>
        <v>6</v>
      </c>
      <c r="AA66" s="627" t="s">
        <v>406</v>
      </c>
      <c r="AB66" s="905" t="n">
        <f aca="false">'別紙様式2-3（６月以降分）'!AB66</f>
        <v>7</v>
      </c>
      <c r="AC66" s="627" t="s">
        <v>115</v>
      </c>
      <c r="AD66" s="905" t="n">
        <f aca="false">'別紙様式2-3（６月以降分）'!AD66</f>
        <v>3</v>
      </c>
      <c r="AE66" s="627" t="s">
        <v>116</v>
      </c>
      <c r="AF66" s="627" t="s">
        <v>127</v>
      </c>
      <c r="AG66" s="627" t="n">
        <f aca="false">IF(X66&gt;=1,(AB66*12+AD66)-(X66*12+Z66)+1,"")</f>
        <v>10</v>
      </c>
      <c r="AH66" s="822" t="s">
        <v>407</v>
      </c>
      <c r="AI66" s="867" t="str">
        <f aca="false">'別紙様式2-3（６月以降分）'!AI66</f>
        <v/>
      </c>
      <c r="AJ66" s="906" t="str">
        <f aca="false">'別紙様式2-3（６月以降分）'!AJ66</f>
        <v/>
      </c>
      <c r="AK66" s="938" t="n">
        <f aca="false">'別紙様式2-3（６月以降分）'!AK66</f>
        <v>0</v>
      </c>
      <c r="AL66" s="908" t="str">
        <f aca="false">IF('別紙様式2-3（６月以降分）'!AL66="","",'別紙様式2-3（６月以降分）'!AL66)</f>
        <v/>
      </c>
      <c r="AM66" s="909" t="n">
        <f aca="false">'別紙様式2-3（６月以降分）'!AM66</f>
        <v>0</v>
      </c>
      <c r="AN66" s="910" t="str">
        <f aca="false">IF('別紙様式2-3（６月以降分）'!AN66="","",'別紙様式2-3（６月以降分）'!AN66)</f>
        <v/>
      </c>
      <c r="AO66" s="705" t="str">
        <f aca="false">IF('別紙様式2-3（６月以降分）'!AO66="","",'別紙様式2-3（６月以降分）'!AO66)</f>
        <v/>
      </c>
      <c r="AP66" s="912" t="str">
        <f aca="false">IF('別紙様式2-3（６月以降分）'!AP66="","",'別紙様式2-3（６月以降分）'!AP66)</f>
        <v/>
      </c>
      <c r="AQ66" s="705" t="str">
        <f aca="false">IF('別紙様式2-3（６月以降分）'!AQ66="","",'別紙様式2-3（６月以降分）'!AQ66)</f>
        <v/>
      </c>
      <c r="AR66" s="914" t="str">
        <f aca="false">IF('別紙様式2-3（６月以降分）'!AR66="","",'別紙様式2-3（６月以降分）'!AR66)</f>
        <v/>
      </c>
      <c r="AS66" s="915" t="str">
        <f aca="false">IF('別紙様式2-3（６月以降分）'!AS66="","",'別紙様式2-3（６月以降分）'!AS66)</f>
        <v/>
      </c>
      <c r="AT66" s="916" t="str">
        <f aca="false">IF(AV68="","",IF(V68&lt;V66,"！加算の要件上は問題ありませんが、令和６年度当初の新加算の加算率と比較して、移行後の加算率が下がる計画になっています。",""))</f>
        <v/>
      </c>
      <c r="AU66" s="939"/>
      <c r="AV66" s="918"/>
      <c r="AW66" s="878" t="str">
        <f aca="false">IF('別紙様式2-2（４・５月分）'!O53="","",'別紙様式2-2（４・５月分）'!O53)</f>
        <v/>
      </c>
      <c r="AX66" s="834" t="e">
        <f aca="false">IF(SUM('別紙様式2-2（４・５月分）'!P53:P55)=0,"",SUM('別紙様式2-2（４・５月分）'!P53:P55))</f>
        <v>#N/A</v>
      </c>
      <c r="AY66" s="940" t="e">
        <f aca="false">IFERROR(VLOOKUP(K66,【参考】数式用!$AJ$2:$AK$24,2,FALSE),"")))</f>
        <v>#N/A</v>
      </c>
      <c r="AZ66" s="685"/>
      <c r="BE66" s="12"/>
      <c r="BF66" s="832" t="str">
        <f aca="false">G66</f>
        <v/>
      </c>
      <c r="BG66" s="832"/>
      <c r="BH66" s="832"/>
    </row>
    <row r="67" customFormat="false" ht="15" hidden="false" customHeight="true" outlineLevel="0" collapsed="false">
      <c r="A67" s="731"/>
      <c r="B67" s="732"/>
      <c r="C67" s="732"/>
      <c r="D67" s="732"/>
      <c r="E67" s="732"/>
      <c r="F67" s="732"/>
      <c r="G67" s="733"/>
      <c r="H67" s="733"/>
      <c r="I67" s="733"/>
      <c r="J67" s="861"/>
      <c r="K67" s="733"/>
      <c r="L67" s="862"/>
      <c r="M67" s="863"/>
      <c r="N67" s="838" t="str">
        <f aca="false">IF('別紙様式2-2（４・５月分）'!Q54="","",'別紙様式2-2（４・５月分）'!Q54)</f>
        <v/>
      </c>
      <c r="O67" s="864"/>
      <c r="P67" s="814"/>
      <c r="Q67" s="814"/>
      <c r="R67" s="814"/>
      <c r="S67" s="865"/>
      <c r="T67" s="816"/>
      <c r="U67" s="904"/>
      <c r="V67" s="866"/>
      <c r="W67" s="819"/>
      <c r="X67" s="905"/>
      <c r="Y67" s="627"/>
      <c r="Z67" s="905"/>
      <c r="AA67" s="627"/>
      <c r="AB67" s="905"/>
      <c r="AC67" s="627"/>
      <c r="AD67" s="905"/>
      <c r="AE67" s="627"/>
      <c r="AF67" s="627"/>
      <c r="AG67" s="627"/>
      <c r="AH67" s="822"/>
      <c r="AI67" s="867"/>
      <c r="AJ67" s="906"/>
      <c r="AK67" s="938"/>
      <c r="AL67" s="908"/>
      <c r="AM67" s="909"/>
      <c r="AN67" s="910"/>
      <c r="AO67" s="705"/>
      <c r="AP67" s="912"/>
      <c r="AQ67" s="705"/>
      <c r="AR67" s="914"/>
      <c r="AS67" s="915"/>
      <c r="AT67" s="921" t="str">
        <f aca="false">IF(AV68="","",IF(OR(AB68="",AB68&lt;&gt;7,AD68="",AD68&lt;&gt;3),"！算定期間の終わりが令和７年３月になっていません。年度内の廃止予定等がなければ、算定対象月を令和７年３月にしてください。",""))</f>
        <v/>
      </c>
      <c r="AU67" s="939"/>
      <c r="AV67" s="918"/>
      <c r="AW67" s="878" t="str">
        <f aca="false">IF('別紙様式2-2（４・５月分）'!O54="","",'別紙様式2-2（４・５月分）'!O54)</f>
        <v/>
      </c>
      <c r="AX67" s="834"/>
      <c r="AY67" s="940"/>
      <c r="AZ67" s="574"/>
      <c r="BE67" s="12"/>
      <c r="BF67" s="832" t="str">
        <f aca="false">G66</f>
        <v/>
      </c>
      <c r="BG67" s="832"/>
      <c r="BH67" s="832"/>
    </row>
    <row r="68" customFormat="false" ht="15" hidden="false" customHeight="true" outlineLevel="0" collapsed="false">
      <c r="A68" s="731"/>
      <c r="B68" s="732"/>
      <c r="C68" s="732"/>
      <c r="D68" s="732"/>
      <c r="E68" s="732"/>
      <c r="F68" s="732"/>
      <c r="G68" s="733"/>
      <c r="H68" s="733"/>
      <c r="I68" s="733"/>
      <c r="J68" s="861"/>
      <c r="K68" s="733"/>
      <c r="L68" s="862"/>
      <c r="M68" s="863"/>
      <c r="N68" s="838"/>
      <c r="O68" s="864"/>
      <c r="P68" s="874" t="s">
        <v>118</v>
      </c>
      <c r="Q68" s="877" t="e">
        <f aca="false">IFERROR(VLOOKUP('別紙様式2-2（４・５月分）'!AR53,【参考】数式用!$AT$5:$AV$22,3,FALSE),"")))</f>
        <v>#N/A</v>
      </c>
      <c r="R68" s="875" t="s">
        <v>120</v>
      </c>
      <c r="S68" s="870" t="e">
        <f aca="false">IFERROR(VLOOKUP(K66,【参考】数式用!$A$5:$AB$27,MATCH(Q68,【参考】数式用!$B$4:$AB$4,0)+1,0),"")))</f>
        <v>#N/A</v>
      </c>
      <c r="T68" s="844" t="s">
        <v>464</v>
      </c>
      <c r="U68" s="923"/>
      <c r="V68" s="871" t="e">
        <f aca="false">IFERROR(VLOOKUP(K66,【参考】数式用!$A$5:$AB$27,MATCH(U68,【参考】数式用!$B$4:$AB$4,0)+1,0),"")))</f>
        <v>#N/A</v>
      </c>
      <c r="W68" s="847" t="s">
        <v>114</v>
      </c>
      <c r="X68" s="924"/>
      <c r="Y68" s="668" t="s">
        <v>115</v>
      </c>
      <c r="Z68" s="924"/>
      <c r="AA68" s="668" t="s">
        <v>406</v>
      </c>
      <c r="AB68" s="924"/>
      <c r="AC68" s="668" t="s">
        <v>115</v>
      </c>
      <c r="AD68" s="924"/>
      <c r="AE68" s="668" t="s">
        <v>116</v>
      </c>
      <c r="AF68" s="668" t="s">
        <v>127</v>
      </c>
      <c r="AG68" s="668" t="str">
        <f aca="false">IF(X68&gt;=1,(AB68*12+AD68)-(X68*12+Z68)+1,"")</f>
        <v/>
      </c>
      <c r="AH68" s="850" t="s">
        <v>407</v>
      </c>
      <c r="AI68" s="851" t="str">
        <f aca="false">IFERROR(ROUNDDOWN(ROUND(L66*V68,0)*M66,0)*AG68,"")</f>
        <v/>
      </c>
      <c r="AJ68" s="925" t="str">
        <f aca="false">IFERROR(ROUNDDOWN(ROUND((L66*(V68-AX66)),0)*M66,0)*AG68,"")</f>
        <v/>
      </c>
      <c r="AK68" s="853" t="e">
        <f aca="false">IFERROR(ROUNDDOWN(ROUNDDOWN(ROUND(L66*VLOOKUP(K66,【参考】数式用!$A$5:$AB$27,MATCH("新加算Ⅳ",【参考】数式用!$B$4:$AB$4,0)+1,0),0)*M66,0)*AG68*0.5,0),"")),0),0),0))</f>
        <v>#N/A</v>
      </c>
      <c r="AL68" s="926"/>
      <c r="AM68" s="941" t="e">
        <f aca="false">IFERROR(IF('別紙様式2-2（４・５月分）'!Q55="ベア加算","", IF(OR(U68="新加算Ⅰ",U68="新加算Ⅱ",U68="新加算Ⅲ",U68="新加算Ⅳ"),ROUNDDOWN(ROUND(L66*VLOOKUP(K66,【参考】数式用!$A$5:$I$27,MATCH("ベア加算",【参考】数式用!$B$4:$I$4,0)+1,0),0)*M66,0)*AG68,"")),"")),0),0))))</f>
        <v>#N/A</v>
      </c>
      <c r="AN68" s="928"/>
      <c r="AO68" s="931"/>
      <c r="AP68" s="930"/>
      <c r="AQ68" s="931"/>
      <c r="AR68" s="932"/>
      <c r="AS68" s="933"/>
      <c r="AT68" s="921"/>
      <c r="AU68" s="612"/>
      <c r="AV68" s="832" t="str">
        <f aca="false">IF(OR(AB66&lt;&gt;7,AD66&lt;&gt;3),"V列に色付け","")</f>
        <v/>
      </c>
      <c r="AW68" s="878"/>
      <c r="AX68" s="834"/>
      <c r="AY68" s="934"/>
      <c r="AZ68" s="836" t="e">
        <f aca="false">IF(AM68&lt;&gt;"",IF(AN68="○","入力済","未入力"),"")</f>
        <v>#N/A</v>
      </c>
      <c r="BA68" s="836" t="str">
        <f aca="false">IF(OR(U68="新加算Ⅰ",U68="新加算Ⅱ",U68="新加算Ⅲ",U68="新加算Ⅳ",U68="新加算Ⅴ（１）",U68="新加算Ⅴ（２）",U68="新加算Ⅴ（３）",U68="新加算ⅠⅤ（４）",U68="新加算Ⅴ（５）",U68="新加算Ⅴ（６）",U68="新加算Ⅴ（８）",U68="新加算Ⅴ（11）"),IF(OR(AO68="○",AO68="令和６年度中に満たす"),"入力済","未入力"),"")</f>
        <v/>
      </c>
      <c r="BB68" s="836" t="str">
        <f aca="false">IF(OR(U68="新加算Ⅴ（７）",U68="新加算Ⅴ（９）",U68="新加算Ⅴ（10）",U68="新加算Ⅴ（12）",U68="新加算Ⅴ（13）",U68="新加算Ⅴ（14）"),IF(OR(AP68="○",AP68="令和６年度中に満たす"),"入力済","未入力"),"")</f>
        <v/>
      </c>
      <c r="BC68" s="836" t="str">
        <f aca="false">IF(OR(U68="新加算Ⅰ",U68="新加算Ⅱ",U68="新加算Ⅲ",U68="新加算Ⅴ（１）",U68="新加算Ⅴ（３）",U68="新加算Ⅴ（８）"),IF(OR(AQ68="○",AQ68="令和６年度中に満たす"),"入力済","未入力"),"")</f>
        <v/>
      </c>
      <c r="BD68" s="935" t="str">
        <f aca="false">IF(OR(U68="新加算Ⅰ",U68="新加算Ⅱ",U68="新加算Ⅴ（１）",U68="新加算Ⅴ（２）",U68="新加算Ⅴ（３）",U68="新加算Ⅴ（４）",U68="新加算Ⅴ（５）",U68="新加算Ⅴ（６）",U68="新加算Ⅴ（７）",U68="新加算Ⅴ（９）",U68="新加算Ⅴ（10）",U68="新加算Ⅴ（12）"),IF(OR(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（病院等（老健以外）)",K66&lt;&gt;"（介護予防）短期入所療養介護（医療院）"),AR68&lt;&gt;""),1,""),"")</f>
        <v/>
      </c>
      <c r="BE68" s="832" t="str">
        <f aca="false">IF(OR(U68="新加算Ⅰ",U68="新加算Ⅴ（１）",U68="新加算Ⅴ（２）",U68="新加算Ⅴ（５）",U68="新加算Ⅴ（７）",U68="新加算Ⅴ（10）"),IF(AS68="","未入力","入力済"),"")</f>
        <v/>
      </c>
      <c r="BF68" s="832" t="str">
        <f aca="false">G66</f>
        <v/>
      </c>
      <c r="BG68" s="832"/>
      <c r="BH68" s="832"/>
    </row>
    <row r="69" customFormat="false" ht="30" hidden="false" customHeight="true" outlineLevel="0" collapsed="false">
      <c r="A69" s="731"/>
      <c r="B69" s="732"/>
      <c r="C69" s="732"/>
      <c r="D69" s="732"/>
      <c r="E69" s="732"/>
      <c r="F69" s="732"/>
      <c r="G69" s="733"/>
      <c r="H69" s="733"/>
      <c r="I69" s="733"/>
      <c r="J69" s="861"/>
      <c r="K69" s="733"/>
      <c r="L69" s="862"/>
      <c r="M69" s="863"/>
      <c r="N69" s="860" t="str">
        <f aca="false">IF('別紙様式2-2（４・５月分）'!Q55="","",'別紙様式2-2（４・５月分）'!Q55)</f>
        <v/>
      </c>
      <c r="O69" s="864"/>
      <c r="P69" s="874"/>
      <c r="Q69" s="877"/>
      <c r="R69" s="875"/>
      <c r="S69" s="870"/>
      <c r="T69" s="844"/>
      <c r="U69" s="923"/>
      <c r="V69" s="871"/>
      <c r="W69" s="847"/>
      <c r="X69" s="924"/>
      <c r="Y69" s="668"/>
      <c r="Z69" s="924"/>
      <c r="AA69" s="668"/>
      <c r="AB69" s="924"/>
      <c r="AC69" s="668"/>
      <c r="AD69" s="924"/>
      <c r="AE69" s="668"/>
      <c r="AF69" s="668"/>
      <c r="AG69" s="668"/>
      <c r="AH69" s="850"/>
      <c r="AI69" s="851"/>
      <c r="AJ69" s="925"/>
      <c r="AK69" s="853"/>
      <c r="AL69" s="926"/>
      <c r="AM69" s="941"/>
      <c r="AN69" s="928"/>
      <c r="AO69" s="931"/>
      <c r="AP69" s="930"/>
      <c r="AQ69" s="931"/>
      <c r="AR69" s="932"/>
      <c r="AS69" s="933"/>
      <c r="AT69" s="936" t="str">
        <f aca="false">IF(AV68="","",IF(OR(U68="",AND(N69="ベア加算なし",OR(U68="新加算Ⅰ",U68="新加算Ⅱ",U68="新加算Ⅲ",U68="新加算Ⅳ"),AN68=""),AND(OR(U68="新加算Ⅰ",U68="新加算Ⅱ",U68="新加算Ⅲ",U68="新加算Ⅳ"),AO68=""),AND(OR(U68="新加算Ⅰ",U68="新加算Ⅱ",U68="新加算Ⅲ"),AQ68=""),AND(OR(U68="新加算Ⅰ",U68="新加算Ⅱ"),AR68=""),AND(OR(U68="新加算Ⅰ"),AS68="")),"！記入が必要な欄（ピンク色のセル）に空欄があります。空欄を埋めてください。",""))</f>
        <v/>
      </c>
      <c r="AU69" s="612"/>
      <c r="AV69" s="832"/>
      <c r="AW69" s="878" t="str">
        <f aca="false">IF('別紙様式2-2（４・５月分）'!O55="","",'別紙様式2-2（４・５月分）'!O55)</f>
        <v/>
      </c>
      <c r="AX69" s="834"/>
      <c r="AY69" s="937"/>
      <c r="AZ69" s="836" t="str">
        <f aca="false">IF(OR(U69="新加算Ⅰ",U69="新加算Ⅱ",U69="新加算Ⅲ",U69="新加算Ⅳ",U69="新加算Ⅴ（１）",U69="新加算Ⅴ（２）",U69="新加算Ⅴ（３）",U69="新加算ⅠⅤ（４）",U69="新加算Ⅴ（５）",U69="新加算Ⅴ（６）",U69="新加算Ⅴ（８）",U69="新加算Ⅴ（11）"),IF(AJ69="○","","未入力"),"")</f>
        <v/>
      </c>
      <c r="BA69" s="836" t="str">
        <f aca="false">IF(OR(V69="新加算Ⅰ",V69="新加算Ⅱ",V69="新加算Ⅲ",V69="新加算Ⅳ",V69="新加算Ⅴ（１）",V69="新加算Ⅴ（２）",V69="新加算Ⅴ（３）",V69="新加算ⅠⅤ（４）",V69="新加算Ⅴ（５）",V69="新加算Ⅴ（６）",V69="新加算Ⅴ（８）",V69="新加算Ⅴ（11）"),IF(AK69="○","","未入力"),"")</f>
        <v/>
      </c>
      <c r="BB69" s="836" t="str">
        <f aca="false">IF(OR(V69="新加算Ⅴ（７）",V69="新加算Ⅴ（９）",V69="新加算Ⅴ（10）",V69="新加算Ⅴ（12）",V69="新加算Ⅴ（13）",V69="新加算Ⅴ（14）"),IF(AL69="○","","未入力"),"")</f>
        <v/>
      </c>
      <c r="BC69" s="836" t="str">
        <f aca="false">IF(OR(V69="新加算Ⅰ",V69="新加算Ⅱ",V69="新加算Ⅲ",V69="新加算Ⅴ（１）",V69="新加算Ⅴ（３）",V69="新加算Ⅴ（８）"),IF(AM69="○","","未入力"),"")</f>
        <v/>
      </c>
      <c r="BD69" s="935" t="str">
        <f aca="false">IF(OR(V69="新加算Ⅰ",V69="新加算Ⅱ",V69="新加算Ⅴ（１）",V69="新加算Ⅴ（２）",V69="新加算Ⅴ（３）",V69="新加算Ⅴ（４）",V69="新加算Ⅴ（５）",V69="新加算Ⅴ（６）",V69="新加算Ⅴ（７）",V69="新加算Ⅴ（９）",V69="新加算Ⅴ（10）",V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9" s="832" t="str">
        <f aca="false">IF(AND(U69&lt;&gt;"（参考）令和７年度の移行予定",OR(V69="新加算Ⅰ",V69="新加算Ⅴ（１）",V69="新加算Ⅴ（２）",V69="新加算Ⅴ（５）",V69="新加算Ⅴ（７）",V69="新加算Ⅴ（10）")),IF(AO69="","未入力",IF(AO69="いずれも取得していない","要件を満たさない","")),"")</f>
        <v/>
      </c>
      <c r="BF69" s="832" t="str">
        <f aca="false">G66</f>
        <v/>
      </c>
      <c r="BG69" s="832"/>
      <c r="BH69" s="832"/>
    </row>
    <row r="70" customFormat="false" ht="30" hidden="false" customHeight="true" outlineLevel="0" collapsed="false">
      <c r="A70" s="617" t="n">
        <v>15</v>
      </c>
      <c r="B70" s="618" t="str">
        <f aca="false">IF(基本情報入力シート!C68="","",基本情報入力シート!C68)</f>
        <v/>
      </c>
      <c r="C70" s="618"/>
      <c r="D70" s="618"/>
      <c r="E70" s="618"/>
      <c r="F70" s="618"/>
      <c r="G70" s="619" t="str">
        <f aca="false">IF(基本情報入力シート!M68="","",基本情報入力シート!M68)</f>
        <v/>
      </c>
      <c r="H70" s="619" t="str">
        <f aca="false">IF(基本情報入力シート!R68="","",基本情報入力シート!R68)</f>
        <v/>
      </c>
      <c r="I70" s="619" t="str">
        <f aca="false">IF(基本情報入力シート!W68="","",基本情報入力シート!W68)</f>
        <v/>
      </c>
      <c r="J70" s="809" t="str">
        <f aca="false">IF(基本情報入力シート!X68="","",基本情報入力シート!X68)</f>
        <v/>
      </c>
      <c r="K70" s="619" t="str">
        <f aca="false">IF(基本情報入力シート!Y68="","",基本情報入力シート!Y68)</f>
        <v/>
      </c>
      <c r="L70" s="810" t="str">
        <f aca="false">IF(基本情報入力シート!AB68="","",基本情報入力シート!AB68)</f>
        <v/>
      </c>
      <c r="M70" s="811" t="e">
        <f aca="false">IF(基本情報入力シート!AC68="","",基本情報入力シート!AC68)</f>
        <v>#N/A</v>
      </c>
      <c r="N70" s="812" t="str">
        <f aca="false">IF('別紙様式2-2（４・５月分）'!Q56="","",'別紙様式2-2（４・５月分）'!Q56)</f>
        <v/>
      </c>
      <c r="O70" s="864" t="e">
        <f aca="false">IF(SUM('別紙様式2-2（４・５月分）'!R56:R58)=0,"",SUM('別紙様式2-2（４・５月分）'!R56:R58))</f>
        <v>#N/A</v>
      </c>
      <c r="P70" s="814" t="e">
        <f aca="false">IFERROR(VLOOKUP('別紙様式2-2（４・５月分）'!AR56,【参考】数式用!$AT$5:$AU$22,2,FALSE),"")))</f>
        <v>#N/A</v>
      </c>
      <c r="Q70" s="814"/>
      <c r="R70" s="814"/>
      <c r="S70" s="865" t="e">
        <f aca="false">IFERROR(VLOOKUP(K70,【参考】数式用!$A$5:$AB$27,MATCH(P70,【参考】数式用!$B$4:$AB$4,0)+1,0),"")))</f>
        <v>#N/A</v>
      </c>
      <c r="T70" s="816" t="s">
        <v>463</v>
      </c>
      <c r="U70" s="904" t="str">
        <f aca="false">IF('別紙様式2-3（６月以降分）'!U70="","",'別紙様式2-3（６月以降分）'!U70)</f>
        <v/>
      </c>
      <c r="V70" s="866" t="e">
        <f aca="false">IFERROR(VLOOKUP(K70,【参考】数式用!$A$5:$AB$27,MATCH(U70,【参考】数式用!$B$4:$AB$4,0)+1,0),"")))</f>
        <v>#N/A</v>
      </c>
      <c r="W70" s="819" t="s">
        <v>114</v>
      </c>
      <c r="X70" s="905" t="n">
        <f aca="false">'別紙様式2-3（６月以降分）'!X70</f>
        <v>6</v>
      </c>
      <c r="Y70" s="627" t="s">
        <v>115</v>
      </c>
      <c r="Z70" s="905" t="n">
        <f aca="false">'別紙様式2-3（６月以降分）'!Z70</f>
        <v>6</v>
      </c>
      <c r="AA70" s="627" t="s">
        <v>406</v>
      </c>
      <c r="AB70" s="905" t="n">
        <f aca="false">'別紙様式2-3（６月以降分）'!AB70</f>
        <v>7</v>
      </c>
      <c r="AC70" s="627" t="s">
        <v>115</v>
      </c>
      <c r="AD70" s="905" t="n">
        <f aca="false">'別紙様式2-3（６月以降分）'!AD70</f>
        <v>3</v>
      </c>
      <c r="AE70" s="627" t="s">
        <v>116</v>
      </c>
      <c r="AF70" s="627" t="s">
        <v>127</v>
      </c>
      <c r="AG70" s="627" t="n">
        <f aca="false">IF(X70&gt;=1,(AB70*12+AD70)-(X70*12+Z70)+1,"")</f>
        <v>10</v>
      </c>
      <c r="AH70" s="822" t="s">
        <v>407</v>
      </c>
      <c r="AI70" s="867" t="str">
        <f aca="false">'別紙様式2-3（６月以降分）'!AI70</f>
        <v/>
      </c>
      <c r="AJ70" s="906" t="str">
        <f aca="false">'別紙様式2-3（６月以降分）'!AJ70</f>
        <v/>
      </c>
      <c r="AK70" s="938" t="n">
        <f aca="false">'別紙様式2-3（６月以降分）'!AK70</f>
        <v>0</v>
      </c>
      <c r="AL70" s="908" t="str">
        <f aca="false">IF('別紙様式2-3（６月以降分）'!AL70="","",'別紙様式2-3（６月以降分）'!AL70)</f>
        <v/>
      </c>
      <c r="AM70" s="909" t="n">
        <f aca="false">'別紙様式2-3（６月以降分）'!AM70</f>
        <v>0</v>
      </c>
      <c r="AN70" s="910" t="str">
        <f aca="false">IF('別紙様式2-3（６月以降分）'!AN70="","",'別紙様式2-3（６月以降分）'!AN70)</f>
        <v/>
      </c>
      <c r="AO70" s="705" t="str">
        <f aca="false">IF('別紙様式2-3（６月以降分）'!AO70="","",'別紙様式2-3（６月以降分）'!AO70)</f>
        <v/>
      </c>
      <c r="AP70" s="912" t="str">
        <f aca="false">IF('別紙様式2-3（６月以降分）'!AP70="","",'別紙様式2-3（６月以降分）'!AP70)</f>
        <v/>
      </c>
      <c r="AQ70" s="705" t="str">
        <f aca="false">IF('別紙様式2-3（６月以降分）'!AQ70="","",'別紙様式2-3（６月以降分）'!AQ70)</f>
        <v/>
      </c>
      <c r="AR70" s="914" t="str">
        <f aca="false">IF('別紙様式2-3（６月以降分）'!AR70="","",'別紙様式2-3（６月以降分）'!AR70)</f>
        <v/>
      </c>
      <c r="AS70" s="915" t="str">
        <f aca="false">IF('別紙様式2-3（６月以降分）'!AS70="","",'別紙様式2-3（６月以降分）'!AS70)</f>
        <v/>
      </c>
      <c r="AT70" s="916" t="str">
        <f aca="false">IF(AV72="","",IF(V72&lt;V70,"！加算の要件上は問題ありませんが、令和６年度当初の新加算の加算率と比較して、移行後の加算率が下がる計画になっています。",""))</f>
        <v/>
      </c>
      <c r="AU70" s="939"/>
      <c r="AV70" s="918"/>
      <c r="AW70" s="878" t="str">
        <f aca="false">IF('別紙様式2-2（４・５月分）'!O56="","",'別紙様式2-2（４・５月分）'!O56)</f>
        <v/>
      </c>
      <c r="AX70" s="834" t="e">
        <f aca="false">IF(SUM('別紙様式2-2（４・５月分）'!P56:P58)=0,"",SUM('別紙様式2-2（４・５月分）'!P56:P58))</f>
        <v>#N/A</v>
      </c>
      <c r="AY70" s="920" t="e">
        <f aca="false">IFERROR(VLOOKUP(K70,【参考】数式用!$AJ$2:$AK$24,2,FALSE),"")))</f>
        <v>#N/A</v>
      </c>
      <c r="AZ70" s="685"/>
      <c r="BE70" s="12"/>
      <c r="BF70" s="832" t="str">
        <f aca="false">G70</f>
        <v/>
      </c>
      <c r="BG70" s="832"/>
      <c r="BH70" s="832"/>
    </row>
    <row r="71" customFormat="false" ht="15" hidden="false" customHeight="true" outlineLevel="0" collapsed="false">
      <c r="A71" s="617"/>
      <c r="B71" s="618"/>
      <c r="C71" s="618"/>
      <c r="D71" s="618"/>
      <c r="E71" s="618"/>
      <c r="F71" s="618"/>
      <c r="G71" s="619"/>
      <c r="H71" s="619"/>
      <c r="I71" s="619"/>
      <c r="J71" s="809"/>
      <c r="K71" s="619"/>
      <c r="L71" s="810"/>
      <c r="M71" s="811"/>
      <c r="N71" s="838" t="str">
        <f aca="false">IF('別紙様式2-2（４・５月分）'!Q57="","",'別紙様式2-2（４・５月分）'!Q57)</f>
        <v/>
      </c>
      <c r="O71" s="864"/>
      <c r="P71" s="814"/>
      <c r="Q71" s="814"/>
      <c r="R71" s="814"/>
      <c r="S71" s="865"/>
      <c r="T71" s="816"/>
      <c r="U71" s="904"/>
      <c r="V71" s="866"/>
      <c r="W71" s="819"/>
      <c r="X71" s="905"/>
      <c r="Y71" s="627"/>
      <c r="Z71" s="905"/>
      <c r="AA71" s="627"/>
      <c r="AB71" s="905"/>
      <c r="AC71" s="627"/>
      <c r="AD71" s="905"/>
      <c r="AE71" s="627"/>
      <c r="AF71" s="627"/>
      <c r="AG71" s="627"/>
      <c r="AH71" s="822"/>
      <c r="AI71" s="867"/>
      <c r="AJ71" s="906"/>
      <c r="AK71" s="938"/>
      <c r="AL71" s="908"/>
      <c r="AM71" s="909"/>
      <c r="AN71" s="910"/>
      <c r="AO71" s="705"/>
      <c r="AP71" s="912"/>
      <c r="AQ71" s="705"/>
      <c r="AR71" s="914"/>
      <c r="AS71" s="915"/>
      <c r="AT71" s="921" t="str">
        <f aca="false">IF(AV72="","",IF(OR(AB72="",AB72&lt;&gt;7,AD72="",AD72&lt;&gt;3),"！算定期間の終わりが令和７年３月になっていません。年度内の廃止予定等がなければ、算定対象月を令和７年３月にしてください。",""))</f>
        <v/>
      </c>
      <c r="AU71" s="939"/>
      <c r="AV71" s="918"/>
      <c r="AW71" s="878" t="str">
        <f aca="false">IF('別紙様式2-2（４・５月分）'!O57="","",'別紙様式2-2（４・５月分）'!O57)</f>
        <v/>
      </c>
      <c r="AX71" s="834"/>
      <c r="AY71" s="920"/>
      <c r="AZ71" s="574"/>
      <c r="BE71" s="12"/>
      <c r="BF71" s="832" t="str">
        <f aca="false">G70</f>
        <v/>
      </c>
      <c r="BG71" s="832"/>
      <c r="BH71" s="832"/>
    </row>
    <row r="72" customFormat="false" ht="15" hidden="false" customHeight="true" outlineLevel="0" collapsed="false">
      <c r="A72" s="617"/>
      <c r="B72" s="618"/>
      <c r="C72" s="618"/>
      <c r="D72" s="618"/>
      <c r="E72" s="618"/>
      <c r="F72" s="618"/>
      <c r="G72" s="619"/>
      <c r="H72" s="619"/>
      <c r="I72" s="619"/>
      <c r="J72" s="809"/>
      <c r="K72" s="619"/>
      <c r="L72" s="810"/>
      <c r="M72" s="811"/>
      <c r="N72" s="838"/>
      <c r="O72" s="864"/>
      <c r="P72" s="874" t="s">
        <v>118</v>
      </c>
      <c r="Q72" s="877" t="e">
        <f aca="false">IFERROR(VLOOKUP('別紙様式2-2（４・５月分）'!AR56,【参考】数式用!$AT$5:$AV$22,3,FALSE),"")))</f>
        <v>#N/A</v>
      </c>
      <c r="R72" s="875" t="s">
        <v>120</v>
      </c>
      <c r="S72" s="876" t="e">
        <f aca="false">IFERROR(VLOOKUP(K70,【参考】数式用!$A$5:$AB$27,MATCH(Q72,【参考】数式用!$B$4:$AB$4,0)+1,0),"")))</f>
        <v>#N/A</v>
      </c>
      <c r="T72" s="844" t="s">
        <v>464</v>
      </c>
      <c r="U72" s="923"/>
      <c r="V72" s="871" t="e">
        <f aca="false">IFERROR(VLOOKUP(K70,【参考】数式用!$A$5:$AB$27,MATCH(U72,【参考】数式用!$B$4:$AB$4,0)+1,0),"")))</f>
        <v>#N/A</v>
      </c>
      <c r="W72" s="847" t="s">
        <v>114</v>
      </c>
      <c r="X72" s="924"/>
      <c r="Y72" s="668" t="s">
        <v>115</v>
      </c>
      <c r="Z72" s="924"/>
      <c r="AA72" s="668" t="s">
        <v>406</v>
      </c>
      <c r="AB72" s="924"/>
      <c r="AC72" s="668" t="s">
        <v>115</v>
      </c>
      <c r="AD72" s="924"/>
      <c r="AE72" s="668" t="s">
        <v>116</v>
      </c>
      <c r="AF72" s="668" t="s">
        <v>127</v>
      </c>
      <c r="AG72" s="668" t="str">
        <f aca="false">IF(X72&gt;=1,(AB72*12+AD72)-(X72*12+Z72)+1,"")</f>
        <v/>
      </c>
      <c r="AH72" s="850" t="s">
        <v>407</v>
      </c>
      <c r="AI72" s="851" t="str">
        <f aca="false">IFERROR(ROUNDDOWN(ROUND(L70*V72,0)*M70,0)*AG72,"")</f>
        <v/>
      </c>
      <c r="AJ72" s="925" t="str">
        <f aca="false">IFERROR(ROUNDDOWN(ROUND((L70*(V72-AX70)),0)*M70,0)*AG72,"")</f>
        <v/>
      </c>
      <c r="AK72" s="853" t="e">
        <f aca="false">IFERROR(ROUNDDOWN(ROUNDDOWN(ROUND(L70*VLOOKUP(K70,【参考】数式用!$A$5:$AB$27,MATCH("新加算Ⅳ",【参考】数式用!$B$4:$AB$4,0)+1,0),0)*M70,0)*AG72*0.5,0),"")),0),0),0))</f>
        <v>#N/A</v>
      </c>
      <c r="AL72" s="926"/>
      <c r="AM72" s="941" t="e">
        <f aca="false">IFERROR(IF('別紙様式2-2（４・５月分）'!Q58="ベア加算","", IF(OR(U72="新加算Ⅰ",U72="新加算Ⅱ",U72="新加算Ⅲ",U72="新加算Ⅳ"),ROUNDDOWN(ROUND(L70*VLOOKUP(K70,【参考】数式用!$A$5:$I$27,MATCH("ベア加算",【参考】数式用!$B$4:$I$4,0)+1,0),0)*M70,0)*AG72,"")),"")),0),0))))</f>
        <v>#N/A</v>
      </c>
      <c r="AN72" s="928"/>
      <c r="AO72" s="931"/>
      <c r="AP72" s="930"/>
      <c r="AQ72" s="931"/>
      <c r="AR72" s="932"/>
      <c r="AS72" s="933"/>
      <c r="AT72" s="921"/>
      <c r="AU72" s="612"/>
      <c r="AV72" s="832" t="str">
        <f aca="false">IF(OR(AB70&lt;&gt;7,AD70&lt;&gt;3),"V列に色付け","")</f>
        <v/>
      </c>
      <c r="AW72" s="878"/>
      <c r="AX72" s="834"/>
      <c r="AY72" s="934"/>
      <c r="AZ72" s="836" t="e">
        <f aca="false">IF(AM72&lt;&gt;"",IF(AN72="○","入力済","未入力"),"")</f>
        <v>#N/A</v>
      </c>
      <c r="BA72" s="836" t="str">
        <f aca="false">IF(OR(U72="新加算Ⅰ",U72="新加算Ⅱ",U72="新加算Ⅲ",U72="新加算Ⅳ",U72="新加算Ⅴ（１）",U72="新加算Ⅴ（２）",U72="新加算Ⅴ（３）",U72="新加算ⅠⅤ（４）",U72="新加算Ⅴ（５）",U72="新加算Ⅴ（６）",U72="新加算Ⅴ（８）",U72="新加算Ⅴ（11）"),IF(OR(AO72="○",AO72="令和６年度中に満たす"),"入力済","未入力"),"")</f>
        <v/>
      </c>
      <c r="BB72" s="836" t="str">
        <f aca="false">IF(OR(U72="新加算Ⅴ（７）",U72="新加算Ⅴ（９）",U72="新加算Ⅴ（10）",U72="新加算Ⅴ（12）",U72="新加算Ⅴ（13）",U72="新加算Ⅴ（14）"),IF(OR(AP72="○",AP72="令和６年度中に満たす"),"入力済","未入力"),"")</f>
        <v/>
      </c>
      <c r="BC72" s="836" t="str">
        <f aca="false">IF(OR(U72="新加算Ⅰ",U72="新加算Ⅱ",U72="新加算Ⅲ",U72="新加算Ⅴ（１）",U72="新加算Ⅴ（３）",U72="新加算Ⅴ（８）"),IF(OR(AQ72="○",AQ72="令和６年度中に満たす"),"入力済","未入力"),"")</f>
        <v/>
      </c>
      <c r="BD72" s="935" t="str">
        <f aca="false">IF(OR(U72="新加算Ⅰ",U72="新加算Ⅱ",U72="新加算Ⅴ（１）",U72="新加算Ⅴ（２）",U72="新加算Ⅴ（３）",U72="新加算Ⅴ（４）",U72="新加算Ⅴ（５）",U72="新加算Ⅴ（６）",U72="新加算Ⅴ（７）",U72="新加算Ⅴ（９）",U72="新加算Ⅴ（10）",U72="新加算Ⅴ（12）"),IF(OR(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（病院等（老健以外）)",K70&lt;&gt;"（介護予防）短期入所療養介護（医療院）"),AR72&lt;&gt;""),1,""),"")</f>
        <v/>
      </c>
      <c r="BE72" s="832" t="str">
        <f aca="false">IF(OR(U72="新加算Ⅰ",U72="新加算Ⅴ（１）",U72="新加算Ⅴ（２）",U72="新加算Ⅴ（５）",U72="新加算Ⅴ（７）",U72="新加算Ⅴ（10）"),IF(AS72="","未入力","入力済"),"")</f>
        <v/>
      </c>
      <c r="BF72" s="832" t="str">
        <f aca="false">G70</f>
        <v/>
      </c>
      <c r="BG72" s="832"/>
      <c r="BH72" s="832"/>
    </row>
    <row r="73" customFormat="false" ht="30" hidden="false" customHeight="true" outlineLevel="0" collapsed="false">
      <c r="A73" s="617"/>
      <c r="B73" s="618"/>
      <c r="C73" s="618"/>
      <c r="D73" s="618"/>
      <c r="E73" s="618"/>
      <c r="F73" s="618"/>
      <c r="G73" s="619"/>
      <c r="H73" s="619"/>
      <c r="I73" s="619"/>
      <c r="J73" s="809"/>
      <c r="K73" s="619"/>
      <c r="L73" s="810"/>
      <c r="M73" s="811"/>
      <c r="N73" s="860" t="str">
        <f aca="false">IF('別紙様式2-2（４・５月分）'!Q58="","",'別紙様式2-2（４・５月分）'!Q58)</f>
        <v/>
      </c>
      <c r="O73" s="864"/>
      <c r="P73" s="874"/>
      <c r="Q73" s="877"/>
      <c r="R73" s="875"/>
      <c r="S73" s="876"/>
      <c r="T73" s="844"/>
      <c r="U73" s="923"/>
      <c r="V73" s="871"/>
      <c r="W73" s="847"/>
      <c r="X73" s="924"/>
      <c r="Y73" s="668"/>
      <c r="Z73" s="924"/>
      <c r="AA73" s="668"/>
      <c r="AB73" s="924"/>
      <c r="AC73" s="668"/>
      <c r="AD73" s="924"/>
      <c r="AE73" s="668"/>
      <c r="AF73" s="668"/>
      <c r="AG73" s="668"/>
      <c r="AH73" s="850"/>
      <c r="AI73" s="851"/>
      <c r="AJ73" s="925"/>
      <c r="AK73" s="853"/>
      <c r="AL73" s="926"/>
      <c r="AM73" s="941"/>
      <c r="AN73" s="928"/>
      <c r="AO73" s="931"/>
      <c r="AP73" s="930"/>
      <c r="AQ73" s="931"/>
      <c r="AR73" s="932"/>
      <c r="AS73" s="933"/>
      <c r="AT73" s="936" t="str">
        <f aca="false">IF(AV72="","",IF(OR(U72="",AND(N73="ベア加算なし",OR(U72="新加算Ⅰ",U72="新加算Ⅱ",U72="新加算Ⅲ",U72="新加算Ⅳ"),AN72=""),AND(OR(U72="新加算Ⅰ",U72="新加算Ⅱ",U72="新加算Ⅲ",U72="新加算Ⅳ"),AO72=""),AND(OR(U72="新加算Ⅰ",U72="新加算Ⅱ",U72="新加算Ⅲ"),AQ72=""),AND(OR(U72="新加算Ⅰ",U72="新加算Ⅱ"),AR72=""),AND(OR(U72="新加算Ⅰ"),AS72="")),"！記入が必要な欄（ピンク色のセル）に空欄があります。空欄を埋めてください。",""))</f>
        <v/>
      </c>
      <c r="AU73" s="612"/>
      <c r="AV73" s="832"/>
      <c r="AW73" s="878" t="str">
        <f aca="false">IF('別紙様式2-2（４・５月分）'!O58="","",'別紙様式2-2（４・５月分）'!O58)</f>
        <v/>
      </c>
      <c r="AX73" s="834"/>
      <c r="AY73" s="937"/>
      <c r="AZ73" s="836" t="str">
        <f aca="false">IF(OR(U73="新加算Ⅰ",U73="新加算Ⅱ",U73="新加算Ⅲ",U73="新加算Ⅳ",U73="新加算Ⅴ（１）",U73="新加算Ⅴ（２）",U73="新加算Ⅴ（３）",U73="新加算ⅠⅤ（４）",U73="新加算Ⅴ（５）",U73="新加算Ⅴ（６）",U73="新加算Ⅴ（８）",U73="新加算Ⅴ（11）"),IF(AJ73="○","","未入力"),"")</f>
        <v/>
      </c>
      <c r="BA73" s="836" t="str">
        <f aca="false">IF(OR(V73="新加算Ⅰ",V73="新加算Ⅱ",V73="新加算Ⅲ",V73="新加算Ⅳ",V73="新加算Ⅴ（１）",V73="新加算Ⅴ（２）",V73="新加算Ⅴ（３）",V73="新加算ⅠⅤ（４）",V73="新加算Ⅴ（５）",V73="新加算Ⅴ（６）",V73="新加算Ⅴ（８）",V73="新加算Ⅴ（11）"),IF(AK73="○","","未入力"),"")</f>
        <v/>
      </c>
      <c r="BB73" s="836" t="str">
        <f aca="false">IF(OR(V73="新加算Ⅴ（７）",V73="新加算Ⅴ（９）",V73="新加算Ⅴ（10）",V73="新加算Ⅴ（12）",V73="新加算Ⅴ（13）",V73="新加算Ⅴ（14）"),IF(AL73="○","","未入力"),"")</f>
        <v/>
      </c>
      <c r="BC73" s="836" t="str">
        <f aca="false">IF(OR(V73="新加算Ⅰ",V73="新加算Ⅱ",V73="新加算Ⅲ",V73="新加算Ⅴ（１）",V73="新加算Ⅴ（３）",V73="新加算Ⅴ（８）"),IF(AM73="○","","未入力"),"")</f>
        <v/>
      </c>
      <c r="BD73" s="935" t="str">
        <f aca="false">IF(OR(V73="新加算Ⅰ",V73="新加算Ⅱ",V73="新加算Ⅴ（１）",V73="新加算Ⅴ（２）",V73="新加算Ⅴ（３）",V73="新加算Ⅴ（４）",V73="新加算Ⅴ（５）",V73="新加算Ⅴ（６）",V73="新加算Ⅴ（７）",V73="新加算Ⅴ（９）",V73="新加算Ⅴ（10）",V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73" s="832" t="str">
        <f aca="false">IF(AND(U73&lt;&gt;"（参考）令和７年度の移行予定",OR(V73="新加算Ⅰ",V73="新加算Ⅴ（１）",V73="新加算Ⅴ（２）",V73="新加算Ⅴ（５）",V73="新加算Ⅴ（７）",V73="新加算Ⅴ（10）")),IF(AO73="","未入力",IF(AO73="いずれも取得していない","要件を満たさない","")),"")</f>
        <v/>
      </c>
      <c r="BF73" s="832" t="str">
        <f aca="false">G70</f>
        <v/>
      </c>
      <c r="BG73" s="832"/>
      <c r="BH73" s="832"/>
    </row>
    <row r="74" customFormat="false" ht="30" hidden="false" customHeight="true" outlineLevel="0" collapsed="false">
      <c r="A74" s="731" t="n">
        <v>16</v>
      </c>
      <c r="B74" s="732" t="str">
        <f aca="false">IF(基本情報入力シート!C69="","",基本情報入力シート!C69)</f>
        <v/>
      </c>
      <c r="C74" s="732"/>
      <c r="D74" s="732"/>
      <c r="E74" s="732"/>
      <c r="F74" s="732"/>
      <c r="G74" s="733" t="str">
        <f aca="false">IF(基本情報入力シート!M69="","",基本情報入力シート!M69)</f>
        <v/>
      </c>
      <c r="H74" s="733" t="str">
        <f aca="false">IF(基本情報入力シート!R69="","",基本情報入力シート!R69)</f>
        <v/>
      </c>
      <c r="I74" s="733" t="str">
        <f aca="false">IF(基本情報入力シート!W69="","",基本情報入力シート!W69)</f>
        <v/>
      </c>
      <c r="J74" s="861" t="str">
        <f aca="false">IF(基本情報入力シート!X69="","",基本情報入力シート!X69)</f>
        <v/>
      </c>
      <c r="K74" s="733" t="str">
        <f aca="false">IF(基本情報入力シート!Y69="","",基本情報入力シート!Y69)</f>
        <v/>
      </c>
      <c r="L74" s="862" t="str">
        <f aca="false">IF(基本情報入力シート!AB69="","",基本情報入力シート!AB69)</f>
        <v/>
      </c>
      <c r="M74" s="863" t="e">
        <f aca="false">IF(基本情報入力シート!AC69="","",基本情報入力シート!AC69)</f>
        <v>#N/A</v>
      </c>
      <c r="N74" s="812" t="str">
        <f aca="false">IF('別紙様式2-2（４・５月分）'!Q59="","",'別紙様式2-2（４・５月分）'!Q59)</f>
        <v/>
      </c>
      <c r="O74" s="864" t="e">
        <f aca="false">IF(SUM('別紙様式2-2（４・５月分）'!R59:R61)=0,"",SUM('別紙様式2-2（４・５月分）'!R59:R61))</f>
        <v>#N/A</v>
      </c>
      <c r="P74" s="814" t="e">
        <f aca="false">IFERROR(VLOOKUP('別紙様式2-2（４・５月分）'!AR59,【参考】数式用!$AT$5:$AU$22,2,FALSE),"")))</f>
        <v>#N/A</v>
      </c>
      <c r="Q74" s="814"/>
      <c r="R74" s="814"/>
      <c r="S74" s="865" t="e">
        <f aca="false">IFERROR(VLOOKUP(K74,【参考】数式用!$A$5:$AB$27,MATCH(P74,【参考】数式用!$B$4:$AB$4,0)+1,0),"")))</f>
        <v>#N/A</v>
      </c>
      <c r="T74" s="816" t="s">
        <v>463</v>
      </c>
      <c r="U74" s="904" t="str">
        <f aca="false">IF('別紙様式2-3（６月以降分）'!U74="","",'別紙様式2-3（６月以降分）'!U74)</f>
        <v/>
      </c>
      <c r="V74" s="866" t="e">
        <f aca="false">IFERROR(VLOOKUP(K74,【参考】数式用!$A$5:$AB$27,MATCH(U74,【参考】数式用!$B$4:$AB$4,0)+1,0),"")))</f>
        <v>#N/A</v>
      </c>
      <c r="W74" s="819" t="s">
        <v>114</v>
      </c>
      <c r="X74" s="905" t="n">
        <f aca="false">'別紙様式2-3（６月以降分）'!X74</f>
        <v>6</v>
      </c>
      <c r="Y74" s="627" t="s">
        <v>115</v>
      </c>
      <c r="Z74" s="905" t="n">
        <f aca="false">'別紙様式2-3（６月以降分）'!Z74</f>
        <v>6</v>
      </c>
      <c r="AA74" s="627" t="s">
        <v>406</v>
      </c>
      <c r="AB74" s="905" t="n">
        <f aca="false">'別紙様式2-3（６月以降分）'!AB74</f>
        <v>7</v>
      </c>
      <c r="AC74" s="627" t="s">
        <v>115</v>
      </c>
      <c r="AD74" s="905" t="n">
        <f aca="false">'別紙様式2-3（６月以降分）'!AD74</f>
        <v>3</v>
      </c>
      <c r="AE74" s="627" t="s">
        <v>116</v>
      </c>
      <c r="AF74" s="627" t="s">
        <v>127</v>
      </c>
      <c r="AG74" s="627" t="n">
        <f aca="false">IF(X74&gt;=1,(AB74*12+AD74)-(X74*12+Z74)+1,"")</f>
        <v>10</v>
      </c>
      <c r="AH74" s="822" t="s">
        <v>407</v>
      </c>
      <c r="AI74" s="867" t="str">
        <f aca="false">'別紙様式2-3（６月以降分）'!AI74</f>
        <v/>
      </c>
      <c r="AJ74" s="906" t="str">
        <f aca="false">'別紙様式2-3（６月以降分）'!AJ74</f>
        <v/>
      </c>
      <c r="AK74" s="938" t="n">
        <f aca="false">'別紙様式2-3（６月以降分）'!AK74</f>
        <v>0</v>
      </c>
      <c r="AL74" s="908" t="str">
        <f aca="false">IF('別紙様式2-3（６月以降分）'!AL74="","",'別紙様式2-3（６月以降分）'!AL74)</f>
        <v/>
      </c>
      <c r="AM74" s="909" t="n">
        <f aca="false">'別紙様式2-3（６月以降分）'!AM74</f>
        <v>0</v>
      </c>
      <c r="AN74" s="910" t="str">
        <f aca="false">IF('別紙様式2-3（６月以降分）'!AN74="","",'別紙様式2-3（６月以降分）'!AN74)</f>
        <v/>
      </c>
      <c r="AO74" s="705" t="str">
        <f aca="false">IF('別紙様式2-3（６月以降分）'!AO74="","",'別紙様式2-3（６月以降分）'!AO74)</f>
        <v/>
      </c>
      <c r="AP74" s="912" t="str">
        <f aca="false">IF('別紙様式2-3（６月以降分）'!AP74="","",'別紙様式2-3（６月以降分）'!AP74)</f>
        <v/>
      </c>
      <c r="AQ74" s="705" t="str">
        <f aca="false">IF('別紙様式2-3（６月以降分）'!AQ74="","",'別紙様式2-3（６月以降分）'!AQ74)</f>
        <v/>
      </c>
      <c r="AR74" s="914" t="str">
        <f aca="false">IF('別紙様式2-3（６月以降分）'!AR74="","",'別紙様式2-3（６月以降分）'!AR74)</f>
        <v/>
      </c>
      <c r="AS74" s="915" t="str">
        <f aca="false">IF('別紙様式2-3（６月以降分）'!AS74="","",'別紙様式2-3（６月以降分）'!AS74)</f>
        <v/>
      </c>
      <c r="AT74" s="916" t="str">
        <f aca="false">IF(AV76="","",IF(V76&lt;V74,"！加算の要件上は問題ありませんが、令和６年度当初の新加算の加算率と比較して、移行後の加算率が下がる計画になっています。",""))</f>
        <v/>
      </c>
      <c r="AU74" s="939"/>
      <c r="AV74" s="918"/>
      <c r="AW74" s="878" t="str">
        <f aca="false">IF('別紙様式2-2（４・５月分）'!O59="","",'別紙様式2-2（４・５月分）'!O59)</f>
        <v/>
      </c>
      <c r="AX74" s="834" t="e">
        <f aca="false">IF(SUM('別紙様式2-2（４・５月分）'!P59:P61)=0,"",SUM('別紙様式2-2（４・５月分）'!P59:P61))</f>
        <v>#N/A</v>
      </c>
      <c r="AY74" s="940" t="e">
        <f aca="false">IFERROR(VLOOKUP(K74,【参考】数式用!$AJ$2:$AK$24,2,FALSE),"")))</f>
        <v>#N/A</v>
      </c>
      <c r="AZ74" s="685"/>
      <c r="BE74" s="12"/>
      <c r="BF74" s="832" t="str">
        <f aca="false">G74</f>
        <v/>
      </c>
      <c r="BG74" s="832"/>
      <c r="BH74" s="832"/>
    </row>
    <row r="75" customFormat="false" ht="15" hidden="false" customHeight="true" outlineLevel="0" collapsed="false">
      <c r="A75" s="731"/>
      <c r="B75" s="732"/>
      <c r="C75" s="732"/>
      <c r="D75" s="732"/>
      <c r="E75" s="732"/>
      <c r="F75" s="732"/>
      <c r="G75" s="733"/>
      <c r="H75" s="733"/>
      <c r="I75" s="733"/>
      <c r="J75" s="861"/>
      <c r="K75" s="733"/>
      <c r="L75" s="862"/>
      <c r="M75" s="863"/>
      <c r="N75" s="838" t="str">
        <f aca="false">IF('別紙様式2-2（４・５月分）'!Q60="","",'別紙様式2-2（４・５月分）'!Q60)</f>
        <v/>
      </c>
      <c r="O75" s="864"/>
      <c r="P75" s="814"/>
      <c r="Q75" s="814"/>
      <c r="R75" s="814"/>
      <c r="S75" s="865"/>
      <c r="T75" s="816"/>
      <c r="U75" s="904"/>
      <c r="V75" s="866"/>
      <c r="W75" s="819"/>
      <c r="X75" s="905"/>
      <c r="Y75" s="627"/>
      <c r="Z75" s="905"/>
      <c r="AA75" s="627"/>
      <c r="AB75" s="905"/>
      <c r="AC75" s="627"/>
      <c r="AD75" s="905"/>
      <c r="AE75" s="627"/>
      <c r="AF75" s="627"/>
      <c r="AG75" s="627"/>
      <c r="AH75" s="822"/>
      <c r="AI75" s="867"/>
      <c r="AJ75" s="906"/>
      <c r="AK75" s="938"/>
      <c r="AL75" s="908"/>
      <c r="AM75" s="909"/>
      <c r="AN75" s="910"/>
      <c r="AO75" s="705"/>
      <c r="AP75" s="912"/>
      <c r="AQ75" s="705"/>
      <c r="AR75" s="914"/>
      <c r="AS75" s="915"/>
      <c r="AT75" s="921" t="str">
        <f aca="false">IF(AV76="","",IF(OR(AB76="",AB76&lt;&gt;7,AD76="",AD76&lt;&gt;3),"！算定期間の終わりが令和７年３月になっていません。年度内の廃止予定等がなければ、算定対象月を令和７年３月にしてください。",""))</f>
        <v/>
      </c>
      <c r="AU75" s="939"/>
      <c r="AV75" s="918"/>
      <c r="AW75" s="878" t="str">
        <f aca="false">IF('別紙様式2-2（４・５月分）'!O60="","",'別紙様式2-2（４・５月分）'!O60)</f>
        <v/>
      </c>
      <c r="AX75" s="834"/>
      <c r="AY75" s="940"/>
      <c r="AZ75" s="574"/>
      <c r="BE75" s="12"/>
      <c r="BF75" s="832" t="str">
        <f aca="false">G74</f>
        <v/>
      </c>
      <c r="BG75" s="832"/>
      <c r="BH75" s="832"/>
    </row>
    <row r="76" customFormat="false" ht="15" hidden="false" customHeight="true" outlineLevel="0" collapsed="false">
      <c r="A76" s="731"/>
      <c r="B76" s="732"/>
      <c r="C76" s="732"/>
      <c r="D76" s="732"/>
      <c r="E76" s="732"/>
      <c r="F76" s="732"/>
      <c r="G76" s="733"/>
      <c r="H76" s="733"/>
      <c r="I76" s="733"/>
      <c r="J76" s="861"/>
      <c r="K76" s="733"/>
      <c r="L76" s="862"/>
      <c r="M76" s="863"/>
      <c r="N76" s="838"/>
      <c r="O76" s="864"/>
      <c r="P76" s="874" t="s">
        <v>118</v>
      </c>
      <c r="Q76" s="877" t="e">
        <f aca="false">IFERROR(VLOOKUP('別紙様式2-2（４・５月分）'!AR59,【参考】数式用!$AT$5:$AV$22,3,FALSE),"")))</f>
        <v>#N/A</v>
      </c>
      <c r="R76" s="875" t="s">
        <v>120</v>
      </c>
      <c r="S76" s="870" t="e">
        <f aca="false">IFERROR(VLOOKUP(K74,【参考】数式用!$A$5:$AB$27,MATCH(Q76,【参考】数式用!$B$4:$AB$4,0)+1,0),"")))</f>
        <v>#N/A</v>
      </c>
      <c r="T76" s="844" t="s">
        <v>464</v>
      </c>
      <c r="U76" s="923"/>
      <c r="V76" s="871" t="e">
        <f aca="false">IFERROR(VLOOKUP(K74,【参考】数式用!$A$5:$AB$27,MATCH(U76,【参考】数式用!$B$4:$AB$4,0)+1,0),"")))</f>
        <v>#N/A</v>
      </c>
      <c r="W76" s="847" t="s">
        <v>114</v>
      </c>
      <c r="X76" s="924"/>
      <c r="Y76" s="668" t="s">
        <v>115</v>
      </c>
      <c r="Z76" s="924"/>
      <c r="AA76" s="668" t="s">
        <v>406</v>
      </c>
      <c r="AB76" s="924"/>
      <c r="AC76" s="668" t="s">
        <v>115</v>
      </c>
      <c r="AD76" s="924"/>
      <c r="AE76" s="668" t="s">
        <v>116</v>
      </c>
      <c r="AF76" s="668" t="s">
        <v>127</v>
      </c>
      <c r="AG76" s="668" t="str">
        <f aca="false">IF(X76&gt;=1,(AB76*12+AD76)-(X76*12+Z76)+1,"")</f>
        <v/>
      </c>
      <c r="AH76" s="850" t="s">
        <v>407</v>
      </c>
      <c r="AI76" s="851" t="str">
        <f aca="false">IFERROR(ROUNDDOWN(ROUND(L74*V76,0)*M74,0)*AG76,"")</f>
        <v/>
      </c>
      <c r="AJ76" s="925" t="str">
        <f aca="false">IFERROR(ROUNDDOWN(ROUND((L74*(V76-AX74)),0)*M74,0)*AG76,"")</f>
        <v/>
      </c>
      <c r="AK76" s="853" t="e">
        <f aca="false">IFERROR(ROUNDDOWN(ROUNDDOWN(ROUND(L74*VLOOKUP(K74,【参考】数式用!$A$5:$AB$27,MATCH("新加算Ⅳ",【参考】数式用!$B$4:$AB$4,0)+1,0),0)*M74,0)*AG76*0.5,0),"")),0),0),0))</f>
        <v>#N/A</v>
      </c>
      <c r="AL76" s="926"/>
      <c r="AM76" s="941" t="e">
        <f aca="false">IFERROR(IF('別紙様式2-2（４・５月分）'!Q61="ベア加算","", IF(OR(U76="新加算Ⅰ",U76="新加算Ⅱ",U76="新加算Ⅲ",U76="新加算Ⅳ"),ROUNDDOWN(ROUND(L74*VLOOKUP(K74,【参考】数式用!$A$5:$I$27,MATCH("ベア加算",【参考】数式用!$B$4:$I$4,0)+1,0),0)*M74,0)*AG76,"")),"")),0),0))))</f>
        <v>#N/A</v>
      </c>
      <c r="AN76" s="928"/>
      <c r="AO76" s="931"/>
      <c r="AP76" s="930"/>
      <c r="AQ76" s="931"/>
      <c r="AR76" s="932"/>
      <c r="AS76" s="933"/>
      <c r="AT76" s="921"/>
      <c r="AU76" s="612"/>
      <c r="AV76" s="832" t="str">
        <f aca="false">IF(OR(AB74&lt;&gt;7,AD74&lt;&gt;3),"V列に色付け","")</f>
        <v/>
      </c>
      <c r="AW76" s="878"/>
      <c r="AX76" s="834"/>
      <c r="AY76" s="934"/>
      <c r="AZ76" s="836" t="e">
        <f aca="false">IF(AM76&lt;&gt;"",IF(AN76="○","入力済","未入力"),"")</f>
        <v>#N/A</v>
      </c>
      <c r="BA76" s="836" t="str">
        <f aca="false">IF(OR(U76="新加算Ⅰ",U76="新加算Ⅱ",U76="新加算Ⅲ",U76="新加算Ⅳ",U76="新加算Ⅴ（１）",U76="新加算Ⅴ（２）",U76="新加算Ⅴ（３）",U76="新加算ⅠⅤ（４）",U76="新加算Ⅴ（５）",U76="新加算Ⅴ（６）",U76="新加算Ⅴ（８）",U76="新加算Ⅴ（11）"),IF(OR(AO76="○",AO76="令和６年度中に満たす"),"入力済","未入力"),"")</f>
        <v/>
      </c>
      <c r="BB76" s="836" t="str">
        <f aca="false">IF(OR(U76="新加算Ⅴ（７）",U76="新加算Ⅴ（９）",U76="新加算Ⅴ（10）",U76="新加算Ⅴ（12）",U76="新加算Ⅴ（13）",U76="新加算Ⅴ（14）"),IF(OR(AP76="○",AP76="令和６年度中に満たす"),"入力済","未入力"),"")</f>
        <v/>
      </c>
      <c r="BC76" s="836" t="str">
        <f aca="false">IF(OR(U76="新加算Ⅰ",U76="新加算Ⅱ",U76="新加算Ⅲ",U76="新加算Ⅴ（１）",U76="新加算Ⅴ（３）",U76="新加算Ⅴ（８）"),IF(OR(AQ76="○",AQ76="令和６年度中に満たす"),"入力済","未入力"),"")</f>
        <v/>
      </c>
      <c r="BD76" s="935" t="str">
        <f aca="false">IF(OR(U76="新加算Ⅰ",U76="新加算Ⅱ",U76="新加算Ⅴ（１）",U76="新加算Ⅴ（２）",U76="新加算Ⅴ（３）",U76="新加算Ⅴ（４）",U76="新加算Ⅴ（５）",U76="新加算Ⅴ（６）",U76="新加算Ⅴ（７）",U76="新加算Ⅴ（９）",U76="新加算Ⅴ（10）",U76="新加算Ⅴ（12）"),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（病院等（老健以外）)",K74&lt;&gt;"（介護予防）短期入所療養介護（医療院）"),AR76&lt;&gt;""),1,""),"")</f>
        <v/>
      </c>
      <c r="BE76" s="832" t="str">
        <f aca="false">IF(OR(U76="新加算Ⅰ",U76="新加算Ⅴ（１）",U76="新加算Ⅴ（２）",U76="新加算Ⅴ（５）",U76="新加算Ⅴ（７）",U76="新加算Ⅴ（10）"),IF(AS76="","未入力","入力済"),"")</f>
        <v/>
      </c>
      <c r="BF76" s="832" t="str">
        <f aca="false">G74</f>
        <v/>
      </c>
      <c r="BG76" s="832"/>
      <c r="BH76" s="832"/>
    </row>
    <row r="77" customFormat="false" ht="30" hidden="false" customHeight="true" outlineLevel="0" collapsed="false">
      <c r="A77" s="731"/>
      <c r="B77" s="732"/>
      <c r="C77" s="732"/>
      <c r="D77" s="732"/>
      <c r="E77" s="732"/>
      <c r="F77" s="732"/>
      <c r="G77" s="733"/>
      <c r="H77" s="733"/>
      <c r="I77" s="733"/>
      <c r="J77" s="861"/>
      <c r="K77" s="733"/>
      <c r="L77" s="862"/>
      <c r="M77" s="863"/>
      <c r="N77" s="860" t="str">
        <f aca="false">IF('別紙様式2-2（４・５月分）'!Q61="","",'別紙様式2-2（４・５月分）'!Q61)</f>
        <v/>
      </c>
      <c r="O77" s="864"/>
      <c r="P77" s="874"/>
      <c r="Q77" s="877"/>
      <c r="R77" s="875"/>
      <c r="S77" s="870"/>
      <c r="T77" s="844"/>
      <c r="U77" s="923"/>
      <c r="V77" s="871"/>
      <c r="W77" s="847"/>
      <c r="X77" s="924"/>
      <c r="Y77" s="668"/>
      <c r="Z77" s="924"/>
      <c r="AA77" s="668"/>
      <c r="AB77" s="924"/>
      <c r="AC77" s="668"/>
      <c r="AD77" s="924"/>
      <c r="AE77" s="668"/>
      <c r="AF77" s="668"/>
      <c r="AG77" s="668"/>
      <c r="AH77" s="850"/>
      <c r="AI77" s="851"/>
      <c r="AJ77" s="925"/>
      <c r="AK77" s="853"/>
      <c r="AL77" s="926"/>
      <c r="AM77" s="941"/>
      <c r="AN77" s="928"/>
      <c r="AO77" s="931"/>
      <c r="AP77" s="930"/>
      <c r="AQ77" s="931"/>
      <c r="AR77" s="932"/>
      <c r="AS77" s="933"/>
      <c r="AT77" s="936" t="str">
        <f aca="false">IF(AV76="","",IF(OR(U76="",AND(N77="ベア加算なし",OR(U76="新加算Ⅰ",U76="新加算Ⅱ",U76="新加算Ⅲ",U76="新加算Ⅳ"),AN76=""),AND(OR(U76="新加算Ⅰ",U76="新加算Ⅱ",U76="新加算Ⅲ",U76="新加算Ⅳ"),AO76=""),AND(OR(U76="新加算Ⅰ",U76="新加算Ⅱ",U76="新加算Ⅲ"),AQ76=""),AND(OR(U76="新加算Ⅰ",U76="新加算Ⅱ"),AR76=""),AND(OR(U76="新加算Ⅰ"),AS76="")),"！記入が必要な欄（ピンク色のセル）に空欄があります。空欄を埋めてください。",""))</f>
        <v/>
      </c>
      <c r="AU77" s="612"/>
      <c r="AV77" s="832"/>
      <c r="AW77" s="878" t="str">
        <f aca="false">IF('別紙様式2-2（４・５月分）'!O61="","",'別紙様式2-2（４・５月分）'!O61)</f>
        <v/>
      </c>
      <c r="AX77" s="834"/>
      <c r="AY77" s="937"/>
      <c r="AZ77" s="836" t="str">
        <f aca="false">IF(OR(U77="新加算Ⅰ",U77="新加算Ⅱ",U77="新加算Ⅲ",U77="新加算Ⅳ",U77="新加算Ⅴ（１）",U77="新加算Ⅴ（２）",U77="新加算Ⅴ（３）",U77="新加算ⅠⅤ（４）",U77="新加算Ⅴ（５）",U77="新加算Ⅴ（６）",U77="新加算Ⅴ（８）",U77="新加算Ⅴ（11）"),IF(AJ77="○","","未入力"),"")</f>
        <v/>
      </c>
      <c r="BA77" s="836" t="str">
        <f aca="false">IF(OR(V77="新加算Ⅰ",V77="新加算Ⅱ",V77="新加算Ⅲ",V77="新加算Ⅳ",V77="新加算Ⅴ（１）",V77="新加算Ⅴ（２）",V77="新加算Ⅴ（３）",V77="新加算ⅠⅤ（４）",V77="新加算Ⅴ（５）",V77="新加算Ⅴ（６）",V77="新加算Ⅴ（８）",V77="新加算Ⅴ（11）"),IF(AK77="○","","未入力"),"")</f>
        <v/>
      </c>
      <c r="BB77" s="836" t="str">
        <f aca="false">IF(OR(V77="新加算Ⅴ（７）",V77="新加算Ⅴ（９）",V77="新加算Ⅴ（10）",V77="新加算Ⅴ（12）",V77="新加算Ⅴ（13）",V77="新加算Ⅴ（14）"),IF(AL77="○","","未入力"),"")</f>
        <v/>
      </c>
      <c r="BC77" s="836" t="str">
        <f aca="false">IF(OR(V77="新加算Ⅰ",V77="新加算Ⅱ",V77="新加算Ⅲ",V77="新加算Ⅴ（１）",V77="新加算Ⅴ（３）",V77="新加算Ⅴ（８）"),IF(AM77="○","","未入力"),"")</f>
        <v/>
      </c>
      <c r="BD77" s="935" t="str">
        <f aca="false">IF(OR(V77="新加算Ⅰ",V77="新加算Ⅱ",V77="新加算Ⅴ（１）",V77="新加算Ⅴ（２）",V77="新加算Ⅴ（３）",V77="新加算Ⅴ（４）",V77="新加算Ⅴ（５）",V77="新加算Ⅴ（６）",V77="新加算Ⅴ（７）",V77="新加算Ⅴ（９）",V77="新加算Ⅴ（10）",V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77" s="832" t="str">
        <f aca="false">IF(AND(U77&lt;&gt;"（参考）令和７年度の移行予定",OR(V77="新加算Ⅰ",V77="新加算Ⅴ（１）",V77="新加算Ⅴ（２）",V77="新加算Ⅴ（５）",V77="新加算Ⅴ（７）",V77="新加算Ⅴ（10）")),IF(AO77="","未入力",IF(AO77="いずれも取得していない","要件を満たさない","")),"")</f>
        <v/>
      </c>
      <c r="BF77" s="832" t="str">
        <f aca="false">G74</f>
        <v/>
      </c>
      <c r="BG77" s="832"/>
      <c r="BH77" s="832"/>
    </row>
    <row r="78" customFormat="false" ht="30" hidden="false" customHeight="true" outlineLevel="0" collapsed="false">
      <c r="A78" s="617" t="n">
        <v>17</v>
      </c>
      <c r="B78" s="618" t="str">
        <f aca="false">IF(基本情報入力シート!C70="","",基本情報入力シート!C70)</f>
        <v/>
      </c>
      <c r="C78" s="618"/>
      <c r="D78" s="618"/>
      <c r="E78" s="618"/>
      <c r="F78" s="618"/>
      <c r="G78" s="619" t="str">
        <f aca="false">IF(基本情報入力シート!M70="","",基本情報入力シート!M70)</f>
        <v/>
      </c>
      <c r="H78" s="619" t="str">
        <f aca="false">IF(基本情報入力シート!R70="","",基本情報入力シート!R70)</f>
        <v/>
      </c>
      <c r="I78" s="619" t="str">
        <f aca="false">IF(基本情報入力シート!W70="","",基本情報入力シート!W70)</f>
        <v/>
      </c>
      <c r="J78" s="809" t="str">
        <f aca="false">IF(基本情報入力シート!X70="","",基本情報入力シート!X70)</f>
        <v/>
      </c>
      <c r="K78" s="619" t="str">
        <f aca="false">IF(基本情報入力シート!Y70="","",基本情報入力シート!Y70)</f>
        <v/>
      </c>
      <c r="L78" s="810" t="str">
        <f aca="false">IF(基本情報入力シート!AB70="","",基本情報入力シート!AB70)</f>
        <v/>
      </c>
      <c r="M78" s="811" t="e">
        <f aca="false">IF(基本情報入力シート!AC70="","",基本情報入力シート!AC70)</f>
        <v>#N/A</v>
      </c>
      <c r="N78" s="812" t="str">
        <f aca="false">IF('別紙様式2-2（４・５月分）'!Q62="","",'別紙様式2-2（４・５月分）'!Q62)</f>
        <v/>
      </c>
      <c r="O78" s="864" t="e">
        <f aca="false">IF(SUM('別紙様式2-2（４・５月分）'!R62:R64)=0,"",SUM('別紙様式2-2（４・５月分）'!R62:R64))</f>
        <v>#N/A</v>
      </c>
      <c r="P78" s="814" t="e">
        <f aca="false">IFERROR(VLOOKUP('別紙様式2-2（４・５月分）'!AR62,【参考】数式用!$AT$5:$AU$22,2,FALSE),"")))</f>
        <v>#N/A</v>
      </c>
      <c r="Q78" s="814"/>
      <c r="R78" s="814"/>
      <c r="S78" s="865" t="e">
        <f aca="false">IFERROR(VLOOKUP(K78,【参考】数式用!$A$5:$AB$27,MATCH(P78,【参考】数式用!$B$4:$AB$4,0)+1,0),"")))</f>
        <v>#N/A</v>
      </c>
      <c r="T78" s="816" t="s">
        <v>463</v>
      </c>
      <c r="U78" s="904" t="str">
        <f aca="false">IF('別紙様式2-3（６月以降分）'!U78="","",'別紙様式2-3（６月以降分）'!U78)</f>
        <v/>
      </c>
      <c r="V78" s="866" t="e">
        <f aca="false">IFERROR(VLOOKUP(K78,【参考】数式用!$A$5:$AB$27,MATCH(U78,【参考】数式用!$B$4:$AB$4,0)+1,0),"")))</f>
        <v>#N/A</v>
      </c>
      <c r="W78" s="819" t="s">
        <v>114</v>
      </c>
      <c r="X78" s="905" t="n">
        <f aca="false">'別紙様式2-3（６月以降分）'!X78</f>
        <v>6</v>
      </c>
      <c r="Y78" s="627" t="s">
        <v>115</v>
      </c>
      <c r="Z78" s="905" t="n">
        <f aca="false">'別紙様式2-3（６月以降分）'!Z78</f>
        <v>6</v>
      </c>
      <c r="AA78" s="627" t="s">
        <v>406</v>
      </c>
      <c r="AB78" s="905" t="n">
        <f aca="false">'別紙様式2-3（６月以降分）'!AB78</f>
        <v>7</v>
      </c>
      <c r="AC78" s="627" t="s">
        <v>115</v>
      </c>
      <c r="AD78" s="905" t="n">
        <f aca="false">'別紙様式2-3（６月以降分）'!AD78</f>
        <v>3</v>
      </c>
      <c r="AE78" s="627" t="s">
        <v>116</v>
      </c>
      <c r="AF78" s="627" t="s">
        <v>127</v>
      </c>
      <c r="AG78" s="627" t="n">
        <f aca="false">IF(X78&gt;=1,(AB78*12+AD78)-(X78*12+Z78)+1,"")</f>
        <v>10</v>
      </c>
      <c r="AH78" s="822" t="s">
        <v>407</v>
      </c>
      <c r="AI78" s="867" t="str">
        <f aca="false">'別紙様式2-3（６月以降分）'!AI78</f>
        <v/>
      </c>
      <c r="AJ78" s="906" t="str">
        <f aca="false">'別紙様式2-3（６月以降分）'!AJ78</f>
        <v/>
      </c>
      <c r="AK78" s="938" t="n">
        <f aca="false">'別紙様式2-3（６月以降分）'!AK78</f>
        <v>0</v>
      </c>
      <c r="AL78" s="908" t="str">
        <f aca="false">IF('別紙様式2-3（６月以降分）'!AL78="","",'別紙様式2-3（６月以降分）'!AL78)</f>
        <v/>
      </c>
      <c r="AM78" s="909" t="n">
        <f aca="false">'別紙様式2-3（６月以降分）'!AM78</f>
        <v>0</v>
      </c>
      <c r="AN78" s="910" t="str">
        <f aca="false">IF('別紙様式2-3（６月以降分）'!AN78="","",'別紙様式2-3（６月以降分）'!AN78)</f>
        <v/>
      </c>
      <c r="AO78" s="705" t="str">
        <f aca="false">IF('別紙様式2-3（６月以降分）'!AO78="","",'別紙様式2-3（６月以降分）'!AO78)</f>
        <v/>
      </c>
      <c r="AP78" s="912" t="str">
        <f aca="false">IF('別紙様式2-3（６月以降分）'!AP78="","",'別紙様式2-3（６月以降分）'!AP78)</f>
        <v/>
      </c>
      <c r="AQ78" s="705" t="str">
        <f aca="false">IF('別紙様式2-3（６月以降分）'!AQ78="","",'別紙様式2-3（６月以降分）'!AQ78)</f>
        <v/>
      </c>
      <c r="AR78" s="914" t="str">
        <f aca="false">IF('別紙様式2-3（６月以降分）'!AR78="","",'別紙様式2-3（６月以降分）'!AR78)</f>
        <v/>
      </c>
      <c r="AS78" s="915" t="str">
        <f aca="false">IF('別紙様式2-3（６月以降分）'!AS78="","",'別紙様式2-3（６月以降分）'!AS78)</f>
        <v/>
      </c>
      <c r="AT78" s="916" t="str">
        <f aca="false">IF(AV80="","",IF(V80&lt;V78,"！加算の要件上は問題ありませんが、令和６年度当初の新加算の加算率と比較して、移行後の加算率が下がる計画になっています。",""))</f>
        <v/>
      </c>
      <c r="AU78" s="939"/>
      <c r="AV78" s="918"/>
      <c r="AW78" s="878" t="str">
        <f aca="false">IF('別紙様式2-2（４・５月分）'!O62="","",'別紙様式2-2（４・５月分）'!O62)</f>
        <v/>
      </c>
      <c r="AX78" s="834" t="e">
        <f aca="false">IF(SUM('別紙様式2-2（４・５月分）'!P62:P64)=0,"",SUM('別紙様式2-2（４・５月分）'!P62:P64))</f>
        <v>#N/A</v>
      </c>
      <c r="AY78" s="920" t="e">
        <f aca="false">IFERROR(VLOOKUP(K78,【参考】数式用!$AJ$2:$AK$24,2,FALSE),"")))</f>
        <v>#N/A</v>
      </c>
      <c r="AZ78" s="685"/>
      <c r="BE78" s="12"/>
      <c r="BF78" s="832" t="str">
        <f aca="false">G78</f>
        <v/>
      </c>
      <c r="BG78" s="832"/>
      <c r="BH78" s="832"/>
    </row>
    <row r="79" customFormat="false" ht="15" hidden="false" customHeight="true" outlineLevel="0" collapsed="false">
      <c r="A79" s="617"/>
      <c r="B79" s="618"/>
      <c r="C79" s="618"/>
      <c r="D79" s="618"/>
      <c r="E79" s="618"/>
      <c r="F79" s="618"/>
      <c r="G79" s="619"/>
      <c r="H79" s="619"/>
      <c r="I79" s="619"/>
      <c r="J79" s="809"/>
      <c r="K79" s="619"/>
      <c r="L79" s="810"/>
      <c r="M79" s="811"/>
      <c r="N79" s="838" t="str">
        <f aca="false">IF('別紙様式2-2（４・５月分）'!Q63="","",'別紙様式2-2（４・５月分）'!Q63)</f>
        <v/>
      </c>
      <c r="O79" s="864"/>
      <c r="P79" s="814"/>
      <c r="Q79" s="814"/>
      <c r="R79" s="814"/>
      <c r="S79" s="865"/>
      <c r="T79" s="816"/>
      <c r="U79" s="904"/>
      <c r="V79" s="866"/>
      <c r="W79" s="819"/>
      <c r="X79" s="905"/>
      <c r="Y79" s="627"/>
      <c r="Z79" s="905"/>
      <c r="AA79" s="627"/>
      <c r="AB79" s="905"/>
      <c r="AC79" s="627"/>
      <c r="AD79" s="905"/>
      <c r="AE79" s="627"/>
      <c r="AF79" s="627"/>
      <c r="AG79" s="627"/>
      <c r="AH79" s="822"/>
      <c r="AI79" s="867"/>
      <c r="AJ79" s="906"/>
      <c r="AK79" s="938"/>
      <c r="AL79" s="908"/>
      <c r="AM79" s="909"/>
      <c r="AN79" s="910"/>
      <c r="AO79" s="705"/>
      <c r="AP79" s="912"/>
      <c r="AQ79" s="705"/>
      <c r="AR79" s="914"/>
      <c r="AS79" s="915"/>
      <c r="AT79" s="921" t="str">
        <f aca="false">IF(AV80="","",IF(OR(AB80="",AB80&lt;&gt;7,AD80="",AD80&lt;&gt;3),"！算定期間の終わりが令和７年３月になっていません。年度内の廃止予定等がなければ、算定対象月を令和７年３月にしてください。",""))</f>
        <v/>
      </c>
      <c r="AU79" s="939"/>
      <c r="AV79" s="918"/>
      <c r="AW79" s="878" t="str">
        <f aca="false">IF('別紙様式2-2（４・５月分）'!O63="","",'別紙様式2-2（４・５月分）'!O63)</f>
        <v/>
      </c>
      <c r="AX79" s="834"/>
      <c r="AY79" s="920"/>
      <c r="AZ79" s="574"/>
      <c r="BE79" s="12"/>
      <c r="BF79" s="832" t="str">
        <f aca="false">G78</f>
        <v/>
      </c>
      <c r="BG79" s="832"/>
      <c r="BH79" s="832"/>
    </row>
    <row r="80" customFormat="false" ht="15" hidden="false" customHeight="true" outlineLevel="0" collapsed="false">
      <c r="A80" s="617"/>
      <c r="B80" s="618"/>
      <c r="C80" s="618"/>
      <c r="D80" s="618"/>
      <c r="E80" s="618"/>
      <c r="F80" s="618"/>
      <c r="G80" s="619"/>
      <c r="H80" s="619"/>
      <c r="I80" s="619"/>
      <c r="J80" s="809"/>
      <c r="K80" s="619"/>
      <c r="L80" s="810"/>
      <c r="M80" s="811"/>
      <c r="N80" s="838"/>
      <c r="O80" s="864"/>
      <c r="P80" s="874" t="s">
        <v>118</v>
      </c>
      <c r="Q80" s="877" t="e">
        <f aca="false">IFERROR(VLOOKUP('別紙様式2-2（４・５月分）'!AR62,【参考】数式用!$AT$5:$AV$22,3,FALSE),"")))</f>
        <v>#N/A</v>
      </c>
      <c r="R80" s="875" t="s">
        <v>120</v>
      </c>
      <c r="S80" s="876" t="e">
        <f aca="false">IFERROR(VLOOKUP(K78,【参考】数式用!$A$5:$AB$27,MATCH(Q80,【参考】数式用!$B$4:$AB$4,0)+1,0),"")))</f>
        <v>#N/A</v>
      </c>
      <c r="T80" s="844" t="s">
        <v>464</v>
      </c>
      <c r="U80" s="923"/>
      <c r="V80" s="871" t="e">
        <f aca="false">IFERROR(VLOOKUP(K78,【参考】数式用!$A$5:$AB$27,MATCH(U80,【参考】数式用!$B$4:$AB$4,0)+1,0),"")))</f>
        <v>#N/A</v>
      </c>
      <c r="W80" s="847" t="s">
        <v>114</v>
      </c>
      <c r="X80" s="924"/>
      <c r="Y80" s="668" t="s">
        <v>115</v>
      </c>
      <c r="Z80" s="924"/>
      <c r="AA80" s="668" t="s">
        <v>406</v>
      </c>
      <c r="AB80" s="924"/>
      <c r="AC80" s="668" t="s">
        <v>115</v>
      </c>
      <c r="AD80" s="924"/>
      <c r="AE80" s="668" t="s">
        <v>116</v>
      </c>
      <c r="AF80" s="668" t="s">
        <v>127</v>
      </c>
      <c r="AG80" s="668" t="str">
        <f aca="false">IF(X80&gt;=1,(AB80*12+AD80)-(X80*12+Z80)+1,"")</f>
        <v/>
      </c>
      <c r="AH80" s="850" t="s">
        <v>407</v>
      </c>
      <c r="AI80" s="851" t="str">
        <f aca="false">IFERROR(ROUNDDOWN(ROUND(L78*V80,0)*M78,0)*AG80,"")</f>
        <v/>
      </c>
      <c r="AJ80" s="925" t="str">
        <f aca="false">IFERROR(ROUNDDOWN(ROUND((L78*(V80-AX78)),0)*M78,0)*AG80,"")</f>
        <v/>
      </c>
      <c r="AK80" s="853" t="e">
        <f aca="false">IFERROR(ROUNDDOWN(ROUNDDOWN(ROUND(L78*VLOOKUP(K78,【参考】数式用!$A$5:$AB$27,MATCH("新加算Ⅳ",【参考】数式用!$B$4:$AB$4,0)+1,0),0)*M78,0)*AG80*0.5,0),"")),0),0),0))</f>
        <v>#N/A</v>
      </c>
      <c r="AL80" s="926"/>
      <c r="AM80" s="941" t="e">
        <f aca="false">IFERROR(IF('別紙様式2-2（４・５月分）'!Q64="ベア加算","", IF(OR(U80="新加算Ⅰ",U80="新加算Ⅱ",U80="新加算Ⅲ",U80="新加算Ⅳ"),ROUNDDOWN(ROUND(L78*VLOOKUP(K78,【参考】数式用!$A$5:$I$27,MATCH("ベア加算",【参考】数式用!$B$4:$I$4,0)+1,0),0)*M78,0)*AG80,"")),"")),0),0))))</f>
        <v>#N/A</v>
      </c>
      <c r="AN80" s="928"/>
      <c r="AO80" s="931"/>
      <c r="AP80" s="930"/>
      <c r="AQ80" s="931"/>
      <c r="AR80" s="932"/>
      <c r="AS80" s="933"/>
      <c r="AT80" s="921"/>
      <c r="AU80" s="612"/>
      <c r="AV80" s="832" t="str">
        <f aca="false">IF(OR(AB78&lt;&gt;7,AD78&lt;&gt;3),"V列に色付け","")</f>
        <v/>
      </c>
      <c r="AW80" s="878"/>
      <c r="AX80" s="834"/>
      <c r="AY80" s="934"/>
      <c r="AZ80" s="836" t="e">
        <f aca="false">IF(AM80&lt;&gt;"",IF(AN80="○","入力済","未入力"),"")</f>
        <v>#N/A</v>
      </c>
      <c r="BA80" s="836" t="str">
        <f aca="false">IF(OR(U80="新加算Ⅰ",U80="新加算Ⅱ",U80="新加算Ⅲ",U80="新加算Ⅳ",U80="新加算Ⅴ（１）",U80="新加算Ⅴ（２）",U80="新加算Ⅴ（３）",U80="新加算ⅠⅤ（４）",U80="新加算Ⅴ（５）",U80="新加算Ⅴ（６）",U80="新加算Ⅴ（８）",U80="新加算Ⅴ（11）"),IF(OR(AO80="○",AO80="令和６年度中に満たす"),"入力済","未入力"),"")</f>
        <v/>
      </c>
      <c r="BB80" s="836" t="str">
        <f aca="false">IF(OR(U80="新加算Ⅴ（７）",U80="新加算Ⅴ（９）",U80="新加算Ⅴ（10）",U80="新加算Ⅴ（12）",U80="新加算Ⅴ（13）",U80="新加算Ⅴ（14）"),IF(OR(AP80="○",AP80="令和６年度中に満たす"),"入力済","未入力"),"")</f>
        <v/>
      </c>
      <c r="BC80" s="836" t="str">
        <f aca="false">IF(OR(U80="新加算Ⅰ",U80="新加算Ⅱ",U80="新加算Ⅲ",U80="新加算Ⅴ（１）",U80="新加算Ⅴ（３）",U80="新加算Ⅴ（８）"),IF(OR(AQ80="○",AQ80="令和６年度中に満たす"),"入力済","未入力"),"")</f>
        <v/>
      </c>
      <c r="BD80" s="935" t="str">
        <f aca="false">IF(OR(U80="新加算Ⅰ",U80="新加算Ⅱ",U80="新加算Ⅴ（１）",U80="新加算Ⅴ（２）",U80="新加算Ⅴ（３）",U80="新加算Ⅴ（４）",U80="新加算Ⅴ（５）",U80="新加算Ⅴ（６）",U80="新加算Ⅴ（７）",U80="新加算Ⅴ（９）",U80="新加算Ⅴ（10）",U80="新加算Ⅴ（12）"),IF(OR(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（病院等（老健以外）)",K78&lt;&gt;"（介護予防）短期入所療養介護（医療院）"),AR80&lt;&gt;""),1,""),"")</f>
        <v/>
      </c>
      <c r="BE80" s="832" t="str">
        <f aca="false">IF(OR(U80="新加算Ⅰ",U80="新加算Ⅴ（１）",U80="新加算Ⅴ（２）",U80="新加算Ⅴ（５）",U80="新加算Ⅴ（７）",U80="新加算Ⅴ（10）"),IF(AS80="","未入力","入力済"),"")</f>
        <v/>
      </c>
      <c r="BF80" s="832" t="str">
        <f aca="false">G78</f>
        <v/>
      </c>
      <c r="BG80" s="832"/>
      <c r="BH80" s="832"/>
    </row>
    <row r="81" customFormat="false" ht="30" hidden="false" customHeight="true" outlineLevel="0" collapsed="false">
      <c r="A81" s="617"/>
      <c r="B81" s="618"/>
      <c r="C81" s="618"/>
      <c r="D81" s="618"/>
      <c r="E81" s="618"/>
      <c r="F81" s="618"/>
      <c r="G81" s="619"/>
      <c r="H81" s="619"/>
      <c r="I81" s="619"/>
      <c r="J81" s="809"/>
      <c r="K81" s="619"/>
      <c r="L81" s="810"/>
      <c r="M81" s="811"/>
      <c r="N81" s="860" t="str">
        <f aca="false">IF('別紙様式2-2（４・５月分）'!Q64="","",'別紙様式2-2（４・５月分）'!Q64)</f>
        <v/>
      </c>
      <c r="O81" s="864"/>
      <c r="P81" s="874"/>
      <c r="Q81" s="877"/>
      <c r="R81" s="875"/>
      <c r="S81" s="876"/>
      <c r="T81" s="844"/>
      <c r="U81" s="923"/>
      <c r="V81" s="871"/>
      <c r="W81" s="847"/>
      <c r="X81" s="924"/>
      <c r="Y81" s="668"/>
      <c r="Z81" s="924"/>
      <c r="AA81" s="668"/>
      <c r="AB81" s="924"/>
      <c r="AC81" s="668"/>
      <c r="AD81" s="924"/>
      <c r="AE81" s="668"/>
      <c r="AF81" s="668"/>
      <c r="AG81" s="668"/>
      <c r="AH81" s="850"/>
      <c r="AI81" s="851"/>
      <c r="AJ81" s="925"/>
      <c r="AK81" s="853"/>
      <c r="AL81" s="926"/>
      <c r="AM81" s="941"/>
      <c r="AN81" s="928"/>
      <c r="AO81" s="931"/>
      <c r="AP81" s="930"/>
      <c r="AQ81" s="931"/>
      <c r="AR81" s="932"/>
      <c r="AS81" s="933"/>
      <c r="AT81" s="936" t="str">
        <f aca="false">IF(AV80="","",IF(OR(U80="",AND(N81="ベア加算なし",OR(U80="新加算Ⅰ",U80="新加算Ⅱ",U80="新加算Ⅲ",U80="新加算Ⅳ"),AN80=""),AND(OR(U80="新加算Ⅰ",U80="新加算Ⅱ",U80="新加算Ⅲ",U80="新加算Ⅳ"),AO80=""),AND(OR(U80="新加算Ⅰ",U80="新加算Ⅱ",U80="新加算Ⅲ"),AQ80=""),AND(OR(U80="新加算Ⅰ",U80="新加算Ⅱ"),AR80=""),AND(OR(U80="新加算Ⅰ"),AS80="")),"！記入が必要な欄（ピンク色のセル）に空欄があります。空欄を埋めてください。",""))</f>
        <v/>
      </c>
      <c r="AU81" s="612"/>
      <c r="AV81" s="832"/>
      <c r="AW81" s="878" t="str">
        <f aca="false">IF('別紙様式2-2（４・５月分）'!O64="","",'別紙様式2-2（４・５月分）'!O64)</f>
        <v/>
      </c>
      <c r="AX81" s="834"/>
      <c r="AY81" s="937"/>
      <c r="AZ81" s="836" t="str">
        <f aca="false">IF(OR(U81="新加算Ⅰ",U81="新加算Ⅱ",U81="新加算Ⅲ",U81="新加算Ⅳ",U81="新加算Ⅴ（１）",U81="新加算Ⅴ（２）",U81="新加算Ⅴ（３）",U81="新加算ⅠⅤ（４）",U81="新加算Ⅴ（５）",U81="新加算Ⅴ（６）",U81="新加算Ⅴ（８）",U81="新加算Ⅴ（11）"),IF(AJ81="○","","未入力"),"")</f>
        <v/>
      </c>
      <c r="BA81" s="836" t="str">
        <f aca="false">IF(OR(V81="新加算Ⅰ",V81="新加算Ⅱ",V81="新加算Ⅲ",V81="新加算Ⅳ",V81="新加算Ⅴ（１）",V81="新加算Ⅴ（２）",V81="新加算Ⅴ（３）",V81="新加算ⅠⅤ（４）",V81="新加算Ⅴ（５）",V81="新加算Ⅴ（６）",V81="新加算Ⅴ（８）",V81="新加算Ⅴ（11）"),IF(AK81="○","","未入力"),"")</f>
        <v/>
      </c>
      <c r="BB81" s="836" t="str">
        <f aca="false">IF(OR(V81="新加算Ⅴ（７）",V81="新加算Ⅴ（９）",V81="新加算Ⅴ（10）",V81="新加算Ⅴ（12）",V81="新加算Ⅴ（13）",V81="新加算Ⅴ（14）"),IF(AL81="○","","未入力"),"")</f>
        <v/>
      </c>
      <c r="BC81" s="836" t="str">
        <f aca="false">IF(OR(V81="新加算Ⅰ",V81="新加算Ⅱ",V81="新加算Ⅲ",V81="新加算Ⅴ（１）",V81="新加算Ⅴ（３）",V81="新加算Ⅴ（８）"),IF(AM81="○","","未入力"),"")</f>
        <v/>
      </c>
      <c r="BD81" s="935" t="str">
        <f aca="false">IF(OR(V81="新加算Ⅰ",V81="新加算Ⅱ",V81="新加算Ⅴ（１）",V81="新加算Ⅴ（２）",V81="新加算Ⅴ（３）",V81="新加算Ⅴ（４）",V81="新加算Ⅴ（５）",V81="新加算Ⅴ（６）",V81="新加算Ⅴ（７）",V81="新加算Ⅴ（９）",V81="新加算Ⅴ（10）",V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1" s="832" t="str">
        <f aca="false">IF(AND(U81&lt;&gt;"（参考）令和７年度の移行予定",OR(V81="新加算Ⅰ",V81="新加算Ⅴ（１）",V81="新加算Ⅴ（２）",V81="新加算Ⅴ（５）",V81="新加算Ⅴ（７）",V81="新加算Ⅴ（10）")),IF(AO81="","未入力",IF(AO81="いずれも取得していない","要件を満たさない","")),"")</f>
        <v/>
      </c>
      <c r="BF81" s="832" t="str">
        <f aca="false">G78</f>
        <v/>
      </c>
      <c r="BG81" s="832"/>
      <c r="BH81" s="832"/>
    </row>
    <row r="82" customFormat="false" ht="30" hidden="false" customHeight="true" outlineLevel="0" collapsed="false">
      <c r="A82" s="731" t="n">
        <v>18</v>
      </c>
      <c r="B82" s="732" t="str">
        <f aca="false">IF(基本情報入力シート!C71="","",基本情報入力シート!C71)</f>
        <v/>
      </c>
      <c r="C82" s="732"/>
      <c r="D82" s="732"/>
      <c r="E82" s="732"/>
      <c r="F82" s="732"/>
      <c r="G82" s="733" t="str">
        <f aca="false">IF(基本情報入力シート!M71="","",基本情報入力シート!M71)</f>
        <v/>
      </c>
      <c r="H82" s="733" t="str">
        <f aca="false">IF(基本情報入力シート!R71="","",基本情報入力シート!R71)</f>
        <v/>
      </c>
      <c r="I82" s="733" t="str">
        <f aca="false">IF(基本情報入力シート!W71="","",基本情報入力シート!W71)</f>
        <v/>
      </c>
      <c r="J82" s="861" t="str">
        <f aca="false">IF(基本情報入力シート!X71="","",基本情報入力シート!X71)</f>
        <v/>
      </c>
      <c r="K82" s="733" t="str">
        <f aca="false">IF(基本情報入力シート!Y71="","",基本情報入力シート!Y71)</f>
        <v/>
      </c>
      <c r="L82" s="862" t="str">
        <f aca="false">IF(基本情報入力シート!AB71="","",基本情報入力シート!AB71)</f>
        <v/>
      </c>
      <c r="M82" s="863" t="e">
        <f aca="false">IF(基本情報入力シート!AC71="","",基本情報入力シート!AC71)</f>
        <v>#N/A</v>
      </c>
      <c r="N82" s="812" t="str">
        <f aca="false">IF('別紙様式2-2（４・５月分）'!Q65="","",'別紙様式2-2（４・５月分）'!Q65)</f>
        <v/>
      </c>
      <c r="O82" s="864" t="e">
        <f aca="false">IF(SUM('別紙様式2-2（４・５月分）'!R65:R67)=0,"",SUM('別紙様式2-2（４・５月分）'!R65:R67))</f>
        <v>#N/A</v>
      </c>
      <c r="P82" s="814" t="e">
        <f aca="false">IFERROR(VLOOKUP('別紙様式2-2（４・５月分）'!AR65,【参考】数式用!$AT$5:$AU$22,2,FALSE),"")))</f>
        <v>#N/A</v>
      </c>
      <c r="Q82" s="814"/>
      <c r="R82" s="814"/>
      <c r="S82" s="865" t="e">
        <f aca="false">IFERROR(VLOOKUP(K82,【参考】数式用!$A$5:$AB$27,MATCH(P82,【参考】数式用!$B$4:$AB$4,0)+1,0),"")))</f>
        <v>#N/A</v>
      </c>
      <c r="T82" s="816" t="s">
        <v>463</v>
      </c>
      <c r="U82" s="904" t="str">
        <f aca="false">IF('別紙様式2-3（６月以降分）'!U82="","",'別紙様式2-3（６月以降分）'!U82)</f>
        <v/>
      </c>
      <c r="V82" s="866" t="e">
        <f aca="false">IFERROR(VLOOKUP(K82,【参考】数式用!$A$5:$AB$27,MATCH(U82,【参考】数式用!$B$4:$AB$4,0)+1,0),"")))</f>
        <v>#N/A</v>
      </c>
      <c r="W82" s="819" t="s">
        <v>114</v>
      </c>
      <c r="X82" s="905" t="n">
        <f aca="false">'別紙様式2-3（６月以降分）'!X82</f>
        <v>6</v>
      </c>
      <c r="Y82" s="627" t="s">
        <v>115</v>
      </c>
      <c r="Z82" s="905" t="n">
        <f aca="false">'別紙様式2-3（６月以降分）'!Z82</f>
        <v>6</v>
      </c>
      <c r="AA82" s="627" t="s">
        <v>406</v>
      </c>
      <c r="AB82" s="905" t="n">
        <f aca="false">'別紙様式2-3（６月以降分）'!AB82</f>
        <v>7</v>
      </c>
      <c r="AC82" s="627" t="s">
        <v>115</v>
      </c>
      <c r="AD82" s="905" t="n">
        <f aca="false">'別紙様式2-3（６月以降分）'!AD82</f>
        <v>3</v>
      </c>
      <c r="AE82" s="627" t="s">
        <v>116</v>
      </c>
      <c r="AF82" s="627" t="s">
        <v>127</v>
      </c>
      <c r="AG82" s="627" t="n">
        <f aca="false">IF(X82&gt;=1,(AB82*12+AD82)-(X82*12+Z82)+1,"")</f>
        <v>10</v>
      </c>
      <c r="AH82" s="822" t="s">
        <v>407</v>
      </c>
      <c r="AI82" s="867" t="str">
        <f aca="false">'別紙様式2-3（６月以降分）'!AI82</f>
        <v/>
      </c>
      <c r="AJ82" s="906" t="str">
        <f aca="false">'別紙様式2-3（６月以降分）'!AJ82</f>
        <v/>
      </c>
      <c r="AK82" s="938" t="n">
        <f aca="false">'別紙様式2-3（６月以降分）'!AK82</f>
        <v>0</v>
      </c>
      <c r="AL82" s="908" t="str">
        <f aca="false">IF('別紙様式2-3（６月以降分）'!AL82="","",'別紙様式2-3（６月以降分）'!AL82)</f>
        <v/>
      </c>
      <c r="AM82" s="909" t="n">
        <f aca="false">'別紙様式2-3（６月以降分）'!AM82</f>
        <v>0</v>
      </c>
      <c r="AN82" s="910" t="str">
        <f aca="false">IF('別紙様式2-3（６月以降分）'!AN82="","",'別紙様式2-3（６月以降分）'!AN82)</f>
        <v/>
      </c>
      <c r="AO82" s="705" t="str">
        <f aca="false">IF('別紙様式2-3（６月以降分）'!AO82="","",'別紙様式2-3（６月以降分）'!AO82)</f>
        <v/>
      </c>
      <c r="AP82" s="912" t="str">
        <f aca="false">IF('別紙様式2-3（６月以降分）'!AP82="","",'別紙様式2-3（６月以降分）'!AP82)</f>
        <v/>
      </c>
      <c r="AQ82" s="705" t="str">
        <f aca="false">IF('別紙様式2-3（６月以降分）'!AQ82="","",'別紙様式2-3（６月以降分）'!AQ82)</f>
        <v/>
      </c>
      <c r="AR82" s="914" t="str">
        <f aca="false">IF('別紙様式2-3（６月以降分）'!AR82="","",'別紙様式2-3（６月以降分）'!AR82)</f>
        <v/>
      </c>
      <c r="AS82" s="915" t="str">
        <f aca="false">IF('別紙様式2-3（６月以降分）'!AS82="","",'別紙様式2-3（６月以降分）'!AS82)</f>
        <v/>
      </c>
      <c r="AT82" s="916" t="str">
        <f aca="false">IF(AV84="","",IF(V84&lt;V82,"！加算の要件上は問題ありませんが、令和６年度当初の新加算の加算率と比較して、移行後の加算率が下がる計画になっています。",""))</f>
        <v/>
      </c>
      <c r="AU82" s="939"/>
      <c r="AV82" s="918"/>
      <c r="AW82" s="878" t="str">
        <f aca="false">IF('別紙様式2-2（４・５月分）'!O65="","",'別紙様式2-2（４・５月分）'!O65)</f>
        <v/>
      </c>
      <c r="AX82" s="834" t="e">
        <f aca="false">IF(SUM('別紙様式2-2（４・５月分）'!P65:P67)=0,"",SUM('別紙様式2-2（４・５月分）'!P65:P67))</f>
        <v>#N/A</v>
      </c>
      <c r="AY82" s="940" t="e">
        <f aca="false">IFERROR(VLOOKUP(K82,【参考】数式用!$AJ$2:$AK$24,2,FALSE),"")))</f>
        <v>#N/A</v>
      </c>
      <c r="AZ82" s="685"/>
      <c r="BE82" s="12"/>
      <c r="BF82" s="832" t="str">
        <f aca="false">G82</f>
        <v/>
      </c>
      <c r="BG82" s="832"/>
      <c r="BH82" s="832"/>
    </row>
    <row r="83" customFormat="false" ht="15" hidden="false" customHeight="true" outlineLevel="0" collapsed="false">
      <c r="A83" s="731"/>
      <c r="B83" s="732"/>
      <c r="C83" s="732"/>
      <c r="D83" s="732"/>
      <c r="E83" s="732"/>
      <c r="F83" s="732"/>
      <c r="G83" s="733"/>
      <c r="H83" s="733"/>
      <c r="I83" s="733"/>
      <c r="J83" s="861"/>
      <c r="K83" s="733"/>
      <c r="L83" s="862"/>
      <c r="M83" s="863"/>
      <c r="N83" s="838" t="str">
        <f aca="false">IF('別紙様式2-2（４・５月分）'!Q66="","",'別紙様式2-2（４・５月分）'!Q66)</f>
        <v/>
      </c>
      <c r="O83" s="864"/>
      <c r="P83" s="814"/>
      <c r="Q83" s="814"/>
      <c r="R83" s="814"/>
      <c r="S83" s="865"/>
      <c r="T83" s="816"/>
      <c r="U83" s="904"/>
      <c r="V83" s="866"/>
      <c r="W83" s="819"/>
      <c r="X83" s="905"/>
      <c r="Y83" s="627"/>
      <c r="Z83" s="905"/>
      <c r="AA83" s="627"/>
      <c r="AB83" s="905"/>
      <c r="AC83" s="627"/>
      <c r="AD83" s="905"/>
      <c r="AE83" s="627"/>
      <c r="AF83" s="627"/>
      <c r="AG83" s="627"/>
      <c r="AH83" s="822"/>
      <c r="AI83" s="867"/>
      <c r="AJ83" s="906"/>
      <c r="AK83" s="938"/>
      <c r="AL83" s="908"/>
      <c r="AM83" s="909"/>
      <c r="AN83" s="910"/>
      <c r="AO83" s="705"/>
      <c r="AP83" s="912"/>
      <c r="AQ83" s="705"/>
      <c r="AR83" s="914"/>
      <c r="AS83" s="915"/>
      <c r="AT83" s="921" t="str">
        <f aca="false">IF(AV84="","",IF(OR(AB84="",AB84&lt;&gt;7,AD84="",AD84&lt;&gt;3),"！算定期間の終わりが令和７年３月になっていません。年度内の廃止予定等がなければ、算定対象月を令和７年３月にしてください。",""))</f>
        <v/>
      </c>
      <c r="AU83" s="939"/>
      <c r="AV83" s="918"/>
      <c r="AW83" s="878" t="str">
        <f aca="false">IF('別紙様式2-2（４・５月分）'!O66="","",'別紙様式2-2（４・５月分）'!O66)</f>
        <v/>
      </c>
      <c r="AX83" s="834"/>
      <c r="AY83" s="940"/>
      <c r="AZ83" s="574"/>
      <c r="BE83" s="12"/>
      <c r="BF83" s="832" t="str">
        <f aca="false">G82</f>
        <v/>
      </c>
      <c r="BG83" s="832"/>
      <c r="BH83" s="832"/>
    </row>
    <row r="84" customFormat="false" ht="15" hidden="false" customHeight="true" outlineLevel="0" collapsed="false">
      <c r="A84" s="731"/>
      <c r="B84" s="732"/>
      <c r="C84" s="732"/>
      <c r="D84" s="732"/>
      <c r="E84" s="732"/>
      <c r="F84" s="732"/>
      <c r="G84" s="733"/>
      <c r="H84" s="733"/>
      <c r="I84" s="733"/>
      <c r="J84" s="861"/>
      <c r="K84" s="733"/>
      <c r="L84" s="862"/>
      <c r="M84" s="863"/>
      <c r="N84" s="838"/>
      <c r="O84" s="864"/>
      <c r="P84" s="874" t="s">
        <v>118</v>
      </c>
      <c r="Q84" s="877" t="e">
        <f aca="false">IFERROR(VLOOKUP('別紙様式2-2（４・５月分）'!AR65,【参考】数式用!$AT$5:$AV$22,3,FALSE),"")))</f>
        <v>#N/A</v>
      </c>
      <c r="R84" s="875" t="s">
        <v>120</v>
      </c>
      <c r="S84" s="870" t="e">
        <f aca="false">IFERROR(VLOOKUP(K82,【参考】数式用!$A$5:$AB$27,MATCH(Q84,【参考】数式用!$B$4:$AB$4,0)+1,0),"")))</f>
        <v>#N/A</v>
      </c>
      <c r="T84" s="844" t="s">
        <v>464</v>
      </c>
      <c r="U84" s="923"/>
      <c r="V84" s="871" t="e">
        <f aca="false">IFERROR(VLOOKUP(K82,【参考】数式用!$A$5:$AB$27,MATCH(U84,【参考】数式用!$B$4:$AB$4,0)+1,0),"")))</f>
        <v>#N/A</v>
      </c>
      <c r="W84" s="847" t="s">
        <v>114</v>
      </c>
      <c r="X84" s="924"/>
      <c r="Y84" s="668" t="s">
        <v>115</v>
      </c>
      <c r="Z84" s="924"/>
      <c r="AA84" s="668" t="s">
        <v>406</v>
      </c>
      <c r="AB84" s="924"/>
      <c r="AC84" s="668" t="s">
        <v>115</v>
      </c>
      <c r="AD84" s="924"/>
      <c r="AE84" s="668" t="s">
        <v>116</v>
      </c>
      <c r="AF84" s="668" t="s">
        <v>127</v>
      </c>
      <c r="AG84" s="668" t="str">
        <f aca="false">IF(X84&gt;=1,(AB84*12+AD84)-(X84*12+Z84)+1,"")</f>
        <v/>
      </c>
      <c r="AH84" s="850" t="s">
        <v>407</v>
      </c>
      <c r="AI84" s="851" t="str">
        <f aca="false">IFERROR(ROUNDDOWN(ROUND(L82*V84,0)*M82,0)*AG84,"")</f>
        <v/>
      </c>
      <c r="AJ84" s="925" t="str">
        <f aca="false">IFERROR(ROUNDDOWN(ROUND((L82*(V84-AX82)),0)*M82,0)*AG84,"")</f>
        <v/>
      </c>
      <c r="AK84" s="853" t="e">
        <f aca="false">IFERROR(ROUNDDOWN(ROUNDDOWN(ROUND(L82*VLOOKUP(K82,【参考】数式用!$A$5:$AB$27,MATCH("新加算Ⅳ",【参考】数式用!$B$4:$AB$4,0)+1,0),0)*M82,0)*AG84*0.5,0),"")),0),0),0))</f>
        <v>#N/A</v>
      </c>
      <c r="AL84" s="926"/>
      <c r="AM84" s="941" t="e">
        <f aca="false">IFERROR(IF('別紙様式2-2（４・５月分）'!Q67="ベア加算","", IF(OR(U84="新加算Ⅰ",U84="新加算Ⅱ",U84="新加算Ⅲ",U84="新加算Ⅳ"),ROUNDDOWN(ROUND(L82*VLOOKUP(K82,【参考】数式用!$A$5:$I$27,MATCH("ベア加算",【参考】数式用!$B$4:$I$4,0)+1,0),0)*M82,0)*AG84,"")),"")),0),0))))</f>
        <v>#N/A</v>
      </c>
      <c r="AN84" s="928"/>
      <c r="AO84" s="931"/>
      <c r="AP84" s="930"/>
      <c r="AQ84" s="931"/>
      <c r="AR84" s="932"/>
      <c r="AS84" s="933"/>
      <c r="AT84" s="921"/>
      <c r="AU84" s="612"/>
      <c r="AV84" s="832" t="str">
        <f aca="false">IF(OR(AB82&lt;&gt;7,AD82&lt;&gt;3),"V列に色付け","")</f>
        <v/>
      </c>
      <c r="AW84" s="878"/>
      <c r="AX84" s="834"/>
      <c r="AY84" s="934"/>
      <c r="AZ84" s="836" t="e">
        <f aca="false">IF(AM84&lt;&gt;"",IF(AN84="○","入力済","未入力"),"")</f>
        <v>#N/A</v>
      </c>
      <c r="BA84" s="836" t="str">
        <f aca="false">IF(OR(U84="新加算Ⅰ",U84="新加算Ⅱ",U84="新加算Ⅲ",U84="新加算Ⅳ",U84="新加算Ⅴ（１）",U84="新加算Ⅴ（２）",U84="新加算Ⅴ（３）",U84="新加算ⅠⅤ（４）",U84="新加算Ⅴ（５）",U84="新加算Ⅴ（６）",U84="新加算Ⅴ（８）",U84="新加算Ⅴ（11）"),IF(OR(AO84="○",AO84="令和６年度中に満たす"),"入力済","未入力"),"")</f>
        <v/>
      </c>
      <c r="BB84" s="836" t="str">
        <f aca="false">IF(OR(U84="新加算Ⅴ（７）",U84="新加算Ⅴ（９）",U84="新加算Ⅴ（10）",U84="新加算Ⅴ（12）",U84="新加算Ⅴ（13）",U84="新加算Ⅴ（14）"),IF(OR(AP84="○",AP84="令和６年度中に満たす"),"入力済","未入力"),"")</f>
        <v/>
      </c>
      <c r="BC84" s="836" t="str">
        <f aca="false">IF(OR(U84="新加算Ⅰ",U84="新加算Ⅱ",U84="新加算Ⅲ",U84="新加算Ⅴ（１）",U84="新加算Ⅴ（３）",U84="新加算Ⅴ（８）"),IF(OR(AQ84="○",AQ84="令和６年度中に満たす"),"入力済","未入力"),"")</f>
        <v/>
      </c>
      <c r="BD84" s="935" t="str">
        <f aca="false">IF(OR(U84="新加算Ⅰ",U84="新加算Ⅱ",U84="新加算Ⅴ（１）",U84="新加算Ⅴ（２）",U84="新加算Ⅴ（３）",U84="新加算Ⅴ（４）",U84="新加算Ⅴ（５）",U84="新加算Ⅴ（６）",U84="新加算Ⅴ（７）",U84="新加算Ⅴ（９）",U84="新加算Ⅴ（10）",U84="新加算Ⅴ（12）"),IF(OR(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（病院等（老健以外）)",K82&lt;&gt;"（介護予防）短期入所療養介護（医療院）"),AR84&lt;&gt;""),1,""),"")</f>
        <v/>
      </c>
      <c r="BE84" s="832" t="str">
        <f aca="false">IF(OR(U84="新加算Ⅰ",U84="新加算Ⅴ（１）",U84="新加算Ⅴ（２）",U84="新加算Ⅴ（５）",U84="新加算Ⅴ（７）",U84="新加算Ⅴ（10）"),IF(AS84="","未入力","入力済"),"")</f>
        <v/>
      </c>
      <c r="BF84" s="832" t="str">
        <f aca="false">G82</f>
        <v/>
      </c>
      <c r="BG84" s="832"/>
      <c r="BH84" s="832"/>
    </row>
    <row r="85" customFormat="false" ht="30" hidden="false" customHeight="true" outlineLevel="0" collapsed="false">
      <c r="A85" s="731"/>
      <c r="B85" s="732"/>
      <c r="C85" s="732"/>
      <c r="D85" s="732"/>
      <c r="E85" s="732"/>
      <c r="F85" s="732"/>
      <c r="G85" s="733"/>
      <c r="H85" s="733"/>
      <c r="I85" s="733"/>
      <c r="J85" s="861"/>
      <c r="K85" s="733"/>
      <c r="L85" s="862"/>
      <c r="M85" s="863"/>
      <c r="N85" s="860" t="str">
        <f aca="false">IF('別紙様式2-2（４・５月分）'!Q67="","",'別紙様式2-2（４・５月分）'!Q67)</f>
        <v/>
      </c>
      <c r="O85" s="864"/>
      <c r="P85" s="874"/>
      <c r="Q85" s="877"/>
      <c r="R85" s="875"/>
      <c r="S85" s="870"/>
      <c r="T85" s="844"/>
      <c r="U85" s="923"/>
      <c r="V85" s="871"/>
      <c r="W85" s="847"/>
      <c r="X85" s="924"/>
      <c r="Y85" s="668"/>
      <c r="Z85" s="924"/>
      <c r="AA85" s="668"/>
      <c r="AB85" s="924"/>
      <c r="AC85" s="668"/>
      <c r="AD85" s="924"/>
      <c r="AE85" s="668"/>
      <c r="AF85" s="668"/>
      <c r="AG85" s="668"/>
      <c r="AH85" s="850"/>
      <c r="AI85" s="851"/>
      <c r="AJ85" s="925"/>
      <c r="AK85" s="853"/>
      <c r="AL85" s="926"/>
      <c r="AM85" s="941"/>
      <c r="AN85" s="928"/>
      <c r="AO85" s="931"/>
      <c r="AP85" s="930"/>
      <c r="AQ85" s="931"/>
      <c r="AR85" s="932"/>
      <c r="AS85" s="933"/>
      <c r="AT85" s="936" t="str">
        <f aca="false">IF(AV84="","",IF(OR(U84="",AND(N85="ベア加算なし",OR(U84="新加算Ⅰ",U84="新加算Ⅱ",U84="新加算Ⅲ",U84="新加算Ⅳ"),AN84=""),AND(OR(U84="新加算Ⅰ",U84="新加算Ⅱ",U84="新加算Ⅲ",U84="新加算Ⅳ"),AO84=""),AND(OR(U84="新加算Ⅰ",U84="新加算Ⅱ",U84="新加算Ⅲ"),AQ84=""),AND(OR(U84="新加算Ⅰ",U84="新加算Ⅱ"),AR84=""),AND(OR(U84="新加算Ⅰ"),AS84="")),"！記入が必要な欄（ピンク色のセル）に空欄があります。空欄を埋めてください。",""))</f>
        <v/>
      </c>
      <c r="AU85" s="612"/>
      <c r="AV85" s="832"/>
      <c r="AW85" s="878" t="str">
        <f aca="false">IF('別紙様式2-2（４・５月分）'!O67="","",'別紙様式2-2（４・５月分）'!O67)</f>
        <v/>
      </c>
      <c r="AX85" s="834"/>
      <c r="AY85" s="937"/>
      <c r="AZ85" s="836" t="str">
        <f aca="false">IF(OR(U85="新加算Ⅰ",U85="新加算Ⅱ",U85="新加算Ⅲ",U85="新加算Ⅳ",U85="新加算Ⅴ（１）",U85="新加算Ⅴ（２）",U85="新加算Ⅴ（３）",U85="新加算ⅠⅤ（４）",U85="新加算Ⅴ（５）",U85="新加算Ⅴ（６）",U85="新加算Ⅴ（８）",U85="新加算Ⅴ（11）"),IF(AJ85="○","","未入力"),"")</f>
        <v/>
      </c>
      <c r="BA85" s="836" t="str">
        <f aca="false">IF(OR(V85="新加算Ⅰ",V85="新加算Ⅱ",V85="新加算Ⅲ",V85="新加算Ⅳ",V85="新加算Ⅴ（１）",V85="新加算Ⅴ（２）",V85="新加算Ⅴ（３）",V85="新加算ⅠⅤ（４）",V85="新加算Ⅴ（５）",V85="新加算Ⅴ（６）",V85="新加算Ⅴ（８）",V85="新加算Ⅴ（11）"),IF(AK85="○","","未入力"),"")</f>
        <v/>
      </c>
      <c r="BB85" s="836" t="str">
        <f aca="false">IF(OR(V85="新加算Ⅴ（７）",V85="新加算Ⅴ（９）",V85="新加算Ⅴ（10）",V85="新加算Ⅴ（12）",V85="新加算Ⅴ（13）",V85="新加算Ⅴ（14）"),IF(AL85="○","","未入力"),"")</f>
        <v/>
      </c>
      <c r="BC85" s="836" t="str">
        <f aca="false">IF(OR(V85="新加算Ⅰ",V85="新加算Ⅱ",V85="新加算Ⅲ",V85="新加算Ⅴ（１）",V85="新加算Ⅴ（３）",V85="新加算Ⅴ（８）"),IF(AM85="○","","未入力"),"")</f>
        <v/>
      </c>
      <c r="BD85" s="935" t="str">
        <f aca="false">IF(OR(V85="新加算Ⅰ",V85="新加算Ⅱ",V85="新加算Ⅴ（１）",V85="新加算Ⅴ（２）",V85="新加算Ⅴ（３）",V85="新加算Ⅴ（４）",V85="新加算Ⅴ（５）",V85="新加算Ⅴ（６）",V85="新加算Ⅴ（７）",V85="新加算Ⅴ（９）",V85="新加算Ⅴ（10）",V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5" s="832" t="str">
        <f aca="false">IF(AND(U85&lt;&gt;"（参考）令和７年度の移行予定",OR(V85="新加算Ⅰ",V85="新加算Ⅴ（１）",V85="新加算Ⅴ（２）",V85="新加算Ⅴ（５）",V85="新加算Ⅴ（７）",V85="新加算Ⅴ（10）")),IF(AO85="","未入力",IF(AO85="いずれも取得していない","要件を満たさない","")),"")</f>
        <v/>
      </c>
      <c r="BF85" s="832" t="str">
        <f aca="false">G82</f>
        <v/>
      </c>
      <c r="BG85" s="832"/>
      <c r="BH85" s="832"/>
    </row>
    <row r="86" customFormat="false" ht="30" hidden="false" customHeight="true" outlineLevel="0" collapsed="false">
      <c r="A86" s="617" t="n">
        <v>19</v>
      </c>
      <c r="B86" s="618" t="str">
        <f aca="false">IF(基本情報入力シート!C72="","",基本情報入力シート!C72)</f>
        <v/>
      </c>
      <c r="C86" s="618"/>
      <c r="D86" s="618"/>
      <c r="E86" s="618"/>
      <c r="F86" s="618"/>
      <c r="G86" s="619" t="str">
        <f aca="false">IF(基本情報入力シート!M72="","",基本情報入力シート!M72)</f>
        <v/>
      </c>
      <c r="H86" s="619" t="str">
        <f aca="false">IF(基本情報入力シート!R72="","",基本情報入力シート!R72)</f>
        <v/>
      </c>
      <c r="I86" s="619" t="str">
        <f aca="false">IF(基本情報入力シート!W72="","",基本情報入力シート!W72)</f>
        <v/>
      </c>
      <c r="J86" s="809" t="str">
        <f aca="false">IF(基本情報入力シート!X72="","",基本情報入力シート!X72)</f>
        <v/>
      </c>
      <c r="K86" s="619" t="str">
        <f aca="false">IF(基本情報入力シート!Y72="","",基本情報入力シート!Y72)</f>
        <v/>
      </c>
      <c r="L86" s="810" t="str">
        <f aca="false">IF(基本情報入力シート!AB72="","",基本情報入力シート!AB72)</f>
        <v/>
      </c>
      <c r="M86" s="811" t="e">
        <f aca="false">IF(基本情報入力シート!AC72="","",基本情報入力シート!AC72)</f>
        <v>#N/A</v>
      </c>
      <c r="N86" s="812" t="str">
        <f aca="false">IF('別紙様式2-2（４・５月分）'!Q68="","",'別紙様式2-2（４・５月分）'!Q68)</f>
        <v/>
      </c>
      <c r="O86" s="864" t="e">
        <f aca="false">IF(SUM('別紙様式2-2（４・５月分）'!R68:R70)=0,"",SUM('別紙様式2-2（４・５月分）'!R68:R70))</f>
        <v>#N/A</v>
      </c>
      <c r="P86" s="814" t="e">
        <f aca="false">IFERROR(VLOOKUP('別紙様式2-2（４・５月分）'!AR68,【参考】数式用!$AT$5:$AU$22,2,FALSE),"")))</f>
        <v>#N/A</v>
      </c>
      <c r="Q86" s="814"/>
      <c r="R86" s="814"/>
      <c r="S86" s="865" t="e">
        <f aca="false">IFERROR(VLOOKUP(K86,【参考】数式用!$A$5:$AB$27,MATCH(P86,【参考】数式用!$B$4:$AB$4,0)+1,0),"")))</f>
        <v>#N/A</v>
      </c>
      <c r="T86" s="816" t="s">
        <v>463</v>
      </c>
      <c r="U86" s="904" t="str">
        <f aca="false">IF('別紙様式2-3（６月以降分）'!U86="","",'別紙様式2-3（６月以降分）'!U86)</f>
        <v/>
      </c>
      <c r="V86" s="866" t="e">
        <f aca="false">IFERROR(VLOOKUP(K86,【参考】数式用!$A$5:$AB$27,MATCH(U86,【参考】数式用!$B$4:$AB$4,0)+1,0),"")))</f>
        <v>#N/A</v>
      </c>
      <c r="W86" s="819" t="s">
        <v>114</v>
      </c>
      <c r="X86" s="905" t="n">
        <f aca="false">'別紙様式2-3（６月以降分）'!X86</f>
        <v>6</v>
      </c>
      <c r="Y86" s="627" t="s">
        <v>115</v>
      </c>
      <c r="Z86" s="905" t="n">
        <f aca="false">'別紙様式2-3（６月以降分）'!Z86</f>
        <v>6</v>
      </c>
      <c r="AA86" s="627" t="s">
        <v>406</v>
      </c>
      <c r="AB86" s="905" t="n">
        <f aca="false">'別紙様式2-3（６月以降分）'!AB86</f>
        <v>7</v>
      </c>
      <c r="AC86" s="627" t="s">
        <v>115</v>
      </c>
      <c r="AD86" s="905" t="n">
        <f aca="false">'別紙様式2-3（６月以降分）'!AD86</f>
        <v>3</v>
      </c>
      <c r="AE86" s="627" t="s">
        <v>116</v>
      </c>
      <c r="AF86" s="627" t="s">
        <v>127</v>
      </c>
      <c r="AG86" s="627" t="n">
        <f aca="false">IF(X86&gt;=1,(AB86*12+AD86)-(X86*12+Z86)+1,"")</f>
        <v>10</v>
      </c>
      <c r="AH86" s="822" t="s">
        <v>407</v>
      </c>
      <c r="AI86" s="867" t="str">
        <f aca="false">'別紙様式2-3（６月以降分）'!AI86</f>
        <v/>
      </c>
      <c r="AJ86" s="906" t="str">
        <f aca="false">'別紙様式2-3（６月以降分）'!AJ86</f>
        <v/>
      </c>
      <c r="AK86" s="938" t="n">
        <f aca="false">'別紙様式2-3（６月以降分）'!AK86</f>
        <v>0</v>
      </c>
      <c r="AL86" s="908" t="str">
        <f aca="false">IF('別紙様式2-3（６月以降分）'!AL86="","",'別紙様式2-3（６月以降分）'!AL86)</f>
        <v/>
      </c>
      <c r="AM86" s="909" t="n">
        <f aca="false">'別紙様式2-3（６月以降分）'!AM86</f>
        <v>0</v>
      </c>
      <c r="AN86" s="910" t="str">
        <f aca="false">IF('別紙様式2-3（６月以降分）'!AN86="","",'別紙様式2-3（６月以降分）'!AN86)</f>
        <v/>
      </c>
      <c r="AO86" s="705" t="str">
        <f aca="false">IF('別紙様式2-3（６月以降分）'!AO86="","",'別紙様式2-3（６月以降分）'!AO86)</f>
        <v/>
      </c>
      <c r="AP86" s="912" t="str">
        <f aca="false">IF('別紙様式2-3（６月以降分）'!AP86="","",'別紙様式2-3（６月以降分）'!AP86)</f>
        <v/>
      </c>
      <c r="AQ86" s="705" t="str">
        <f aca="false">IF('別紙様式2-3（６月以降分）'!AQ86="","",'別紙様式2-3（６月以降分）'!AQ86)</f>
        <v/>
      </c>
      <c r="AR86" s="914" t="str">
        <f aca="false">IF('別紙様式2-3（６月以降分）'!AR86="","",'別紙様式2-3（６月以降分）'!AR86)</f>
        <v/>
      </c>
      <c r="AS86" s="915" t="str">
        <f aca="false">IF('別紙様式2-3（６月以降分）'!AS86="","",'別紙様式2-3（６月以降分）'!AS86)</f>
        <v/>
      </c>
      <c r="AT86" s="916" t="str">
        <f aca="false">IF(AV88="","",IF(V88&lt;V86,"！加算の要件上は問題ありませんが、令和６年度当初の新加算の加算率と比較して、移行後の加算率が下がる計画になっています。",""))</f>
        <v/>
      </c>
      <c r="AU86" s="939"/>
      <c r="AV86" s="918"/>
      <c r="AW86" s="878" t="str">
        <f aca="false">IF('別紙様式2-2（４・５月分）'!O68="","",'別紙様式2-2（４・５月分）'!O68)</f>
        <v/>
      </c>
      <c r="AX86" s="834" t="e">
        <f aca="false">IF(SUM('別紙様式2-2（４・５月分）'!P68:P70)=0,"",SUM('別紙様式2-2（４・５月分）'!P68:P70))</f>
        <v>#N/A</v>
      </c>
      <c r="AY86" s="920" t="e">
        <f aca="false">IFERROR(VLOOKUP(K86,【参考】数式用!$AJ$2:$AK$24,2,FALSE),"")))</f>
        <v>#N/A</v>
      </c>
      <c r="AZ86" s="685"/>
      <c r="BE86" s="12"/>
      <c r="BF86" s="832" t="str">
        <f aca="false">G86</f>
        <v/>
      </c>
      <c r="BG86" s="832"/>
      <c r="BH86" s="832"/>
    </row>
    <row r="87" customFormat="false" ht="15" hidden="false" customHeight="true" outlineLevel="0" collapsed="false">
      <c r="A87" s="617"/>
      <c r="B87" s="618"/>
      <c r="C87" s="618"/>
      <c r="D87" s="618"/>
      <c r="E87" s="618"/>
      <c r="F87" s="618"/>
      <c r="G87" s="619"/>
      <c r="H87" s="619"/>
      <c r="I87" s="619"/>
      <c r="J87" s="809"/>
      <c r="K87" s="619"/>
      <c r="L87" s="810"/>
      <c r="M87" s="811"/>
      <c r="N87" s="838" t="str">
        <f aca="false">IF('別紙様式2-2（４・５月分）'!Q69="","",'別紙様式2-2（４・５月分）'!Q69)</f>
        <v/>
      </c>
      <c r="O87" s="864"/>
      <c r="P87" s="814"/>
      <c r="Q87" s="814"/>
      <c r="R87" s="814"/>
      <c r="S87" s="865"/>
      <c r="T87" s="816"/>
      <c r="U87" s="904"/>
      <c r="V87" s="866"/>
      <c r="W87" s="819"/>
      <c r="X87" s="905"/>
      <c r="Y87" s="627"/>
      <c r="Z87" s="905"/>
      <c r="AA87" s="627"/>
      <c r="AB87" s="905"/>
      <c r="AC87" s="627"/>
      <c r="AD87" s="905"/>
      <c r="AE87" s="627"/>
      <c r="AF87" s="627"/>
      <c r="AG87" s="627"/>
      <c r="AH87" s="822"/>
      <c r="AI87" s="867"/>
      <c r="AJ87" s="906"/>
      <c r="AK87" s="938"/>
      <c r="AL87" s="908"/>
      <c r="AM87" s="909"/>
      <c r="AN87" s="910"/>
      <c r="AO87" s="705"/>
      <c r="AP87" s="912"/>
      <c r="AQ87" s="705"/>
      <c r="AR87" s="914"/>
      <c r="AS87" s="915"/>
      <c r="AT87" s="921" t="str">
        <f aca="false">IF(AV88="","",IF(OR(AB88="",AB88&lt;&gt;7,AD88="",AD88&lt;&gt;3),"！算定期間の終わりが令和７年３月になっていません。年度内の廃止予定等がなければ、算定対象月を令和７年３月にしてください。",""))</f>
        <v/>
      </c>
      <c r="AU87" s="939"/>
      <c r="AV87" s="918"/>
      <c r="AW87" s="878" t="str">
        <f aca="false">IF('別紙様式2-2（４・５月分）'!O69="","",'別紙様式2-2（４・５月分）'!O69)</f>
        <v/>
      </c>
      <c r="AX87" s="834"/>
      <c r="AY87" s="920"/>
      <c r="AZ87" s="574"/>
      <c r="BE87" s="12"/>
      <c r="BF87" s="832" t="str">
        <f aca="false">G86</f>
        <v/>
      </c>
      <c r="BG87" s="832"/>
      <c r="BH87" s="832"/>
    </row>
    <row r="88" customFormat="false" ht="15" hidden="false" customHeight="true" outlineLevel="0" collapsed="false">
      <c r="A88" s="617"/>
      <c r="B88" s="618"/>
      <c r="C88" s="618"/>
      <c r="D88" s="618"/>
      <c r="E88" s="618"/>
      <c r="F88" s="618"/>
      <c r="G88" s="619"/>
      <c r="H88" s="619"/>
      <c r="I88" s="619"/>
      <c r="J88" s="809"/>
      <c r="K88" s="619"/>
      <c r="L88" s="810"/>
      <c r="M88" s="811"/>
      <c r="N88" s="838"/>
      <c r="O88" s="864"/>
      <c r="P88" s="874" t="s">
        <v>118</v>
      </c>
      <c r="Q88" s="877" t="e">
        <f aca="false">IFERROR(VLOOKUP('別紙様式2-2（４・５月分）'!AR68,【参考】数式用!$AT$5:$AV$22,3,FALSE),"")))</f>
        <v>#N/A</v>
      </c>
      <c r="R88" s="875" t="s">
        <v>120</v>
      </c>
      <c r="S88" s="876" t="e">
        <f aca="false">IFERROR(VLOOKUP(K86,【参考】数式用!$A$5:$AB$27,MATCH(Q88,【参考】数式用!$B$4:$AB$4,0)+1,0),"")))</f>
        <v>#N/A</v>
      </c>
      <c r="T88" s="844" t="s">
        <v>464</v>
      </c>
      <c r="U88" s="923"/>
      <c r="V88" s="871" t="e">
        <f aca="false">IFERROR(VLOOKUP(K86,【参考】数式用!$A$5:$AB$27,MATCH(U88,【参考】数式用!$B$4:$AB$4,0)+1,0),"")))</f>
        <v>#N/A</v>
      </c>
      <c r="W88" s="847" t="s">
        <v>114</v>
      </c>
      <c r="X88" s="924"/>
      <c r="Y88" s="668" t="s">
        <v>115</v>
      </c>
      <c r="Z88" s="924"/>
      <c r="AA88" s="668" t="s">
        <v>406</v>
      </c>
      <c r="AB88" s="924"/>
      <c r="AC88" s="668" t="s">
        <v>115</v>
      </c>
      <c r="AD88" s="924"/>
      <c r="AE88" s="668" t="s">
        <v>116</v>
      </c>
      <c r="AF88" s="668" t="s">
        <v>127</v>
      </c>
      <c r="AG88" s="668" t="str">
        <f aca="false">IF(X88&gt;=1,(AB88*12+AD88)-(X88*12+Z88)+1,"")</f>
        <v/>
      </c>
      <c r="AH88" s="850" t="s">
        <v>407</v>
      </c>
      <c r="AI88" s="851" t="str">
        <f aca="false">IFERROR(ROUNDDOWN(ROUND(L86*V88,0)*M86,0)*AG88,"")</f>
        <v/>
      </c>
      <c r="AJ88" s="925" t="str">
        <f aca="false">IFERROR(ROUNDDOWN(ROUND((L86*(V88-AX86)),0)*M86,0)*AG88,"")</f>
        <v/>
      </c>
      <c r="AK88" s="853" t="e">
        <f aca="false">IFERROR(ROUNDDOWN(ROUNDDOWN(ROUND(L86*VLOOKUP(K86,【参考】数式用!$A$5:$AB$27,MATCH("新加算Ⅳ",【参考】数式用!$B$4:$AB$4,0)+1,0),0)*M86,0)*AG88*0.5,0),"")),0),0),0))</f>
        <v>#N/A</v>
      </c>
      <c r="AL88" s="926"/>
      <c r="AM88" s="941" t="e">
        <f aca="false">IFERROR(IF('別紙様式2-2（４・５月分）'!Q70="ベア加算","", IF(OR(U88="新加算Ⅰ",U88="新加算Ⅱ",U88="新加算Ⅲ",U88="新加算Ⅳ"),ROUNDDOWN(ROUND(L86*VLOOKUP(K86,【参考】数式用!$A$5:$I$27,MATCH("ベア加算",【参考】数式用!$B$4:$I$4,0)+1,0),0)*M86,0)*AG88,"")),"")),0),0))))</f>
        <v>#N/A</v>
      </c>
      <c r="AN88" s="928"/>
      <c r="AO88" s="931"/>
      <c r="AP88" s="930"/>
      <c r="AQ88" s="931"/>
      <c r="AR88" s="932"/>
      <c r="AS88" s="933"/>
      <c r="AT88" s="921"/>
      <c r="AU88" s="612"/>
      <c r="AV88" s="832" t="str">
        <f aca="false">IF(OR(AB86&lt;&gt;7,AD86&lt;&gt;3),"V列に色付け","")</f>
        <v/>
      </c>
      <c r="AW88" s="878"/>
      <c r="AX88" s="834"/>
      <c r="AY88" s="934"/>
      <c r="AZ88" s="836" t="e">
        <f aca="false">IF(AM88&lt;&gt;"",IF(AN88="○","入力済","未入力"),"")</f>
        <v>#N/A</v>
      </c>
      <c r="BA88" s="836" t="str">
        <f aca="false">IF(OR(U88="新加算Ⅰ",U88="新加算Ⅱ",U88="新加算Ⅲ",U88="新加算Ⅳ",U88="新加算Ⅴ（１）",U88="新加算Ⅴ（２）",U88="新加算Ⅴ（３）",U88="新加算ⅠⅤ（４）",U88="新加算Ⅴ（５）",U88="新加算Ⅴ（６）",U88="新加算Ⅴ（８）",U88="新加算Ⅴ（11）"),IF(OR(AO88="○",AO88="令和６年度中に満たす"),"入力済","未入力"),"")</f>
        <v/>
      </c>
      <c r="BB88" s="836" t="str">
        <f aca="false">IF(OR(U88="新加算Ⅴ（７）",U88="新加算Ⅴ（９）",U88="新加算Ⅴ（10）",U88="新加算Ⅴ（12）",U88="新加算Ⅴ（13）",U88="新加算Ⅴ（14）"),IF(OR(AP88="○",AP88="令和６年度中に満たす"),"入力済","未入力"),"")</f>
        <v/>
      </c>
      <c r="BC88" s="836" t="str">
        <f aca="false">IF(OR(U88="新加算Ⅰ",U88="新加算Ⅱ",U88="新加算Ⅲ",U88="新加算Ⅴ（１）",U88="新加算Ⅴ（３）",U88="新加算Ⅴ（８）"),IF(OR(AQ88="○",AQ88="令和６年度中に満たす"),"入力済","未入力"),"")</f>
        <v/>
      </c>
      <c r="BD88" s="935" t="str">
        <f aca="false">IF(OR(U88="新加算Ⅰ",U88="新加算Ⅱ",U88="新加算Ⅴ（１）",U88="新加算Ⅴ（２）",U88="新加算Ⅴ（３）",U88="新加算Ⅴ（４）",U88="新加算Ⅴ（５）",U88="新加算Ⅴ（６）",U88="新加算Ⅴ（７）",U88="新加算Ⅴ（９）",U88="新加算Ⅴ（10）",U88="新加算Ⅴ（12）"),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（病院等（老健以外）)",K86&lt;&gt;"（介護予防）短期入所療養介護（医療院）"),AR88&lt;&gt;""),1,""),"")</f>
        <v/>
      </c>
      <c r="BE88" s="832" t="str">
        <f aca="false">IF(OR(U88="新加算Ⅰ",U88="新加算Ⅴ（１）",U88="新加算Ⅴ（２）",U88="新加算Ⅴ（５）",U88="新加算Ⅴ（７）",U88="新加算Ⅴ（10）"),IF(AS88="","未入力","入力済"),"")</f>
        <v/>
      </c>
      <c r="BF88" s="832" t="str">
        <f aca="false">G86</f>
        <v/>
      </c>
      <c r="BG88" s="832"/>
      <c r="BH88" s="832"/>
    </row>
    <row r="89" customFormat="false" ht="30" hidden="false" customHeight="true" outlineLevel="0" collapsed="false">
      <c r="A89" s="617"/>
      <c r="B89" s="618"/>
      <c r="C89" s="618"/>
      <c r="D89" s="618"/>
      <c r="E89" s="618"/>
      <c r="F89" s="618"/>
      <c r="G89" s="619"/>
      <c r="H89" s="619"/>
      <c r="I89" s="619"/>
      <c r="J89" s="809"/>
      <c r="K89" s="619"/>
      <c r="L89" s="810"/>
      <c r="M89" s="811"/>
      <c r="N89" s="860" t="str">
        <f aca="false">IF('別紙様式2-2（４・５月分）'!Q70="","",'別紙様式2-2（４・５月分）'!Q70)</f>
        <v/>
      </c>
      <c r="O89" s="864"/>
      <c r="P89" s="874"/>
      <c r="Q89" s="877"/>
      <c r="R89" s="875"/>
      <c r="S89" s="876"/>
      <c r="T89" s="844"/>
      <c r="U89" s="923"/>
      <c r="V89" s="871"/>
      <c r="W89" s="847"/>
      <c r="X89" s="924"/>
      <c r="Y89" s="668"/>
      <c r="Z89" s="924"/>
      <c r="AA89" s="668"/>
      <c r="AB89" s="924"/>
      <c r="AC89" s="668"/>
      <c r="AD89" s="924"/>
      <c r="AE89" s="668"/>
      <c r="AF89" s="668"/>
      <c r="AG89" s="668"/>
      <c r="AH89" s="850"/>
      <c r="AI89" s="851"/>
      <c r="AJ89" s="925"/>
      <c r="AK89" s="853"/>
      <c r="AL89" s="926"/>
      <c r="AM89" s="941"/>
      <c r="AN89" s="928"/>
      <c r="AO89" s="931"/>
      <c r="AP89" s="930"/>
      <c r="AQ89" s="931"/>
      <c r="AR89" s="932"/>
      <c r="AS89" s="933"/>
      <c r="AT89" s="936" t="str">
        <f aca="false">IF(AV88="","",IF(OR(U88="",AND(N89="ベア加算なし",OR(U88="新加算Ⅰ",U88="新加算Ⅱ",U88="新加算Ⅲ",U88="新加算Ⅳ"),AN88=""),AND(OR(U88="新加算Ⅰ",U88="新加算Ⅱ",U88="新加算Ⅲ",U88="新加算Ⅳ"),AO88=""),AND(OR(U88="新加算Ⅰ",U88="新加算Ⅱ",U88="新加算Ⅲ"),AQ88=""),AND(OR(U88="新加算Ⅰ",U88="新加算Ⅱ"),AR88=""),AND(OR(U88="新加算Ⅰ"),AS88="")),"！記入が必要な欄（ピンク色のセル）に空欄があります。空欄を埋めてください。",""))</f>
        <v/>
      </c>
      <c r="AU89" s="612"/>
      <c r="AV89" s="832"/>
      <c r="AW89" s="878" t="str">
        <f aca="false">IF('別紙様式2-2（４・５月分）'!O70="","",'別紙様式2-2（４・５月分）'!O70)</f>
        <v/>
      </c>
      <c r="AX89" s="834"/>
      <c r="AY89" s="937"/>
      <c r="AZ89" s="836" t="str">
        <f aca="false">IF(OR(U89="新加算Ⅰ",U89="新加算Ⅱ",U89="新加算Ⅲ",U89="新加算Ⅳ",U89="新加算Ⅴ（１）",U89="新加算Ⅴ（２）",U89="新加算Ⅴ（３）",U89="新加算ⅠⅤ（４）",U89="新加算Ⅴ（５）",U89="新加算Ⅴ（６）",U89="新加算Ⅴ（８）",U89="新加算Ⅴ（11）"),IF(AJ89="○","","未入力"),"")</f>
        <v/>
      </c>
      <c r="BA89" s="836" t="str">
        <f aca="false">IF(OR(V89="新加算Ⅰ",V89="新加算Ⅱ",V89="新加算Ⅲ",V89="新加算Ⅳ",V89="新加算Ⅴ（１）",V89="新加算Ⅴ（２）",V89="新加算Ⅴ（３）",V89="新加算ⅠⅤ（４）",V89="新加算Ⅴ（５）",V89="新加算Ⅴ（６）",V89="新加算Ⅴ（８）",V89="新加算Ⅴ（11）"),IF(AK89="○","","未入力"),"")</f>
        <v/>
      </c>
      <c r="BB89" s="836" t="str">
        <f aca="false">IF(OR(V89="新加算Ⅴ（７）",V89="新加算Ⅴ（９）",V89="新加算Ⅴ（10）",V89="新加算Ⅴ（12）",V89="新加算Ⅴ（13）",V89="新加算Ⅴ（14）"),IF(AL89="○","","未入力"),"")</f>
        <v/>
      </c>
      <c r="BC89" s="836" t="str">
        <f aca="false">IF(OR(V89="新加算Ⅰ",V89="新加算Ⅱ",V89="新加算Ⅲ",V89="新加算Ⅴ（１）",V89="新加算Ⅴ（３）",V89="新加算Ⅴ（８）"),IF(AM89="○","","未入力"),"")</f>
        <v/>
      </c>
      <c r="BD89" s="935" t="str">
        <f aca="false">IF(OR(V89="新加算Ⅰ",V89="新加算Ⅱ",V89="新加算Ⅴ（１）",V89="新加算Ⅴ（２）",V89="新加算Ⅴ（３）",V89="新加算Ⅴ（４）",V89="新加算Ⅴ（５）",V89="新加算Ⅴ（６）",V89="新加算Ⅴ（７）",V89="新加算Ⅴ（９）",V89="新加算Ⅴ（10）",V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9" s="832" t="str">
        <f aca="false">IF(AND(U89&lt;&gt;"（参考）令和７年度の移行予定",OR(V89="新加算Ⅰ",V89="新加算Ⅴ（１）",V89="新加算Ⅴ（２）",V89="新加算Ⅴ（５）",V89="新加算Ⅴ（７）",V89="新加算Ⅴ（10）")),IF(AO89="","未入力",IF(AO89="いずれも取得していない","要件を満たさない","")),"")</f>
        <v/>
      </c>
      <c r="BF89" s="832" t="str">
        <f aca="false">G86</f>
        <v/>
      </c>
      <c r="BG89" s="832"/>
      <c r="BH89" s="832"/>
    </row>
    <row r="90" customFormat="false" ht="30" hidden="false" customHeight="true" outlineLevel="0" collapsed="false">
      <c r="A90" s="731" t="n">
        <v>20</v>
      </c>
      <c r="B90" s="732" t="str">
        <f aca="false">IF(基本情報入力シート!C73="","",基本情報入力シート!C73)</f>
        <v/>
      </c>
      <c r="C90" s="732"/>
      <c r="D90" s="732"/>
      <c r="E90" s="732"/>
      <c r="F90" s="732"/>
      <c r="G90" s="733" t="str">
        <f aca="false">IF(基本情報入力シート!M73="","",基本情報入力シート!M73)</f>
        <v/>
      </c>
      <c r="H90" s="733" t="str">
        <f aca="false">IF(基本情報入力シート!R73="","",基本情報入力シート!R73)</f>
        <v/>
      </c>
      <c r="I90" s="733" t="str">
        <f aca="false">IF(基本情報入力シート!W73="","",基本情報入力シート!W73)</f>
        <v/>
      </c>
      <c r="J90" s="861" t="str">
        <f aca="false">IF(基本情報入力シート!X73="","",基本情報入力シート!X73)</f>
        <v/>
      </c>
      <c r="K90" s="733" t="str">
        <f aca="false">IF(基本情報入力シート!Y73="","",基本情報入力シート!Y73)</f>
        <v/>
      </c>
      <c r="L90" s="862" t="str">
        <f aca="false">IF(基本情報入力シート!AB73="","",基本情報入力シート!AB73)</f>
        <v/>
      </c>
      <c r="M90" s="863" t="e">
        <f aca="false">IF(基本情報入力シート!AC73="","",基本情報入力シート!AC73)</f>
        <v>#N/A</v>
      </c>
      <c r="N90" s="812" t="str">
        <f aca="false">IF('別紙様式2-2（４・５月分）'!Q71="","",'別紙様式2-2（４・５月分）'!Q71)</f>
        <v/>
      </c>
      <c r="O90" s="864" t="e">
        <f aca="false">IF(SUM('別紙様式2-2（４・５月分）'!R71:R73)=0,"",SUM('別紙様式2-2（４・５月分）'!R71:R73))</f>
        <v>#N/A</v>
      </c>
      <c r="P90" s="814" t="e">
        <f aca="false">IFERROR(VLOOKUP('別紙様式2-2（４・５月分）'!AR71,【参考】数式用!$AT$5:$AU$22,2,FALSE),"")))</f>
        <v>#N/A</v>
      </c>
      <c r="Q90" s="814"/>
      <c r="R90" s="814"/>
      <c r="S90" s="865" t="e">
        <f aca="false">IFERROR(VLOOKUP(K90,【参考】数式用!$A$5:$AB$27,MATCH(P90,【参考】数式用!$B$4:$AB$4,0)+1,0),"")))</f>
        <v>#N/A</v>
      </c>
      <c r="T90" s="816" t="s">
        <v>463</v>
      </c>
      <c r="U90" s="904" t="str">
        <f aca="false">IF('別紙様式2-3（６月以降分）'!U90="","",'別紙様式2-3（６月以降分）'!U90)</f>
        <v/>
      </c>
      <c r="V90" s="866" t="e">
        <f aca="false">IFERROR(VLOOKUP(K90,【参考】数式用!$A$5:$AB$27,MATCH(U90,【参考】数式用!$B$4:$AB$4,0)+1,0),"")))</f>
        <v>#N/A</v>
      </c>
      <c r="W90" s="819" t="s">
        <v>114</v>
      </c>
      <c r="X90" s="905" t="n">
        <f aca="false">'別紙様式2-3（６月以降分）'!X90</f>
        <v>6</v>
      </c>
      <c r="Y90" s="627" t="s">
        <v>115</v>
      </c>
      <c r="Z90" s="905" t="n">
        <f aca="false">'別紙様式2-3（６月以降分）'!Z90</f>
        <v>6</v>
      </c>
      <c r="AA90" s="627" t="s">
        <v>406</v>
      </c>
      <c r="AB90" s="905" t="n">
        <f aca="false">'別紙様式2-3（６月以降分）'!AB90</f>
        <v>7</v>
      </c>
      <c r="AC90" s="627" t="s">
        <v>115</v>
      </c>
      <c r="AD90" s="905" t="n">
        <f aca="false">'別紙様式2-3（６月以降分）'!AD90</f>
        <v>3</v>
      </c>
      <c r="AE90" s="627" t="s">
        <v>116</v>
      </c>
      <c r="AF90" s="627" t="s">
        <v>127</v>
      </c>
      <c r="AG90" s="627" t="n">
        <f aca="false">IF(X90&gt;=1,(AB90*12+AD90)-(X90*12+Z90)+1,"")</f>
        <v>10</v>
      </c>
      <c r="AH90" s="822" t="s">
        <v>407</v>
      </c>
      <c r="AI90" s="867" t="str">
        <f aca="false">'別紙様式2-3（６月以降分）'!AI90</f>
        <v/>
      </c>
      <c r="AJ90" s="906" t="str">
        <f aca="false">'別紙様式2-3（６月以降分）'!AJ90</f>
        <v/>
      </c>
      <c r="AK90" s="938" t="n">
        <f aca="false">'別紙様式2-3（６月以降分）'!AK90</f>
        <v>0</v>
      </c>
      <c r="AL90" s="908" t="str">
        <f aca="false">IF('別紙様式2-3（６月以降分）'!AL90="","",'別紙様式2-3（６月以降分）'!AL90)</f>
        <v/>
      </c>
      <c r="AM90" s="909" t="n">
        <f aca="false">'別紙様式2-3（６月以降分）'!AM90</f>
        <v>0</v>
      </c>
      <c r="AN90" s="910" t="str">
        <f aca="false">IF('別紙様式2-3（６月以降分）'!AN90="","",'別紙様式2-3（６月以降分）'!AN90)</f>
        <v/>
      </c>
      <c r="AO90" s="705" t="str">
        <f aca="false">IF('別紙様式2-3（６月以降分）'!AO90="","",'別紙様式2-3（６月以降分）'!AO90)</f>
        <v/>
      </c>
      <c r="AP90" s="912" t="str">
        <f aca="false">IF('別紙様式2-3（６月以降分）'!AP90="","",'別紙様式2-3（６月以降分）'!AP90)</f>
        <v/>
      </c>
      <c r="AQ90" s="705" t="str">
        <f aca="false">IF('別紙様式2-3（６月以降分）'!AQ90="","",'別紙様式2-3（６月以降分）'!AQ90)</f>
        <v/>
      </c>
      <c r="AR90" s="914" t="str">
        <f aca="false">IF('別紙様式2-3（６月以降分）'!AR90="","",'別紙様式2-3（６月以降分）'!AR90)</f>
        <v/>
      </c>
      <c r="AS90" s="915" t="str">
        <f aca="false">IF('別紙様式2-3（６月以降分）'!AS90="","",'別紙様式2-3（６月以降分）'!AS90)</f>
        <v/>
      </c>
      <c r="AT90" s="916" t="str">
        <f aca="false">IF(AV92="","",IF(V92&lt;V90,"！加算の要件上は問題ありませんが、令和６年度当初の新加算の加算率と比較して、移行後の加算率が下がる計画になっています。",""))</f>
        <v/>
      </c>
      <c r="AU90" s="939"/>
      <c r="AV90" s="918"/>
      <c r="AW90" s="878" t="str">
        <f aca="false">IF('別紙様式2-2（４・５月分）'!O71="","",'別紙様式2-2（４・５月分）'!O71)</f>
        <v/>
      </c>
      <c r="AX90" s="834" t="e">
        <f aca="false">IF(SUM('別紙様式2-2（４・５月分）'!P71:P73)=0,"",SUM('別紙様式2-2（４・５月分）'!P71:P73))</f>
        <v>#N/A</v>
      </c>
      <c r="AY90" s="940" t="e">
        <f aca="false">IFERROR(VLOOKUP(K90,【参考】数式用!$AJ$2:$AK$24,2,FALSE),"")))</f>
        <v>#N/A</v>
      </c>
      <c r="AZ90" s="685"/>
      <c r="BE90" s="12"/>
      <c r="BF90" s="832" t="str">
        <f aca="false">G90</f>
        <v/>
      </c>
      <c r="BG90" s="832"/>
      <c r="BH90" s="832"/>
    </row>
    <row r="91" customFormat="false" ht="15" hidden="false" customHeight="true" outlineLevel="0" collapsed="false">
      <c r="A91" s="731"/>
      <c r="B91" s="732"/>
      <c r="C91" s="732"/>
      <c r="D91" s="732"/>
      <c r="E91" s="732"/>
      <c r="F91" s="732"/>
      <c r="G91" s="733"/>
      <c r="H91" s="733"/>
      <c r="I91" s="733"/>
      <c r="J91" s="861"/>
      <c r="K91" s="733"/>
      <c r="L91" s="862"/>
      <c r="M91" s="863"/>
      <c r="N91" s="838" t="str">
        <f aca="false">IF('別紙様式2-2（４・５月分）'!Q72="","",'別紙様式2-2（４・５月分）'!Q72)</f>
        <v/>
      </c>
      <c r="O91" s="864"/>
      <c r="P91" s="814"/>
      <c r="Q91" s="814"/>
      <c r="R91" s="814"/>
      <c r="S91" s="865"/>
      <c r="T91" s="816"/>
      <c r="U91" s="904"/>
      <c r="V91" s="866"/>
      <c r="W91" s="819"/>
      <c r="X91" s="905"/>
      <c r="Y91" s="627"/>
      <c r="Z91" s="905"/>
      <c r="AA91" s="627"/>
      <c r="AB91" s="905"/>
      <c r="AC91" s="627"/>
      <c r="AD91" s="905"/>
      <c r="AE91" s="627"/>
      <c r="AF91" s="627"/>
      <c r="AG91" s="627"/>
      <c r="AH91" s="822"/>
      <c r="AI91" s="867"/>
      <c r="AJ91" s="906"/>
      <c r="AK91" s="938"/>
      <c r="AL91" s="908"/>
      <c r="AM91" s="909"/>
      <c r="AN91" s="910"/>
      <c r="AO91" s="705"/>
      <c r="AP91" s="912"/>
      <c r="AQ91" s="705"/>
      <c r="AR91" s="914"/>
      <c r="AS91" s="915"/>
      <c r="AT91" s="921" t="str">
        <f aca="false">IF(AV92="","",IF(OR(AB92="",AB92&lt;&gt;7,AD92="",AD92&lt;&gt;3),"！算定期間の終わりが令和７年３月になっていません。年度内の廃止予定等がなければ、算定対象月を令和７年３月にしてください。",""))</f>
        <v/>
      </c>
      <c r="AU91" s="939"/>
      <c r="AV91" s="918"/>
      <c r="AW91" s="878" t="str">
        <f aca="false">IF('別紙様式2-2（４・５月分）'!O72="","",'別紙様式2-2（４・５月分）'!O72)</f>
        <v/>
      </c>
      <c r="AX91" s="834"/>
      <c r="AY91" s="940"/>
      <c r="AZ91" s="574"/>
      <c r="BE91" s="12"/>
      <c r="BF91" s="832" t="str">
        <f aca="false">G90</f>
        <v/>
      </c>
      <c r="BG91" s="832"/>
      <c r="BH91" s="832"/>
    </row>
    <row r="92" customFormat="false" ht="15" hidden="false" customHeight="true" outlineLevel="0" collapsed="false">
      <c r="A92" s="731"/>
      <c r="B92" s="732"/>
      <c r="C92" s="732"/>
      <c r="D92" s="732"/>
      <c r="E92" s="732"/>
      <c r="F92" s="732"/>
      <c r="G92" s="733"/>
      <c r="H92" s="733"/>
      <c r="I92" s="733"/>
      <c r="J92" s="861"/>
      <c r="K92" s="733"/>
      <c r="L92" s="862"/>
      <c r="M92" s="863"/>
      <c r="N92" s="838"/>
      <c r="O92" s="864"/>
      <c r="P92" s="874" t="s">
        <v>118</v>
      </c>
      <c r="Q92" s="877" t="e">
        <f aca="false">IFERROR(VLOOKUP('別紙様式2-2（４・５月分）'!AR71,【参考】数式用!$AT$5:$AV$22,3,FALSE),"")))</f>
        <v>#N/A</v>
      </c>
      <c r="R92" s="875" t="s">
        <v>120</v>
      </c>
      <c r="S92" s="870" t="e">
        <f aca="false">IFERROR(VLOOKUP(K90,【参考】数式用!$A$5:$AB$27,MATCH(Q92,【参考】数式用!$B$4:$AB$4,0)+1,0),"")))</f>
        <v>#N/A</v>
      </c>
      <c r="T92" s="844" t="s">
        <v>464</v>
      </c>
      <c r="U92" s="923"/>
      <c r="V92" s="871" t="e">
        <f aca="false">IFERROR(VLOOKUP(K90,【参考】数式用!$A$5:$AB$27,MATCH(U92,【参考】数式用!$B$4:$AB$4,0)+1,0),"")))</f>
        <v>#N/A</v>
      </c>
      <c r="W92" s="847" t="s">
        <v>114</v>
      </c>
      <c r="X92" s="924"/>
      <c r="Y92" s="668" t="s">
        <v>115</v>
      </c>
      <c r="Z92" s="924"/>
      <c r="AA92" s="668" t="s">
        <v>406</v>
      </c>
      <c r="AB92" s="924"/>
      <c r="AC92" s="668" t="s">
        <v>115</v>
      </c>
      <c r="AD92" s="924"/>
      <c r="AE92" s="668" t="s">
        <v>116</v>
      </c>
      <c r="AF92" s="668" t="s">
        <v>127</v>
      </c>
      <c r="AG92" s="668" t="str">
        <f aca="false">IF(X92&gt;=1,(AB92*12+AD92)-(X92*12+Z92)+1,"")</f>
        <v/>
      </c>
      <c r="AH92" s="850" t="s">
        <v>407</v>
      </c>
      <c r="AI92" s="851" t="str">
        <f aca="false">IFERROR(ROUNDDOWN(ROUND(L90*V92,0)*M90,0)*AG92,"")</f>
        <v/>
      </c>
      <c r="AJ92" s="925" t="str">
        <f aca="false">IFERROR(ROUNDDOWN(ROUND((L90*(V92-AX90)),0)*M90,0)*AG92,"")</f>
        <v/>
      </c>
      <c r="AK92" s="853" t="e">
        <f aca="false">IFERROR(ROUNDDOWN(ROUNDDOWN(ROUND(L90*VLOOKUP(K90,【参考】数式用!$A$5:$AB$27,MATCH("新加算Ⅳ",【参考】数式用!$B$4:$AB$4,0)+1,0),0)*M90,0)*AG92*0.5,0),"")),0),0),0))</f>
        <v>#N/A</v>
      </c>
      <c r="AL92" s="926"/>
      <c r="AM92" s="941" t="e">
        <f aca="false">IFERROR(IF('別紙様式2-2（４・５月分）'!Q73="ベア加算","", IF(OR(U92="新加算Ⅰ",U92="新加算Ⅱ",U92="新加算Ⅲ",U92="新加算Ⅳ"),ROUNDDOWN(ROUND(L90*VLOOKUP(K90,【参考】数式用!$A$5:$I$27,MATCH("ベア加算",【参考】数式用!$B$4:$I$4,0)+1,0),0)*M90,0)*AG92,"")),"")),0),0))))</f>
        <v>#N/A</v>
      </c>
      <c r="AN92" s="928"/>
      <c r="AO92" s="931"/>
      <c r="AP92" s="930"/>
      <c r="AQ92" s="931"/>
      <c r="AR92" s="932"/>
      <c r="AS92" s="933"/>
      <c r="AT92" s="921"/>
      <c r="AU92" s="612"/>
      <c r="AV92" s="832" t="str">
        <f aca="false">IF(OR(AB90&lt;&gt;7,AD90&lt;&gt;3),"V列に色付け","")</f>
        <v/>
      </c>
      <c r="AW92" s="878"/>
      <c r="AX92" s="834"/>
      <c r="AY92" s="934"/>
      <c r="AZ92" s="836" t="e">
        <f aca="false">IF(AM92&lt;&gt;"",IF(AN92="○","入力済","未入力"),"")</f>
        <v>#N/A</v>
      </c>
      <c r="BA92" s="836" t="str">
        <f aca="false">IF(OR(U92="新加算Ⅰ",U92="新加算Ⅱ",U92="新加算Ⅲ",U92="新加算Ⅳ",U92="新加算Ⅴ（１）",U92="新加算Ⅴ（２）",U92="新加算Ⅴ（３）",U92="新加算ⅠⅤ（４）",U92="新加算Ⅴ（５）",U92="新加算Ⅴ（６）",U92="新加算Ⅴ（８）",U92="新加算Ⅴ（11）"),IF(OR(AO92="○",AO92="令和６年度中に満たす"),"入力済","未入力"),"")</f>
        <v/>
      </c>
      <c r="BB92" s="836" t="str">
        <f aca="false">IF(OR(U92="新加算Ⅴ（７）",U92="新加算Ⅴ（９）",U92="新加算Ⅴ（10）",U92="新加算Ⅴ（12）",U92="新加算Ⅴ（13）",U92="新加算Ⅴ（14）"),IF(OR(AP92="○",AP92="令和６年度中に満たす"),"入力済","未入力"),"")</f>
        <v/>
      </c>
      <c r="BC92" s="836" t="str">
        <f aca="false">IF(OR(U92="新加算Ⅰ",U92="新加算Ⅱ",U92="新加算Ⅲ",U92="新加算Ⅴ（１）",U92="新加算Ⅴ（３）",U92="新加算Ⅴ（８）"),IF(OR(AQ92="○",AQ92="令和６年度中に満たす"),"入力済","未入力"),"")</f>
        <v/>
      </c>
      <c r="BD92" s="935" t="str">
        <f aca="false">IF(OR(U92="新加算Ⅰ",U92="新加算Ⅱ",U92="新加算Ⅴ（１）",U92="新加算Ⅴ（２）",U92="新加算Ⅴ（３）",U92="新加算Ⅴ（４）",U92="新加算Ⅴ（５）",U92="新加算Ⅴ（６）",U92="新加算Ⅴ（７）",U92="新加算Ⅴ（９）",U92="新加算Ⅴ（10）",U92="新加算Ⅴ（12）"),IF(OR(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（病院等（老健以外）)",K90&lt;&gt;"（介護予防）短期入所療養介護（医療院）"),AR92&lt;&gt;""),1,""),"")</f>
        <v/>
      </c>
      <c r="BE92" s="832" t="str">
        <f aca="false">IF(OR(U92="新加算Ⅰ",U92="新加算Ⅴ（１）",U92="新加算Ⅴ（２）",U92="新加算Ⅴ（５）",U92="新加算Ⅴ（７）",U92="新加算Ⅴ（10）"),IF(AS92="","未入力","入力済"),"")</f>
        <v/>
      </c>
      <c r="BF92" s="832" t="str">
        <f aca="false">G90</f>
        <v/>
      </c>
      <c r="BG92" s="832"/>
      <c r="BH92" s="832"/>
    </row>
    <row r="93" customFormat="false" ht="30" hidden="false" customHeight="true" outlineLevel="0" collapsed="false">
      <c r="A93" s="731"/>
      <c r="B93" s="732"/>
      <c r="C93" s="732"/>
      <c r="D93" s="732"/>
      <c r="E93" s="732"/>
      <c r="F93" s="732"/>
      <c r="G93" s="733"/>
      <c r="H93" s="733"/>
      <c r="I93" s="733"/>
      <c r="J93" s="861"/>
      <c r="K93" s="733"/>
      <c r="L93" s="862"/>
      <c r="M93" s="863"/>
      <c r="N93" s="860" t="str">
        <f aca="false">IF('別紙様式2-2（４・５月分）'!Q73="","",'別紙様式2-2（４・５月分）'!Q73)</f>
        <v/>
      </c>
      <c r="O93" s="864"/>
      <c r="P93" s="874"/>
      <c r="Q93" s="877"/>
      <c r="R93" s="875"/>
      <c r="S93" s="870"/>
      <c r="T93" s="844"/>
      <c r="U93" s="923"/>
      <c r="V93" s="871"/>
      <c r="W93" s="847"/>
      <c r="X93" s="924"/>
      <c r="Y93" s="668"/>
      <c r="Z93" s="924"/>
      <c r="AA93" s="668"/>
      <c r="AB93" s="924"/>
      <c r="AC93" s="668"/>
      <c r="AD93" s="924"/>
      <c r="AE93" s="668"/>
      <c r="AF93" s="668"/>
      <c r="AG93" s="668"/>
      <c r="AH93" s="850"/>
      <c r="AI93" s="851"/>
      <c r="AJ93" s="925"/>
      <c r="AK93" s="853"/>
      <c r="AL93" s="926"/>
      <c r="AM93" s="941"/>
      <c r="AN93" s="928"/>
      <c r="AO93" s="931"/>
      <c r="AP93" s="930"/>
      <c r="AQ93" s="931"/>
      <c r="AR93" s="932"/>
      <c r="AS93" s="933"/>
      <c r="AT93" s="936" t="str">
        <f aca="false">IF(AV92="","",IF(OR(U92="",AND(N93="ベア加算なし",OR(U92="新加算Ⅰ",U92="新加算Ⅱ",U92="新加算Ⅲ",U92="新加算Ⅳ"),AN92=""),AND(OR(U92="新加算Ⅰ",U92="新加算Ⅱ",U92="新加算Ⅲ",U92="新加算Ⅳ"),AO92=""),AND(OR(U92="新加算Ⅰ",U92="新加算Ⅱ",U92="新加算Ⅲ"),AQ92=""),AND(OR(U92="新加算Ⅰ",U92="新加算Ⅱ"),AR92=""),AND(OR(U92="新加算Ⅰ"),AS92="")),"！記入が必要な欄（ピンク色のセル）に空欄があります。空欄を埋めてください。",""))</f>
        <v/>
      </c>
      <c r="AU93" s="612"/>
      <c r="AV93" s="832"/>
      <c r="AW93" s="878" t="str">
        <f aca="false">IF('別紙様式2-2（４・５月分）'!O73="","",'別紙様式2-2（４・５月分）'!O73)</f>
        <v/>
      </c>
      <c r="AX93" s="834"/>
      <c r="AY93" s="937"/>
      <c r="AZ93" s="836" t="str">
        <f aca="false">IF(OR(U93="新加算Ⅰ",U93="新加算Ⅱ",U93="新加算Ⅲ",U93="新加算Ⅳ",U93="新加算Ⅴ（１）",U93="新加算Ⅴ（２）",U93="新加算Ⅴ（３）",U93="新加算ⅠⅤ（４）",U93="新加算Ⅴ（５）",U93="新加算Ⅴ（６）",U93="新加算Ⅴ（８）",U93="新加算Ⅴ（11）"),IF(AJ93="○","","未入力"),"")</f>
        <v/>
      </c>
      <c r="BA93" s="836" t="str">
        <f aca="false">IF(OR(V93="新加算Ⅰ",V93="新加算Ⅱ",V93="新加算Ⅲ",V93="新加算Ⅳ",V93="新加算Ⅴ（１）",V93="新加算Ⅴ（２）",V93="新加算Ⅴ（３）",V93="新加算ⅠⅤ（４）",V93="新加算Ⅴ（５）",V93="新加算Ⅴ（６）",V93="新加算Ⅴ（８）",V93="新加算Ⅴ（11）"),IF(AK93="○","","未入力"),"")</f>
        <v/>
      </c>
      <c r="BB93" s="836" t="str">
        <f aca="false">IF(OR(V93="新加算Ⅴ（７）",V93="新加算Ⅴ（９）",V93="新加算Ⅴ（10）",V93="新加算Ⅴ（12）",V93="新加算Ⅴ（13）",V93="新加算Ⅴ（14）"),IF(AL93="○","","未入力"),"")</f>
        <v/>
      </c>
      <c r="BC93" s="836" t="str">
        <f aca="false">IF(OR(V93="新加算Ⅰ",V93="新加算Ⅱ",V93="新加算Ⅲ",V93="新加算Ⅴ（１）",V93="新加算Ⅴ（３）",V93="新加算Ⅴ（８）"),IF(AM93="○","","未入力"),"")</f>
        <v/>
      </c>
      <c r="BD93" s="935" t="str">
        <f aca="false">IF(OR(V93="新加算Ⅰ",V93="新加算Ⅱ",V93="新加算Ⅴ（１）",V93="新加算Ⅴ（２）",V93="新加算Ⅴ（３）",V93="新加算Ⅴ（４）",V93="新加算Ⅴ（５）",V93="新加算Ⅴ（６）",V93="新加算Ⅴ（７）",V93="新加算Ⅴ（９）",V93="新加算Ⅴ（10）",V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93" s="832" t="str">
        <f aca="false">IF(AND(U93&lt;&gt;"（参考）令和７年度の移行予定",OR(V93="新加算Ⅰ",V93="新加算Ⅴ（１）",V93="新加算Ⅴ（２）",V93="新加算Ⅴ（５）",V93="新加算Ⅴ（７）",V93="新加算Ⅴ（10）")),IF(AO93="","未入力",IF(AO93="いずれも取得していない","要件を満たさない","")),"")</f>
        <v/>
      </c>
      <c r="BF93" s="832" t="str">
        <f aca="false">G90</f>
        <v/>
      </c>
      <c r="BG93" s="832"/>
      <c r="BH93" s="832"/>
    </row>
    <row r="94" customFormat="false" ht="30" hidden="false" customHeight="true" outlineLevel="0" collapsed="false">
      <c r="A94" s="617" t="n">
        <v>21</v>
      </c>
      <c r="B94" s="618" t="str">
        <f aca="false">IF(基本情報入力シート!C74="","",基本情報入力シート!C74)</f>
        <v/>
      </c>
      <c r="C94" s="618"/>
      <c r="D94" s="618"/>
      <c r="E94" s="618"/>
      <c r="F94" s="618"/>
      <c r="G94" s="619" t="str">
        <f aca="false">IF(基本情報入力シート!M74="","",基本情報入力シート!M74)</f>
        <v/>
      </c>
      <c r="H94" s="619" t="str">
        <f aca="false">IF(基本情報入力シート!R74="","",基本情報入力シート!R74)</f>
        <v/>
      </c>
      <c r="I94" s="619" t="str">
        <f aca="false">IF(基本情報入力シート!W74="","",基本情報入力シート!W74)</f>
        <v/>
      </c>
      <c r="J94" s="809" t="str">
        <f aca="false">IF(基本情報入力シート!X74="","",基本情報入力シート!X74)</f>
        <v/>
      </c>
      <c r="K94" s="619" t="str">
        <f aca="false">IF(基本情報入力シート!Y74="","",基本情報入力シート!Y74)</f>
        <v/>
      </c>
      <c r="L94" s="810" t="str">
        <f aca="false">IF(基本情報入力シート!AB74="","",基本情報入力シート!AB74)</f>
        <v/>
      </c>
      <c r="M94" s="811" t="e">
        <f aca="false">IF(基本情報入力シート!AC74="","",基本情報入力シート!AC74)</f>
        <v>#N/A</v>
      </c>
      <c r="N94" s="812" t="str">
        <f aca="false">IF('別紙様式2-2（４・５月分）'!Q74="","",'別紙様式2-2（４・５月分）'!Q74)</f>
        <v/>
      </c>
      <c r="O94" s="864" t="e">
        <f aca="false">IF(SUM('別紙様式2-2（４・５月分）'!R74:R76)=0,"",SUM('別紙様式2-2（４・５月分）'!R74:R76))</f>
        <v>#N/A</v>
      </c>
      <c r="P94" s="814" t="e">
        <f aca="false">IFERROR(VLOOKUP('別紙様式2-2（４・５月分）'!AR74,【参考】数式用!$AT$5:$AU$22,2,FALSE),"")))</f>
        <v>#N/A</v>
      </c>
      <c r="Q94" s="814"/>
      <c r="R94" s="814"/>
      <c r="S94" s="865" t="e">
        <f aca="false">IFERROR(VLOOKUP(K94,【参考】数式用!$A$5:$AB$27,MATCH(P94,【参考】数式用!$B$4:$AB$4,0)+1,0),"")))</f>
        <v>#N/A</v>
      </c>
      <c r="T94" s="816" t="s">
        <v>463</v>
      </c>
      <c r="U94" s="904" t="str">
        <f aca="false">IF('別紙様式2-3（６月以降分）'!U94="","",'別紙様式2-3（６月以降分）'!U94)</f>
        <v/>
      </c>
      <c r="V94" s="866" t="e">
        <f aca="false">IFERROR(VLOOKUP(K94,【参考】数式用!$A$5:$AB$27,MATCH(U94,【参考】数式用!$B$4:$AB$4,0)+1,0),"")))</f>
        <v>#N/A</v>
      </c>
      <c r="W94" s="819" t="s">
        <v>114</v>
      </c>
      <c r="X94" s="905" t="n">
        <f aca="false">'別紙様式2-3（６月以降分）'!X94</f>
        <v>6</v>
      </c>
      <c r="Y94" s="627" t="s">
        <v>115</v>
      </c>
      <c r="Z94" s="905" t="n">
        <f aca="false">'別紙様式2-3（６月以降分）'!Z94</f>
        <v>6</v>
      </c>
      <c r="AA94" s="627" t="s">
        <v>406</v>
      </c>
      <c r="AB94" s="905" t="n">
        <f aca="false">'別紙様式2-3（６月以降分）'!AB94</f>
        <v>7</v>
      </c>
      <c r="AC94" s="627" t="s">
        <v>115</v>
      </c>
      <c r="AD94" s="905" t="n">
        <f aca="false">'別紙様式2-3（６月以降分）'!AD94</f>
        <v>3</v>
      </c>
      <c r="AE94" s="627" t="s">
        <v>116</v>
      </c>
      <c r="AF94" s="627" t="s">
        <v>127</v>
      </c>
      <c r="AG94" s="627" t="n">
        <f aca="false">IF(X94&gt;=1,(AB94*12+AD94)-(X94*12+Z94)+1,"")</f>
        <v>10</v>
      </c>
      <c r="AH94" s="822" t="s">
        <v>407</v>
      </c>
      <c r="AI94" s="867" t="str">
        <f aca="false">'別紙様式2-3（６月以降分）'!AI94</f>
        <v/>
      </c>
      <c r="AJ94" s="906" t="str">
        <f aca="false">'別紙様式2-3（６月以降分）'!AJ94</f>
        <v/>
      </c>
      <c r="AK94" s="938" t="n">
        <f aca="false">'別紙様式2-3（６月以降分）'!AK94</f>
        <v>0</v>
      </c>
      <c r="AL94" s="908" t="str">
        <f aca="false">IF('別紙様式2-3（６月以降分）'!AL94="","",'別紙様式2-3（６月以降分）'!AL94)</f>
        <v/>
      </c>
      <c r="AM94" s="909" t="n">
        <f aca="false">'別紙様式2-3（６月以降分）'!AM94</f>
        <v>0</v>
      </c>
      <c r="AN94" s="910" t="str">
        <f aca="false">IF('別紙様式2-3（６月以降分）'!AN94="","",'別紙様式2-3（６月以降分）'!AN94)</f>
        <v/>
      </c>
      <c r="AO94" s="705" t="str">
        <f aca="false">IF('別紙様式2-3（６月以降分）'!AO94="","",'別紙様式2-3（６月以降分）'!AO94)</f>
        <v/>
      </c>
      <c r="AP94" s="912" t="str">
        <f aca="false">IF('別紙様式2-3（６月以降分）'!AP94="","",'別紙様式2-3（６月以降分）'!AP94)</f>
        <v/>
      </c>
      <c r="AQ94" s="705" t="str">
        <f aca="false">IF('別紙様式2-3（６月以降分）'!AQ94="","",'別紙様式2-3（６月以降分）'!AQ94)</f>
        <v/>
      </c>
      <c r="AR94" s="914" t="str">
        <f aca="false">IF('別紙様式2-3（６月以降分）'!AR94="","",'別紙様式2-3（６月以降分）'!AR94)</f>
        <v/>
      </c>
      <c r="AS94" s="915" t="str">
        <f aca="false">IF('別紙様式2-3（６月以降分）'!AS94="","",'別紙様式2-3（６月以降分）'!AS94)</f>
        <v/>
      </c>
      <c r="AT94" s="916" t="str">
        <f aca="false">IF(AV96="","",IF(V96&lt;V94,"！加算の要件上は問題ありませんが、令和６年度当初の新加算の加算率と比較して、移行後の加算率が下がる計画になっています。",""))</f>
        <v/>
      </c>
      <c r="AU94" s="939"/>
      <c r="AV94" s="918"/>
      <c r="AW94" s="878" t="str">
        <f aca="false">IF('別紙様式2-2（４・５月分）'!O74="","",'別紙様式2-2（４・５月分）'!O74)</f>
        <v/>
      </c>
      <c r="AX94" s="834" t="e">
        <f aca="false">IF(SUM('別紙様式2-2（４・５月分）'!P74:P76)=0,"",SUM('別紙様式2-2（４・５月分）'!P74:P76))</f>
        <v>#N/A</v>
      </c>
      <c r="AY94" s="920" t="e">
        <f aca="false">IFERROR(VLOOKUP(K94,【参考】数式用!$AJ$2:$AK$24,2,FALSE),"")))</f>
        <v>#N/A</v>
      </c>
      <c r="AZ94" s="685"/>
      <c r="BE94" s="12"/>
      <c r="BF94" s="832" t="str">
        <f aca="false">G94</f>
        <v/>
      </c>
      <c r="BG94" s="832"/>
      <c r="BH94" s="832"/>
    </row>
    <row r="95" customFormat="false" ht="15" hidden="false" customHeight="true" outlineLevel="0" collapsed="false">
      <c r="A95" s="617"/>
      <c r="B95" s="618"/>
      <c r="C95" s="618"/>
      <c r="D95" s="618"/>
      <c r="E95" s="618"/>
      <c r="F95" s="618"/>
      <c r="G95" s="619"/>
      <c r="H95" s="619"/>
      <c r="I95" s="619"/>
      <c r="J95" s="809"/>
      <c r="K95" s="619"/>
      <c r="L95" s="810"/>
      <c r="M95" s="811"/>
      <c r="N95" s="838" t="str">
        <f aca="false">IF('別紙様式2-2（４・５月分）'!Q75="","",'別紙様式2-2（４・５月分）'!Q75)</f>
        <v/>
      </c>
      <c r="O95" s="864"/>
      <c r="P95" s="814"/>
      <c r="Q95" s="814"/>
      <c r="R95" s="814"/>
      <c r="S95" s="865"/>
      <c r="T95" s="816"/>
      <c r="U95" s="904"/>
      <c r="V95" s="866"/>
      <c r="W95" s="819"/>
      <c r="X95" s="905"/>
      <c r="Y95" s="627"/>
      <c r="Z95" s="905"/>
      <c r="AA95" s="627"/>
      <c r="AB95" s="905"/>
      <c r="AC95" s="627"/>
      <c r="AD95" s="905"/>
      <c r="AE95" s="627"/>
      <c r="AF95" s="627"/>
      <c r="AG95" s="627"/>
      <c r="AH95" s="822"/>
      <c r="AI95" s="867"/>
      <c r="AJ95" s="906"/>
      <c r="AK95" s="938"/>
      <c r="AL95" s="908"/>
      <c r="AM95" s="909"/>
      <c r="AN95" s="910"/>
      <c r="AO95" s="705"/>
      <c r="AP95" s="912"/>
      <c r="AQ95" s="705"/>
      <c r="AR95" s="914"/>
      <c r="AS95" s="915"/>
      <c r="AT95" s="921" t="str">
        <f aca="false">IF(AV96="","",IF(OR(AB96="",AB96&lt;&gt;7,AD96="",AD96&lt;&gt;3),"！算定期間の終わりが令和７年３月になっていません。年度内の廃止予定等がなければ、算定対象月を令和７年３月にしてください。",""))</f>
        <v/>
      </c>
      <c r="AU95" s="939"/>
      <c r="AV95" s="918"/>
      <c r="AW95" s="878" t="str">
        <f aca="false">IF('別紙様式2-2（４・５月分）'!O75="","",'別紙様式2-2（４・５月分）'!O75)</f>
        <v/>
      </c>
      <c r="AX95" s="834"/>
      <c r="AY95" s="920"/>
      <c r="AZ95" s="574"/>
      <c r="BE95" s="12"/>
      <c r="BF95" s="832" t="str">
        <f aca="false">G94</f>
        <v/>
      </c>
      <c r="BG95" s="832"/>
      <c r="BH95" s="832"/>
    </row>
    <row r="96" customFormat="false" ht="15" hidden="false" customHeight="true" outlineLevel="0" collapsed="false">
      <c r="A96" s="617"/>
      <c r="B96" s="618"/>
      <c r="C96" s="618"/>
      <c r="D96" s="618"/>
      <c r="E96" s="618"/>
      <c r="F96" s="618"/>
      <c r="G96" s="619"/>
      <c r="H96" s="619"/>
      <c r="I96" s="619"/>
      <c r="J96" s="809"/>
      <c r="K96" s="619"/>
      <c r="L96" s="810"/>
      <c r="M96" s="811"/>
      <c r="N96" s="838"/>
      <c r="O96" s="864"/>
      <c r="P96" s="874" t="s">
        <v>118</v>
      </c>
      <c r="Q96" s="877" t="e">
        <f aca="false">IFERROR(VLOOKUP('別紙様式2-2（４・５月分）'!AR74,【参考】数式用!$AT$5:$AV$22,3,FALSE),"")))</f>
        <v>#N/A</v>
      </c>
      <c r="R96" s="875" t="s">
        <v>120</v>
      </c>
      <c r="S96" s="876" t="e">
        <f aca="false">IFERROR(VLOOKUP(K94,【参考】数式用!$A$5:$AB$27,MATCH(Q96,【参考】数式用!$B$4:$AB$4,0)+1,0),"")))</f>
        <v>#N/A</v>
      </c>
      <c r="T96" s="844" t="s">
        <v>464</v>
      </c>
      <c r="U96" s="923"/>
      <c r="V96" s="871" t="e">
        <f aca="false">IFERROR(VLOOKUP(K94,【参考】数式用!$A$5:$AB$27,MATCH(U96,【参考】数式用!$B$4:$AB$4,0)+1,0),"")))</f>
        <v>#N/A</v>
      </c>
      <c r="W96" s="847" t="s">
        <v>114</v>
      </c>
      <c r="X96" s="924"/>
      <c r="Y96" s="668" t="s">
        <v>115</v>
      </c>
      <c r="Z96" s="924"/>
      <c r="AA96" s="668" t="s">
        <v>406</v>
      </c>
      <c r="AB96" s="924"/>
      <c r="AC96" s="668" t="s">
        <v>115</v>
      </c>
      <c r="AD96" s="924"/>
      <c r="AE96" s="668" t="s">
        <v>116</v>
      </c>
      <c r="AF96" s="668" t="s">
        <v>127</v>
      </c>
      <c r="AG96" s="668" t="str">
        <f aca="false">IF(X96&gt;=1,(AB96*12+AD96)-(X96*12+Z96)+1,"")</f>
        <v/>
      </c>
      <c r="AH96" s="850" t="s">
        <v>407</v>
      </c>
      <c r="AI96" s="851" t="str">
        <f aca="false">IFERROR(ROUNDDOWN(ROUND(L94*V96,0)*M94,0)*AG96,"")</f>
        <v/>
      </c>
      <c r="AJ96" s="925" t="str">
        <f aca="false">IFERROR(ROUNDDOWN(ROUND((L94*(V96-AX94)),0)*M94,0)*AG96,"")</f>
        <v/>
      </c>
      <c r="AK96" s="853" t="e">
        <f aca="false">IFERROR(ROUNDDOWN(ROUNDDOWN(ROUND(L94*VLOOKUP(K94,【参考】数式用!$A$5:$AB$27,MATCH("新加算Ⅳ",【参考】数式用!$B$4:$AB$4,0)+1,0),0)*M94,0)*AG96*0.5,0),"")),0),0),0))</f>
        <v>#N/A</v>
      </c>
      <c r="AL96" s="926"/>
      <c r="AM96" s="941" t="e">
        <f aca="false">IFERROR(IF('別紙様式2-2（４・５月分）'!Q76="ベア加算","", IF(OR(U96="新加算Ⅰ",U96="新加算Ⅱ",U96="新加算Ⅲ",U96="新加算Ⅳ"),ROUNDDOWN(ROUND(L94*VLOOKUP(K94,【参考】数式用!$A$5:$I$27,MATCH("ベア加算",【参考】数式用!$B$4:$I$4,0)+1,0),0)*M94,0)*AG96,"")),"")),0),0))))</f>
        <v>#N/A</v>
      </c>
      <c r="AN96" s="928"/>
      <c r="AO96" s="931"/>
      <c r="AP96" s="930"/>
      <c r="AQ96" s="931"/>
      <c r="AR96" s="932"/>
      <c r="AS96" s="933"/>
      <c r="AT96" s="921"/>
      <c r="AU96" s="612"/>
      <c r="AV96" s="832" t="str">
        <f aca="false">IF(OR(AB94&lt;&gt;7,AD94&lt;&gt;3),"V列に色付け","")</f>
        <v/>
      </c>
      <c r="AW96" s="878"/>
      <c r="AX96" s="834"/>
      <c r="AY96" s="934"/>
      <c r="AZ96" s="836" t="e">
        <f aca="false">IF(AM96&lt;&gt;"",IF(AN96="○","入力済","未入力"),"")</f>
        <v>#N/A</v>
      </c>
      <c r="BA96" s="836" t="str">
        <f aca="false">IF(OR(U96="新加算Ⅰ",U96="新加算Ⅱ",U96="新加算Ⅲ",U96="新加算Ⅳ",U96="新加算Ⅴ（１）",U96="新加算Ⅴ（２）",U96="新加算Ⅴ（３）",U96="新加算ⅠⅤ（４）",U96="新加算Ⅴ（５）",U96="新加算Ⅴ（６）",U96="新加算Ⅴ（８）",U96="新加算Ⅴ（11）"),IF(OR(AO96="○",AO96="令和６年度中に満たす"),"入力済","未入力"),"")</f>
        <v/>
      </c>
      <c r="BB96" s="836" t="str">
        <f aca="false">IF(OR(U96="新加算Ⅴ（７）",U96="新加算Ⅴ（９）",U96="新加算Ⅴ（10）",U96="新加算Ⅴ（12）",U96="新加算Ⅴ（13）",U96="新加算Ⅴ（14）"),IF(OR(AP96="○",AP96="令和６年度中に満たす"),"入力済","未入力"),"")</f>
        <v/>
      </c>
      <c r="BC96" s="836" t="str">
        <f aca="false">IF(OR(U96="新加算Ⅰ",U96="新加算Ⅱ",U96="新加算Ⅲ",U96="新加算Ⅴ（１）",U96="新加算Ⅴ（３）",U96="新加算Ⅴ（８）"),IF(OR(AQ96="○",AQ96="令和６年度中に満たす"),"入力済","未入力"),"")</f>
        <v/>
      </c>
      <c r="BD96" s="935" t="str">
        <f aca="false">IF(OR(U96="新加算Ⅰ",U96="新加算Ⅱ",U96="新加算Ⅴ（１）",U96="新加算Ⅴ（２）",U96="新加算Ⅴ（３）",U96="新加算Ⅴ（４）",U96="新加算Ⅴ（５）",U96="新加算Ⅴ（６）",U96="新加算Ⅴ（７）",U96="新加算Ⅴ（９）",U96="新加算Ⅴ（10）",U96="新加算Ⅴ（12）"),IF(OR(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（病院等（老健以外）)",K94&lt;&gt;"（介護予防）短期入所療養介護（医療院）"),AR96&lt;&gt;""),1,""),"")</f>
        <v/>
      </c>
      <c r="BE96" s="832" t="str">
        <f aca="false">IF(OR(U96="新加算Ⅰ",U96="新加算Ⅴ（１）",U96="新加算Ⅴ（２）",U96="新加算Ⅴ（５）",U96="新加算Ⅴ（７）",U96="新加算Ⅴ（10）"),IF(AS96="","未入力","入力済"),"")</f>
        <v/>
      </c>
      <c r="BF96" s="832" t="str">
        <f aca="false">G94</f>
        <v/>
      </c>
      <c r="BG96" s="832"/>
      <c r="BH96" s="832"/>
    </row>
    <row r="97" customFormat="false" ht="30" hidden="false" customHeight="true" outlineLevel="0" collapsed="false">
      <c r="A97" s="617"/>
      <c r="B97" s="618"/>
      <c r="C97" s="618"/>
      <c r="D97" s="618"/>
      <c r="E97" s="618"/>
      <c r="F97" s="618"/>
      <c r="G97" s="619"/>
      <c r="H97" s="619"/>
      <c r="I97" s="619"/>
      <c r="J97" s="809"/>
      <c r="K97" s="619"/>
      <c r="L97" s="810"/>
      <c r="M97" s="811"/>
      <c r="N97" s="860" t="str">
        <f aca="false">IF('別紙様式2-2（４・５月分）'!Q76="","",'別紙様式2-2（４・５月分）'!Q76)</f>
        <v/>
      </c>
      <c r="O97" s="864"/>
      <c r="P97" s="874"/>
      <c r="Q97" s="877"/>
      <c r="R97" s="875"/>
      <c r="S97" s="876"/>
      <c r="T97" s="844"/>
      <c r="U97" s="923"/>
      <c r="V97" s="871"/>
      <c r="W97" s="847"/>
      <c r="X97" s="924"/>
      <c r="Y97" s="668"/>
      <c r="Z97" s="924"/>
      <c r="AA97" s="668"/>
      <c r="AB97" s="924"/>
      <c r="AC97" s="668"/>
      <c r="AD97" s="924"/>
      <c r="AE97" s="668"/>
      <c r="AF97" s="668"/>
      <c r="AG97" s="668"/>
      <c r="AH97" s="850"/>
      <c r="AI97" s="851"/>
      <c r="AJ97" s="925"/>
      <c r="AK97" s="853"/>
      <c r="AL97" s="926"/>
      <c r="AM97" s="941"/>
      <c r="AN97" s="928"/>
      <c r="AO97" s="931"/>
      <c r="AP97" s="930"/>
      <c r="AQ97" s="931"/>
      <c r="AR97" s="932"/>
      <c r="AS97" s="933"/>
      <c r="AT97" s="936" t="str">
        <f aca="false">IF(AV96="","",IF(OR(U96="",AND(N97="ベア加算なし",OR(U96="新加算Ⅰ",U96="新加算Ⅱ",U96="新加算Ⅲ",U96="新加算Ⅳ"),AN96=""),AND(OR(U96="新加算Ⅰ",U96="新加算Ⅱ",U96="新加算Ⅲ",U96="新加算Ⅳ"),AO96=""),AND(OR(U96="新加算Ⅰ",U96="新加算Ⅱ",U96="新加算Ⅲ"),AQ96=""),AND(OR(U96="新加算Ⅰ",U96="新加算Ⅱ"),AR96=""),AND(OR(U96="新加算Ⅰ"),AS96="")),"！記入が必要な欄（ピンク色のセル）に空欄があります。空欄を埋めてください。",""))</f>
        <v/>
      </c>
      <c r="AU97" s="612"/>
      <c r="AV97" s="832"/>
      <c r="AW97" s="878" t="str">
        <f aca="false">IF('別紙様式2-2（４・５月分）'!O76="","",'別紙様式2-2（４・５月分）'!O76)</f>
        <v/>
      </c>
      <c r="AX97" s="834"/>
      <c r="AY97" s="937"/>
      <c r="AZ97" s="836" t="str">
        <f aca="false">IF(OR(U97="新加算Ⅰ",U97="新加算Ⅱ",U97="新加算Ⅲ",U97="新加算Ⅳ",U97="新加算Ⅴ（１）",U97="新加算Ⅴ（２）",U97="新加算Ⅴ（３）",U97="新加算ⅠⅤ（４）",U97="新加算Ⅴ（５）",U97="新加算Ⅴ（６）",U97="新加算Ⅴ（８）",U97="新加算Ⅴ（11）"),IF(AJ97="○","","未入力"),"")</f>
        <v/>
      </c>
      <c r="BA97" s="836" t="str">
        <f aca="false">IF(OR(V97="新加算Ⅰ",V97="新加算Ⅱ",V97="新加算Ⅲ",V97="新加算Ⅳ",V97="新加算Ⅴ（１）",V97="新加算Ⅴ（２）",V97="新加算Ⅴ（３）",V97="新加算ⅠⅤ（４）",V97="新加算Ⅴ（５）",V97="新加算Ⅴ（６）",V97="新加算Ⅴ（８）",V97="新加算Ⅴ（11）"),IF(AK97="○","","未入力"),"")</f>
        <v/>
      </c>
      <c r="BB97" s="836" t="str">
        <f aca="false">IF(OR(V97="新加算Ⅴ（７）",V97="新加算Ⅴ（９）",V97="新加算Ⅴ（10）",V97="新加算Ⅴ（12）",V97="新加算Ⅴ（13）",V97="新加算Ⅴ（14）"),IF(AL97="○","","未入力"),"")</f>
        <v/>
      </c>
      <c r="BC97" s="836" t="str">
        <f aca="false">IF(OR(V97="新加算Ⅰ",V97="新加算Ⅱ",V97="新加算Ⅲ",V97="新加算Ⅴ（１）",V97="新加算Ⅴ（３）",V97="新加算Ⅴ（８）"),IF(AM97="○","","未入力"),"")</f>
        <v/>
      </c>
      <c r="BD97" s="935" t="str">
        <f aca="false">IF(OR(V97="新加算Ⅰ",V97="新加算Ⅱ",V97="新加算Ⅴ（１）",V97="新加算Ⅴ（２）",V97="新加算Ⅴ（３）",V97="新加算Ⅴ（４）",V97="新加算Ⅴ（５）",V97="新加算Ⅴ（６）",V97="新加算Ⅴ（７）",V97="新加算Ⅴ（９）",V97="新加算Ⅴ（10）",V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97" s="832" t="str">
        <f aca="false">IF(AND(U97&lt;&gt;"（参考）令和７年度の移行予定",OR(V97="新加算Ⅰ",V97="新加算Ⅴ（１）",V97="新加算Ⅴ（２）",V97="新加算Ⅴ（５）",V97="新加算Ⅴ（７）",V97="新加算Ⅴ（10）")),IF(AO97="","未入力",IF(AO97="いずれも取得していない","要件を満たさない","")),"")</f>
        <v/>
      </c>
      <c r="BF97" s="832" t="str">
        <f aca="false">G94</f>
        <v/>
      </c>
      <c r="BG97" s="832"/>
      <c r="BH97" s="832"/>
    </row>
    <row r="98" customFormat="false" ht="30" hidden="false" customHeight="true" outlineLevel="0" collapsed="false">
      <c r="A98" s="731" t="n">
        <v>22</v>
      </c>
      <c r="B98" s="732" t="str">
        <f aca="false">IF(基本情報入力シート!C75="","",基本情報入力シート!C75)</f>
        <v/>
      </c>
      <c r="C98" s="732"/>
      <c r="D98" s="732"/>
      <c r="E98" s="732"/>
      <c r="F98" s="732"/>
      <c r="G98" s="733" t="str">
        <f aca="false">IF(基本情報入力シート!M75="","",基本情報入力シート!M75)</f>
        <v/>
      </c>
      <c r="H98" s="733" t="str">
        <f aca="false">IF(基本情報入力シート!R75="","",基本情報入力シート!R75)</f>
        <v/>
      </c>
      <c r="I98" s="733" t="str">
        <f aca="false">IF(基本情報入力シート!W75="","",基本情報入力シート!W75)</f>
        <v/>
      </c>
      <c r="J98" s="861" t="str">
        <f aca="false">IF(基本情報入力シート!X75="","",基本情報入力シート!X75)</f>
        <v/>
      </c>
      <c r="K98" s="733" t="str">
        <f aca="false">IF(基本情報入力シート!Y75="","",基本情報入力シート!Y75)</f>
        <v/>
      </c>
      <c r="L98" s="862" t="str">
        <f aca="false">IF(基本情報入力シート!AB75="","",基本情報入力シート!AB75)</f>
        <v/>
      </c>
      <c r="M98" s="863" t="e">
        <f aca="false">IF(基本情報入力シート!AC75="","",基本情報入力シート!AC75)</f>
        <v>#N/A</v>
      </c>
      <c r="N98" s="812" t="str">
        <f aca="false">IF('別紙様式2-2（４・５月分）'!Q77="","",'別紙様式2-2（４・５月分）'!Q77)</f>
        <v/>
      </c>
      <c r="O98" s="864" t="e">
        <f aca="false">IF(SUM('別紙様式2-2（４・５月分）'!R77:R79)=0,"",SUM('別紙様式2-2（４・５月分）'!R77:R79))</f>
        <v>#N/A</v>
      </c>
      <c r="P98" s="814" t="e">
        <f aca="false">IFERROR(VLOOKUP('別紙様式2-2（４・５月分）'!AR77,【参考】数式用!$AT$5:$AU$22,2,FALSE),"")))</f>
        <v>#N/A</v>
      </c>
      <c r="Q98" s="814"/>
      <c r="R98" s="814"/>
      <c r="S98" s="865" t="e">
        <f aca="false">IFERROR(VLOOKUP(K98,【参考】数式用!$A$5:$AB$27,MATCH(P98,【参考】数式用!$B$4:$AB$4,0)+1,0),"")))</f>
        <v>#N/A</v>
      </c>
      <c r="T98" s="816" t="s">
        <v>463</v>
      </c>
      <c r="U98" s="904" t="str">
        <f aca="false">IF('別紙様式2-3（６月以降分）'!U98="","",'別紙様式2-3（６月以降分）'!U98)</f>
        <v/>
      </c>
      <c r="V98" s="866" t="e">
        <f aca="false">IFERROR(VLOOKUP(K98,【参考】数式用!$A$5:$AB$27,MATCH(U98,【参考】数式用!$B$4:$AB$4,0)+1,0),"")))</f>
        <v>#N/A</v>
      </c>
      <c r="W98" s="819" t="s">
        <v>114</v>
      </c>
      <c r="X98" s="905" t="n">
        <f aca="false">'別紙様式2-3（６月以降分）'!X98</f>
        <v>6</v>
      </c>
      <c r="Y98" s="627" t="s">
        <v>115</v>
      </c>
      <c r="Z98" s="905" t="n">
        <f aca="false">'別紙様式2-3（６月以降分）'!Z98</f>
        <v>6</v>
      </c>
      <c r="AA98" s="627" t="s">
        <v>406</v>
      </c>
      <c r="AB98" s="905" t="n">
        <f aca="false">'別紙様式2-3（６月以降分）'!AB98</f>
        <v>7</v>
      </c>
      <c r="AC98" s="627" t="s">
        <v>115</v>
      </c>
      <c r="AD98" s="905" t="n">
        <f aca="false">'別紙様式2-3（６月以降分）'!AD98</f>
        <v>3</v>
      </c>
      <c r="AE98" s="627" t="s">
        <v>116</v>
      </c>
      <c r="AF98" s="627" t="s">
        <v>127</v>
      </c>
      <c r="AG98" s="627" t="n">
        <f aca="false">IF(X98&gt;=1,(AB98*12+AD98)-(X98*12+Z98)+1,"")</f>
        <v>10</v>
      </c>
      <c r="AH98" s="822" t="s">
        <v>407</v>
      </c>
      <c r="AI98" s="867" t="str">
        <f aca="false">'別紙様式2-3（６月以降分）'!AI98</f>
        <v/>
      </c>
      <c r="AJ98" s="906" t="str">
        <f aca="false">'別紙様式2-3（６月以降分）'!AJ98</f>
        <v/>
      </c>
      <c r="AK98" s="938" t="n">
        <f aca="false">'別紙様式2-3（６月以降分）'!AK98</f>
        <v>0</v>
      </c>
      <c r="AL98" s="908" t="str">
        <f aca="false">IF('別紙様式2-3（６月以降分）'!AL98="","",'別紙様式2-3（６月以降分）'!AL98)</f>
        <v/>
      </c>
      <c r="AM98" s="909" t="n">
        <f aca="false">'別紙様式2-3（６月以降分）'!AM98</f>
        <v>0</v>
      </c>
      <c r="AN98" s="910" t="str">
        <f aca="false">IF('別紙様式2-3（６月以降分）'!AN98="","",'別紙様式2-3（６月以降分）'!AN98)</f>
        <v/>
      </c>
      <c r="AO98" s="705" t="str">
        <f aca="false">IF('別紙様式2-3（６月以降分）'!AO98="","",'別紙様式2-3（６月以降分）'!AO98)</f>
        <v/>
      </c>
      <c r="AP98" s="912" t="str">
        <f aca="false">IF('別紙様式2-3（６月以降分）'!AP98="","",'別紙様式2-3（６月以降分）'!AP98)</f>
        <v/>
      </c>
      <c r="AQ98" s="705" t="str">
        <f aca="false">IF('別紙様式2-3（６月以降分）'!AQ98="","",'別紙様式2-3（６月以降分）'!AQ98)</f>
        <v/>
      </c>
      <c r="AR98" s="914" t="str">
        <f aca="false">IF('別紙様式2-3（６月以降分）'!AR98="","",'別紙様式2-3（６月以降分）'!AR98)</f>
        <v/>
      </c>
      <c r="AS98" s="915" t="str">
        <f aca="false">IF('別紙様式2-3（６月以降分）'!AS98="","",'別紙様式2-3（６月以降分）'!AS98)</f>
        <v/>
      </c>
      <c r="AT98" s="916" t="str">
        <f aca="false">IF(AV100="","",IF(V100&lt;V98,"！加算の要件上は問題ありませんが、令和６年度当初の新加算の加算率と比較して、移行後の加算率が下がる計画になっています。",""))</f>
        <v/>
      </c>
      <c r="AU98" s="939"/>
      <c r="AV98" s="918"/>
      <c r="AW98" s="878" t="str">
        <f aca="false">IF('別紙様式2-2（４・５月分）'!O77="","",'別紙様式2-2（４・５月分）'!O77)</f>
        <v/>
      </c>
      <c r="AX98" s="834" t="e">
        <f aca="false">IF(SUM('別紙様式2-2（４・５月分）'!P77:P79)=0,"",SUM('別紙様式2-2（４・５月分）'!P77:P79))</f>
        <v>#N/A</v>
      </c>
      <c r="AY98" s="940" t="e">
        <f aca="false">IFERROR(VLOOKUP(K98,【参考】数式用!$AJ$2:$AK$24,2,FALSE),"")))</f>
        <v>#N/A</v>
      </c>
      <c r="AZ98" s="685"/>
      <c r="BE98" s="12"/>
      <c r="BF98" s="832" t="str">
        <f aca="false">G98</f>
        <v/>
      </c>
      <c r="BG98" s="832"/>
      <c r="BH98" s="832"/>
    </row>
    <row r="99" customFormat="false" ht="15" hidden="false" customHeight="true" outlineLevel="0" collapsed="false">
      <c r="A99" s="731"/>
      <c r="B99" s="732"/>
      <c r="C99" s="732"/>
      <c r="D99" s="732"/>
      <c r="E99" s="732"/>
      <c r="F99" s="732"/>
      <c r="G99" s="733"/>
      <c r="H99" s="733"/>
      <c r="I99" s="733"/>
      <c r="J99" s="861"/>
      <c r="K99" s="733"/>
      <c r="L99" s="862"/>
      <c r="M99" s="863"/>
      <c r="N99" s="838" t="str">
        <f aca="false">IF('別紙様式2-2（４・５月分）'!Q78="","",'別紙様式2-2（４・５月分）'!Q78)</f>
        <v/>
      </c>
      <c r="O99" s="864"/>
      <c r="P99" s="814"/>
      <c r="Q99" s="814"/>
      <c r="R99" s="814"/>
      <c r="S99" s="865"/>
      <c r="T99" s="816"/>
      <c r="U99" s="904"/>
      <c r="V99" s="866"/>
      <c r="W99" s="819"/>
      <c r="X99" s="905"/>
      <c r="Y99" s="627"/>
      <c r="Z99" s="905"/>
      <c r="AA99" s="627"/>
      <c r="AB99" s="905"/>
      <c r="AC99" s="627"/>
      <c r="AD99" s="905"/>
      <c r="AE99" s="627"/>
      <c r="AF99" s="627"/>
      <c r="AG99" s="627"/>
      <c r="AH99" s="822"/>
      <c r="AI99" s="867"/>
      <c r="AJ99" s="906"/>
      <c r="AK99" s="938"/>
      <c r="AL99" s="908"/>
      <c r="AM99" s="909"/>
      <c r="AN99" s="910"/>
      <c r="AO99" s="705"/>
      <c r="AP99" s="912"/>
      <c r="AQ99" s="705"/>
      <c r="AR99" s="914"/>
      <c r="AS99" s="915"/>
      <c r="AT99" s="921" t="str">
        <f aca="false">IF(AV100="","",IF(OR(AB100="",AB100&lt;&gt;7,AD100="",AD100&lt;&gt;3),"！算定期間の終わりが令和７年３月になっていません。年度内の廃止予定等がなければ、算定対象月を令和７年３月にしてください。",""))</f>
        <v/>
      </c>
      <c r="AU99" s="939"/>
      <c r="AV99" s="918"/>
      <c r="AW99" s="878" t="str">
        <f aca="false">IF('別紙様式2-2（４・５月分）'!O78="","",'別紙様式2-2（４・５月分）'!O78)</f>
        <v/>
      </c>
      <c r="AX99" s="834"/>
      <c r="AY99" s="940"/>
      <c r="AZ99" s="574"/>
      <c r="BE99" s="12"/>
      <c r="BF99" s="832" t="str">
        <f aca="false">G98</f>
        <v/>
      </c>
      <c r="BG99" s="832"/>
      <c r="BH99" s="832"/>
    </row>
    <row r="100" customFormat="false" ht="15" hidden="false" customHeight="true" outlineLevel="0" collapsed="false">
      <c r="A100" s="731"/>
      <c r="B100" s="732"/>
      <c r="C100" s="732"/>
      <c r="D100" s="732"/>
      <c r="E100" s="732"/>
      <c r="F100" s="732"/>
      <c r="G100" s="733"/>
      <c r="H100" s="733"/>
      <c r="I100" s="733"/>
      <c r="J100" s="861"/>
      <c r="K100" s="733"/>
      <c r="L100" s="862"/>
      <c r="M100" s="863"/>
      <c r="N100" s="838"/>
      <c r="O100" s="864"/>
      <c r="P100" s="874" t="s">
        <v>118</v>
      </c>
      <c r="Q100" s="877" t="e">
        <f aca="false">IFERROR(VLOOKUP('別紙様式2-2（４・５月分）'!AR77,【参考】数式用!$AT$5:$AV$22,3,FALSE),"")))</f>
        <v>#N/A</v>
      </c>
      <c r="R100" s="875" t="s">
        <v>120</v>
      </c>
      <c r="S100" s="870" t="e">
        <f aca="false">IFERROR(VLOOKUP(K98,【参考】数式用!$A$5:$AB$27,MATCH(Q100,【参考】数式用!$B$4:$AB$4,0)+1,0),"")))</f>
        <v>#N/A</v>
      </c>
      <c r="T100" s="844" t="s">
        <v>464</v>
      </c>
      <c r="U100" s="923"/>
      <c r="V100" s="871" t="e">
        <f aca="false">IFERROR(VLOOKUP(K98,【参考】数式用!$A$5:$AB$27,MATCH(U100,【参考】数式用!$B$4:$AB$4,0)+1,0),"")))</f>
        <v>#N/A</v>
      </c>
      <c r="W100" s="847" t="s">
        <v>114</v>
      </c>
      <c r="X100" s="924"/>
      <c r="Y100" s="668" t="s">
        <v>115</v>
      </c>
      <c r="Z100" s="924"/>
      <c r="AA100" s="668" t="s">
        <v>406</v>
      </c>
      <c r="AB100" s="924"/>
      <c r="AC100" s="668" t="s">
        <v>115</v>
      </c>
      <c r="AD100" s="924"/>
      <c r="AE100" s="668" t="s">
        <v>116</v>
      </c>
      <c r="AF100" s="668" t="s">
        <v>127</v>
      </c>
      <c r="AG100" s="668" t="str">
        <f aca="false">IF(X100&gt;=1,(AB100*12+AD100)-(X100*12+Z100)+1,"")</f>
        <v/>
      </c>
      <c r="AH100" s="850" t="s">
        <v>407</v>
      </c>
      <c r="AI100" s="851" t="str">
        <f aca="false">IFERROR(ROUNDDOWN(ROUND(L98*V100,0)*M98,0)*AG100,"")</f>
        <v/>
      </c>
      <c r="AJ100" s="925" t="str">
        <f aca="false">IFERROR(ROUNDDOWN(ROUND((L98*(V100-AX98)),0)*M98,0)*AG100,"")</f>
        <v/>
      </c>
      <c r="AK100" s="853" t="e">
        <f aca="false">IFERROR(ROUNDDOWN(ROUNDDOWN(ROUND(L98*VLOOKUP(K98,【参考】数式用!$A$5:$AB$27,MATCH("新加算Ⅳ",【参考】数式用!$B$4:$AB$4,0)+1,0),0)*M98,0)*AG100*0.5,0),"")),0),0),0))</f>
        <v>#N/A</v>
      </c>
      <c r="AL100" s="926"/>
      <c r="AM100" s="941" t="e">
        <f aca="false">IFERROR(IF('別紙様式2-2（４・５月分）'!Q79="ベア加算","", IF(OR(U100="新加算Ⅰ",U100="新加算Ⅱ",U100="新加算Ⅲ",U100="新加算Ⅳ"),ROUNDDOWN(ROUND(L98*VLOOKUP(K98,【参考】数式用!$A$5:$I$27,MATCH("ベア加算",【参考】数式用!$B$4:$I$4,0)+1,0),0)*M98,0)*AG100,"")),"")),0),0))))</f>
        <v>#N/A</v>
      </c>
      <c r="AN100" s="928"/>
      <c r="AO100" s="931"/>
      <c r="AP100" s="930"/>
      <c r="AQ100" s="931"/>
      <c r="AR100" s="932"/>
      <c r="AS100" s="933"/>
      <c r="AT100" s="921"/>
      <c r="AU100" s="612"/>
      <c r="AV100" s="832" t="str">
        <f aca="false">IF(OR(AB98&lt;&gt;7,AD98&lt;&gt;3),"V列に色付け","")</f>
        <v/>
      </c>
      <c r="AW100" s="878"/>
      <c r="AX100" s="834"/>
      <c r="AY100" s="934"/>
      <c r="AZ100" s="836" t="e">
        <f aca="false">IF(AM100&lt;&gt;"",IF(AN100="○","入力済","未入力"),"")</f>
        <v>#N/A</v>
      </c>
      <c r="BA100" s="836" t="str">
        <f aca="false">IF(OR(U100="新加算Ⅰ",U100="新加算Ⅱ",U100="新加算Ⅲ",U100="新加算Ⅳ",U100="新加算Ⅴ（１）",U100="新加算Ⅴ（２）",U100="新加算Ⅴ（３）",U100="新加算ⅠⅤ（４）",U100="新加算Ⅴ（５）",U100="新加算Ⅴ（６）",U100="新加算Ⅴ（８）",U100="新加算Ⅴ（11）"),IF(OR(AO100="○",AO100="令和６年度中に満たす"),"入力済","未入力"),"")</f>
        <v/>
      </c>
      <c r="BB100" s="836" t="str">
        <f aca="false">IF(OR(U100="新加算Ⅴ（７）",U100="新加算Ⅴ（９）",U100="新加算Ⅴ（10）",U100="新加算Ⅴ（12）",U100="新加算Ⅴ（13）",U100="新加算Ⅴ（14）"),IF(OR(AP100="○",AP100="令和６年度中に満たす"),"入力済","未入力"),"")</f>
        <v/>
      </c>
      <c r="BC100" s="836" t="str">
        <f aca="false">IF(OR(U100="新加算Ⅰ",U100="新加算Ⅱ",U100="新加算Ⅲ",U100="新加算Ⅴ（１）",U100="新加算Ⅴ（３）",U100="新加算Ⅴ（８）"),IF(OR(AQ100="○",AQ100="令和６年度中に満たす"),"入力済","未入力"),"")</f>
        <v/>
      </c>
      <c r="BD100" s="935" t="str">
        <f aca="false">IF(OR(U100="新加算Ⅰ",U100="新加算Ⅱ",U100="新加算Ⅴ（１）",U100="新加算Ⅴ（２）",U100="新加算Ⅴ（３）",U100="新加算Ⅴ（４）",U100="新加算Ⅴ（５）",U100="新加算Ⅴ（６）",U100="新加算Ⅴ（７）",U100="新加算Ⅴ（９）",U100="新加算Ⅴ（10）",U100="新加算Ⅴ（12）"),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（病院等（老健以外）)",K98&lt;&gt;"（介護予防）短期入所療養介護（医療院）"),AR100&lt;&gt;""),1,""),"")</f>
        <v/>
      </c>
      <c r="BE100" s="832" t="str">
        <f aca="false">IF(OR(U100="新加算Ⅰ",U100="新加算Ⅴ（１）",U100="新加算Ⅴ（２）",U100="新加算Ⅴ（５）",U100="新加算Ⅴ（７）",U100="新加算Ⅴ（10）"),IF(AS100="","未入力","入力済"),"")</f>
        <v/>
      </c>
      <c r="BF100" s="832" t="str">
        <f aca="false">G98</f>
        <v/>
      </c>
      <c r="BG100" s="832"/>
      <c r="BH100" s="832"/>
    </row>
    <row r="101" customFormat="false" ht="30" hidden="false" customHeight="true" outlineLevel="0" collapsed="false">
      <c r="A101" s="731"/>
      <c r="B101" s="732"/>
      <c r="C101" s="732"/>
      <c r="D101" s="732"/>
      <c r="E101" s="732"/>
      <c r="F101" s="732"/>
      <c r="G101" s="733"/>
      <c r="H101" s="733"/>
      <c r="I101" s="733"/>
      <c r="J101" s="861"/>
      <c r="K101" s="733"/>
      <c r="L101" s="862"/>
      <c r="M101" s="863"/>
      <c r="N101" s="860" t="str">
        <f aca="false">IF('別紙様式2-2（４・５月分）'!Q79="","",'別紙様式2-2（４・５月分）'!Q79)</f>
        <v/>
      </c>
      <c r="O101" s="864"/>
      <c r="P101" s="874"/>
      <c r="Q101" s="877"/>
      <c r="R101" s="875"/>
      <c r="S101" s="870"/>
      <c r="T101" s="844"/>
      <c r="U101" s="923"/>
      <c r="V101" s="871"/>
      <c r="W101" s="847"/>
      <c r="X101" s="924"/>
      <c r="Y101" s="668"/>
      <c r="Z101" s="924"/>
      <c r="AA101" s="668"/>
      <c r="AB101" s="924"/>
      <c r="AC101" s="668"/>
      <c r="AD101" s="924"/>
      <c r="AE101" s="668"/>
      <c r="AF101" s="668"/>
      <c r="AG101" s="668"/>
      <c r="AH101" s="850"/>
      <c r="AI101" s="851"/>
      <c r="AJ101" s="925"/>
      <c r="AK101" s="853"/>
      <c r="AL101" s="926"/>
      <c r="AM101" s="941"/>
      <c r="AN101" s="928"/>
      <c r="AO101" s="931"/>
      <c r="AP101" s="930"/>
      <c r="AQ101" s="931"/>
      <c r="AR101" s="932"/>
      <c r="AS101" s="933"/>
      <c r="AT101" s="936" t="str">
        <f aca="false">IF(AV100="","",IF(OR(U100="",AND(N101="ベア加算なし",OR(U100="新加算Ⅰ",U100="新加算Ⅱ",U100="新加算Ⅲ",U100="新加算Ⅳ"),AN100=""),AND(OR(U100="新加算Ⅰ",U100="新加算Ⅱ",U100="新加算Ⅲ",U100="新加算Ⅳ"),AO100=""),AND(OR(U100="新加算Ⅰ",U100="新加算Ⅱ",U100="新加算Ⅲ"),AQ100=""),AND(OR(U100="新加算Ⅰ",U100="新加算Ⅱ"),AR100=""),AND(OR(U100="新加算Ⅰ"),AS100="")),"！記入が必要な欄（ピンク色のセル）に空欄があります。空欄を埋めてください。",""))</f>
        <v/>
      </c>
      <c r="AU101" s="612"/>
      <c r="AV101" s="832"/>
      <c r="AW101" s="878" t="str">
        <f aca="false">IF('別紙様式2-2（４・５月分）'!O79="","",'別紙様式2-2（４・５月分）'!O79)</f>
        <v/>
      </c>
      <c r="AX101" s="834"/>
      <c r="AY101" s="937"/>
      <c r="AZ101" s="836" t="str">
        <f aca="false">IF(OR(U101="新加算Ⅰ",U101="新加算Ⅱ",U101="新加算Ⅲ",U101="新加算Ⅳ",U101="新加算Ⅴ（１）",U101="新加算Ⅴ（２）",U101="新加算Ⅴ（３）",U101="新加算ⅠⅤ（４）",U101="新加算Ⅴ（５）",U101="新加算Ⅴ（６）",U101="新加算Ⅴ（８）",U101="新加算Ⅴ（11）"),IF(AJ101="○","","未入力"),"")</f>
        <v/>
      </c>
      <c r="BA101" s="836" t="str">
        <f aca="false">IF(OR(V101="新加算Ⅰ",V101="新加算Ⅱ",V101="新加算Ⅲ",V101="新加算Ⅳ",V101="新加算Ⅴ（１）",V101="新加算Ⅴ（２）",V101="新加算Ⅴ（３）",V101="新加算ⅠⅤ（４）",V101="新加算Ⅴ（５）",V101="新加算Ⅴ（６）",V101="新加算Ⅴ（８）",V101="新加算Ⅴ（11）"),IF(AK101="○","","未入力"),"")</f>
        <v/>
      </c>
      <c r="BB101" s="836" t="str">
        <f aca="false">IF(OR(V101="新加算Ⅴ（７）",V101="新加算Ⅴ（９）",V101="新加算Ⅴ（10）",V101="新加算Ⅴ（12）",V101="新加算Ⅴ（13）",V101="新加算Ⅴ（14）"),IF(AL101="○","","未入力"),"")</f>
        <v/>
      </c>
      <c r="BC101" s="836" t="str">
        <f aca="false">IF(OR(V101="新加算Ⅰ",V101="新加算Ⅱ",V101="新加算Ⅲ",V101="新加算Ⅴ（１）",V101="新加算Ⅴ（３）",V101="新加算Ⅴ（８）"),IF(AM101="○","","未入力"),"")</f>
        <v/>
      </c>
      <c r="BD101" s="935" t="str">
        <f aca="false">IF(OR(V101="新加算Ⅰ",V101="新加算Ⅱ",V101="新加算Ⅴ（１）",V101="新加算Ⅴ（２）",V101="新加算Ⅴ（３）",V101="新加算Ⅴ（４）",V101="新加算Ⅴ（５）",V101="新加算Ⅴ（６）",V101="新加算Ⅴ（７）",V101="新加算Ⅴ（９）",V101="新加算Ⅴ（10）",V101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1" s="832" t="str">
        <f aca="false">IF(AND(U101&lt;&gt;"（参考）令和７年度の移行予定",OR(V101="新加算Ⅰ",V101="新加算Ⅴ（１）",V101="新加算Ⅴ（２）",V101="新加算Ⅴ（５）",V101="新加算Ⅴ（７）",V101="新加算Ⅴ（10）")),IF(AO101="","未入力",IF(AO101="いずれも取得していない","要件を満たさない","")),"")</f>
        <v/>
      </c>
      <c r="BF101" s="832" t="str">
        <f aca="false">G98</f>
        <v/>
      </c>
      <c r="BG101" s="832"/>
      <c r="BH101" s="832"/>
    </row>
    <row r="102" customFormat="false" ht="30" hidden="false" customHeight="true" outlineLevel="0" collapsed="false">
      <c r="A102" s="617" t="n">
        <v>23</v>
      </c>
      <c r="B102" s="732" t="str">
        <f aca="false">IF(基本情報入力シート!C76="","",基本情報入力シート!C76)</f>
        <v/>
      </c>
      <c r="C102" s="732"/>
      <c r="D102" s="732"/>
      <c r="E102" s="732"/>
      <c r="F102" s="732"/>
      <c r="G102" s="733" t="str">
        <f aca="false">IF(基本情報入力シート!M76="","",基本情報入力シート!M76)</f>
        <v/>
      </c>
      <c r="H102" s="733" t="str">
        <f aca="false">IF(基本情報入力シート!R76="","",基本情報入力シート!R76)</f>
        <v/>
      </c>
      <c r="I102" s="733" t="str">
        <f aca="false">IF(基本情報入力シート!W76="","",基本情報入力シート!W76)</f>
        <v/>
      </c>
      <c r="J102" s="861" t="str">
        <f aca="false">IF(基本情報入力シート!X76="","",基本情報入力シート!X76)</f>
        <v/>
      </c>
      <c r="K102" s="733" t="str">
        <f aca="false">IF(基本情報入力シート!Y76="","",基本情報入力シート!Y76)</f>
        <v/>
      </c>
      <c r="L102" s="862" t="str">
        <f aca="false">IF(基本情報入力シート!AB76="","",基本情報入力シート!AB76)</f>
        <v/>
      </c>
      <c r="M102" s="863" t="e">
        <f aca="false">IF(基本情報入力シート!AC76="","",基本情報入力シート!AC76)</f>
        <v>#N/A</v>
      </c>
      <c r="N102" s="812" t="str">
        <f aca="false">IF('別紙様式2-2（４・５月分）'!Q80="","",'別紙様式2-2（４・５月分）'!Q80)</f>
        <v/>
      </c>
      <c r="O102" s="864" t="e">
        <f aca="false">IF(SUM('別紙様式2-2（４・５月分）'!R80:R82)=0,"",SUM('別紙様式2-2（４・５月分）'!R80:R82))</f>
        <v>#N/A</v>
      </c>
      <c r="P102" s="814" t="e">
        <f aca="false">IFERROR(VLOOKUP('別紙様式2-2（４・５月分）'!AR80,【参考】数式用!$AT$5:$AU$22,2,FALSE),"")))</f>
        <v>#N/A</v>
      </c>
      <c r="Q102" s="814"/>
      <c r="R102" s="814"/>
      <c r="S102" s="865" t="e">
        <f aca="false">IFERROR(VLOOKUP(K102,【参考】数式用!$A$5:$AB$27,MATCH(P102,【参考】数式用!$B$4:$AB$4,0)+1,0),"")))</f>
        <v>#N/A</v>
      </c>
      <c r="T102" s="816" t="s">
        <v>463</v>
      </c>
      <c r="U102" s="904" t="str">
        <f aca="false">IF('別紙様式2-3（６月以降分）'!U102="","",'別紙様式2-3（６月以降分）'!U102)</f>
        <v/>
      </c>
      <c r="V102" s="866" t="e">
        <f aca="false">IFERROR(VLOOKUP(K102,【参考】数式用!$A$5:$AB$27,MATCH(U102,【参考】数式用!$B$4:$AB$4,0)+1,0),"")))</f>
        <v>#N/A</v>
      </c>
      <c r="W102" s="819" t="s">
        <v>114</v>
      </c>
      <c r="X102" s="905" t="n">
        <f aca="false">'別紙様式2-3（６月以降分）'!X102</f>
        <v>6</v>
      </c>
      <c r="Y102" s="627" t="s">
        <v>115</v>
      </c>
      <c r="Z102" s="905" t="n">
        <f aca="false">'別紙様式2-3（６月以降分）'!Z102</f>
        <v>6</v>
      </c>
      <c r="AA102" s="627" t="s">
        <v>406</v>
      </c>
      <c r="AB102" s="905" t="n">
        <f aca="false">'別紙様式2-3（６月以降分）'!AB102</f>
        <v>7</v>
      </c>
      <c r="AC102" s="627" t="s">
        <v>115</v>
      </c>
      <c r="AD102" s="905" t="n">
        <f aca="false">'別紙様式2-3（６月以降分）'!AD102</f>
        <v>3</v>
      </c>
      <c r="AE102" s="627" t="s">
        <v>116</v>
      </c>
      <c r="AF102" s="627" t="s">
        <v>127</v>
      </c>
      <c r="AG102" s="627" t="n">
        <f aca="false">IF(X102&gt;=1,(AB102*12+AD102)-(X102*12+Z102)+1,"")</f>
        <v>10</v>
      </c>
      <c r="AH102" s="822" t="s">
        <v>407</v>
      </c>
      <c r="AI102" s="867" t="str">
        <f aca="false">'別紙様式2-3（６月以降分）'!AI102</f>
        <v/>
      </c>
      <c r="AJ102" s="906" t="str">
        <f aca="false">'別紙様式2-3（６月以降分）'!AJ102</f>
        <v/>
      </c>
      <c r="AK102" s="938" t="n">
        <f aca="false">'別紙様式2-3（６月以降分）'!AK102</f>
        <v>0</v>
      </c>
      <c r="AL102" s="908" t="str">
        <f aca="false">IF('別紙様式2-3（６月以降分）'!AL102="","",'別紙様式2-3（６月以降分）'!AL102)</f>
        <v/>
      </c>
      <c r="AM102" s="909" t="n">
        <f aca="false">'別紙様式2-3（６月以降分）'!AM102</f>
        <v>0</v>
      </c>
      <c r="AN102" s="910" t="str">
        <f aca="false">IF('別紙様式2-3（６月以降分）'!AN102="","",'別紙様式2-3（６月以降分）'!AN102)</f>
        <v/>
      </c>
      <c r="AO102" s="705" t="str">
        <f aca="false">IF('別紙様式2-3（６月以降分）'!AO102="","",'別紙様式2-3（６月以降分）'!AO102)</f>
        <v/>
      </c>
      <c r="AP102" s="912" t="str">
        <f aca="false">IF('別紙様式2-3（６月以降分）'!AP102="","",'別紙様式2-3（６月以降分）'!AP102)</f>
        <v/>
      </c>
      <c r="AQ102" s="705" t="str">
        <f aca="false">IF('別紙様式2-3（６月以降分）'!AQ102="","",'別紙様式2-3（６月以降分）'!AQ102)</f>
        <v/>
      </c>
      <c r="AR102" s="914" t="str">
        <f aca="false">IF('別紙様式2-3（６月以降分）'!AR102="","",'別紙様式2-3（６月以降分）'!AR102)</f>
        <v/>
      </c>
      <c r="AS102" s="915" t="str">
        <f aca="false">IF('別紙様式2-3（６月以降分）'!AS102="","",'別紙様式2-3（６月以降分）'!AS102)</f>
        <v/>
      </c>
      <c r="AT102" s="916" t="str">
        <f aca="false">IF(AV104="","",IF(V104&lt;V102,"！加算の要件上は問題ありませんが、令和６年度当初の新加算の加算率と比較して、移行後の加算率が下がる計画になっています。",""))</f>
        <v/>
      </c>
      <c r="AU102" s="939"/>
      <c r="AV102" s="918"/>
      <c r="AW102" s="878" t="str">
        <f aca="false">IF('別紙様式2-2（４・５月分）'!O80="","",'別紙様式2-2（４・５月分）'!O80)</f>
        <v/>
      </c>
      <c r="AX102" s="834" t="e">
        <f aca="false">IF(SUM('別紙様式2-2（４・５月分）'!P80:P82)=0,"",SUM('別紙様式2-2（４・５月分）'!P80:P82))</f>
        <v>#N/A</v>
      </c>
      <c r="AY102" s="920" t="e">
        <f aca="false">IFERROR(VLOOKUP(K102,【参考】数式用!$AJ$2:$AK$24,2,FALSE),"")))</f>
        <v>#N/A</v>
      </c>
      <c r="AZ102" s="685"/>
      <c r="BE102" s="12"/>
      <c r="BF102" s="832" t="str">
        <f aca="false">G102</f>
        <v/>
      </c>
      <c r="BG102" s="832"/>
      <c r="BH102" s="832"/>
    </row>
    <row r="103" customFormat="false" ht="15" hidden="false" customHeight="true" outlineLevel="0" collapsed="false">
      <c r="A103" s="617"/>
      <c r="B103" s="732"/>
      <c r="C103" s="732"/>
      <c r="D103" s="732"/>
      <c r="E103" s="732"/>
      <c r="F103" s="732"/>
      <c r="G103" s="733"/>
      <c r="H103" s="733"/>
      <c r="I103" s="733"/>
      <c r="J103" s="861"/>
      <c r="K103" s="733"/>
      <c r="L103" s="862"/>
      <c r="M103" s="863"/>
      <c r="N103" s="838" t="str">
        <f aca="false">IF('別紙様式2-2（４・５月分）'!Q81="","",'別紙様式2-2（４・５月分）'!Q81)</f>
        <v/>
      </c>
      <c r="O103" s="864"/>
      <c r="P103" s="814"/>
      <c r="Q103" s="814"/>
      <c r="R103" s="814"/>
      <c r="S103" s="865"/>
      <c r="T103" s="816"/>
      <c r="U103" s="904"/>
      <c r="V103" s="866"/>
      <c r="W103" s="819"/>
      <c r="X103" s="905"/>
      <c r="Y103" s="627"/>
      <c r="Z103" s="905"/>
      <c r="AA103" s="627"/>
      <c r="AB103" s="905"/>
      <c r="AC103" s="627"/>
      <c r="AD103" s="905"/>
      <c r="AE103" s="627"/>
      <c r="AF103" s="627"/>
      <c r="AG103" s="627"/>
      <c r="AH103" s="822"/>
      <c r="AI103" s="867"/>
      <c r="AJ103" s="906"/>
      <c r="AK103" s="938"/>
      <c r="AL103" s="908"/>
      <c r="AM103" s="909"/>
      <c r="AN103" s="910"/>
      <c r="AO103" s="705"/>
      <c r="AP103" s="912"/>
      <c r="AQ103" s="705"/>
      <c r="AR103" s="914"/>
      <c r="AS103" s="915"/>
      <c r="AT103" s="921" t="str">
        <f aca="false">IF(AV104="","",IF(OR(AB104="",AB104&lt;&gt;7,AD104="",AD104&lt;&gt;3),"！算定期間の終わりが令和７年３月になっていません。年度内の廃止予定等がなければ、算定対象月を令和７年３月にしてください。",""))</f>
        <v/>
      </c>
      <c r="AU103" s="939"/>
      <c r="AV103" s="918"/>
      <c r="AW103" s="878" t="str">
        <f aca="false">IF('別紙様式2-2（４・５月分）'!O81="","",'別紙様式2-2（４・５月分）'!O81)</f>
        <v/>
      </c>
      <c r="AX103" s="834"/>
      <c r="AY103" s="920"/>
      <c r="AZ103" s="574"/>
      <c r="BE103" s="12"/>
      <c r="BF103" s="832" t="str">
        <f aca="false">G102</f>
        <v/>
      </c>
      <c r="BG103" s="832"/>
      <c r="BH103" s="832"/>
    </row>
    <row r="104" customFormat="false" ht="15" hidden="false" customHeight="true" outlineLevel="0" collapsed="false">
      <c r="A104" s="617"/>
      <c r="B104" s="732"/>
      <c r="C104" s="732"/>
      <c r="D104" s="732"/>
      <c r="E104" s="732"/>
      <c r="F104" s="732"/>
      <c r="G104" s="733"/>
      <c r="H104" s="733"/>
      <c r="I104" s="733"/>
      <c r="J104" s="861"/>
      <c r="K104" s="733"/>
      <c r="L104" s="862"/>
      <c r="M104" s="863"/>
      <c r="N104" s="838"/>
      <c r="O104" s="864"/>
      <c r="P104" s="874" t="s">
        <v>118</v>
      </c>
      <c r="Q104" s="877" t="e">
        <f aca="false">IFERROR(VLOOKUP('別紙様式2-2（４・５月分）'!AR80,【参考】数式用!$AT$5:$AV$22,3,FALSE),"")))</f>
        <v>#N/A</v>
      </c>
      <c r="R104" s="875" t="s">
        <v>120</v>
      </c>
      <c r="S104" s="870" t="e">
        <f aca="false">IFERROR(VLOOKUP(K102,【参考】数式用!$A$5:$AB$27,MATCH(Q104,【参考】数式用!$B$4:$AB$4,0)+1,0),"")))</f>
        <v>#N/A</v>
      </c>
      <c r="T104" s="844" t="s">
        <v>464</v>
      </c>
      <c r="U104" s="923"/>
      <c r="V104" s="871" t="e">
        <f aca="false">IFERROR(VLOOKUP(K102,【参考】数式用!$A$5:$AB$27,MATCH(U104,【参考】数式用!$B$4:$AB$4,0)+1,0),"")))</f>
        <v>#N/A</v>
      </c>
      <c r="W104" s="847" t="s">
        <v>114</v>
      </c>
      <c r="X104" s="924"/>
      <c r="Y104" s="668" t="s">
        <v>115</v>
      </c>
      <c r="Z104" s="924"/>
      <c r="AA104" s="668" t="s">
        <v>406</v>
      </c>
      <c r="AB104" s="924"/>
      <c r="AC104" s="668" t="s">
        <v>115</v>
      </c>
      <c r="AD104" s="924"/>
      <c r="AE104" s="668" t="s">
        <v>116</v>
      </c>
      <c r="AF104" s="668" t="s">
        <v>127</v>
      </c>
      <c r="AG104" s="668" t="str">
        <f aca="false">IF(X104&gt;=1,(AB104*12+AD104)-(X104*12+Z104)+1,"")</f>
        <v/>
      </c>
      <c r="AH104" s="850" t="s">
        <v>407</v>
      </c>
      <c r="AI104" s="851" t="str">
        <f aca="false">IFERROR(ROUNDDOWN(ROUND(L102*V104,0)*M102,0)*AG104,"")</f>
        <v/>
      </c>
      <c r="AJ104" s="925" t="str">
        <f aca="false">IFERROR(ROUNDDOWN(ROUND((L102*(V104-AX102)),0)*M102,0)*AG104,"")</f>
        <v/>
      </c>
      <c r="AK104" s="853" t="e">
        <f aca="false">IFERROR(ROUNDDOWN(ROUNDDOWN(ROUND(L102*VLOOKUP(K102,【参考】数式用!$A$5:$AB$27,MATCH("新加算Ⅳ",【参考】数式用!$B$4:$AB$4,0)+1,0),0)*M102,0)*AG104*0.5,0),"")),0),0),0))</f>
        <v>#N/A</v>
      </c>
      <c r="AL104" s="926"/>
      <c r="AM104" s="941" t="e">
        <f aca="false">IFERROR(IF('別紙様式2-2（４・５月分）'!Q82="ベア加算","", IF(OR(U104="新加算Ⅰ",U104="新加算Ⅱ",U104="新加算Ⅲ",U104="新加算Ⅳ"),ROUNDDOWN(ROUND(L102*VLOOKUP(K102,【参考】数式用!$A$5:$I$27,MATCH("ベア加算",【参考】数式用!$B$4:$I$4,0)+1,0),0)*M102,0)*AG104,"")),"")),0),0))))</f>
        <v>#N/A</v>
      </c>
      <c r="AN104" s="928"/>
      <c r="AO104" s="931"/>
      <c r="AP104" s="930"/>
      <c r="AQ104" s="931"/>
      <c r="AR104" s="932"/>
      <c r="AS104" s="933"/>
      <c r="AT104" s="921"/>
      <c r="AU104" s="612"/>
      <c r="AV104" s="832" t="str">
        <f aca="false">IF(OR(AB102&lt;&gt;7,AD102&lt;&gt;3),"V列に色付け","")</f>
        <v/>
      </c>
      <c r="AW104" s="878"/>
      <c r="AX104" s="834"/>
      <c r="AY104" s="934"/>
      <c r="AZ104" s="836" t="e">
        <f aca="false">IF(AM104&lt;&gt;"",IF(AN104="○","入力済","未入力"),"")</f>
        <v>#N/A</v>
      </c>
      <c r="BA104" s="836" t="str">
        <f aca="false">IF(OR(U104="新加算Ⅰ",U104="新加算Ⅱ",U104="新加算Ⅲ",U104="新加算Ⅳ",U104="新加算Ⅴ（１）",U104="新加算Ⅴ（２）",U104="新加算Ⅴ（３）",U104="新加算ⅠⅤ（４）",U104="新加算Ⅴ（５）",U104="新加算Ⅴ（６）",U104="新加算Ⅴ（８）",U104="新加算Ⅴ（11）"),IF(OR(AO104="○",AO104="令和６年度中に満たす"),"入力済","未入力"),"")</f>
        <v/>
      </c>
      <c r="BB104" s="836" t="str">
        <f aca="false">IF(OR(U104="新加算Ⅴ（７）",U104="新加算Ⅴ（９）",U104="新加算Ⅴ（10）",U104="新加算Ⅴ（12）",U104="新加算Ⅴ（13）",U104="新加算Ⅴ（14）"),IF(OR(AP104="○",AP104="令和６年度中に満たす"),"入力済","未入力"),"")</f>
        <v/>
      </c>
      <c r="BC104" s="836" t="str">
        <f aca="false">IF(OR(U104="新加算Ⅰ",U104="新加算Ⅱ",U104="新加算Ⅲ",U104="新加算Ⅴ（１）",U104="新加算Ⅴ（３）",U104="新加算Ⅴ（８）"),IF(OR(AQ104="○",AQ104="令和６年度中に満たす"),"入力済","未入力"),"")</f>
        <v/>
      </c>
      <c r="BD104" s="935" t="str">
        <f aca="false">IF(OR(U104="新加算Ⅰ",U104="新加算Ⅱ",U104="新加算Ⅴ（１）",U104="新加算Ⅴ（２）",U104="新加算Ⅴ（３）",U104="新加算Ⅴ（４）",U104="新加算Ⅴ（５）",U104="新加算Ⅴ（６）",U104="新加算Ⅴ（７）",U104="新加算Ⅴ（９）",U104="新加算Ⅴ（10）",U104="新加算Ⅴ（12）"),IF(OR(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（病院等（老健以外）)",K102&lt;&gt;"（介護予防）短期入所療養介護（医療院）"),AR104&lt;&gt;""),1,""),"")</f>
        <v/>
      </c>
      <c r="BE104" s="832" t="str">
        <f aca="false">IF(OR(U104="新加算Ⅰ",U104="新加算Ⅴ（１）",U104="新加算Ⅴ（２）",U104="新加算Ⅴ（５）",U104="新加算Ⅴ（７）",U104="新加算Ⅴ（10）"),IF(AS104="","未入力","入力済"),"")</f>
        <v/>
      </c>
      <c r="BF104" s="832" t="str">
        <f aca="false">G102</f>
        <v/>
      </c>
      <c r="BG104" s="832"/>
      <c r="BH104" s="832"/>
    </row>
    <row r="105" customFormat="false" ht="30" hidden="false" customHeight="true" outlineLevel="0" collapsed="false">
      <c r="A105" s="617"/>
      <c r="B105" s="732"/>
      <c r="C105" s="732"/>
      <c r="D105" s="732"/>
      <c r="E105" s="732"/>
      <c r="F105" s="732"/>
      <c r="G105" s="733"/>
      <c r="H105" s="733"/>
      <c r="I105" s="733"/>
      <c r="J105" s="861"/>
      <c r="K105" s="733"/>
      <c r="L105" s="862"/>
      <c r="M105" s="863"/>
      <c r="N105" s="860" t="str">
        <f aca="false">IF('別紙様式2-2（４・５月分）'!Q82="","",'別紙様式2-2（４・５月分）'!Q82)</f>
        <v/>
      </c>
      <c r="O105" s="864"/>
      <c r="P105" s="874"/>
      <c r="Q105" s="877"/>
      <c r="R105" s="875"/>
      <c r="S105" s="870"/>
      <c r="T105" s="844"/>
      <c r="U105" s="923"/>
      <c r="V105" s="871"/>
      <c r="W105" s="847"/>
      <c r="X105" s="924"/>
      <c r="Y105" s="668"/>
      <c r="Z105" s="924"/>
      <c r="AA105" s="668"/>
      <c r="AB105" s="924"/>
      <c r="AC105" s="668"/>
      <c r="AD105" s="924"/>
      <c r="AE105" s="668"/>
      <c r="AF105" s="668"/>
      <c r="AG105" s="668"/>
      <c r="AH105" s="850"/>
      <c r="AI105" s="851"/>
      <c r="AJ105" s="925"/>
      <c r="AK105" s="853"/>
      <c r="AL105" s="926"/>
      <c r="AM105" s="941"/>
      <c r="AN105" s="928"/>
      <c r="AO105" s="931"/>
      <c r="AP105" s="930"/>
      <c r="AQ105" s="931"/>
      <c r="AR105" s="932"/>
      <c r="AS105" s="933"/>
      <c r="AT105" s="936" t="str">
        <f aca="false">IF(AV104="","",IF(OR(U104="",AND(N105="ベア加算なし",OR(U104="新加算Ⅰ",U104="新加算Ⅱ",U104="新加算Ⅲ",U104="新加算Ⅳ"),AN104=""),AND(OR(U104="新加算Ⅰ",U104="新加算Ⅱ",U104="新加算Ⅲ",U104="新加算Ⅳ"),AO104=""),AND(OR(U104="新加算Ⅰ",U104="新加算Ⅱ",U104="新加算Ⅲ"),AQ104=""),AND(OR(U104="新加算Ⅰ",U104="新加算Ⅱ"),AR104=""),AND(OR(U104="新加算Ⅰ"),AS104="")),"！記入が必要な欄（ピンク色のセル）に空欄があります。空欄を埋めてください。",""))</f>
        <v/>
      </c>
      <c r="AU105" s="612"/>
      <c r="AV105" s="832"/>
      <c r="AW105" s="878" t="str">
        <f aca="false">IF('別紙様式2-2（４・５月分）'!O82="","",'別紙様式2-2（４・５月分）'!O82)</f>
        <v/>
      </c>
      <c r="AX105" s="834"/>
      <c r="AY105" s="937"/>
      <c r="AZ105" s="836" t="str">
        <f aca="false">IF(OR(U105="新加算Ⅰ",U105="新加算Ⅱ",U105="新加算Ⅲ",U105="新加算Ⅳ",U105="新加算Ⅴ（１）",U105="新加算Ⅴ（２）",U105="新加算Ⅴ（３）",U105="新加算ⅠⅤ（４）",U105="新加算Ⅴ（５）",U105="新加算Ⅴ（６）",U105="新加算Ⅴ（８）",U105="新加算Ⅴ（11）"),IF(AJ105="○","","未入力"),"")</f>
        <v/>
      </c>
      <c r="BA105" s="836" t="str">
        <f aca="false">IF(OR(V105="新加算Ⅰ",V105="新加算Ⅱ",V105="新加算Ⅲ",V105="新加算Ⅳ",V105="新加算Ⅴ（１）",V105="新加算Ⅴ（２）",V105="新加算Ⅴ（３）",V105="新加算ⅠⅤ（４）",V105="新加算Ⅴ（５）",V105="新加算Ⅴ（６）",V105="新加算Ⅴ（８）",V105="新加算Ⅴ（11）"),IF(AK105="○","","未入力"),"")</f>
        <v/>
      </c>
      <c r="BB105" s="836" t="str">
        <f aca="false">IF(OR(V105="新加算Ⅴ（７）",V105="新加算Ⅴ（９）",V105="新加算Ⅴ（10）",V105="新加算Ⅴ（12）",V105="新加算Ⅴ（13）",V105="新加算Ⅴ（14）"),IF(AL105="○","","未入力"),"")</f>
        <v/>
      </c>
      <c r="BC105" s="836" t="str">
        <f aca="false">IF(OR(V105="新加算Ⅰ",V105="新加算Ⅱ",V105="新加算Ⅲ",V105="新加算Ⅴ（１）",V105="新加算Ⅴ（３）",V105="新加算Ⅴ（８）"),IF(AM105="○","","未入力"),"")</f>
        <v/>
      </c>
      <c r="BD105" s="935" t="str">
        <f aca="false">IF(OR(V105="新加算Ⅰ",V105="新加算Ⅱ",V105="新加算Ⅴ（１）",V105="新加算Ⅴ（２）",V105="新加算Ⅴ（３）",V105="新加算Ⅴ（４）",V105="新加算Ⅴ（５）",V105="新加算Ⅴ（６）",V105="新加算Ⅴ（７）",V105="新加算Ⅴ（９）",V105="新加算Ⅴ（10）",V105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5" s="832" t="str">
        <f aca="false">IF(AND(U105&lt;&gt;"（参考）令和７年度の移行予定",OR(V105="新加算Ⅰ",V105="新加算Ⅴ（１）",V105="新加算Ⅴ（２）",V105="新加算Ⅴ（５）",V105="新加算Ⅴ（７）",V105="新加算Ⅴ（10）")),IF(AO105="","未入力",IF(AO105="いずれも取得していない","要件を満たさない","")),"")</f>
        <v/>
      </c>
      <c r="BF105" s="832" t="str">
        <f aca="false">G102</f>
        <v/>
      </c>
      <c r="BG105" s="832"/>
      <c r="BH105" s="832"/>
    </row>
    <row r="106" customFormat="false" ht="30" hidden="false" customHeight="true" outlineLevel="0" collapsed="false">
      <c r="A106" s="731" t="n">
        <v>24</v>
      </c>
      <c r="B106" s="618" t="str">
        <f aca="false">IF(基本情報入力シート!C77="","",基本情報入力シート!C77)</f>
        <v/>
      </c>
      <c r="C106" s="618"/>
      <c r="D106" s="618"/>
      <c r="E106" s="618"/>
      <c r="F106" s="618"/>
      <c r="G106" s="619" t="str">
        <f aca="false">IF(基本情報入力シート!M77="","",基本情報入力シート!M77)</f>
        <v/>
      </c>
      <c r="H106" s="619" t="str">
        <f aca="false">IF(基本情報入力シート!R77="","",基本情報入力シート!R77)</f>
        <v/>
      </c>
      <c r="I106" s="619" t="str">
        <f aca="false">IF(基本情報入力シート!W77="","",基本情報入力シート!W77)</f>
        <v/>
      </c>
      <c r="J106" s="809" t="str">
        <f aca="false">IF(基本情報入力シート!X77="","",基本情報入力シート!X77)</f>
        <v/>
      </c>
      <c r="K106" s="619" t="str">
        <f aca="false">IF(基本情報入力シート!Y77="","",基本情報入力シート!Y77)</f>
        <v/>
      </c>
      <c r="L106" s="810" t="str">
        <f aca="false">IF(基本情報入力シート!AB77="","",基本情報入力シート!AB77)</f>
        <v/>
      </c>
      <c r="M106" s="811" t="e">
        <f aca="false">IF(基本情報入力シート!AC77="","",基本情報入力シート!AC77)</f>
        <v>#N/A</v>
      </c>
      <c r="N106" s="812" t="str">
        <f aca="false">IF('別紙様式2-2（４・５月分）'!Q83="","",'別紙様式2-2（４・５月分）'!Q83)</f>
        <v/>
      </c>
      <c r="O106" s="864" t="e">
        <f aca="false">IF(SUM('別紙様式2-2（４・５月分）'!R83:R85)=0,"",SUM('別紙様式2-2（４・５月分）'!R83:R85))</f>
        <v>#N/A</v>
      </c>
      <c r="P106" s="814" t="e">
        <f aca="false">IFERROR(VLOOKUP('別紙様式2-2（４・５月分）'!AR83,【参考】数式用!$AT$5:$AU$22,2,FALSE),"")))</f>
        <v>#N/A</v>
      </c>
      <c r="Q106" s="814"/>
      <c r="R106" s="814"/>
      <c r="S106" s="865" t="e">
        <f aca="false">IFERROR(VLOOKUP(K106,【参考】数式用!$A$5:$AB$27,MATCH(P106,【参考】数式用!$B$4:$AB$4,0)+1,0),"")))</f>
        <v>#N/A</v>
      </c>
      <c r="T106" s="816" t="s">
        <v>463</v>
      </c>
      <c r="U106" s="904" t="str">
        <f aca="false">IF('別紙様式2-3（６月以降分）'!U106="","",'別紙様式2-3（６月以降分）'!U106)</f>
        <v/>
      </c>
      <c r="V106" s="866" t="e">
        <f aca="false">IFERROR(VLOOKUP(K106,【参考】数式用!$A$5:$AB$27,MATCH(U106,【参考】数式用!$B$4:$AB$4,0)+1,0),"")))</f>
        <v>#N/A</v>
      </c>
      <c r="W106" s="819" t="s">
        <v>114</v>
      </c>
      <c r="X106" s="905" t="n">
        <f aca="false">'別紙様式2-3（６月以降分）'!X106</f>
        <v>6</v>
      </c>
      <c r="Y106" s="627" t="s">
        <v>115</v>
      </c>
      <c r="Z106" s="905" t="n">
        <f aca="false">'別紙様式2-3（６月以降分）'!Z106</f>
        <v>6</v>
      </c>
      <c r="AA106" s="627" t="s">
        <v>406</v>
      </c>
      <c r="AB106" s="905" t="n">
        <f aca="false">'別紙様式2-3（６月以降分）'!AB106</f>
        <v>7</v>
      </c>
      <c r="AC106" s="627" t="s">
        <v>115</v>
      </c>
      <c r="AD106" s="905" t="n">
        <f aca="false">'別紙様式2-3（６月以降分）'!AD106</f>
        <v>3</v>
      </c>
      <c r="AE106" s="627" t="s">
        <v>116</v>
      </c>
      <c r="AF106" s="627" t="s">
        <v>127</v>
      </c>
      <c r="AG106" s="627" t="n">
        <f aca="false">IF(X106&gt;=1,(AB106*12+AD106)-(X106*12+Z106)+1,"")</f>
        <v>10</v>
      </c>
      <c r="AH106" s="822" t="s">
        <v>407</v>
      </c>
      <c r="AI106" s="867" t="str">
        <f aca="false">'別紙様式2-3（６月以降分）'!AI106</f>
        <v/>
      </c>
      <c r="AJ106" s="906" t="str">
        <f aca="false">'別紙様式2-3（６月以降分）'!AJ106</f>
        <v/>
      </c>
      <c r="AK106" s="938" t="n">
        <f aca="false">'別紙様式2-3（６月以降分）'!AK106</f>
        <v>0</v>
      </c>
      <c r="AL106" s="908" t="str">
        <f aca="false">IF('別紙様式2-3（６月以降分）'!AL106="","",'別紙様式2-3（６月以降分）'!AL106)</f>
        <v/>
      </c>
      <c r="AM106" s="909" t="n">
        <f aca="false">'別紙様式2-3（６月以降分）'!AM106</f>
        <v>0</v>
      </c>
      <c r="AN106" s="910" t="str">
        <f aca="false">IF('別紙様式2-3（６月以降分）'!AN106="","",'別紙様式2-3（６月以降分）'!AN106)</f>
        <v/>
      </c>
      <c r="AO106" s="705" t="str">
        <f aca="false">IF('別紙様式2-3（６月以降分）'!AO106="","",'別紙様式2-3（６月以降分）'!AO106)</f>
        <v/>
      </c>
      <c r="AP106" s="912" t="str">
        <f aca="false">IF('別紙様式2-3（６月以降分）'!AP106="","",'別紙様式2-3（６月以降分）'!AP106)</f>
        <v/>
      </c>
      <c r="AQ106" s="705" t="str">
        <f aca="false">IF('別紙様式2-3（６月以降分）'!AQ106="","",'別紙様式2-3（６月以降分）'!AQ106)</f>
        <v/>
      </c>
      <c r="AR106" s="914" t="str">
        <f aca="false">IF('別紙様式2-3（６月以降分）'!AR106="","",'別紙様式2-3（６月以降分）'!AR106)</f>
        <v/>
      </c>
      <c r="AS106" s="915" t="str">
        <f aca="false">IF('別紙様式2-3（６月以降分）'!AS106="","",'別紙様式2-3（６月以降分）'!AS106)</f>
        <v/>
      </c>
      <c r="AT106" s="916" t="str">
        <f aca="false">IF(AV108="","",IF(V108&lt;V106,"！加算の要件上は問題ありませんが、令和６年度当初の新加算の加算率と比較して、移行後の加算率が下がる計画になっています。",""))</f>
        <v/>
      </c>
      <c r="AU106" s="939"/>
      <c r="AV106" s="918"/>
      <c r="AW106" s="878" t="str">
        <f aca="false">IF('別紙様式2-2（４・５月分）'!O83="","",'別紙様式2-2（４・５月分）'!O83)</f>
        <v/>
      </c>
      <c r="AX106" s="834" t="e">
        <f aca="false">IF(SUM('別紙様式2-2（４・５月分）'!P83:P85)=0,"",SUM('別紙様式2-2（４・５月分）'!P83:P85))</f>
        <v>#N/A</v>
      </c>
      <c r="AY106" s="940" t="e">
        <f aca="false">IFERROR(VLOOKUP(K106,【参考】数式用!$AJ$2:$AK$24,2,FALSE),"")))</f>
        <v>#N/A</v>
      </c>
      <c r="AZ106" s="685"/>
      <c r="BE106" s="12"/>
      <c r="BF106" s="832" t="str">
        <f aca="false">G106</f>
        <v/>
      </c>
      <c r="BG106" s="832"/>
      <c r="BH106" s="832"/>
    </row>
    <row r="107" customFormat="false" ht="15" hidden="false" customHeight="true" outlineLevel="0" collapsed="false">
      <c r="A107" s="731"/>
      <c r="B107" s="618"/>
      <c r="C107" s="618"/>
      <c r="D107" s="618"/>
      <c r="E107" s="618"/>
      <c r="F107" s="618"/>
      <c r="G107" s="619"/>
      <c r="H107" s="619"/>
      <c r="I107" s="619"/>
      <c r="J107" s="809"/>
      <c r="K107" s="619"/>
      <c r="L107" s="810"/>
      <c r="M107" s="811"/>
      <c r="N107" s="838" t="str">
        <f aca="false">IF('別紙様式2-2（４・５月分）'!Q84="","",'別紙様式2-2（４・５月分）'!Q84)</f>
        <v/>
      </c>
      <c r="O107" s="864"/>
      <c r="P107" s="814"/>
      <c r="Q107" s="814"/>
      <c r="R107" s="814"/>
      <c r="S107" s="865"/>
      <c r="T107" s="816"/>
      <c r="U107" s="904"/>
      <c r="V107" s="866"/>
      <c r="W107" s="819"/>
      <c r="X107" s="905"/>
      <c r="Y107" s="627"/>
      <c r="Z107" s="905"/>
      <c r="AA107" s="627"/>
      <c r="AB107" s="905"/>
      <c r="AC107" s="627"/>
      <c r="AD107" s="905"/>
      <c r="AE107" s="627"/>
      <c r="AF107" s="627"/>
      <c r="AG107" s="627"/>
      <c r="AH107" s="822"/>
      <c r="AI107" s="867"/>
      <c r="AJ107" s="906"/>
      <c r="AK107" s="938"/>
      <c r="AL107" s="908"/>
      <c r="AM107" s="909"/>
      <c r="AN107" s="910"/>
      <c r="AO107" s="705"/>
      <c r="AP107" s="912"/>
      <c r="AQ107" s="705"/>
      <c r="AR107" s="914"/>
      <c r="AS107" s="915"/>
      <c r="AT107" s="921" t="str">
        <f aca="false">IF(AV108="","",IF(OR(AB108="",AB108&lt;&gt;7,AD108="",AD108&lt;&gt;3),"！算定期間の終わりが令和７年３月になっていません。年度内の廃止予定等がなければ、算定対象月を令和７年３月にしてください。",""))</f>
        <v/>
      </c>
      <c r="AU107" s="939"/>
      <c r="AV107" s="918"/>
      <c r="AW107" s="878" t="str">
        <f aca="false">IF('別紙様式2-2（４・５月分）'!O84="","",'別紙様式2-2（４・５月分）'!O84)</f>
        <v/>
      </c>
      <c r="AX107" s="834"/>
      <c r="AY107" s="940"/>
      <c r="AZ107" s="574"/>
      <c r="BE107" s="12"/>
      <c r="BF107" s="832" t="str">
        <f aca="false">G106</f>
        <v/>
      </c>
      <c r="BG107" s="832"/>
      <c r="BH107" s="832"/>
    </row>
    <row r="108" customFormat="false" ht="15" hidden="false" customHeight="true" outlineLevel="0" collapsed="false">
      <c r="A108" s="731"/>
      <c r="B108" s="618"/>
      <c r="C108" s="618"/>
      <c r="D108" s="618"/>
      <c r="E108" s="618"/>
      <c r="F108" s="618"/>
      <c r="G108" s="619"/>
      <c r="H108" s="619"/>
      <c r="I108" s="619"/>
      <c r="J108" s="809"/>
      <c r="K108" s="619"/>
      <c r="L108" s="810"/>
      <c r="M108" s="811"/>
      <c r="N108" s="838"/>
      <c r="O108" s="864"/>
      <c r="P108" s="874" t="s">
        <v>118</v>
      </c>
      <c r="Q108" s="877" t="e">
        <f aca="false">IFERROR(VLOOKUP('別紙様式2-2（４・５月分）'!AR83,【参考】数式用!$AT$5:$AV$22,3,FALSE),"")))</f>
        <v>#N/A</v>
      </c>
      <c r="R108" s="875" t="s">
        <v>120</v>
      </c>
      <c r="S108" s="876" t="e">
        <f aca="false">IFERROR(VLOOKUP(K106,【参考】数式用!$A$5:$AB$27,MATCH(Q108,【参考】数式用!$B$4:$AB$4,0)+1,0),"")))</f>
        <v>#N/A</v>
      </c>
      <c r="T108" s="844" t="s">
        <v>464</v>
      </c>
      <c r="U108" s="923"/>
      <c r="V108" s="871" t="e">
        <f aca="false">IFERROR(VLOOKUP(K106,【参考】数式用!$A$5:$AB$27,MATCH(U108,【参考】数式用!$B$4:$AB$4,0)+1,0),"")))</f>
        <v>#N/A</v>
      </c>
      <c r="W108" s="847" t="s">
        <v>114</v>
      </c>
      <c r="X108" s="924"/>
      <c r="Y108" s="668" t="s">
        <v>115</v>
      </c>
      <c r="Z108" s="924"/>
      <c r="AA108" s="668" t="s">
        <v>406</v>
      </c>
      <c r="AB108" s="924"/>
      <c r="AC108" s="668" t="s">
        <v>115</v>
      </c>
      <c r="AD108" s="924"/>
      <c r="AE108" s="668" t="s">
        <v>116</v>
      </c>
      <c r="AF108" s="668" t="s">
        <v>127</v>
      </c>
      <c r="AG108" s="668" t="str">
        <f aca="false">IF(X108&gt;=1,(AB108*12+AD108)-(X108*12+Z108)+1,"")</f>
        <v/>
      </c>
      <c r="AH108" s="850" t="s">
        <v>407</v>
      </c>
      <c r="AI108" s="851" t="str">
        <f aca="false">IFERROR(ROUNDDOWN(ROUND(L106*V108,0)*M106,0)*AG108,"")</f>
        <v/>
      </c>
      <c r="AJ108" s="925" t="str">
        <f aca="false">IFERROR(ROUNDDOWN(ROUND((L106*(V108-AX106)),0)*M106,0)*AG108,"")</f>
        <v/>
      </c>
      <c r="AK108" s="853" t="e">
        <f aca="false">IFERROR(ROUNDDOWN(ROUNDDOWN(ROUND(L106*VLOOKUP(K106,【参考】数式用!$A$5:$AB$27,MATCH("新加算Ⅳ",【参考】数式用!$B$4:$AB$4,0)+1,0),0)*M106,0)*AG108*0.5,0),"")),0),0),0))</f>
        <v>#N/A</v>
      </c>
      <c r="AL108" s="926"/>
      <c r="AM108" s="941" t="e">
        <f aca="false">IFERROR(IF('別紙様式2-2（４・５月分）'!Q85="ベア加算","", IF(OR(U108="新加算Ⅰ",U108="新加算Ⅱ",U108="新加算Ⅲ",U108="新加算Ⅳ"),ROUNDDOWN(ROUND(L106*VLOOKUP(K106,【参考】数式用!$A$5:$I$27,MATCH("ベア加算",【参考】数式用!$B$4:$I$4,0)+1,0),0)*M106,0)*AG108,"")),"")),0),0))))</f>
        <v>#N/A</v>
      </c>
      <c r="AN108" s="928"/>
      <c r="AO108" s="931"/>
      <c r="AP108" s="930"/>
      <c r="AQ108" s="931"/>
      <c r="AR108" s="932"/>
      <c r="AS108" s="933"/>
      <c r="AT108" s="921"/>
      <c r="AU108" s="612"/>
      <c r="AV108" s="832" t="str">
        <f aca="false">IF(OR(AB106&lt;&gt;7,AD106&lt;&gt;3),"V列に色付け","")</f>
        <v/>
      </c>
      <c r="AW108" s="878"/>
      <c r="AX108" s="834"/>
      <c r="AY108" s="934"/>
      <c r="AZ108" s="836" t="e">
        <f aca="false">IF(AM108&lt;&gt;"",IF(AN108="○","入力済","未入力"),"")</f>
        <v>#N/A</v>
      </c>
      <c r="BA108" s="836" t="str">
        <f aca="false">IF(OR(U108="新加算Ⅰ",U108="新加算Ⅱ",U108="新加算Ⅲ",U108="新加算Ⅳ",U108="新加算Ⅴ（１）",U108="新加算Ⅴ（２）",U108="新加算Ⅴ（３）",U108="新加算ⅠⅤ（４）",U108="新加算Ⅴ（５）",U108="新加算Ⅴ（６）",U108="新加算Ⅴ（８）",U108="新加算Ⅴ（11）"),IF(OR(AO108="○",AO108="令和６年度中に満たす"),"入力済","未入力"),"")</f>
        <v/>
      </c>
      <c r="BB108" s="836" t="str">
        <f aca="false">IF(OR(U108="新加算Ⅴ（７）",U108="新加算Ⅴ（９）",U108="新加算Ⅴ（10）",U108="新加算Ⅴ（12）",U108="新加算Ⅴ（13）",U108="新加算Ⅴ（14）"),IF(OR(AP108="○",AP108="令和６年度中に満たす"),"入力済","未入力"),"")</f>
        <v/>
      </c>
      <c r="BC108" s="836" t="str">
        <f aca="false">IF(OR(U108="新加算Ⅰ",U108="新加算Ⅱ",U108="新加算Ⅲ",U108="新加算Ⅴ（１）",U108="新加算Ⅴ（３）",U108="新加算Ⅴ（８）"),IF(OR(AQ108="○",AQ108="令和６年度中に満たす"),"入力済","未入力"),"")</f>
        <v/>
      </c>
      <c r="BD108" s="935" t="str">
        <f aca="false">IF(OR(U108="新加算Ⅰ",U108="新加算Ⅱ",U108="新加算Ⅴ（１）",U108="新加算Ⅴ（２）",U108="新加算Ⅴ（３）",U108="新加算Ⅴ（４）",U108="新加算Ⅴ（５）",U108="新加算Ⅴ（６）",U108="新加算Ⅴ（７）",U108="新加算Ⅴ（９）",U108="新加算Ⅴ（10）",U108="新加算Ⅴ（12）"),IF(OR(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（病院等（老健以外）)",K106&lt;&gt;"（介護予防）短期入所療養介護（医療院）"),AR108&lt;&gt;""),1,""),"")</f>
        <v/>
      </c>
      <c r="BE108" s="832" t="str">
        <f aca="false">IF(OR(U108="新加算Ⅰ",U108="新加算Ⅴ（１）",U108="新加算Ⅴ（２）",U108="新加算Ⅴ（５）",U108="新加算Ⅴ（７）",U108="新加算Ⅴ（10）"),IF(AS108="","未入力","入力済"),"")</f>
        <v/>
      </c>
      <c r="BF108" s="832" t="str">
        <f aca="false">G106</f>
        <v/>
      </c>
      <c r="BG108" s="832"/>
      <c r="BH108" s="832"/>
    </row>
    <row r="109" customFormat="false" ht="30" hidden="false" customHeight="true" outlineLevel="0" collapsed="false">
      <c r="A109" s="731"/>
      <c r="B109" s="618"/>
      <c r="C109" s="618"/>
      <c r="D109" s="618"/>
      <c r="E109" s="618"/>
      <c r="F109" s="618"/>
      <c r="G109" s="619"/>
      <c r="H109" s="619"/>
      <c r="I109" s="619"/>
      <c r="J109" s="809"/>
      <c r="K109" s="619"/>
      <c r="L109" s="810"/>
      <c r="M109" s="811"/>
      <c r="N109" s="860" t="str">
        <f aca="false">IF('別紙様式2-2（４・５月分）'!Q85="","",'別紙様式2-2（４・５月分）'!Q85)</f>
        <v/>
      </c>
      <c r="O109" s="864"/>
      <c r="P109" s="874"/>
      <c r="Q109" s="877"/>
      <c r="R109" s="875"/>
      <c r="S109" s="876"/>
      <c r="T109" s="844"/>
      <c r="U109" s="923"/>
      <c r="V109" s="871"/>
      <c r="W109" s="847"/>
      <c r="X109" s="924"/>
      <c r="Y109" s="668"/>
      <c r="Z109" s="924"/>
      <c r="AA109" s="668"/>
      <c r="AB109" s="924"/>
      <c r="AC109" s="668"/>
      <c r="AD109" s="924"/>
      <c r="AE109" s="668"/>
      <c r="AF109" s="668"/>
      <c r="AG109" s="668"/>
      <c r="AH109" s="850"/>
      <c r="AI109" s="851"/>
      <c r="AJ109" s="925"/>
      <c r="AK109" s="853"/>
      <c r="AL109" s="926"/>
      <c r="AM109" s="941"/>
      <c r="AN109" s="928"/>
      <c r="AO109" s="931"/>
      <c r="AP109" s="930"/>
      <c r="AQ109" s="931"/>
      <c r="AR109" s="932"/>
      <c r="AS109" s="933"/>
      <c r="AT109" s="936" t="str">
        <f aca="false">IF(AV108="","",IF(OR(U108="",AND(N109="ベア加算なし",OR(U108="新加算Ⅰ",U108="新加算Ⅱ",U108="新加算Ⅲ",U108="新加算Ⅳ"),AN108=""),AND(OR(U108="新加算Ⅰ",U108="新加算Ⅱ",U108="新加算Ⅲ",U108="新加算Ⅳ"),AO108=""),AND(OR(U108="新加算Ⅰ",U108="新加算Ⅱ",U108="新加算Ⅲ"),AQ108=""),AND(OR(U108="新加算Ⅰ",U108="新加算Ⅱ"),AR108=""),AND(OR(U108="新加算Ⅰ"),AS108="")),"！記入が必要な欄（ピンク色のセル）に空欄があります。空欄を埋めてください。",""))</f>
        <v/>
      </c>
      <c r="AU109" s="612"/>
      <c r="AV109" s="832"/>
      <c r="AW109" s="878" t="str">
        <f aca="false">IF('別紙様式2-2（４・５月分）'!O85="","",'別紙様式2-2（４・５月分）'!O85)</f>
        <v/>
      </c>
      <c r="AX109" s="834"/>
      <c r="AY109" s="937"/>
      <c r="AZ109" s="836" t="str">
        <f aca="false">IF(OR(U109="新加算Ⅰ",U109="新加算Ⅱ",U109="新加算Ⅲ",U109="新加算Ⅳ",U109="新加算Ⅴ（１）",U109="新加算Ⅴ（２）",U109="新加算Ⅴ（３）",U109="新加算ⅠⅤ（４）",U109="新加算Ⅴ（５）",U109="新加算Ⅴ（６）",U109="新加算Ⅴ（８）",U109="新加算Ⅴ（11）"),IF(AJ109="○","","未入力"),"")</f>
        <v/>
      </c>
      <c r="BA109" s="836" t="str">
        <f aca="false">IF(OR(V109="新加算Ⅰ",V109="新加算Ⅱ",V109="新加算Ⅲ",V109="新加算Ⅳ",V109="新加算Ⅴ（１）",V109="新加算Ⅴ（２）",V109="新加算Ⅴ（３）",V109="新加算ⅠⅤ（４）",V109="新加算Ⅴ（５）",V109="新加算Ⅴ（６）",V109="新加算Ⅴ（８）",V109="新加算Ⅴ（11）"),IF(AK109="○","","未入力"),"")</f>
        <v/>
      </c>
      <c r="BB109" s="836" t="str">
        <f aca="false">IF(OR(V109="新加算Ⅴ（７）",V109="新加算Ⅴ（９）",V109="新加算Ⅴ（10）",V109="新加算Ⅴ（12）",V109="新加算Ⅴ（13）",V109="新加算Ⅴ（14）"),IF(AL109="○","","未入力"),"")</f>
        <v/>
      </c>
      <c r="BC109" s="836" t="str">
        <f aca="false">IF(OR(V109="新加算Ⅰ",V109="新加算Ⅱ",V109="新加算Ⅲ",V109="新加算Ⅴ（１）",V109="新加算Ⅴ（３）",V109="新加算Ⅴ（８）"),IF(AM109="○","","未入力"),"")</f>
        <v/>
      </c>
      <c r="BD109" s="935" t="str">
        <f aca="false">IF(OR(V109="新加算Ⅰ",V109="新加算Ⅱ",V109="新加算Ⅴ（１）",V109="新加算Ⅴ（２）",V109="新加算Ⅴ（３）",V109="新加算Ⅴ（４）",V109="新加算Ⅴ（５）",V109="新加算Ⅴ（６）",V109="新加算Ⅴ（７）",V109="新加算Ⅴ（９）",V109="新加算Ⅴ（10）",V109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9" s="832" t="str">
        <f aca="false">IF(AND(U109&lt;&gt;"（参考）令和７年度の移行予定",OR(V109="新加算Ⅰ",V109="新加算Ⅴ（１）",V109="新加算Ⅴ（２）",V109="新加算Ⅴ（５）",V109="新加算Ⅴ（７）",V109="新加算Ⅴ（10）")),IF(AO109="","未入力",IF(AO109="いずれも取得していない","要件を満たさない","")),"")</f>
        <v/>
      </c>
      <c r="BF109" s="832" t="str">
        <f aca="false">G106</f>
        <v/>
      </c>
      <c r="BG109" s="832"/>
      <c r="BH109" s="832"/>
    </row>
    <row r="110" customFormat="false" ht="30" hidden="false" customHeight="true" outlineLevel="0" collapsed="false">
      <c r="A110" s="617" t="n">
        <v>25</v>
      </c>
      <c r="B110" s="732" t="str">
        <f aca="false">IF(基本情報入力シート!C78="","",基本情報入力シート!C78)</f>
        <v/>
      </c>
      <c r="C110" s="732"/>
      <c r="D110" s="732"/>
      <c r="E110" s="732"/>
      <c r="F110" s="732"/>
      <c r="G110" s="733" t="str">
        <f aca="false">IF(基本情報入力シート!M78="","",基本情報入力シート!M78)</f>
        <v/>
      </c>
      <c r="H110" s="733" t="str">
        <f aca="false">IF(基本情報入力シート!R78="","",基本情報入力シート!R78)</f>
        <v/>
      </c>
      <c r="I110" s="733" t="str">
        <f aca="false">IF(基本情報入力シート!W78="","",基本情報入力シート!W78)</f>
        <v/>
      </c>
      <c r="J110" s="861" t="str">
        <f aca="false">IF(基本情報入力シート!X78="","",基本情報入力シート!X78)</f>
        <v/>
      </c>
      <c r="K110" s="733" t="str">
        <f aca="false">IF(基本情報入力シート!Y78="","",基本情報入力シート!Y78)</f>
        <v/>
      </c>
      <c r="L110" s="862" t="str">
        <f aca="false">IF(基本情報入力シート!AB78="","",基本情報入力シート!AB78)</f>
        <v/>
      </c>
      <c r="M110" s="863" t="e">
        <f aca="false">IF(基本情報入力シート!AC78="","",基本情報入力シート!AC78)</f>
        <v>#N/A</v>
      </c>
      <c r="N110" s="812" t="str">
        <f aca="false">IF('別紙様式2-2（４・５月分）'!Q86="","",'別紙様式2-2（４・５月分）'!Q86)</f>
        <v/>
      </c>
      <c r="O110" s="864" t="e">
        <f aca="false">IF(SUM('別紙様式2-2（４・５月分）'!R86:R88)=0,"",SUM('別紙様式2-2（４・５月分）'!R86:R88))</f>
        <v>#N/A</v>
      </c>
      <c r="P110" s="814" t="e">
        <f aca="false">IFERROR(VLOOKUP('別紙様式2-2（４・５月分）'!AR86,【参考】数式用!$AT$5:$AU$22,2,FALSE),"")))</f>
        <v>#N/A</v>
      </c>
      <c r="Q110" s="814"/>
      <c r="R110" s="814"/>
      <c r="S110" s="865" t="e">
        <f aca="false">IFERROR(VLOOKUP(K110,【参考】数式用!$A$5:$AB$27,MATCH(P110,【参考】数式用!$B$4:$AB$4,0)+1,0),"")))</f>
        <v>#N/A</v>
      </c>
      <c r="T110" s="816" t="s">
        <v>463</v>
      </c>
      <c r="U110" s="904" t="str">
        <f aca="false">IF('別紙様式2-3（６月以降分）'!U110="","",'別紙様式2-3（６月以降分）'!U110)</f>
        <v/>
      </c>
      <c r="V110" s="866" t="e">
        <f aca="false">IFERROR(VLOOKUP(K110,【参考】数式用!$A$5:$AB$27,MATCH(U110,【参考】数式用!$B$4:$AB$4,0)+1,0),"")))</f>
        <v>#N/A</v>
      </c>
      <c r="W110" s="819" t="s">
        <v>114</v>
      </c>
      <c r="X110" s="905" t="n">
        <f aca="false">'別紙様式2-3（６月以降分）'!X110</f>
        <v>6</v>
      </c>
      <c r="Y110" s="627" t="s">
        <v>115</v>
      </c>
      <c r="Z110" s="905" t="n">
        <f aca="false">'別紙様式2-3（６月以降分）'!Z110</f>
        <v>6</v>
      </c>
      <c r="AA110" s="627" t="s">
        <v>406</v>
      </c>
      <c r="AB110" s="905" t="n">
        <f aca="false">'別紙様式2-3（６月以降分）'!AB110</f>
        <v>7</v>
      </c>
      <c r="AC110" s="627" t="s">
        <v>115</v>
      </c>
      <c r="AD110" s="905" t="n">
        <f aca="false">'別紙様式2-3（６月以降分）'!AD110</f>
        <v>3</v>
      </c>
      <c r="AE110" s="627" t="s">
        <v>116</v>
      </c>
      <c r="AF110" s="627" t="s">
        <v>127</v>
      </c>
      <c r="AG110" s="627" t="n">
        <f aca="false">IF(X110&gt;=1,(AB110*12+AD110)-(X110*12+Z110)+1,"")</f>
        <v>10</v>
      </c>
      <c r="AH110" s="822" t="s">
        <v>407</v>
      </c>
      <c r="AI110" s="867" t="str">
        <f aca="false">'別紙様式2-3（６月以降分）'!AI110</f>
        <v/>
      </c>
      <c r="AJ110" s="906" t="str">
        <f aca="false">'別紙様式2-3（６月以降分）'!AJ110</f>
        <v/>
      </c>
      <c r="AK110" s="938" t="n">
        <f aca="false">'別紙様式2-3（６月以降分）'!AK110</f>
        <v>0</v>
      </c>
      <c r="AL110" s="908" t="str">
        <f aca="false">IF('別紙様式2-3（６月以降分）'!AL110="","",'別紙様式2-3（６月以降分）'!AL110)</f>
        <v/>
      </c>
      <c r="AM110" s="909" t="n">
        <f aca="false">'別紙様式2-3（６月以降分）'!AM110</f>
        <v>0</v>
      </c>
      <c r="AN110" s="910" t="str">
        <f aca="false">IF('別紙様式2-3（６月以降分）'!AN110="","",'別紙様式2-3（６月以降分）'!AN110)</f>
        <v/>
      </c>
      <c r="AO110" s="705" t="str">
        <f aca="false">IF('別紙様式2-3（６月以降分）'!AO110="","",'別紙様式2-3（６月以降分）'!AO110)</f>
        <v/>
      </c>
      <c r="AP110" s="912" t="str">
        <f aca="false">IF('別紙様式2-3（６月以降分）'!AP110="","",'別紙様式2-3（６月以降分）'!AP110)</f>
        <v/>
      </c>
      <c r="AQ110" s="705" t="str">
        <f aca="false">IF('別紙様式2-3（６月以降分）'!AQ110="","",'別紙様式2-3（６月以降分）'!AQ110)</f>
        <v/>
      </c>
      <c r="AR110" s="914" t="str">
        <f aca="false">IF('別紙様式2-3（６月以降分）'!AR110="","",'別紙様式2-3（６月以降分）'!AR110)</f>
        <v/>
      </c>
      <c r="AS110" s="915" t="str">
        <f aca="false">IF('別紙様式2-3（６月以降分）'!AS110="","",'別紙様式2-3（６月以降分）'!AS110)</f>
        <v/>
      </c>
      <c r="AT110" s="916" t="str">
        <f aca="false">IF(AV112="","",IF(V112&lt;V110,"！加算の要件上は問題ありませんが、令和６年度当初の新加算の加算率と比較して、移行後の加算率が下がる計画になっています。",""))</f>
        <v/>
      </c>
      <c r="AU110" s="939"/>
      <c r="AV110" s="918"/>
      <c r="AW110" s="878" t="str">
        <f aca="false">IF('別紙様式2-2（４・５月分）'!O86="","",'別紙様式2-2（４・５月分）'!O86)</f>
        <v/>
      </c>
      <c r="AX110" s="834" t="e">
        <f aca="false">IF(SUM('別紙様式2-2（４・５月分）'!P86:P88)=0,"",SUM('別紙様式2-2（４・５月分）'!P86:P88))</f>
        <v>#N/A</v>
      </c>
      <c r="AY110" s="920" t="e">
        <f aca="false">IFERROR(VLOOKUP(K110,【参考】数式用!$AJ$2:$AK$24,2,FALSE),"")))</f>
        <v>#N/A</v>
      </c>
      <c r="AZ110" s="685"/>
      <c r="BE110" s="12"/>
      <c r="BF110" s="832" t="str">
        <f aca="false">G110</f>
        <v/>
      </c>
      <c r="BG110" s="832"/>
      <c r="BH110" s="832"/>
    </row>
    <row r="111" customFormat="false" ht="15" hidden="false" customHeight="true" outlineLevel="0" collapsed="false">
      <c r="A111" s="617"/>
      <c r="B111" s="732"/>
      <c r="C111" s="732"/>
      <c r="D111" s="732"/>
      <c r="E111" s="732"/>
      <c r="F111" s="732"/>
      <c r="G111" s="733"/>
      <c r="H111" s="733"/>
      <c r="I111" s="733"/>
      <c r="J111" s="861"/>
      <c r="K111" s="733"/>
      <c r="L111" s="862"/>
      <c r="M111" s="863"/>
      <c r="N111" s="838" t="str">
        <f aca="false">IF('別紙様式2-2（４・５月分）'!Q87="","",'別紙様式2-2（４・５月分）'!Q87)</f>
        <v/>
      </c>
      <c r="O111" s="864"/>
      <c r="P111" s="814"/>
      <c r="Q111" s="814"/>
      <c r="R111" s="814"/>
      <c r="S111" s="865"/>
      <c r="T111" s="816"/>
      <c r="U111" s="904"/>
      <c r="V111" s="866"/>
      <c r="W111" s="819"/>
      <c r="X111" s="905"/>
      <c r="Y111" s="627"/>
      <c r="Z111" s="905"/>
      <c r="AA111" s="627"/>
      <c r="AB111" s="905"/>
      <c r="AC111" s="627"/>
      <c r="AD111" s="905"/>
      <c r="AE111" s="627"/>
      <c r="AF111" s="627"/>
      <c r="AG111" s="627"/>
      <c r="AH111" s="822"/>
      <c r="AI111" s="867"/>
      <c r="AJ111" s="906"/>
      <c r="AK111" s="938"/>
      <c r="AL111" s="908"/>
      <c r="AM111" s="909"/>
      <c r="AN111" s="910"/>
      <c r="AO111" s="705"/>
      <c r="AP111" s="912"/>
      <c r="AQ111" s="705"/>
      <c r="AR111" s="914"/>
      <c r="AS111" s="915"/>
      <c r="AT111" s="921" t="str">
        <f aca="false">IF(AV112="","",IF(OR(AB112="",AB112&lt;&gt;7,AD112="",AD112&lt;&gt;3),"！算定期間の終わりが令和７年３月になっていません。年度内の廃止予定等がなければ、算定対象月を令和７年３月にしてください。",""))</f>
        <v/>
      </c>
      <c r="AU111" s="939"/>
      <c r="AV111" s="918"/>
      <c r="AW111" s="878" t="str">
        <f aca="false">IF('別紙様式2-2（４・５月分）'!O87="","",'別紙様式2-2（４・５月分）'!O87)</f>
        <v/>
      </c>
      <c r="AX111" s="834"/>
      <c r="AY111" s="920"/>
      <c r="AZ111" s="574"/>
      <c r="BE111" s="12"/>
      <c r="BF111" s="832" t="str">
        <f aca="false">G110</f>
        <v/>
      </c>
      <c r="BG111" s="832"/>
      <c r="BH111" s="832"/>
    </row>
    <row r="112" customFormat="false" ht="15" hidden="false" customHeight="true" outlineLevel="0" collapsed="false">
      <c r="A112" s="617"/>
      <c r="B112" s="732"/>
      <c r="C112" s="732"/>
      <c r="D112" s="732"/>
      <c r="E112" s="732"/>
      <c r="F112" s="732"/>
      <c r="G112" s="733"/>
      <c r="H112" s="733"/>
      <c r="I112" s="733"/>
      <c r="J112" s="861"/>
      <c r="K112" s="733"/>
      <c r="L112" s="862"/>
      <c r="M112" s="863"/>
      <c r="N112" s="838"/>
      <c r="O112" s="864"/>
      <c r="P112" s="874" t="s">
        <v>118</v>
      </c>
      <c r="Q112" s="877" t="e">
        <f aca="false">IFERROR(VLOOKUP('別紙様式2-2（４・５月分）'!AR86,【参考】数式用!$AT$5:$AV$22,3,FALSE),"")))</f>
        <v>#N/A</v>
      </c>
      <c r="R112" s="875" t="s">
        <v>120</v>
      </c>
      <c r="S112" s="870" t="e">
        <f aca="false">IFERROR(VLOOKUP(K110,【参考】数式用!$A$5:$AB$27,MATCH(Q112,【参考】数式用!$B$4:$AB$4,0)+1,0),"")))</f>
        <v>#N/A</v>
      </c>
      <c r="T112" s="844" t="s">
        <v>464</v>
      </c>
      <c r="U112" s="923"/>
      <c r="V112" s="871" t="e">
        <f aca="false">IFERROR(VLOOKUP(K110,【参考】数式用!$A$5:$AB$27,MATCH(U112,【参考】数式用!$B$4:$AB$4,0)+1,0),"")))</f>
        <v>#N/A</v>
      </c>
      <c r="W112" s="847" t="s">
        <v>114</v>
      </c>
      <c r="X112" s="924"/>
      <c r="Y112" s="668" t="s">
        <v>115</v>
      </c>
      <c r="Z112" s="924"/>
      <c r="AA112" s="668" t="s">
        <v>406</v>
      </c>
      <c r="AB112" s="924"/>
      <c r="AC112" s="668" t="s">
        <v>115</v>
      </c>
      <c r="AD112" s="924"/>
      <c r="AE112" s="668" t="s">
        <v>116</v>
      </c>
      <c r="AF112" s="668" t="s">
        <v>127</v>
      </c>
      <c r="AG112" s="668" t="str">
        <f aca="false">IF(X112&gt;=1,(AB112*12+AD112)-(X112*12+Z112)+1,"")</f>
        <v/>
      </c>
      <c r="AH112" s="850" t="s">
        <v>407</v>
      </c>
      <c r="AI112" s="851" t="str">
        <f aca="false">IFERROR(ROUNDDOWN(ROUND(L110*V112,0)*M110,0)*AG112,"")</f>
        <v/>
      </c>
      <c r="AJ112" s="925" t="str">
        <f aca="false">IFERROR(ROUNDDOWN(ROUND((L110*(V112-AX110)),0)*M110,0)*AG112,"")</f>
        <v/>
      </c>
      <c r="AK112" s="853" t="e">
        <f aca="false">IFERROR(ROUNDDOWN(ROUNDDOWN(ROUND(L110*VLOOKUP(K110,【参考】数式用!$A$5:$AB$27,MATCH("新加算Ⅳ",【参考】数式用!$B$4:$AB$4,0)+1,0),0)*M110,0)*AG112*0.5,0),"")),0),0),0))</f>
        <v>#N/A</v>
      </c>
      <c r="AL112" s="926"/>
      <c r="AM112" s="941" t="e">
        <f aca="false">IFERROR(IF('別紙様式2-2（４・５月分）'!Q88="ベア加算","", IF(OR(U112="新加算Ⅰ",U112="新加算Ⅱ",U112="新加算Ⅲ",U112="新加算Ⅳ"),ROUNDDOWN(ROUND(L110*VLOOKUP(K110,【参考】数式用!$A$5:$I$27,MATCH("ベア加算",【参考】数式用!$B$4:$I$4,0)+1,0),0)*M110,0)*AG112,"")),"")),0),0))))</f>
        <v>#N/A</v>
      </c>
      <c r="AN112" s="928"/>
      <c r="AO112" s="931"/>
      <c r="AP112" s="930"/>
      <c r="AQ112" s="931"/>
      <c r="AR112" s="932"/>
      <c r="AS112" s="933"/>
      <c r="AT112" s="921"/>
      <c r="AU112" s="612"/>
      <c r="AV112" s="832" t="str">
        <f aca="false">IF(OR(AB110&lt;&gt;7,AD110&lt;&gt;3),"V列に色付け","")</f>
        <v/>
      </c>
      <c r="AW112" s="878"/>
      <c r="AX112" s="834"/>
      <c r="AY112" s="934"/>
      <c r="AZ112" s="836" t="e">
        <f aca="false">IF(AM112&lt;&gt;"",IF(AN112="○","入力済","未入力"),"")</f>
        <v>#N/A</v>
      </c>
      <c r="BA112" s="836" t="str">
        <f aca="false">IF(OR(U112="新加算Ⅰ",U112="新加算Ⅱ",U112="新加算Ⅲ",U112="新加算Ⅳ",U112="新加算Ⅴ（１）",U112="新加算Ⅴ（２）",U112="新加算Ⅴ（３）",U112="新加算ⅠⅤ（４）",U112="新加算Ⅴ（５）",U112="新加算Ⅴ（６）",U112="新加算Ⅴ（８）",U112="新加算Ⅴ（11）"),IF(OR(AO112="○",AO112="令和６年度中に満たす"),"入力済","未入力"),"")</f>
        <v/>
      </c>
      <c r="BB112" s="836" t="str">
        <f aca="false">IF(OR(U112="新加算Ⅴ（７）",U112="新加算Ⅴ（９）",U112="新加算Ⅴ（10）",U112="新加算Ⅴ（12）",U112="新加算Ⅴ（13）",U112="新加算Ⅴ（14）"),IF(OR(AP112="○",AP112="令和６年度中に満たす"),"入力済","未入力"),"")</f>
        <v/>
      </c>
      <c r="BC112" s="836" t="str">
        <f aca="false">IF(OR(U112="新加算Ⅰ",U112="新加算Ⅱ",U112="新加算Ⅲ",U112="新加算Ⅴ（１）",U112="新加算Ⅴ（３）",U112="新加算Ⅴ（８）"),IF(OR(AQ112="○",AQ112="令和６年度中に満たす"),"入力済","未入力"),"")</f>
        <v/>
      </c>
      <c r="BD112" s="935" t="str">
        <f aca="false">IF(OR(U112="新加算Ⅰ",U112="新加算Ⅱ",U112="新加算Ⅴ（１）",U112="新加算Ⅴ（２）",U112="新加算Ⅴ（３）",U112="新加算Ⅴ（４）",U112="新加算Ⅴ（５）",U112="新加算Ⅴ（６）",U112="新加算Ⅴ（７）",U112="新加算Ⅴ（９）",U112="新加算Ⅴ（10）",U112="新加算Ⅴ（12）"),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（病院等（老健以外）)",K110&lt;&gt;"（介護予防）短期入所療養介護（医療院）"),AR112&lt;&gt;""),1,""),"")</f>
        <v/>
      </c>
      <c r="BE112" s="832" t="str">
        <f aca="false">IF(OR(U112="新加算Ⅰ",U112="新加算Ⅴ（１）",U112="新加算Ⅴ（２）",U112="新加算Ⅴ（５）",U112="新加算Ⅴ（７）",U112="新加算Ⅴ（10）"),IF(AS112="","未入力","入力済"),"")</f>
        <v/>
      </c>
      <c r="BF112" s="832" t="str">
        <f aca="false">G110</f>
        <v/>
      </c>
      <c r="BG112" s="832"/>
      <c r="BH112" s="832"/>
    </row>
    <row r="113" customFormat="false" ht="30" hidden="false" customHeight="true" outlineLevel="0" collapsed="false">
      <c r="A113" s="617"/>
      <c r="B113" s="732"/>
      <c r="C113" s="732"/>
      <c r="D113" s="732"/>
      <c r="E113" s="732"/>
      <c r="F113" s="732"/>
      <c r="G113" s="733"/>
      <c r="H113" s="733"/>
      <c r="I113" s="733"/>
      <c r="J113" s="861"/>
      <c r="K113" s="733"/>
      <c r="L113" s="862"/>
      <c r="M113" s="863"/>
      <c r="N113" s="860" t="str">
        <f aca="false">IF('別紙様式2-2（４・５月分）'!Q88="","",'別紙様式2-2（４・５月分）'!Q88)</f>
        <v/>
      </c>
      <c r="O113" s="864"/>
      <c r="P113" s="874"/>
      <c r="Q113" s="877"/>
      <c r="R113" s="875"/>
      <c r="S113" s="870"/>
      <c r="T113" s="844"/>
      <c r="U113" s="923"/>
      <c r="V113" s="871"/>
      <c r="W113" s="847"/>
      <c r="X113" s="924"/>
      <c r="Y113" s="668"/>
      <c r="Z113" s="924"/>
      <c r="AA113" s="668"/>
      <c r="AB113" s="924"/>
      <c r="AC113" s="668"/>
      <c r="AD113" s="924"/>
      <c r="AE113" s="668"/>
      <c r="AF113" s="668"/>
      <c r="AG113" s="668"/>
      <c r="AH113" s="850"/>
      <c r="AI113" s="851"/>
      <c r="AJ113" s="925"/>
      <c r="AK113" s="853"/>
      <c r="AL113" s="926"/>
      <c r="AM113" s="941"/>
      <c r="AN113" s="928"/>
      <c r="AO113" s="931"/>
      <c r="AP113" s="930"/>
      <c r="AQ113" s="931"/>
      <c r="AR113" s="932"/>
      <c r="AS113" s="933"/>
      <c r="AT113" s="936" t="str">
        <f aca="false">IF(AV112="","",IF(OR(U112="",AND(N113="ベア加算なし",OR(U112="新加算Ⅰ",U112="新加算Ⅱ",U112="新加算Ⅲ",U112="新加算Ⅳ"),AN112=""),AND(OR(U112="新加算Ⅰ",U112="新加算Ⅱ",U112="新加算Ⅲ",U112="新加算Ⅳ"),AO112=""),AND(OR(U112="新加算Ⅰ",U112="新加算Ⅱ",U112="新加算Ⅲ"),AQ112=""),AND(OR(U112="新加算Ⅰ",U112="新加算Ⅱ"),AR112=""),AND(OR(U112="新加算Ⅰ"),AS112="")),"！記入が必要な欄（ピンク色のセル）に空欄があります。空欄を埋めてください。",""))</f>
        <v/>
      </c>
      <c r="AU113" s="612"/>
      <c r="AV113" s="832"/>
      <c r="AW113" s="878" t="str">
        <f aca="false">IF('別紙様式2-2（４・５月分）'!O88="","",'別紙様式2-2（４・５月分）'!O88)</f>
        <v/>
      </c>
      <c r="AX113" s="834"/>
      <c r="AY113" s="937"/>
      <c r="AZ113" s="836" t="str">
        <f aca="false">IF(OR(U113="新加算Ⅰ",U113="新加算Ⅱ",U113="新加算Ⅲ",U113="新加算Ⅳ",U113="新加算Ⅴ（１）",U113="新加算Ⅴ（２）",U113="新加算Ⅴ（３）",U113="新加算ⅠⅤ（４）",U113="新加算Ⅴ（５）",U113="新加算Ⅴ（６）",U113="新加算Ⅴ（８）",U113="新加算Ⅴ（11）"),IF(AJ113="○","","未入力"),"")</f>
        <v/>
      </c>
      <c r="BA113" s="836" t="str">
        <f aca="false">IF(OR(V113="新加算Ⅰ",V113="新加算Ⅱ",V113="新加算Ⅲ",V113="新加算Ⅳ",V113="新加算Ⅴ（１）",V113="新加算Ⅴ（２）",V113="新加算Ⅴ（３）",V113="新加算ⅠⅤ（４）",V113="新加算Ⅴ（５）",V113="新加算Ⅴ（６）",V113="新加算Ⅴ（８）",V113="新加算Ⅴ（11）"),IF(AK113="○","","未入力"),"")</f>
        <v/>
      </c>
      <c r="BB113" s="836" t="str">
        <f aca="false">IF(OR(V113="新加算Ⅴ（７）",V113="新加算Ⅴ（９）",V113="新加算Ⅴ（10）",V113="新加算Ⅴ（12）",V113="新加算Ⅴ（13）",V113="新加算Ⅴ（14）"),IF(AL113="○","","未入力"),"")</f>
        <v/>
      </c>
      <c r="BC113" s="836" t="str">
        <f aca="false">IF(OR(V113="新加算Ⅰ",V113="新加算Ⅱ",V113="新加算Ⅲ",V113="新加算Ⅴ（１）",V113="新加算Ⅴ（３）",V113="新加算Ⅴ（８）"),IF(AM113="○","","未入力"),"")</f>
        <v/>
      </c>
      <c r="BD113" s="935" t="str">
        <f aca="false">IF(OR(V113="新加算Ⅰ",V113="新加算Ⅱ",V113="新加算Ⅴ（１）",V113="新加算Ⅴ（２）",V113="新加算Ⅴ（３）",V113="新加算Ⅴ（４）",V113="新加算Ⅴ（５）",V113="新加算Ⅴ（６）",V113="新加算Ⅴ（７）",V113="新加算Ⅴ（９）",V113="新加算Ⅴ（10）",V113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13" s="832" t="str">
        <f aca="false">IF(AND(U113&lt;&gt;"（参考）令和７年度の移行予定",OR(V113="新加算Ⅰ",V113="新加算Ⅴ（１）",V113="新加算Ⅴ（２）",V113="新加算Ⅴ（５）",V113="新加算Ⅴ（７）",V113="新加算Ⅴ（10）")),IF(AO113="","未入力",IF(AO113="いずれも取得していない","要件を満たさない","")),"")</f>
        <v/>
      </c>
      <c r="BF113" s="832" t="str">
        <f aca="false">G110</f>
        <v/>
      </c>
      <c r="BG113" s="832"/>
      <c r="BH113" s="832"/>
    </row>
    <row r="114" customFormat="false" ht="30" hidden="false" customHeight="true" outlineLevel="0" collapsed="false">
      <c r="A114" s="731" t="n">
        <v>26</v>
      </c>
      <c r="B114" s="618" t="str">
        <f aca="false">IF(基本情報入力シート!C79="","",基本情報入力シート!C79)</f>
        <v/>
      </c>
      <c r="C114" s="618"/>
      <c r="D114" s="618"/>
      <c r="E114" s="618"/>
      <c r="F114" s="618"/>
      <c r="G114" s="619" t="str">
        <f aca="false">IF(基本情報入力シート!M79="","",基本情報入力シート!M79)</f>
        <v/>
      </c>
      <c r="H114" s="619" t="str">
        <f aca="false">IF(基本情報入力シート!R79="","",基本情報入力シート!R79)</f>
        <v/>
      </c>
      <c r="I114" s="619" t="str">
        <f aca="false">IF(基本情報入力シート!W79="","",基本情報入力シート!W79)</f>
        <v/>
      </c>
      <c r="J114" s="809" t="str">
        <f aca="false">IF(基本情報入力シート!X79="","",基本情報入力シート!X79)</f>
        <v/>
      </c>
      <c r="K114" s="619" t="str">
        <f aca="false">IF(基本情報入力シート!Y79="","",基本情報入力シート!Y79)</f>
        <v/>
      </c>
      <c r="L114" s="810" t="str">
        <f aca="false">IF(基本情報入力シート!AB79="","",基本情報入力シート!AB79)</f>
        <v/>
      </c>
      <c r="M114" s="811" t="e">
        <f aca="false">IF(基本情報入力シート!AC79="","",基本情報入力シート!AC79)</f>
        <v>#N/A</v>
      </c>
      <c r="N114" s="812" t="str">
        <f aca="false">IF('別紙様式2-2（４・５月分）'!Q89="","",'別紙様式2-2（４・５月分）'!Q89)</f>
        <v/>
      </c>
      <c r="O114" s="864" t="e">
        <f aca="false">IF(SUM('別紙様式2-2（４・５月分）'!R89:R91)=0,"",SUM('別紙様式2-2（４・５月分）'!R89:R91))</f>
        <v>#N/A</v>
      </c>
      <c r="P114" s="814" t="e">
        <f aca="false">IFERROR(VLOOKUP('別紙様式2-2（４・５月分）'!AR89,【参考】数式用!$AT$5:$AU$22,2,FALSE),"")))</f>
        <v>#N/A</v>
      </c>
      <c r="Q114" s="814"/>
      <c r="R114" s="814"/>
      <c r="S114" s="865" t="e">
        <f aca="false">IFERROR(VLOOKUP(K114,【参考】数式用!$A$5:$AB$27,MATCH(P114,【参考】数式用!$B$4:$AB$4,0)+1,0),"")))</f>
        <v>#N/A</v>
      </c>
      <c r="T114" s="816" t="s">
        <v>463</v>
      </c>
      <c r="U114" s="904" t="str">
        <f aca="false">IF('別紙様式2-3（６月以降分）'!U114="","",'別紙様式2-3（６月以降分）'!U114)</f>
        <v/>
      </c>
      <c r="V114" s="866" t="e">
        <f aca="false">IFERROR(VLOOKUP(K114,【参考】数式用!$A$5:$AB$27,MATCH(U114,【参考】数式用!$B$4:$AB$4,0)+1,0),"")))</f>
        <v>#N/A</v>
      </c>
      <c r="W114" s="819" t="s">
        <v>114</v>
      </c>
      <c r="X114" s="905" t="n">
        <f aca="false">'別紙様式2-3（６月以降分）'!X114</f>
        <v>6</v>
      </c>
      <c r="Y114" s="627" t="s">
        <v>115</v>
      </c>
      <c r="Z114" s="905" t="n">
        <f aca="false">'別紙様式2-3（６月以降分）'!Z114</f>
        <v>6</v>
      </c>
      <c r="AA114" s="627" t="s">
        <v>406</v>
      </c>
      <c r="AB114" s="905" t="n">
        <f aca="false">'別紙様式2-3（６月以降分）'!AB114</f>
        <v>7</v>
      </c>
      <c r="AC114" s="627" t="s">
        <v>115</v>
      </c>
      <c r="AD114" s="905" t="n">
        <f aca="false">'別紙様式2-3（６月以降分）'!AD114</f>
        <v>3</v>
      </c>
      <c r="AE114" s="627" t="s">
        <v>116</v>
      </c>
      <c r="AF114" s="627" t="s">
        <v>127</v>
      </c>
      <c r="AG114" s="627" t="n">
        <f aca="false">IF(X114&gt;=1,(AB114*12+AD114)-(X114*12+Z114)+1,"")</f>
        <v>10</v>
      </c>
      <c r="AH114" s="822" t="s">
        <v>407</v>
      </c>
      <c r="AI114" s="867" t="str">
        <f aca="false">'別紙様式2-3（６月以降分）'!AI114</f>
        <v/>
      </c>
      <c r="AJ114" s="906" t="str">
        <f aca="false">'別紙様式2-3（６月以降分）'!AJ114</f>
        <v/>
      </c>
      <c r="AK114" s="938" t="n">
        <f aca="false">'別紙様式2-3（６月以降分）'!AK114</f>
        <v>0</v>
      </c>
      <c r="AL114" s="908" t="str">
        <f aca="false">IF('別紙様式2-3（６月以降分）'!AL114="","",'別紙様式2-3（６月以降分）'!AL114)</f>
        <v/>
      </c>
      <c r="AM114" s="909" t="n">
        <f aca="false">'別紙様式2-3（６月以降分）'!AM114</f>
        <v>0</v>
      </c>
      <c r="AN114" s="910" t="str">
        <f aca="false">IF('別紙様式2-3（６月以降分）'!AN114="","",'別紙様式2-3（６月以降分）'!AN114)</f>
        <v/>
      </c>
      <c r="AO114" s="705" t="str">
        <f aca="false">IF('別紙様式2-3（６月以降分）'!AO114="","",'別紙様式2-3（６月以降分）'!AO114)</f>
        <v/>
      </c>
      <c r="AP114" s="912" t="str">
        <f aca="false">IF('別紙様式2-3（６月以降分）'!AP114="","",'別紙様式2-3（６月以降分）'!AP114)</f>
        <v/>
      </c>
      <c r="AQ114" s="705" t="str">
        <f aca="false">IF('別紙様式2-3（６月以降分）'!AQ114="","",'別紙様式2-3（６月以降分）'!AQ114)</f>
        <v/>
      </c>
      <c r="AR114" s="914" t="str">
        <f aca="false">IF('別紙様式2-3（６月以降分）'!AR114="","",'別紙様式2-3（６月以降分）'!AR114)</f>
        <v/>
      </c>
      <c r="AS114" s="915" t="str">
        <f aca="false">IF('別紙様式2-3（６月以降分）'!AS114="","",'別紙様式2-3（６月以降分）'!AS114)</f>
        <v/>
      </c>
      <c r="AT114" s="916" t="str">
        <f aca="false">IF(AV116="","",IF(V116&lt;V114,"！加算の要件上は問題ありませんが、令和６年度当初の新加算の加算率と比較して、移行後の加算率が下がる計画になっています。",""))</f>
        <v/>
      </c>
      <c r="AU114" s="939"/>
      <c r="AV114" s="918"/>
      <c r="AW114" s="878" t="str">
        <f aca="false">IF('別紙様式2-2（４・５月分）'!O89="","",'別紙様式2-2（４・５月分）'!O89)</f>
        <v/>
      </c>
      <c r="AX114" s="834" t="e">
        <f aca="false">IF(SUM('別紙様式2-2（４・５月分）'!P89:P91)=0,"",SUM('別紙様式2-2（４・５月分）'!P89:P91))</f>
        <v>#N/A</v>
      </c>
      <c r="AY114" s="940" t="e">
        <f aca="false">IFERROR(VLOOKUP(K114,【参考】数式用!$AJ$2:$AK$24,2,FALSE),"")))</f>
        <v>#N/A</v>
      </c>
      <c r="AZ114" s="685"/>
      <c r="BE114" s="12"/>
      <c r="BF114" s="832" t="str">
        <f aca="false">G114</f>
        <v/>
      </c>
      <c r="BG114" s="832"/>
      <c r="BH114" s="832"/>
    </row>
    <row r="115" customFormat="false" ht="15" hidden="false" customHeight="true" outlineLevel="0" collapsed="false">
      <c r="A115" s="731"/>
      <c r="B115" s="618"/>
      <c r="C115" s="618"/>
      <c r="D115" s="618"/>
      <c r="E115" s="618"/>
      <c r="F115" s="618"/>
      <c r="G115" s="619"/>
      <c r="H115" s="619"/>
      <c r="I115" s="619"/>
      <c r="J115" s="809"/>
      <c r="K115" s="619"/>
      <c r="L115" s="810"/>
      <c r="M115" s="811"/>
      <c r="N115" s="838" t="str">
        <f aca="false">IF('別紙様式2-2（４・５月分）'!Q90="","",'別紙様式2-2（４・５月分）'!Q90)</f>
        <v/>
      </c>
      <c r="O115" s="864"/>
      <c r="P115" s="814"/>
      <c r="Q115" s="814"/>
      <c r="R115" s="814"/>
      <c r="S115" s="865"/>
      <c r="T115" s="816"/>
      <c r="U115" s="904"/>
      <c r="V115" s="866"/>
      <c r="W115" s="819"/>
      <c r="X115" s="905"/>
      <c r="Y115" s="627"/>
      <c r="Z115" s="905"/>
      <c r="AA115" s="627"/>
      <c r="AB115" s="905"/>
      <c r="AC115" s="627"/>
      <c r="AD115" s="905"/>
      <c r="AE115" s="627"/>
      <c r="AF115" s="627"/>
      <c r="AG115" s="627"/>
      <c r="AH115" s="822"/>
      <c r="AI115" s="867"/>
      <c r="AJ115" s="906"/>
      <c r="AK115" s="938"/>
      <c r="AL115" s="908"/>
      <c r="AM115" s="909"/>
      <c r="AN115" s="910"/>
      <c r="AO115" s="705"/>
      <c r="AP115" s="912"/>
      <c r="AQ115" s="705"/>
      <c r="AR115" s="914"/>
      <c r="AS115" s="915"/>
      <c r="AT115" s="921" t="str">
        <f aca="false">IF(AV116="","",IF(OR(AB116="",AB116&lt;&gt;7,AD116="",AD116&lt;&gt;3),"！算定期間の終わりが令和７年３月になっていません。年度内の廃止予定等がなければ、算定対象月を令和７年３月にしてください。",""))</f>
        <v/>
      </c>
      <c r="AU115" s="939"/>
      <c r="AV115" s="918"/>
      <c r="AW115" s="878" t="str">
        <f aca="false">IF('別紙様式2-2（４・５月分）'!O90="","",'別紙様式2-2（４・５月分）'!O90)</f>
        <v/>
      </c>
      <c r="AX115" s="834"/>
      <c r="AY115" s="940"/>
      <c r="AZ115" s="574"/>
      <c r="BE115" s="12"/>
      <c r="BF115" s="832" t="str">
        <f aca="false">G114</f>
        <v/>
      </c>
      <c r="BG115" s="832"/>
      <c r="BH115" s="832"/>
    </row>
    <row r="116" customFormat="false" ht="15" hidden="false" customHeight="true" outlineLevel="0" collapsed="false">
      <c r="A116" s="731"/>
      <c r="B116" s="618"/>
      <c r="C116" s="618"/>
      <c r="D116" s="618"/>
      <c r="E116" s="618"/>
      <c r="F116" s="618"/>
      <c r="G116" s="619"/>
      <c r="H116" s="619"/>
      <c r="I116" s="619"/>
      <c r="J116" s="809"/>
      <c r="K116" s="619"/>
      <c r="L116" s="810"/>
      <c r="M116" s="811"/>
      <c r="N116" s="838"/>
      <c r="O116" s="864"/>
      <c r="P116" s="874" t="s">
        <v>118</v>
      </c>
      <c r="Q116" s="877" t="e">
        <f aca="false">IFERROR(VLOOKUP('別紙様式2-2（４・５月分）'!AR89,【参考】数式用!$AT$5:$AV$22,3,FALSE),"")))</f>
        <v>#N/A</v>
      </c>
      <c r="R116" s="875" t="s">
        <v>120</v>
      </c>
      <c r="S116" s="876" t="e">
        <f aca="false">IFERROR(VLOOKUP(K114,【参考】数式用!$A$5:$AB$27,MATCH(Q116,【参考】数式用!$B$4:$AB$4,0)+1,0),"")))</f>
        <v>#N/A</v>
      </c>
      <c r="T116" s="844" t="s">
        <v>464</v>
      </c>
      <c r="U116" s="923"/>
      <c r="V116" s="871" t="e">
        <f aca="false">IFERROR(VLOOKUP(K114,【参考】数式用!$A$5:$AB$27,MATCH(U116,【参考】数式用!$B$4:$AB$4,0)+1,0),"")))</f>
        <v>#N/A</v>
      </c>
      <c r="W116" s="847" t="s">
        <v>114</v>
      </c>
      <c r="X116" s="924"/>
      <c r="Y116" s="668" t="s">
        <v>115</v>
      </c>
      <c r="Z116" s="924"/>
      <c r="AA116" s="668" t="s">
        <v>406</v>
      </c>
      <c r="AB116" s="924"/>
      <c r="AC116" s="668" t="s">
        <v>115</v>
      </c>
      <c r="AD116" s="924"/>
      <c r="AE116" s="668" t="s">
        <v>116</v>
      </c>
      <c r="AF116" s="668" t="s">
        <v>127</v>
      </c>
      <c r="AG116" s="668" t="str">
        <f aca="false">IF(X116&gt;=1,(AB116*12+AD116)-(X116*12+Z116)+1,"")</f>
        <v/>
      </c>
      <c r="AH116" s="850" t="s">
        <v>407</v>
      </c>
      <c r="AI116" s="851" t="str">
        <f aca="false">IFERROR(ROUNDDOWN(ROUND(L114*V116,0)*M114,0)*AG116,"")</f>
        <v/>
      </c>
      <c r="AJ116" s="925" t="str">
        <f aca="false">IFERROR(ROUNDDOWN(ROUND((L114*(V116-AX114)),0)*M114,0)*AG116,"")</f>
        <v/>
      </c>
      <c r="AK116" s="853" t="e">
        <f aca="false">IFERROR(ROUNDDOWN(ROUNDDOWN(ROUND(L114*VLOOKUP(K114,【参考】数式用!$A$5:$AB$27,MATCH("新加算Ⅳ",【参考】数式用!$B$4:$AB$4,0)+1,0),0)*M114,0)*AG116*0.5,0),"")),0),0),0))</f>
        <v>#N/A</v>
      </c>
      <c r="AL116" s="926"/>
      <c r="AM116" s="941" t="e">
        <f aca="false">IFERROR(IF('別紙様式2-2（４・５月分）'!Q91="ベア加算","", IF(OR(U116="新加算Ⅰ",U116="新加算Ⅱ",U116="新加算Ⅲ",U116="新加算Ⅳ"),ROUNDDOWN(ROUND(L114*VLOOKUP(K114,【参考】数式用!$A$5:$I$27,MATCH("ベア加算",【参考】数式用!$B$4:$I$4,0)+1,0),0)*M114,0)*AG116,"")),"")),0),0))))</f>
        <v>#N/A</v>
      </c>
      <c r="AN116" s="928"/>
      <c r="AO116" s="931"/>
      <c r="AP116" s="930"/>
      <c r="AQ116" s="931"/>
      <c r="AR116" s="932"/>
      <c r="AS116" s="933"/>
      <c r="AT116" s="921"/>
      <c r="AU116" s="612"/>
      <c r="AV116" s="832" t="str">
        <f aca="false">IF(OR(AB114&lt;&gt;7,AD114&lt;&gt;3),"V列に色付け","")</f>
        <v/>
      </c>
      <c r="AW116" s="878"/>
      <c r="AX116" s="834"/>
      <c r="AY116" s="934"/>
      <c r="AZ116" s="836" t="e">
        <f aca="false">IF(AM116&lt;&gt;"",IF(AN116="○","入力済","未入力"),"")</f>
        <v>#N/A</v>
      </c>
      <c r="BA116" s="836" t="str">
        <f aca="false">IF(OR(U116="新加算Ⅰ",U116="新加算Ⅱ",U116="新加算Ⅲ",U116="新加算Ⅳ",U116="新加算Ⅴ（１）",U116="新加算Ⅴ（２）",U116="新加算Ⅴ（３）",U116="新加算ⅠⅤ（４）",U116="新加算Ⅴ（５）",U116="新加算Ⅴ（６）",U116="新加算Ⅴ（８）",U116="新加算Ⅴ（11）"),IF(OR(AO116="○",AO116="令和６年度中に満たす"),"入力済","未入力"),"")</f>
        <v/>
      </c>
      <c r="BB116" s="836" t="str">
        <f aca="false">IF(OR(U116="新加算Ⅴ（７）",U116="新加算Ⅴ（９）",U116="新加算Ⅴ（10）",U116="新加算Ⅴ（12）",U116="新加算Ⅴ（13）",U116="新加算Ⅴ（14）"),IF(OR(AP116="○",AP116="令和６年度中に満たす"),"入力済","未入力"),"")</f>
        <v/>
      </c>
      <c r="BC116" s="836" t="str">
        <f aca="false">IF(OR(U116="新加算Ⅰ",U116="新加算Ⅱ",U116="新加算Ⅲ",U116="新加算Ⅴ（１）",U116="新加算Ⅴ（３）",U116="新加算Ⅴ（８）"),IF(OR(AQ116="○",AQ116="令和６年度中に満たす"),"入力済","未入力"),"")</f>
        <v/>
      </c>
      <c r="BD116" s="935" t="str">
        <f aca="false">IF(OR(U116="新加算Ⅰ",U116="新加算Ⅱ",U116="新加算Ⅴ（１）",U116="新加算Ⅴ（２）",U116="新加算Ⅴ（３）",U116="新加算Ⅴ（４）",U116="新加算Ⅴ（５）",U116="新加算Ⅴ（６）",U116="新加算Ⅴ（７）",U116="新加算Ⅴ（９）",U116="新加算Ⅴ（10）",U116="新加算Ⅴ（12）"),IF(OR(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（病院等（老健以外）)",K114&lt;&gt;"（介護予防）短期入所療養介護（医療院）"),AR116&lt;&gt;""),1,""),"")</f>
        <v/>
      </c>
      <c r="BE116" s="832" t="str">
        <f aca="false">IF(OR(U116="新加算Ⅰ",U116="新加算Ⅴ（１）",U116="新加算Ⅴ（２）",U116="新加算Ⅴ（５）",U116="新加算Ⅴ（７）",U116="新加算Ⅴ（10）"),IF(AS116="","未入力","入力済"),"")</f>
        <v/>
      </c>
      <c r="BF116" s="832" t="str">
        <f aca="false">G114</f>
        <v/>
      </c>
      <c r="BG116" s="832"/>
      <c r="BH116" s="832"/>
    </row>
    <row r="117" customFormat="false" ht="30" hidden="false" customHeight="true" outlineLevel="0" collapsed="false">
      <c r="A117" s="731"/>
      <c r="B117" s="618"/>
      <c r="C117" s="618"/>
      <c r="D117" s="618"/>
      <c r="E117" s="618"/>
      <c r="F117" s="618"/>
      <c r="G117" s="619"/>
      <c r="H117" s="619"/>
      <c r="I117" s="619"/>
      <c r="J117" s="809"/>
      <c r="K117" s="619"/>
      <c r="L117" s="810"/>
      <c r="M117" s="811"/>
      <c r="N117" s="860" t="str">
        <f aca="false">IF('別紙様式2-2（４・５月分）'!Q91="","",'別紙様式2-2（４・５月分）'!Q91)</f>
        <v/>
      </c>
      <c r="O117" s="864"/>
      <c r="P117" s="874"/>
      <c r="Q117" s="877"/>
      <c r="R117" s="875"/>
      <c r="S117" s="876"/>
      <c r="T117" s="844"/>
      <c r="U117" s="923"/>
      <c r="V117" s="871"/>
      <c r="W117" s="847"/>
      <c r="X117" s="924"/>
      <c r="Y117" s="668"/>
      <c r="Z117" s="924"/>
      <c r="AA117" s="668"/>
      <c r="AB117" s="924"/>
      <c r="AC117" s="668"/>
      <c r="AD117" s="924"/>
      <c r="AE117" s="668"/>
      <c r="AF117" s="668"/>
      <c r="AG117" s="668"/>
      <c r="AH117" s="850"/>
      <c r="AI117" s="851"/>
      <c r="AJ117" s="925"/>
      <c r="AK117" s="853"/>
      <c r="AL117" s="926"/>
      <c r="AM117" s="941"/>
      <c r="AN117" s="928"/>
      <c r="AO117" s="931"/>
      <c r="AP117" s="930"/>
      <c r="AQ117" s="931"/>
      <c r="AR117" s="932"/>
      <c r="AS117" s="933"/>
      <c r="AT117" s="936" t="str">
        <f aca="false">IF(AV116="","",IF(OR(U116="",AND(N117="ベア加算なし",OR(U116="新加算Ⅰ",U116="新加算Ⅱ",U116="新加算Ⅲ",U116="新加算Ⅳ"),AN116=""),AND(OR(U116="新加算Ⅰ",U116="新加算Ⅱ",U116="新加算Ⅲ",U116="新加算Ⅳ"),AO116=""),AND(OR(U116="新加算Ⅰ",U116="新加算Ⅱ",U116="新加算Ⅲ"),AQ116=""),AND(OR(U116="新加算Ⅰ",U116="新加算Ⅱ"),AR116=""),AND(OR(U116="新加算Ⅰ"),AS116="")),"！記入が必要な欄（ピンク色のセル）に空欄があります。空欄を埋めてください。",""))</f>
        <v/>
      </c>
      <c r="AU117" s="612"/>
      <c r="AV117" s="832"/>
      <c r="AW117" s="878" t="str">
        <f aca="false">IF('別紙様式2-2（４・５月分）'!O91="","",'別紙様式2-2（４・５月分）'!O91)</f>
        <v/>
      </c>
      <c r="AX117" s="834"/>
      <c r="AY117" s="937"/>
      <c r="AZ117" s="836" t="str">
        <f aca="false">IF(OR(U117="新加算Ⅰ",U117="新加算Ⅱ",U117="新加算Ⅲ",U117="新加算Ⅳ",U117="新加算Ⅴ（１）",U117="新加算Ⅴ（２）",U117="新加算Ⅴ（３）",U117="新加算ⅠⅤ（４）",U117="新加算Ⅴ（５）",U117="新加算Ⅴ（６）",U117="新加算Ⅴ（８）",U117="新加算Ⅴ（11）"),IF(AJ117="○","","未入力"),"")</f>
        <v/>
      </c>
      <c r="BA117" s="836" t="str">
        <f aca="false">IF(OR(V117="新加算Ⅰ",V117="新加算Ⅱ",V117="新加算Ⅲ",V117="新加算Ⅳ",V117="新加算Ⅴ（１）",V117="新加算Ⅴ（２）",V117="新加算Ⅴ（３）",V117="新加算ⅠⅤ（４）",V117="新加算Ⅴ（５）",V117="新加算Ⅴ（６）",V117="新加算Ⅴ（８）",V117="新加算Ⅴ（11）"),IF(AK117="○","","未入力"),"")</f>
        <v/>
      </c>
      <c r="BB117" s="836" t="str">
        <f aca="false">IF(OR(V117="新加算Ⅴ（７）",V117="新加算Ⅴ（９）",V117="新加算Ⅴ（10）",V117="新加算Ⅴ（12）",V117="新加算Ⅴ（13）",V117="新加算Ⅴ（14）"),IF(AL117="○","","未入力"),"")</f>
        <v/>
      </c>
      <c r="BC117" s="836" t="str">
        <f aca="false">IF(OR(V117="新加算Ⅰ",V117="新加算Ⅱ",V117="新加算Ⅲ",V117="新加算Ⅴ（１）",V117="新加算Ⅴ（３）",V117="新加算Ⅴ（８）"),IF(AM117="○","","未入力"),"")</f>
        <v/>
      </c>
      <c r="BD117" s="935" t="str">
        <f aca="false">IF(OR(V117="新加算Ⅰ",V117="新加算Ⅱ",V117="新加算Ⅴ（１）",V117="新加算Ⅴ（２）",V117="新加算Ⅴ（３）",V117="新加算Ⅴ（４）",V117="新加算Ⅴ（５）",V117="新加算Ⅴ（６）",V117="新加算Ⅴ（７）",V117="新加算Ⅴ（９）",V117="新加算Ⅴ（10）",V117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17" s="832" t="str">
        <f aca="false">IF(AND(U117&lt;&gt;"（参考）令和７年度の移行予定",OR(V117="新加算Ⅰ",V117="新加算Ⅴ（１）",V117="新加算Ⅴ（２）",V117="新加算Ⅴ（５）",V117="新加算Ⅴ（７）",V117="新加算Ⅴ（10）")),IF(AO117="","未入力",IF(AO117="いずれも取得していない","要件を満たさない","")),"")</f>
        <v/>
      </c>
      <c r="BF117" s="832" t="str">
        <f aca="false">G114</f>
        <v/>
      </c>
      <c r="BG117" s="832"/>
      <c r="BH117" s="832"/>
    </row>
    <row r="118" customFormat="false" ht="30" hidden="false" customHeight="true" outlineLevel="0" collapsed="false">
      <c r="A118" s="617" t="n">
        <v>27</v>
      </c>
      <c r="B118" s="732" t="str">
        <f aca="false">IF(基本情報入力シート!C80="","",基本情報入力シート!C80)</f>
        <v/>
      </c>
      <c r="C118" s="732"/>
      <c r="D118" s="732"/>
      <c r="E118" s="732"/>
      <c r="F118" s="732"/>
      <c r="G118" s="733" t="str">
        <f aca="false">IF(基本情報入力シート!M80="","",基本情報入力シート!M80)</f>
        <v/>
      </c>
      <c r="H118" s="733" t="str">
        <f aca="false">IF(基本情報入力シート!R80="","",基本情報入力シート!R80)</f>
        <v/>
      </c>
      <c r="I118" s="733" t="str">
        <f aca="false">IF(基本情報入力シート!W80="","",基本情報入力シート!W80)</f>
        <v/>
      </c>
      <c r="J118" s="861" t="str">
        <f aca="false">IF(基本情報入力シート!X80="","",基本情報入力シート!X80)</f>
        <v/>
      </c>
      <c r="K118" s="733" t="str">
        <f aca="false">IF(基本情報入力シート!Y80="","",基本情報入力シート!Y80)</f>
        <v/>
      </c>
      <c r="L118" s="862" t="str">
        <f aca="false">IF(基本情報入力シート!AB80="","",基本情報入力シート!AB80)</f>
        <v/>
      </c>
      <c r="M118" s="863" t="e">
        <f aca="false">IF(基本情報入力シート!AC80="","",基本情報入力シート!AC80)</f>
        <v>#N/A</v>
      </c>
      <c r="N118" s="812" t="str">
        <f aca="false">IF('別紙様式2-2（４・５月分）'!Q92="","",'別紙様式2-2（４・５月分）'!Q92)</f>
        <v/>
      </c>
      <c r="O118" s="864" t="e">
        <f aca="false">IF(SUM('別紙様式2-2（４・５月分）'!R92:R94)=0,"",SUM('別紙様式2-2（４・５月分）'!R92:R94))</f>
        <v>#N/A</v>
      </c>
      <c r="P118" s="814" t="e">
        <f aca="false">IFERROR(VLOOKUP('別紙様式2-2（４・５月分）'!AR92,【参考】数式用!$AT$5:$AU$22,2,FALSE),"")))</f>
        <v>#N/A</v>
      </c>
      <c r="Q118" s="814"/>
      <c r="R118" s="814"/>
      <c r="S118" s="865" t="e">
        <f aca="false">IFERROR(VLOOKUP(K118,【参考】数式用!$A$5:$AB$27,MATCH(P118,【参考】数式用!$B$4:$AB$4,0)+1,0),"")))</f>
        <v>#N/A</v>
      </c>
      <c r="T118" s="816" t="s">
        <v>463</v>
      </c>
      <c r="U118" s="904" t="str">
        <f aca="false">IF('別紙様式2-3（６月以降分）'!U118="","",'別紙様式2-3（６月以降分）'!U118)</f>
        <v/>
      </c>
      <c r="V118" s="866" t="e">
        <f aca="false">IFERROR(VLOOKUP(K118,【参考】数式用!$A$5:$AB$27,MATCH(U118,【参考】数式用!$B$4:$AB$4,0)+1,0),"")))</f>
        <v>#N/A</v>
      </c>
      <c r="W118" s="819" t="s">
        <v>114</v>
      </c>
      <c r="X118" s="905" t="n">
        <f aca="false">'別紙様式2-3（６月以降分）'!X118</f>
        <v>6</v>
      </c>
      <c r="Y118" s="627" t="s">
        <v>115</v>
      </c>
      <c r="Z118" s="905" t="n">
        <f aca="false">'別紙様式2-3（６月以降分）'!Z118</f>
        <v>6</v>
      </c>
      <c r="AA118" s="627" t="s">
        <v>406</v>
      </c>
      <c r="AB118" s="905" t="n">
        <f aca="false">'別紙様式2-3（６月以降分）'!AB118</f>
        <v>7</v>
      </c>
      <c r="AC118" s="627" t="s">
        <v>115</v>
      </c>
      <c r="AD118" s="905" t="n">
        <f aca="false">'別紙様式2-3（６月以降分）'!AD118</f>
        <v>3</v>
      </c>
      <c r="AE118" s="627" t="s">
        <v>116</v>
      </c>
      <c r="AF118" s="627" t="s">
        <v>127</v>
      </c>
      <c r="AG118" s="627" t="n">
        <f aca="false">IF(X118&gt;=1,(AB118*12+AD118)-(X118*12+Z118)+1,"")</f>
        <v>10</v>
      </c>
      <c r="AH118" s="822" t="s">
        <v>407</v>
      </c>
      <c r="AI118" s="867" t="str">
        <f aca="false">'別紙様式2-3（６月以降分）'!AI118</f>
        <v/>
      </c>
      <c r="AJ118" s="906" t="str">
        <f aca="false">'別紙様式2-3（６月以降分）'!AJ118</f>
        <v/>
      </c>
      <c r="AK118" s="938" t="n">
        <f aca="false">'別紙様式2-3（６月以降分）'!AK118</f>
        <v>0</v>
      </c>
      <c r="AL118" s="908" t="str">
        <f aca="false">IF('別紙様式2-3（６月以降分）'!AL118="","",'別紙様式2-3（６月以降分）'!AL118)</f>
        <v/>
      </c>
      <c r="AM118" s="909" t="n">
        <f aca="false">'別紙様式2-3（６月以降分）'!AM118</f>
        <v>0</v>
      </c>
      <c r="AN118" s="910" t="str">
        <f aca="false">IF('別紙様式2-3（６月以降分）'!AN118="","",'別紙様式2-3（６月以降分）'!AN118)</f>
        <v/>
      </c>
      <c r="AO118" s="705" t="str">
        <f aca="false">IF('別紙様式2-3（６月以降分）'!AO118="","",'別紙様式2-3（６月以降分）'!AO118)</f>
        <v/>
      </c>
      <c r="AP118" s="912" t="str">
        <f aca="false">IF('別紙様式2-3（６月以降分）'!AP118="","",'別紙様式2-3（６月以降分）'!AP118)</f>
        <v/>
      </c>
      <c r="AQ118" s="705" t="str">
        <f aca="false">IF('別紙様式2-3（６月以降分）'!AQ118="","",'別紙様式2-3（６月以降分）'!AQ118)</f>
        <v/>
      </c>
      <c r="AR118" s="914" t="str">
        <f aca="false">IF('別紙様式2-3（６月以降分）'!AR118="","",'別紙様式2-3（６月以降分）'!AR118)</f>
        <v/>
      </c>
      <c r="AS118" s="915" t="str">
        <f aca="false">IF('別紙様式2-3（６月以降分）'!AS118="","",'別紙様式2-3（６月以降分）'!AS118)</f>
        <v/>
      </c>
      <c r="AT118" s="916" t="str">
        <f aca="false">IF(AV120="","",IF(V120&lt;V118,"！加算の要件上は問題ありませんが、令和６年度当初の新加算の加算率と比較して、移行後の加算率が下がる計画になっています。",""))</f>
        <v/>
      </c>
      <c r="AU118" s="939"/>
      <c r="AV118" s="918"/>
      <c r="AW118" s="878" t="str">
        <f aca="false">IF('別紙様式2-2（４・５月分）'!O92="","",'別紙様式2-2（４・５月分）'!O92)</f>
        <v/>
      </c>
      <c r="AX118" s="834" t="e">
        <f aca="false">IF(SUM('別紙様式2-2（４・５月分）'!P92:P94)=0,"",SUM('別紙様式2-2（４・５月分）'!P92:P94))</f>
        <v>#N/A</v>
      </c>
      <c r="AY118" s="920" t="e">
        <f aca="false">IFERROR(VLOOKUP(K118,【参考】数式用!$AJ$2:$AK$24,2,FALSE),"")))</f>
        <v>#N/A</v>
      </c>
      <c r="AZ118" s="685"/>
      <c r="BE118" s="12"/>
      <c r="BF118" s="832" t="str">
        <f aca="false">G118</f>
        <v/>
      </c>
      <c r="BG118" s="832"/>
      <c r="BH118" s="832"/>
    </row>
    <row r="119" customFormat="false" ht="15" hidden="false" customHeight="true" outlineLevel="0" collapsed="false">
      <c r="A119" s="617"/>
      <c r="B119" s="732"/>
      <c r="C119" s="732"/>
      <c r="D119" s="732"/>
      <c r="E119" s="732"/>
      <c r="F119" s="732"/>
      <c r="G119" s="733"/>
      <c r="H119" s="733"/>
      <c r="I119" s="733"/>
      <c r="J119" s="861"/>
      <c r="K119" s="733"/>
      <c r="L119" s="862"/>
      <c r="M119" s="863"/>
      <c r="N119" s="838" t="str">
        <f aca="false">IF('別紙様式2-2（４・５月分）'!Q93="","",'別紙様式2-2（４・５月分）'!Q93)</f>
        <v/>
      </c>
      <c r="O119" s="864"/>
      <c r="P119" s="814"/>
      <c r="Q119" s="814"/>
      <c r="R119" s="814"/>
      <c r="S119" s="865"/>
      <c r="T119" s="816"/>
      <c r="U119" s="904"/>
      <c r="V119" s="866"/>
      <c r="W119" s="819"/>
      <c r="X119" s="905"/>
      <c r="Y119" s="627"/>
      <c r="Z119" s="905"/>
      <c r="AA119" s="627"/>
      <c r="AB119" s="905"/>
      <c r="AC119" s="627"/>
      <c r="AD119" s="905"/>
      <c r="AE119" s="627"/>
      <c r="AF119" s="627"/>
      <c r="AG119" s="627"/>
      <c r="AH119" s="822"/>
      <c r="AI119" s="867"/>
      <c r="AJ119" s="906"/>
      <c r="AK119" s="938"/>
      <c r="AL119" s="908"/>
      <c r="AM119" s="909"/>
      <c r="AN119" s="910"/>
      <c r="AO119" s="705"/>
      <c r="AP119" s="912"/>
      <c r="AQ119" s="705"/>
      <c r="AR119" s="914"/>
      <c r="AS119" s="915"/>
      <c r="AT119" s="921" t="str">
        <f aca="false">IF(AV120="","",IF(OR(AB120="",AB120&lt;&gt;7,AD120="",AD120&lt;&gt;3),"！算定期間の終わりが令和７年３月になっていません。年度内の廃止予定等がなければ、算定対象月を令和７年３月にしてください。",""))</f>
        <v/>
      </c>
      <c r="AU119" s="939"/>
      <c r="AV119" s="918"/>
      <c r="AW119" s="878" t="str">
        <f aca="false">IF('別紙様式2-2（４・５月分）'!O93="","",'別紙様式2-2（４・５月分）'!O93)</f>
        <v/>
      </c>
      <c r="AX119" s="834"/>
      <c r="AY119" s="920"/>
      <c r="AZ119" s="574"/>
      <c r="BE119" s="12"/>
      <c r="BF119" s="832" t="str">
        <f aca="false">G118</f>
        <v/>
      </c>
      <c r="BG119" s="832"/>
      <c r="BH119" s="832"/>
    </row>
    <row r="120" customFormat="false" ht="15" hidden="false" customHeight="true" outlineLevel="0" collapsed="false">
      <c r="A120" s="617"/>
      <c r="B120" s="732"/>
      <c r="C120" s="732"/>
      <c r="D120" s="732"/>
      <c r="E120" s="732"/>
      <c r="F120" s="732"/>
      <c r="G120" s="733"/>
      <c r="H120" s="733"/>
      <c r="I120" s="733"/>
      <c r="J120" s="861"/>
      <c r="K120" s="733"/>
      <c r="L120" s="862"/>
      <c r="M120" s="863"/>
      <c r="N120" s="838"/>
      <c r="O120" s="864"/>
      <c r="P120" s="874" t="s">
        <v>118</v>
      </c>
      <c r="Q120" s="877" t="e">
        <f aca="false">IFERROR(VLOOKUP('別紙様式2-2（４・５月分）'!AR92,【参考】数式用!$AT$5:$AV$22,3,FALSE),"")))</f>
        <v>#N/A</v>
      </c>
      <c r="R120" s="875" t="s">
        <v>120</v>
      </c>
      <c r="S120" s="870" t="e">
        <f aca="false">IFERROR(VLOOKUP(K118,【参考】数式用!$A$5:$AB$27,MATCH(Q120,【参考】数式用!$B$4:$AB$4,0)+1,0),"")))</f>
        <v>#N/A</v>
      </c>
      <c r="T120" s="844" t="s">
        <v>464</v>
      </c>
      <c r="U120" s="923"/>
      <c r="V120" s="871" t="e">
        <f aca="false">IFERROR(VLOOKUP(K118,【参考】数式用!$A$5:$AB$27,MATCH(U120,【参考】数式用!$B$4:$AB$4,0)+1,0),"")))</f>
        <v>#N/A</v>
      </c>
      <c r="W120" s="847" t="s">
        <v>114</v>
      </c>
      <c r="X120" s="924"/>
      <c r="Y120" s="668" t="s">
        <v>115</v>
      </c>
      <c r="Z120" s="924"/>
      <c r="AA120" s="668" t="s">
        <v>406</v>
      </c>
      <c r="AB120" s="924"/>
      <c r="AC120" s="668" t="s">
        <v>115</v>
      </c>
      <c r="AD120" s="924"/>
      <c r="AE120" s="668" t="s">
        <v>116</v>
      </c>
      <c r="AF120" s="668" t="s">
        <v>127</v>
      </c>
      <c r="AG120" s="668" t="str">
        <f aca="false">IF(X120&gt;=1,(AB120*12+AD120)-(X120*12+Z120)+1,"")</f>
        <v/>
      </c>
      <c r="AH120" s="850" t="s">
        <v>407</v>
      </c>
      <c r="AI120" s="851" t="str">
        <f aca="false">IFERROR(ROUNDDOWN(ROUND(L118*V120,0)*M118,0)*AG120,"")</f>
        <v/>
      </c>
      <c r="AJ120" s="925" t="str">
        <f aca="false">IFERROR(ROUNDDOWN(ROUND((L118*(V120-AX118)),0)*M118,0)*AG120,"")</f>
        <v/>
      </c>
      <c r="AK120" s="853" t="e">
        <f aca="false">IFERROR(ROUNDDOWN(ROUNDDOWN(ROUND(L118*VLOOKUP(K118,【参考】数式用!$A$5:$AB$27,MATCH("新加算Ⅳ",【参考】数式用!$B$4:$AB$4,0)+1,0),0)*M118,0)*AG120*0.5,0),"")),0),0),0))</f>
        <v>#N/A</v>
      </c>
      <c r="AL120" s="926"/>
      <c r="AM120" s="941" t="e">
        <f aca="false">IFERROR(IF('別紙様式2-2（４・５月分）'!Q94="ベア加算","", IF(OR(U120="新加算Ⅰ",U120="新加算Ⅱ",U120="新加算Ⅲ",U120="新加算Ⅳ"),ROUNDDOWN(ROUND(L118*VLOOKUP(K118,【参考】数式用!$A$5:$I$27,MATCH("ベア加算",【参考】数式用!$B$4:$I$4,0)+1,0),0)*M118,0)*AG120,"")),"")),0),0))))</f>
        <v>#N/A</v>
      </c>
      <c r="AN120" s="928"/>
      <c r="AO120" s="931"/>
      <c r="AP120" s="930"/>
      <c r="AQ120" s="931"/>
      <c r="AR120" s="932"/>
      <c r="AS120" s="933"/>
      <c r="AT120" s="921"/>
      <c r="AU120" s="612"/>
      <c r="AV120" s="832" t="str">
        <f aca="false">IF(OR(AB118&lt;&gt;7,AD118&lt;&gt;3),"V列に色付け","")</f>
        <v/>
      </c>
      <c r="AW120" s="878"/>
      <c r="AX120" s="834"/>
      <c r="AY120" s="934"/>
      <c r="AZ120" s="836" t="e">
        <f aca="false">IF(AM120&lt;&gt;"",IF(AN120="○","入力済","未入力"),"")</f>
        <v>#N/A</v>
      </c>
      <c r="BA120" s="836" t="str">
        <f aca="false">IF(OR(U120="新加算Ⅰ",U120="新加算Ⅱ",U120="新加算Ⅲ",U120="新加算Ⅳ",U120="新加算Ⅴ（１）",U120="新加算Ⅴ（２）",U120="新加算Ⅴ（３）",U120="新加算ⅠⅤ（４）",U120="新加算Ⅴ（５）",U120="新加算Ⅴ（６）",U120="新加算Ⅴ（８）",U120="新加算Ⅴ（11）"),IF(OR(AO120="○",AO120="令和６年度中に満たす"),"入力済","未入力"),"")</f>
        <v/>
      </c>
      <c r="BB120" s="836" t="str">
        <f aca="false">IF(OR(U120="新加算Ⅴ（７）",U120="新加算Ⅴ（９）",U120="新加算Ⅴ（10）",U120="新加算Ⅴ（12）",U120="新加算Ⅴ（13）",U120="新加算Ⅴ（14）"),IF(OR(AP120="○",AP120="令和６年度中に満たす"),"入力済","未入力"),"")</f>
        <v/>
      </c>
      <c r="BC120" s="836" t="str">
        <f aca="false">IF(OR(U120="新加算Ⅰ",U120="新加算Ⅱ",U120="新加算Ⅲ",U120="新加算Ⅴ（１）",U120="新加算Ⅴ（３）",U120="新加算Ⅴ（８）"),IF(OR(AQ120="○",AQ120="令和６年度中に満たす"),"入力済","未入力"),"")</f>
        <v/>
      </c>
      <c r="BD120" s="935" t="str">
        <f aca="false">IF(OR(U120="新加算Ⅰ",U120="新加算Ⅱ",U120="新加算Ⅴ（１）",U120="新加算Ⅴ（２）",U120="新加算Ⅴ（３）",U120="新加算Ⅴ（４）",U120="新加算Ⅴ（５）",U120="新加算Ⅴ（６）",U120="新加算Ⅴ（７）",U120="新加算Ⅴ（９）",U120="新加算Ⅴ（10）",U120="新加算Ⅴ（12）"),IF(OR(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（病院等（老健以外）)",K118&lt;&gt;"（介護予防）短期入所療養介護（医療院）"),AR120&lt;&gt;""),1,""),"")</f>
        <v/>
      </c>
      <c r="BE120" s="832" t="str">
        <f aca="false">IF(OR(U120="新加算Ⅰ",U120="新加算Ⅴ（１）",U120="新加算Ⅴ（２）",U120="新加算Ⅴ（５）",U120="新加算Ⅴ（７）",U120="新加算Ⅴ（10）"),IF(AS120="","未入力","入力済"),"")</f>
        <v/>
      </c>
      <c r="BF120" s="832" t="str">
        <f aca="false">G118</f>
        <v/>
      </c>
      <c r="BG120" s="832"/>
      <c r="BH120" s="832"/>
    </row>
    <row r="121" customFormat="false" ht="30" hidden="false" customHeight="true" outlineLevel="0" collapsed="false">
      <c r="A121" s="617"/>
      <c r="B121" s="732"/>
      <c r="C121" s="732"/>
      <c r="D121" s="732"/>
      <c r="E121" s="732"/>
      <c r="F121" s="732"/>
      <c r="G121" s="733"/>
      <c r="H121" s="733"/>
      <c r="I121" s="733"/>
      <c r="J121" s="861"/>
      <c r="K121" s="733"/>
      <c r="L121" s="862"/>
      <c r="M121" s="863"/>
      <c r="N121" s="860" t="str">
        <f aca="false">IF('別紙様式2-2（４・５月分）'!Q94="","",'別紙様式2-2（４・５月分）'!Q94)</f>
        <v/>
      </c>
      <c r="O121" s="864"/>
      <c r="P121" s="874"/>
      <c r="Q121" s="877"/>
      <c r="R121" s="875"/>
      <c r="S121" s="870"/>
      <c r="T121" s="844"/>
      <c r="U121" s="923"/>
      <c r="V121" s="871"/>
      <c r="W121" s="847"/>
      <c r="X121" s="924"/>
      <c r="Y121" s="668"/>
      <c r="Z121" s="924"/>
      <c r="AA121" s="668"/>
      <c r="AB121" s="924"/>
      <c r="AC121" s="668"/>
      <c r="AD121" s="924"/>
      <c r="AE121" s="668"/>
      <c r="AF121" s="668"/>
      <c r="AG121" s="668"/>
      <c r="AH121" s="850"/>
      <c r="AI121" s="851"/>
      <c r="AJ121" s="925"/>
      <c r="AK121" s="853"/>
      <c r="AL121" s="926"/>
      <c r="AM121" s="941"/>
      <c r="AN121" s="928"/>
      <c r="AO121" s="931"/>
      <c r="AP121" s="930"/>
      <c r="AQ121" s="931"/>
      <c r="AR121" s="932"/>
      <c r="AS121" s="933"/>
      <c r="AT121" s="936" t="str">
        <f aca="false">IF(AV120="","",IF(OR(U120="",AND(N121="ベア加算なし",OR(U120="新加算Ⅰ",U120="新加算Ⅱ",U120="新加算Ⅲ",U120="新加算Ⅳ"),AN120=""),AND(OR(U120="新加算Ⅰ",U120="新加算Ⅱ",U120="新加算Ⅲ",U120="新加算Ⅳ"),AO120=""),AND(OR(U120="新加算Ⅰ",U120="新加算Ⅱ",U120="新加算Ⅲ"),AQ120=""),AND(OR(U120="新加算Ⅰ",U120="新加算Ⅱ"),AR120=""),AND(OR(U120="新加算Ⅰ"),AS120="")),"！記入が必要な欄（ピンク色のセル）に空欄があります。空欄を埋めてください。",""))</f>
        <v/>
      </c>
      <c r="AU121" s="612"/>
      <c r="AV121" s="832"/>
      <c r="AW121" s="878" t="str">
        <f aca="false">IF('別紙様式2-2（４・５月分）'!O94="","",'別紙様式2-2（４・５月分）'!O94)</f>
        <v/>
      </c>
      <c r="AX121" s="834"/>
      <c r="AY121" s="937"/>
      <c r="AZ121" s="836" t="str">
        <f aca="false">IF(OR(U121="新加算Ⅰ",U121="新加算Ⅱ",U121="新加算Ⅲ",U121="新加算Ⅳ",U121="新加算Ⅴ（１）",U121="新加算Ⅴ（２）",U121="新加算Ⅴ（３）",U121="新加算ⅠⅤ（４）",U121="新加算Ⅴ（５）",U121="新加算Ⅴ（６）",U121="新加算Ⅴ（８）",U121="新加算Ⅴ（11）"),IF(AJ121="○","","未入力"),"")</f>
        <v/>
      </c>
      <c r="BA121" s="836" t="str">
        <f aca="false">IF(OR(V121="新加算Ⅰ",V121="新加算Ⅱ",V121="新加算Ⅲ",V121="新加算Ⅳ",V121="新加算Ⅴ（１）",V121="新加算Ⅴ（２）",V121="新加算Ⅴ（３）",V121="新加算ⅠⅤ（４）",V121="新加算Ⅴ（５）",V121="新加算Ⅴ（６）",V121="新加算Ⅴ（８）",V121="新加算Ⅴ（11）"),IF(AK121="○","","未入力"),"")</f>
        <v/>
      </c>
      <c r="BB121" s="836" t="str">
        <f aca="false">IF(OR(V121="新加算Ⅴ（７）",V121="新加算Ⅴ（９）",V121="新加算Ⅴ（10）",V121="新加算Ⅴ（12）",V121="新加算Ⅴ（13）",V121="新加算Ⅴ（14）"),IF(AL121="○","","未入力"),"")</f>
        <v/>
      </c>
      <c r="BC121" s="836" t="str">
        <f aca="false">IF(OR(V121="新加算Ⅰ",V121="新加算Ⅱ",V121="新加算Ⅲ",V121="新加算Ⅴ（１）",V121="新加算Ⅴ（３）",V121="新加算Ⅴ（８）"),IF(AM121="○","","未入力"),"")</f>
        <v/>
      </c>
      <c r="BD121" s="935" t="str">
        <f aca="false">IF(OR(V121="新加算Ⅰ",V121="新加算Ⅱ",V121="新加算Ⅴ（１）",V121="新加算Ⅴ（２）",V121="新加算Ⅴ（３）",V121="新加算Ⅴ（４）",V121="新加算Ⅴ（５）",V121="新加算Ⅴ（６）",V121="新加算Ⅴ（７）",V121="新加算Ⅴ（９）",V121="新加算Ⅴ（10）",V121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1" s="832" t="str">
        <f aca="false">IF(AND(U121&lt;&gt;"（参考）令和７年度の移行予定",OR(V121="新加算Ⅰ",V121="新加算Ⅴ（１）",V121="新加算Ⅴ（２）",V121="新加算Ⅴ（５）",V121="新加算Ⅴ（７）",V121="新加算Ⅴ（10）")),IF(AO121="","未入力",IF(AO121="いずれも取得していない","要件を満たさない","")),"")</f>
        <v/>
      </c>
      <c r="BF121" s="832" t="str">
        <f aca="false">G118</f>
        <v/>
      </c>
      <c r="BG121" s="832"/>
      <c r="BH121" s="832"/>
    </row>
    <row r="122" customFormat="false" ht="30" hidden="false" customHeight="true" outlineLevel="0" collapsed="false">
      <c r="A122" s="731" t="n">
        <v>28</v>
      </c>
      <c r="B122" s="618" t="str">
        <f aca="false">IF(基本情報入力シート!C81="","",基本情報入力シート!C81)</f>
        <v/>
      </c>
      <c r="C122" s="618"/>
      <c r="D122" s="618"/>
      <c r="E122" s="618"/>
      <c r="F122" s="618"/>
      <c r="G122" s="619" t="str">
        <f aca="false">IF(基本情報入力シート!M81="","",基本情報入力シート!M81)</f>
        <v/>
      </c>
      <c r="H122" s="619" t="str">
        <f aca="false">IF(基本情報入力シート!R81="","",基本情報入力シート!R81)</f>
        <v/>
      </c>
      <c r="I122" s="619" t="str">
        <f aca="false">IF(基本情報入力シート!W81="","",基本情報入力シート!W81)</f>
        <v/>
      </c>
      <c r="J122" s="809" t="str">
        <f aca="false">IF(基本情報入力シート!X81="","",基本情報入力シート!X81)</f>
        <v/>
      </c>
      <c r="K122" s="619" t="str">
        <f aca="false">IF(基本情報入力シート!Y81="","",基本情報入力シート!Y81)</f>
        <v/>
      </c>
      <c r="L122" s="810" t="str">
        <f aca="false">IF(基本情報入力シート!AB81="","",基本情報入力シート!AB81)</f>
        <v/>
      </c>
      <c r="M122" s="811" t="e">
        <f aca="false">IF(基本情報入力シート!AC81="","",基本情報入力シート!AC81)</f>
        <v>#N/A</v>
      </c>
      <c r="N122" s="812" t="str">
        <f aca="false">IF('別紙様式2-2（４・５月分）'!Q95="","",'別紙様式2-2（４・５月分）'!Q95)</f>
        <v/>
      </c>
      <c r="O122" s="864" t="e">
        <f aca="false">IF(SUM('別紙様式2-2（４・５月分）'!R95:R97)=0,"",SUM('別紙様式2-2（４・５月分）'!R95:R97))</f>
        <v>#N/A</v>
      </c>
      <c r="P122" s="814" t="e">
        <f aca="false">IFERROR(VLOOKUP('別紙様式2-2（４・５月分）'!AR95,【参考】数式用!$AT$5:$AU$22,2,FALSE),"")))</f>
        <v>#N/A</v>
      </c>
      <c r="Q122" s="814"/>
      <c r="R122" s="814"/>
      <c r="S122" s="865" t="e">
        <f aca="false">IFERROR(VLOOKUP(K122,【参考】数式用!$A$5:$AB$27,MATCH(P122,【参考】数式用!$B$4:$AB$4,0)+1,0),"")))</f>
        <v>#N/A</v>
      </c>
      <c r="T122" s="816" t="s">
        <v>463</v>
      </c>
      <c r="U122" s="904" t="str">
        <f aca="false">IF('別紙様式2-3（６月以降分）'!U122="","",'別紙様式2-3（６月以降分）'!U122)</f>
        <v/>
      </c>
      <c r="V122" s="866" t="e">
        <f aca="false">IFERROR(VLOOKUP(K122,【参考】数式用!$A$5:$AB$27,MATCH(U122,【参考】数式用!$B$4:$AB$4,0)+1,0),"")))</f>
        <v>#N/A</v>
      </c>
      <c r="W122" s="819" t="s">
        <v>114</v>
      </c>
      <c r="X122" s="905" t="n">
        <f aca="false">'別紙様式2-3（６月以降分）'!X122</f>
        <v>6</v>
      </c>
      <c r="Y122" s="627" t="s">
        <v>115</v>
      </c>
      <c r="Z122" s="905" t="n">
        <f aca="false">'別紙様式2-3（６月以降分）'!Z122</f>
        <v>6</v>
      </c>
      <c r="AA122" s="627" t="s">
        <v>406</v>
      </c>
      <c r="AB122" s="905" t="n">
        <f aca="false">'別紙様式2-3（６月以降分）'!AB122</f>
        <v>7</v>
      </c>
      <c r="AC122" s="627" t="s">
        <v>115</v>
      </c>
      <c r="AD122" s="905" t="n">
        <f aca="false">'別紙様式2-3（６月以降分）'!AD122</f>
        <v>3</v>
      </c>
      <c r="AE122" s="627" t="s">
        <v>116</v>
      </c>
      <c r="AF122" s="627" t="s">
        <v>127</v>
      </c>
      <c r="AG122" s="627" t="n">
        <f aca="false">IF(X122&gt;=1,(AB122*12+AD122)-(X122*12+Z122)+1,"")</f>
        <v>10</v>
      </c>
      <c r="AH122" s="822" t="s">
        <v>407</v>
      </c>
      <c r="AI122" s="867" t="str">
        <f aca="false">'別紙様式2-3（６月以降分）'!AI122</f>
        <v/>
      </c>
      <c r="AJ122" s="906" t="str">
        <f aca="false">'別紙様式2-3（６月以降分）'!AJ122</f>
        <v/>
      </c>
      <c r="AK122" s="938" t="n">
        <f aca="false">'別紙様式2-3（６月以降分）'!AK122</f>
        <v>0</v>
      </c>
      <c r="AL122" s="908" t="str">
        <f aca="false">IF('別紙様式2-3（６月以降分）'!AL122="","",'別紙様式2-3（６月以降分）'!AL122)</f>
        <v/>
      </c>
      <c r="AM122" s="909" t="n">
        <f aca="false">'別紙様式2-3（６月以降分）'!AM122</f>
        <v>0</v>
      </c>
      <c r="AN122" s="910" t="str">
        <f aca="false">IF('別紙様式2-3（６月以降分）'!AN122="","",'別紙様式2-3（６月以降分）'!AN122)</f>
        <v/>
      </c>
      <c r="AO122" s="705" t="str">
        <f aca="false">IF('別紙様式2-3（６月以降分）'!AO122="","",'別紙様式2-3（６月以降分）'!AO122)</f>
        <v/>
      </c>
      <c r="AP122" s="912" t="str">
        <f aca="false">IF('別紙様式2-3（６月以降分）'!AP122="","",'別紙様式2-3（６月以降分）'!AP122)</f>
        <v/>
      </c>
      <c r="AQ122" s="705" t="str">
        <f aca="false">IF('別紙様式2-3（６月以降分）'!AQ122="","",'別紙様式2-3（６月以降分）'!AQ122)</f>
        <v/>
      </c>
      <c r="AR122" s="914" t="str">
        <f aca="false">IF('別紙様式2-3（６月以降分）'!AR122="","",'別紙様式2-3（６月以降分）'!AR122)</f>
        <v/>
      </c>
      <c r="AS122" s="915" t="str">
        <f aca="false">IF('別紙様式2-3（６月以降分）'!AS122="","",'別紙様式2-3（６月以降分）'!AS122)</f>
        <v/>
      </c>
      <c r="AT122" s="916" t="str">
        <f aca="false">IF(AV124="","",IF(V124&lt;V122,"！加算の要件上は問題ありませんが、令和６年度当初の新加算の加算率と比較して、移行後の加算率が下がる計画になっています。",""))</f>
        <v/>
      </c>
      <c r="AU122" s="939"/>
      <c r="AV122" s="918"/>
      <c r="AW122" s="878" t="str">
        <f aca="false">IF('別紙様式2-2（４・５月分）'!O95="","",'別紙様式2-2（４・５月分）'!O95)</f>
        <v/>
      </c>
      <c r="AX122" s="834" t="e">
        <f aca="false">IF(SUM('別紙様式2-2（４・５月分）'!P95:P97)=0,"",SUM('別紙様式2-2（４・５月分）'!P95:P97))</f>
        <v>#N/A</v>
      </c>
      <c r="AY122" s="940" t="e">
        <f aca="false">IFERROR(VLOOKUP(K122,【参考】数式用!$AJ$2:$AK$24,2,FALSE),"")))</f>
        <v>#N/A</v>
      </c>
      <c r="AZ122" s="685"/>
      <c r="BE122" s="12"/>
      <c r="BF122" s="832" t="str">
        <f aca="false">G122</f>
        <v/>
      </c>
      <c r="BG122" s="832"/>
      <c r="BH122" s="832"/>
    </row>
    <row r="123" customFormat="false" ht="15" hidden="false" customHeight="true" outlineLevel="0" collapsed="false">
      <c r="A123" s="731"/>
      <c r="B123" s="618"/>
      <c r="C123" s="618"/>
      <c r="D123" s="618"/>
      <c r="E123" s="618"/>
      <c r="F123" s="618"/>
      <c r="G123" s="619"/>
      <c r="H123" s="619"/>
      <c r="I123" s="619"/>
      <c r="J123" s="809"/>
      <c r="K123" s="619"/>
      <c r="L123" s="810"/>
      <c r="M123" s="811"/>
      <c r="N123" s="838" t="str">
        <f aca="false">IF('別紙様式2-2（４・５月分）'!Q96="","",'別紙様式2-2（４・５月分）'!Q96)</f>
        <v/>
      </c>
      <c r="O123" s="864"/>
      <c r="P123" s="814"/>
      <c r="Q123" s="814"/>
      <c r="R123" s="814"/>
      <c r="S123" s="865"/>
      <c r="T123" s="816"/>
      <c r="U123" s="904"/>
      <c r="V123" s="866"/>
      <c r="W123" s="819"/>
      <c r="X123" s="905"/>
      <c r="Y123" s="627"/>
      <c r="Z123" s="905"/>
      <c r="AA123" s="627"/>
      <c r="AB123" s="905"/>
      <c r="AC123" s="627"/>
      <c r="AD123" s="905"/>
      <c r="AE123" s="627"/>
      <c r="AF123" s="627"/>
      <c r="AG123" s="627"/>
      <c r="AH123" s="822"/>
      <c r="AI123" s="867"/>
      <c r="AJ123" s="906"/>
      <c r="AK123" s="938"/>
      <c r="AL123" s="908"/>
      <c r="AM123" s="909"/>
      <c r="AN123" s="910"/>
      <c r="AO123" s="705"/>
      <c r="AP123" s="912"/>
      <c r="AQ123" s="705"/>
      <c r="AR123" s="914"/>
      <c r="AS123" s="915"/>
      <c r="AT123" s="921" t="str">
        <f aca="false">IF(AV124="","",IF(OR(AB124="",AB124&lt;&gt;7,AD124="",AD124&lt;&gt;3),"！算定期間の終わりが令和７年３月になっていません。年度内の廃止予定等がなければ、算定対象月を令和７年３月にしてください。",""))</f>
        <v/>
      </c>
      <c r="AU123" s="939"/>
      <c r="AV123" s="918"/>
      <c r="AW123" s="878" t="str">
        <f aca="false">IF('別紙様式2-2（４・５月分）'!O96="","",'別紙様式2-2（４・５月分）'!O96)</f>
        <v/>
      </c>
      <c r="AX123" s="834"/>
      <c r="AY123" s="940"/>
      <c r="AZ123" s="574"/>
      <c r="BE123" s="12"/>
      <c r="BF123" s="832" t="str">
        <f aca="false">G122</f>
        <v/>
      </c>
      <c r="BG123" s="832"/>
      <c r="BH123" s="832"/>
    </row>
    <row r="124" customFormat="false" ht="15" hidden="false" customHeight="true" outlineLevel="0" collapsed="false">
      <c r="A124" s="731"/>
      <c r="B124" s="618"/>
      <c r="C124" s="618"/>
      <c r="D124" s="618"/>
      <c r="E124" s="618"/>
      <c r="F124" s="618"/>
      <c r="G124" s="619"/>
      <c r="H124" s="619"/>
      <c r="I124" s="619"/>
      <c r="J124" s="809"/>
      <c r="K124" s="619"/>
      <c r="L124" s="810"/>
      <c r="M124" s="811"/>
      <c r="N124" s="838"/>
      <c r="O124" s="864"/>
      <c r="P124" s="874" t="s">
        <v>118</v>
      </c>
      <c r="Q124" s="877" t="e">
        <f aca="false">IFERROR(VLOOKUP('別紙様式2-2（４・５月分）'!AR95,【参考】数式用!$AT$5:$AV$22,3,FALSE),"")))</f>
        <v>#N/A</v>
      </c>
      <c r="R124" s="875" t="s">
        <v>120</v>
      </c>
      <c r="S124" s="876" t="e">
        <f aca="false">IFERROR(VLOOKUP(K122,【参考】数式用!$A$5:$AB$27,MATCH(Q124,【参考】数式用!$B$4:$AB$4,0)+1,0),"")))</f>
        <v>#N/A</v>
      </c>
      <c r="T124" s="844" t="s">
        <v>464</v>
      </c>
      <c r="U124" s="923"/>
      <c r="V124" s="871" t="e">
        <f aca="false">IFERROR(VLOOKUP(K122,【参考】数式用!$A$5:$AB$27,MATCH(U124,【参考】数式用!$B$4:$AB$4,0)+1,0),"")))</f>
        <v>#N/A</v>
      </c>
      <c r="W124" s="847" t="s">
        <v>114</v>
      </c>
      <c r="X124" s="924"/>
      <c r="Y124" s="668" t="s">
        <v>115</v>
      </c>
      <c r="Z124" s="924"/>
      <c r="AA124" s="668" t="s">
        <v>406</v>
      </c>
      <c r="AB124" s="924"/>
      <c r="AC124" s="668" t="s">
        <v>115</v>
      </c>
      <c r="AD124" s="924"/>
      <c r="AE124" s="668" t="s">
        <v>116</v>
      </c>
      <c r="AF124" s="668" t="s">
        <v>127</v>
      </c>
      <c r="AG124" s="668" t="str">
        <f aca="false">IF(X124&gt;=1,(AB124*12+AD124)-(X124*12+Z124)+1,"")</f>
        <v/>
      </c>
      <c r="AH124" s="850" t="s">
        <v>407</v>
      </c>
      <c r="AI124" s="851" t="str">
        <f aca="false">IFERROR(ROUNDDOWN(ROUND(L122*V124,0)*M122,0)*AG124,"")</f>
        <v/>
      </c>
      <c r="AJ124" s="925" t="str">
        <f aca="false">IFERROR(ROUNDDOWN(ROUND((L122*(V124-AX122)),0)*M122,0)*AG124,"")</f>
        <v/>
      </c>
      <c r="AK124" s="853" t="e">
        <f aca="false">IFERROR(ROUNDDOWN(ROUNDDOWN(ROUND(L122*VLOOKUP(K122,【参考】数式用!$A$5:$AB$27,MATCH("新加算Ⅳ",【参考】数式用!$B$4:$AB$4,0)+1,0),0)*M122,0)*AG124*0.5,0),"")),0),0),0))</f>
        <v>#N/A</v>
      </c>
      <c r="AL124" s="926"/>
      <c r="AM124" s="941" t="e">
        <f aca="false">IFERROR(IF('別紙様式2-2（４・５月分）'!Q97="ベア加算","", IF(OR(U124="新加算Ⅰ",U124="新加算Ⅱ",U124="新加算Ⅲ",U124="新加算Ⅳ"),ROUNDDOWN(ROUND(L122*VLOOKUP(K122,【参考】数式用!$A$5:$I$27,MATCH("ベア加算",【参考】数式用!$B$4:$I$4,0)+1,0),0)*M122,0)*AG124,"")),"")),0),0))))</f>
        <v>#N/A</v>
      </c>
      <c r="AN124" s="928"/>
      <c r="AO124" s="931"/>
      <c r="AP124" s="930"/>
      <c r="AQ124" s="931"/>
      <c r="AR124" s="932"/>
      <c r="AS124" s="933"/>
      <c r="AT124" s="921"/>
      <c r="AU124" s="612"/>
      <c r="AV124" s="832" t="str">
        <f aca="false">IF(OR(AB122&lt;&gt;7,AD122&lt;&gt;3),"V列に色付け","")</f>
        <v/>
      </c>
      <c r="AW124" s="878"/>
      <c r="AX124" s="834"/>
      <c r="AY124" s="934"/>
      <c r="AZ124" s="836" t="e">
        <f aca="false">IF(AM124&lt;&gt;"",IF(AN124="○","入力済","未入力"),"")</f>
        <v>#N/A</v>
      </c>
      <c r="BA124" s="836" t="str">
        <f aca="false">IF(OR(U124="新加算Ⅰ",U124="新加算Ⅱ",U124="新加算Ⅲ",U124="新加算Ⅳ",U124="新加算Ⅴ（１）",U124="新加算Ⅴ（２）",U124="新加算Ⅴ（３）",U124="新加算ⅠⅤ（４）",U124="新加算Ⅴ（５）",U124="新加算Ⅴ（６）",U124="新加算Ⅴ（８）",U124="新加算Ⅴ（11）"),IF(OR(AO124="○",AO124="令和６年度中に満たす"),"入力済","未入力"),"")</f>
        <v/>
      </c>
      <c r="BB124" s="836" t="str">
        <f aca="false">IF(OR(U124="新加算Ⅴ（７）",U124="新加算Ⅴ（９）",U124="新加算Ⅴ（10）",U124="新加算Ⅴ（12）",U124="新加算Ⅴ（13）",U124="新加算Ⅴ（14）"),IF(OR(AP124="○",AP124="令和６年度中に満たす"),"入力済","未入力"),"")</f>
        <v/>
      </c>
      <c r="BC124" s="836" t="str">
        <f aca="false">IF(OR(U124="新加算Ⅰ",U124="新加算Ⅱ",U124="新加算Ⅲ",U124="新加算Ⅴ（１）",U124="新加算Ⅴ（３）",U124="新加算Ⅴ（８）"),IF(OR(AQ124="○",AQ124="令和６年度中に満たす"),"入力済","未入力"),"")</f>
        <v/>
      </c>
      <c r="BD124" s="935" t="str">
        <f aca="false">IF(OR(U124="新加算Ⅰ",U124="新加算Ⅱ",U124="新加算Ⅴ（１）",U124="新加算Ⅴ（２）",U124="新加算Ⅴ（３）",U124="新加算Ⅴ（４）",U124="新加算Ⅴ（５）",U124="新加算Ⅴ（６）",U124="新加算Ⅴ（７）",U124="新加算Ⅴ（９）",U124="新加算Ⅴ（10）",U124="新加算Ⅴ（12）"),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（病院等（老健以外）)",K122&lt;&gt;"（介護予防）短期入所療養介護（医療院）"),AR124&lt;&gt;""),1,""),"")</f>
        <v/>
      </c>
      <c r="BE124" s="832" t="str">
        <f aca="false">IF(OR(U124="新加算Ⅰ",U124="新加算Ⅴ（１）",U124="新加算Ⅴ（２）",U124="新加算Ⅴ（５）",U124="新加算Ⅴ（７）",U124="新加算Ⅴ（10）"),IF(AS124="","未入力","入力済"),"")</f>
        <v/>
      </c>
      <c r="BF124" s="832" t="str">
        <f aca="false">G122</f>
        <v/>
      </c>
      <c r="BG124" s="832"/>
      <c r="BH124" s="832"/>
    </row>
    <row r="125" customFormat="false" ht="30" hidden="false" customHeight="true" outlineLevel="0" collapsed="false">
      <c r="A125" s="731"/>
      <c r="B125" s="618"/>
      <c r="C125" s="618"/>
      <c r="D125" s="618"/>
      <c r="E125" s="618"/>
      <c r="F125" s="618"/>
      <c r="G125" s="619"/>
      <c r="H125" s="619"/>
      <c r="I125" s="619"/>
      <c r="J125" s="809"/>
      <c r="K125" s="619"/>
      <c r="L125" s="810"/>
      <c r="M125" s="811"/>
      <c r="N125" s="860" t="str">
        <f aca="false">IF('別紙様式2-2（４・５月分）'!Q97="","",'別紙様式2-2（４・５月分）'!Q97)</f>
        <v/>
      </c>
      <c r="O125" s="864"/>
      <c r="P125" s="874"/>
      <c r="Q125" s="877"/>
      <c r="R125" s="875"/>
      <c r="S125" s="876"/>
      <c r="T125" s="844"/>
      <c r="U125" s="923"/>
      <c r="V125" s="871"/>
      <c r="W125" s="847"/>
      <c r="X125" s="924"/>
      <c r="Y125" s="668"/>
      <c r="Z125" s="924"/>
      <c r="AA125" s="668"/>
      <c r="AB125" s="924"/>
      <c r="AC125" s="668"/>
      <c r="AD125" s="924"/>
      <c r="AE125" s="668"/>
      <c r="AF125" s="668"/>
      <c r="AG125" s="668"/>
      <c r="AH125" s="850"/>
      <c r="AI125" s="851"/>
      <c r="AJ125" s="925"/>
      <c r="AK125" s="853"/>
      <c r="AL125" s="926"/>
      <c r="AM125" s="941"/>
      <c r="AN125" s="928"/>
      <c r="AO125" s="931"/>
      <c r="AP125" s="930"/>
      <c r="AQ125" s="931"/>
      <c r="AR125" s="932"/>
      <c r="AS125" s="933"/>
      <c r="AT125" s="936" t="str">
        <f aca="false">IF(AV124="","",IF(OR(U124="",AND(N125="ベア加算なし",OR(U124="新加算Ⅰ",U124="新加算Ⅱ",U124="新加算Ⅲ",U124="新加算Ⅳ"),AN124=""),AND(OR(U124="新加算Ⅰ",U124="新加算Ⅱ",U124="新加算Ⅲ",U124="新加算Ⅳ"),AO124=""),AND(OR(U124="新加算Ⅰ",U124="新加算Ⅱ",U124="新加算Ⅲ"),AQ124=""),AND(OR(U124="新加算Ⅰ",U124="新加算Ⅱ"),AR124=""),AND(OR(U124="新加算Ⅰ"),AS124="")),"！記入が必要な欄（ピンク色のセル）に空欄があります。空欄を埋めてください。",""))</f>
        <v/>
      </c>
      <c r="AU125" s="612"/>
      <c r="AV125" s="832"/>
      <c r="AW125" s="878" t="str">
        <f aca="false">IF('別紙様式2-2（４・５月分）'!O97="","",'別紙様式2-2（４・５月分）'!O97)</f>
        <v/>
      </c>
      <c r="AX125" s="834"/>
      <c r="AY125" s="937"/>
      <c r="AZ125" s="836" t="str">
        <f aca="false">IF(OR(U125="新加算Ⅰ",U125="新加算Ⅱ",U125="新加算Ⅲ",U125="新加算Ⅳ",U125="新加算Ⅴ（１）",U125="新加算Ⅴ（２）",U125="新加算Ⅴ（３）",U125="新加算ⅠⅤ（４）",U125="新加算Ⅴ（５）",U125="新加算Ⅴ（６）",U125="新加算Ⅴ（８）",U125="新加算Ⅴ（11）"),IF(AJ125="○","","未入力"),"")</f>
        <v/>
      </c>
      <c r="BA125" s="836" t="str">
        <f aca="false">IF(OR(V125="新加算Ⅰ",V125="新加算Ⅱ",V125="新加算Ⅲ",V125="新加算Ⅳ",V125="新加算Ⅴ（１）",V125="新加算Ⅴ（２）",V125="新加算Ⅴ（３）",V125="新加算ⅠⅤ（４）",V125="新加算Ⅴ（５）",V125="新加算Ⅴ（６）",V125="新加算Ⅴ（８）",V125="新加算Ⅴ（11）"),IF(AK125="○","","未入力"),"")</f>
        <v/>
      </c>
      <c r="BB125" s="836" t="str">
        <f aca="false">IF(OR(V125="新加算Ⅴ（７）",V125="新加算Ⅴ（９）",V125="新加算Ⅴ（10）",V125="新加算Ⅴ（12）",V125="新加算Ⅴ（13）",V125="新加算Ⅴ（14）"),IF(AL125="○","","未入力"),"")</f>
        <v/>
      </c>
      <c r="BC125" s="836" t="str">
        <f aca="false">IF(OR(V125="新加算Ⅰ",V125="新加算Ⅱ",V125="新加算Ⅲ",V125="新加算Ⅴ（１）",V125="新加算Ⅴ（３）",V125="新加算Ⅴ（８）"),IF(AM125="○","","未入力"),"")</f>
        <v/>
      </c>
      <c r="BD125" s="935" t="str">
        <f aca="false">IF(OR(V125="新加算Ⅰ",V125="新加算Ⅱ",V125="新加算Ⅴ（１）",V125="新加算Ⅴ（２）",V125="新加算Ⅴ（３）",V125="新加算Ⅴ（４）",V125="新加算Ⅴ（５）",V125="新加算Ⅴ（６）",V125="新加算Ⅴ（７）",V125="新加算Ⅴ（９）",V125="新加算Ⅴ（10）",V125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5" s="832" t="str">
        <f aca="false">IF(AND(U125&lt;&gt;"（参考）令和７年度の移行予定",OR(V125="新加算Ⅰ",V125="新加算Ⅴ（１）",V125="新加算Ⅴ（２）",V125="新加算Ⅴ（５）",V125="新加算Ⅴ（７）",V125="新加算Ⅴ（10）")),IF(AO125="","未入力",IF(AO125="いずれも取得していない","要件を満たさない","")),"")</f>
        <v/>
      </c>
      <c r="BF125" s="832" t="str">
        <f aca="false">G122</f>
        <v/>
      </c>
      <c r="BG125" s="832"/>
      <c r="BH125" s="832"/>
    </row>
    <row r="126" customFormat="false" ht="30" hidden="false" customHeight="true" outlineLevel="0" collapsed="false">
      <c r="A126" s="617" t="n">
        <v>29</v>
      </c>
      <c r="B126" s="732" t="str">
        <f aca="false">IF(基本情報入力シート!C82="","",基本情報入力シート!C82)</f>
        <v/>
      </c>
      <c r="C126" s="732"/>
      <c r="D126" s="732"/>
      <c r="E126" s="732"/>
      <c r="F126" s="732"/>
      <c r="G126" s="733" t="str">
        <f aca="false">IF(基本情報入力シート!M82="","",基本情報入力シート!M82)</f>
        <v/>
      </c>
      <c r="H126" s="733" t="str">
        <f aca="false">IF(基本情報入力シート!R82="","",基本情報入力シート!R82)</f>
        <v/>
      </c>
      <c r="I126" s="733" t="str">
        <f aca="false">IF(基本情報入力シート!W82="","",基本情報入力シート!W82)</f>
        <v/>
      </c>
      <c r="J126" s="861" t="str">
        <f aca="false">IF(基本情報入力シート!X82="","",基本情報入力シート!X82)</f>
        <v/>
      </c>
      <c r="K126" s="733" t="str">
        <f aca="false">IF(基本情報入力シート!Y82="","",基本情報入力シート!Y82)</f>
        <v/>
      </c>
      <c r="L126" s="862" t="str">
        <f aca="false">IF(基本情報入力シート!AB82="","",基本情報入力シート!AB82)</f>
        <v/>
      </c>
      <c r="M126" s="863" t="e">
        <f aca="false">IF(基本情報入力シート!AC82="","",基本情報入力シート!AC82)</f>
        <v>#N/A</v>
      </c>
      <c r="N126" s="812" t="str">
        <f aca="false">IF('別紙様式2-2（４・５月分）'!Q98="","",'別紙様式2-2（４・５月分）'!Q98)</f>
        <v/>
      </c>
      <c r="O126" s="864" t="e">
        <f aca="false">IF(SUM('別紙様式2-2（４・５月分）'!R98:R100)=0,"",SUM('別紙様式2-2（４・５月分）'!R98:R100))</f>
        <v>#N/A</v>
      </c>
      <c r="P126" s="814" t="e">
        <f aca="false">IFERROR(VLOOKUP('別紙様式2-2（４・５月分）'!AR98,【参考】数式用!$AT$5:$AU$22,2,FALSE),"")))</f>
        <v>#N/A</v>
      </c>
      <c r="Q126" s="814"/>
      <c r="R126" s="814"/>
      <c r="S126" s="865" t="e">
        <f aca="false">IFERROR(VLOOKUP(K126,【参考】数式用!$A$5:$AB$27,MATCH(P126,【参考】数式用!$B$4:$AB$4,0)+1,0),"")))</f>
        <v>#N/A</v>
      </c>
      <c r="T126" s="816" t="s">
        <v>463</v>
      </c>
      <c r="U126" s="904" t="str">
        <f aca="false">IF('別紙様式2-3（６月以降分）'!U126="","",'別紙様式2-3（６月以降分）'!U126)</f>
        <v/>
      </c>
      <c r="V126" s="866" t="e">
        <f aca="false">IFERROR(VLOOKUP(K126,【参考】数式用!$A$5:$AB$27,MATCH(U126,【参考】数式用!$B$4:$AB$4,0)+1,0),"")))</f>
        <v>#N/A</v>
      </c>
      <c r="W126" s="819" t="s">
        <v>114</v>
      </c>
      <c r="X126" s="905" t="n">
        <f aca="false">'別紙様式2-3（６月以降分）'!X126</f>
        <v>6</v>
      </c>
      <c r="Y126" s="627" t="s">
        <v>115</v>
      </c>
      <c r="Z126" s="905" t="n">
        <f aca="false">'別紙様式2-3（６月以降分）'!Z126</f>
        <v>6</v>
      </c>
      <c r="AA126" s="627" t="s">
        <v>406</v>
      </c>
      <c r="AB126" s="905" t="n">
        <f aca="false">'別紙様式2-3（６月以降分）'!AB126</f>
        <v>7</v>
      </c>
      <c r="AC126" s="627" t="s">
        <v>115</v>
      </c>
      <c r="AD126" s="905" t="n">
        <f aca="false">'別紙様式2-3（６月以降分）'!AD126</f>
        <v>3</v>
      </c>
      <c r="AE126" s="627" t="s">
        <v>116</v>
      </c>
      <c r="AF126" s="627" t="s">
        <v>127</v>
      </c>
      <c r="AG126" s="627" t="n">
        <f aca="false">IF(X126&gt;=1,(AB126*12+AD126)-(X126*12+Z126)+1,"")</f>
        <v>10</v>
      </c>
      <c r="AH126" s="822" t="s">
        <v>407</v>
      </c>
      <c r="AI126" s="867" t="str">
        <f aca="false">'別紙様式2-3（６月以降分）'!AI126</f>
        <v/>
      </c>
      <c r="AJ126" s="906" t="str">
        <f aca="false">'別紙様式2-3（６月以降分）'!AJ126</f>
        <v/>
      </c>
      <c r="AK126" s="938" t="n">
        <f aca="false">'別紙様式2-3（６月以降分）'!AK126</f>
        <v>0</v>
      </c>
      <c r="AL126" s="908" t="str">
        <f aca="false">IF('別紙様式2-3（６月以降分）'!AL126="","",'別紙様式2-3（６月以降分）'!AL126)</f>
        <v/>
      </c>
      <c r="AM126" s="909" t="n">
        <f aca="false">'別紙様式2-3（６月以降分）'!AM126</f>
        <v>0</v>
      </c>
      <c r="AN126" s="910" t="str">
        <f aca="false">IF('別紙様式2-3（６月以降分）'!AN126="","",'別紙様式2-3（６月以降分）'!AN126)</f>
        <v/>
      </c>
      <c r="AO126" s="705" t="str">
        <f aca="false">IF('別紙様式2-3（６月以降分）'!AO126="","",'別紙様式2-3（６月以降分）'!AO126)</f>
        <v/>
      </c>
      <c r="AP126" s="912" t="str">
        <f aca="false">IF('別紙様式2-3（６月以降分）'!AP126="","",'別紙様式2-3（６月以降分）'!AP126)</f>
        <v/>
      </c>
      <c r="AQ126" s="705" t="str">
        <f aca="false">IF('別紙様式2-3（６月以降分）'!AQ126="","",'別紙様式2-3（６月以降分）'!AQ126)</f>
        <v/>
      </c>
      <c r="AR126" s="914" t="str">
        <f aca="false">IF('別紙様式2-3（６月以降分）'!AR126="","",'別紙様式2-3（６月以降分）'!AR126)</f>
        <v/>
      </c>
      <c r="AS126" s="915" t="str">
        <f aca="false">IF('別紙様式2-3（６月以降分）'!AS126="","",'別紙様式2-3（６月以降分）'!AS126)</f>
        <v/>
      </c>
      <c r="AT126" s="916" t="str">
        <f aca="false">IF(AV128="","",IF(V128&lt;V126,"！加算の要件上は問題ありませんが、令和６年度当初の新加算の加算率と比較して、移行後の加算率が下がる計画になっています。",""))</f>
        <v/>
      </c>
      <c r="AU126" s="939"/>
      <c r="AV126" s="918"/>
      <c r="AW126" s="878" t="str">
        <f aca="false">IF('別紙様式2-2（４・５月分）'!O98="","",'別紙様式2-2（４・５月分）'!O98)</f>
        <v/>
      </c>
      <c r="AX126" s="834" t="e">
        <f aca="false">IF(SUM('別紙様式2-2（４・５月分）'!P98:P100)=0,"",SUM('別紙様式2-2（４・５月分）'!P98:P100))</f>
        <v>#N/A</v>
      </c>
      <c r="AY126" s="920" t="e">
        <f aca="false">IFERROR(VLOOKUP(K126,【参考】数式用!$AJ$2:$AK$24,2,FALSE),"")))</f>
        <v>#N/A</v>
      </c>
      <c r="AZ126" s="685"/>
      <c r="BE126" s="12"/>
      <c r="BF126" s="832" t="str">
        <f aca="false">G126</f>
        <v/>
      </c>
      <c r="BG126" s="832"/>
      <c r="BH126" s="832"/>
    </row>
    <row r="127" customFormat="false" ht="15" hidden="false" customHeight="true" outlineLevel="0" collapsed="false">
      <c r="A127" s="617"/>
      <c r="B127" s="732"/>
      <c r="C127" s="732"/>
      <c r="D127" s="732"/>
      <c r="E127" s="732"/>
      <c r="F127" s="732"/>
      <c r="G127" s="733"/>
      <c r="H127" s="733"/>
      <c r="I127" s="733"/>
      <c r="J127" s="861"/>
      <c r="K127" s="733"/>
      <c r="L127" s="862"/>
      <c r="M127" s="863"/>
      <c r="N127" s="838" t="str">
        <f aca="false">IF('別紙様式2-2（４・５月分）'!Q99="","",'別紙様式2-2（４・５月分）'!Q99)</f>
        <v/>
      </c>
      <c r="O127" s="864"/>
      <c r="P127" s="814"/>
      <c r="Q127" s="814"/>
      <c r="R127" s="814"/>
      <c r="S127" s="865"/>
      <c r="T127" s="816"/>
      <c r="U127" s="904"/>
      <c r="V127" s="866"/>
      <c r="W127" s="819"/>
      <c r="X127" s="905"/>
      <c r="Y127" s="627"/>
      <c r="Z127" s="905"/>
      <c r="AA127" s="627"/>
      <c r="AB127" s="905"/>
      <c r="AC127" s="627"/>
      <c r="AD127" s="905"/>
      <c r="AE127" s="627"/>
      <c r="AF127" s="627"/>
      <c r="AG127" s="627"/>
      <c r="AH127" s="822"/>
      <c r="AI127" s="867"/>
      <c r="AJ127" s="906"/>
      <c r="AK127" s="938"/>
      <c r="AL127" s="908"/>
      <c r="AM127" s="909"/>
      <c r="AN127" s="910"/>
      <c r="AO127" s="705"/>
      <c r="AP127" s="912"/>
      <c r="AQ127" s="705"/>
      <c r="AR127" s="914"/>
      <c r="AS127" s="915"/>
      <c r="AT127" s="921" t="str">
        <f aca="false">IF(AV128="","",IF(OR(AB128="",AB128&lt;&gt;7,AD128="",AD128&lt;&gt;3),"！算定期間の終わりが令和７年３月になっていません。年度内の廃止予定等がなければ、算定対象月を令和７年３月にしてください。",""))</f>
        <v/>
      </c>
      <c r="AU127" s="939"/>
      <c r="AV127" s="918"/>
      <c r="AW127" s="878" t="str">
        <f aca="false">IF('別紙様式2-2（４・５月分）'!O99="","",'別紙様式2-2（４・５月分）'!O99)</f>
        <v/>
      </c>
      <c r="AX127" s="834"/>
      <c r="AY127" s="920"/>
      <c r="AZ127" s="574"/>
      <c r="BE127" s="12"/>
      <c r="BF127" s="832" t="str">
        <f aca="false">G126</f>
        <v/>
      </c>
      <c r="BG127" s="832"/>
      <c r="BH127" s="832"/>
    </row>
    <row r="128" customFormat="false" ht="15" hidden="false" customHeight="true" outlineLevel="0" collapsed="false">
      <c r="A128" s="617"/>
      <c r="B128" s="732"/>
      <c r="C128" s="732"/>
      <c r="D128" s="732"/>
      <c r="E128" s="732"/>
      <c r="F128" s="732"/>
      <c r="G128" s="733"/>
      <c r="H128" s="733"/>
      <c r="I128" s="733"/>
      <c r="J128" s="861"/>
      <c r="K128" s="733"/>
      <c r="L128" s="862"/>
      <c r="M128" s="863"/>
      <c r="N128" s="838"/>
      <c r="O128" s="864"/>
      <c r="P128" s="874" t="s">
        <v>118</v>
      </c>
      <c r="Q128" s="877" t="e">
        <f aca="false">IFERROR(VLOOKUP('別紙様式2-2（４・５月分）'!AR98,【参考】数式用!$AT$5:$AV$22,3,FALSE),"")))</f>
        <v>#N/A</v>
      </c>
      <c r="R128" s="875" t="s">
        <v>120</v>
      </c>
      <c r="S128" s="870" t="e">
        <f aca="false">IFERROR(VLOOKUP(K126,【参考】数式用!$A$5:$AB$27,MATCH(Q128,【参考】数式用!$B$4:$AB$4,0)+1,0),"")))</f>
        <v>#N/A</v>
      </c>
      <c r="T128" s="844" t="s">
        <v>464</v>
      </c>
      <c r="U128" s="923"/>
      <c r="V128" s="871" t="e">
        <f aca="false">IFERROR(VLOOKUP(K126,【参考】数式用!$A$5:$AB$27,MATCH(U128,【参考】数式用!$B$4:$AB$4,0)+1,0),"")))</f>
        <v>#N/A</v>
      </c>
      <c r="W128" s="847" t="s">
        <v>114</v>
      </c>
      <c r="X128" s="924"/>
      <c r="Y128" s="668" t="s">
        <v>115</v>
      </c>
      <c r="Z128" s="924"/>
      <c r="AA128" s="668" t="s">
        <v>406</v>
      </c>
      <c r="AB128" s="924"/>
      <c r="AC128" s="668" t="s">
        <v>115</v>
      </c>
      <c r="AD128" s="924"/>
      <c r="AE128" s="668" t="s">
        <v>116</v>
      </c>
      <c r="AF128" s="668" t="s">
        <v>127</v>
      </c>
      <c r="AG128" s="668" t="str">
        <f aca="false">IF(X128&gt;=1,(AB128*12+AD128)-(X128*12+Z128)+1,"")</f>
        <v/>
      </c>
      <c r="AH128" s="850" t="s">
        <v>407</v>
      </c>
      <c r="AI128" s="851" t="str">
        <f aca="false">IFERROR(ROUNDDOWN(ROUND(L126*V128,0)*M126,0)*AG128,"")</f>
        <v/>
      </c>
      <c r="AJ128" s="925" t="str">
        <f aca="false">IFERROR(ROUNDDOWN(ROUND((L126*(V128-AX126)),0)*M126,0)*AG128,"")</f>
        <v/>
      </c>
      <c r="AK128" s="853" t="e">
        <f aca="false">IFERROR(ROUNDDOWN(ROUNDDOWN(ROUND(L126*VLOOKUP(K126,【参考】数式用!$A$5:$AB$27,MATCH("新加算Ⅳ",【参考】数式用!$B$4:$AB$4,0)+1,0),0)*M126,0)*AG128*0.5,0),"")),0),0),0))</f>
        <v>#N/A</v>
      </c>
      <c r="AL128" s="926"/>
      <c r="AM128" s="941" t="e">
        <f aca="false">IFERROR(IF('別紙様式2-2（４・５月分）'!Q100="ベア加算","", IF(OR(U128="新加算Ⅰ",U128="新加算Ⅱ",U128="新加算Ⅲ",U128="新加算Ⅳ"),ROUNDDOWN(ROUND(L126*VLOOKUP(K126,【参考】数式用!$A$5:$I$27,MATCH("ベア加算",【参考】数式用!$B$4:$I$4,0)+1,0),0)*M126,0)*AG128,"")),"")),0),0))))</f>
        <v>#N/A</v>
      </c>
      <c r="AN128" s="928"/>
      <c r="AO128" s="931"/>
      <c r="AP128" s="930"/>
      <c r="AQ128" s="931"/>
      <c r="AR128" s="932"/>
      <c r="AS128" s="933"/>
      <c r="AT128" s="921"/>
      <c r="AU128" s="612"/>
      <c r="AV128" s="832" t="str">
        <f aca="false">IF(OR(AB126&lt;&gt;7,AD126&lt;&gt;3),"V列に色付け","")</f>
        <v/>
      </c>
      <c r="AW128" s="878"/>
      <c r="AX128" s="834"/>
      <c r="AY128" s="934"/>
      <c r="AZ128" s="836" t="e">
        <f aca="false">IF(AM128&lt;&gt;"",IF(AN128="○","入力済","未入力"),"")</f>
        <v>#N/A</v>
      </c>
      <c r="BA128" s="836" t="str">
        <f aca="false">IF(OR(U128="新加算Ⅰ",U128="新加算Ⅱ",U128="新加算Ⅲ",U128="新加算Ⅳ",U128="新加算Ⅴ（１）",U128="新加算Ⅴ（２）",U128="新加算Ⅴ（３）",U128="新加算ⅠⅤ（４）",U128="新加算Ⅴ（５）",U128="新加算Ⅴ（６）",U128="新加算Ⅴ（８）",U128="新加算Ⅴ（11）"),IF(OR(AO128="○",AO128="令和６年度中に満たす"),"入力済","未入力"),"")</f>
        <v/>
      </c>
      <c r="BB128" s="836" t="str">
        <f aca="false">IF(OR(U128="新加算Ⅴ（７）",U128="新加算Ⅴ（９）",U128="新加算Ⅴ（10）",U128="新加算Ⅴ（12）",U128="新加算Ⅴ（13）",U128="新加算Ⅴ（14）"),IF(OR(AP128="○",AP128="令和６年度中に満たす"),"入力済","未入力"),"")</f>
        <v/>
      </c>
      <c r="BC128" s="836" t="str">
        <f aca="false">IF(OR(U128="新加算Ⅰ",U128="新加算Ⅱ",U128="新加算Ⅲ",U128="新加算Ⅴ（１）",U128="新加算Ⅴ（３）",U128="新加算Ⅴ（８）"),IF(OR(AQ128="○",AQ128="令和６年度中に満たす"),"入力済","未入力"),"")</f>
        <v/>
      </c>
      <c r="BD128" s="935" t="str">
        <f aca="false">IF(OR(U128="新加算Ⅰ",U128="新加算Ⅱ",U128="新加算Ⅴ（１）",U128="新加算Ⅴ（２）",U128="新加算Ⅴ（３）",U128="新加算Ⅴ（４）",U128="新加算Ⅴ（５）",U128="新加算Ⅴ（６）",U128="新加算Ⅴ（７）",U128="新加算Ⅴ（９）",U128="新加算Ⅴ（10）",U128="新加算Ⅴ（12）"),IF(OR(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（病院等（老健以外）)",K126&lt;&gt;"（介護予防）短期入所療養介護（医療院）"),AR128&lt;&gt;""),1,""),"")</f>
        <v/>
      </c>
      <c r="BE128" s="832" t="str">
        <f aca="false">IF(OR(U128="新加算Ⅰ",U128="新加算Ⅴ（１）",U128="新加算Ⅴ（２）",U128="新加算Ⅴ（５）",U128="新加算Ⅴ（７）",U128="新加算Ⅴ（10）"),IF(AS128="","未入力","入力済"),"")</f>
        <v/>
      </c>
      <c r="BF128" s="832" t="str">
        <f aca="false">G126</f>
        <v/>
      </c>
      <c r="BG128" s="832"/>
      <c r="BH128" s="832"/>
    </row>
    <row r="129" customFormat="false" ht="30" hidden="false" customHeight="true" outlineLevel="0" collapsed="false">
      <c r="A129" s="617"/>
      <c r="B129" s="732"/>
      <c r="C129" s="732"/>
      <c r="D129" s="732"/>
      <c r="E129" s="732"/>
      <c r="F129" s="732"/>
      <c r="G129" s="733"/>
      <c r="H129" s="733"/>
      <c r="I129" s="733"/>
      <c r="J129" s="861"/>
      <c r="K129" s="733"/>
      <c r="L129" s="862"/>
      <c r="M129" s="863"/>
      <c r="N129" s="860" t="str">
        <f aca="false">IF('別紙様式2-2（４・５月分）'!Q100="","",'別紙様式2-2（４・５月分）'!Q100)</f>
        <v/>
      </c>
      <c r="O129" s="864"/>
      <c r="P129" s="874"/>
      <c r="Q129" s="877"/>
      <c r="R129" s="875"/>
      <c r="S129" s="870"/>
      <c r="T129" s="844"/>
      <c r="U129" s="923"/>
      <c r="V129" s="871"/>
      <c r="W129" s="847"/>
      <c r="X129" s="924"/>
      <c r="Y129" s="668"/>
      <c r="Z129" s="924"/>
      <c r="AA129" s="668"/>
      <c r="AB129" s="924"/>
      <c r="AC129" s="668"/>
      <c r="AD129" s="924"/>
      <c r="AE129" s="668"/>
      <c r="AF129" s="668"/>
      <c r="AG129" s="668"/>
      <c r="AH129" s="850"/>
      <c r="AI129" s="851"/>
      <c r="AJ129" s="925"/>
      <c r="AK129" s="853"/>
      <c r="AL129" s="926"/>
      <c r="AM129" s="941"/>
      <c r="AN129" s="928"/>
      <c r="AO129" s="931"/>
      <c r="AP129" s="930"/>
      <c r="AQ129" s="931"/>
      <c r="AR129" s="932"/>
      <c r="AS129" s="933"/>
      <c r="AT129" s="936" t="str">
        <f aca="false">IF(AV128="","",IF(OR(U128="",AND(N129="ベア加算なし",OR(U128="新加算Ⅰ",U128="新加算Ⅱ",U128="新加算Ⅲ",U128="新加算Ⅳ"),AN128=""),AND(OR(U128="新加算Ⅰ",U128="新加算Ⅱ",U128="新加算Ⅲ",U128="新加算Ⅳ"),AO128=""),AND(OR(U128="新加算Ⅰ",U128="新加算Ⅱ",U128="新加算Ⅲ"),AQ128=""),AND(OR(U128="新加算Ⅰ",U128="新加算Ⅱ"),AR128=""),AND(OR(U128="新加算Ⅰ"),AS128="")),"！記入が必要な欄（ピンク色のセル）に空欄があります。空欄を埋めてください。",""))</f>
        <v/>
      </c>
      <c r="AU129" s="612"/>
      <c r="AV129" s="832"/>
      <c r="AW129" s="878" t="str">
        <f aca="false">IF('別紙様式2-2（４・５月分）'!O100="","",'別紙様式2-2（４・５月分）'!O100)</f>
        <v/>
      </c>
      <c r="AX129" s="834"/>
      <c r="AY129" s="937"/>
      <c r="AZ129" s="836" t="str">
        <f aca="false">IF(OR(U129="新加算Ⅰ",U129="新加算Ⅱ",U129="新加算Ⅲ",U129="新加算Ⅳ",U129="新加算Ⅴ（１）",U129="新加算Ⅴ（２）",U129="新加算Ⅴ（３）",U129="新加算ⅠⅤ（４）",U129="新加算Ⅴ（５）",U129="新加算Ⅴ（６）",U129="新加算Ⅴ（８）",U129="新加算Ⅴ（11）"),IF(AJ129="○","","未入力"),"")</f>
        <v/>
      </c>
      <c r="BA129" s="836" t="str">
        <f aca="false">IF(OR(V129="新加算Ⅰ",V129="新加算Ⅱ",V129="新加算Ⅲ",V129="新加算Ⅳ",V129="新加算Ⅴ（１）",V129="新加算Ⅴ（２）",V129="新加算Ⅴ（３）",V129="新加算ⅠⅤ（４）",V129="新加算Ⅴ（５）",V129="新加算Ⅴ（６）",V129="新加算Ⅴ（８）",V129="新加算Ⅴ（11）"),IF(AK129="○","","未入力"),"")</f>
        <v/>
      </c>
      <c r="BB129" s="836" t="str">
        <f aca="false">IF(OR(V129="新加算Ⅴ（７）",V129="新加算Ⅴ（９）",V129="新加算Ⅴ（10）",V129="新加算Ⅴ（12）",V129="新加算Ⅴ（13）",V129="新加算Ⅴ（14）"),IF(AL129="○","","未入力"),"")</f>
        <v/>
      </c>
      <c r="BC129" s="836" t="str">
        <f aca="false">IF(OR(V129="新加算Ⅰ",V129="新加算Ⅱ",V129="新加算Ⅲ",V129="新加算Ⅴ（１）",V129="新加算Ⅴ（３）",V129="新加算Ⅴ（８）"),IF(AM129="○","","未入力"),"")</f>
        <v/>
      </c>
      <c r="BD129" s="935" t="str">
        <f aca="false">IF(OR(V129="新加算Ⅰ",V129="新加算Ⅱ",V129="新加算Ⅴ（１）",V129="新加算Ⅴ（２）",V129="新加算Ⅴ（３）",V129="新加算Ⅴ（４）",V129="新加算Ⅴ（５）",V129="新加算Ⅴ（６）",V129="新加算Ⅴ（７）",V129="新加算Ⅴ（９）",V129="新加算Ⅴ（10）",V129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9" s="832" t="str">
        <f aca="false">IF(AND(U129&lt;&gt;"（参考）令和７年度の移行予定",OR(V129="新加算Ⅰ",V129="新加算Ⅴ（１）",V129="新加算Ⅴ（２）",V129="新加算Ⅴ（５）",V129="新加算Ⅴ（７）",V129="新加算Ⅴ（10）")),IF(AO129="","未入力",IF(AO129="いずれも取得していない","要件を満たさない","")),"")</f>
        <v/>
      </c>
      <c r="BF129" s="832" t="str">
        <f aca="false">G126</f>
        <v/>
      </c>
      <c r="BG129" s="832"/>
      <c r="BH129" s="832"/>
    </row>
    <row r="130" customFormat="false" ht="30" hidden="false" customHeight="true" outlineLevel="0" collapsed="false">
      <c r="A130" s="731" t="n">
        <v>30</v>
      </c>
      <c r="B130" s="618" t="str">
        <f aca="false">IF(基本情報入力シート!C83="","",基本情報入力シート!C83)</f>
        <v/>
      </c>
      <c r="C130" s="618"/>
      <c r="D130" s="618"/>
      <c r="E130" s="618"/>
      <c r="F130" s="618"/>
      <c r="G130" s="619" t="str">
        <f aca="false">IF(基本情報入力シート!M83="","",基本情報入力シート!M83)</f>
        <v/>
      </c>
      <c r="H130" s="619" t="str">
        <f aca="false">IF(基本情報入力シート!R83="","",基本情報入力シート!R83)</f>
        <v/>
      </c>
      <c r="I130" s="619" t="str">
        <f aca="false">IF(基本情報入力シート!W83="","",基本情報入力シート!W83)</f>
        <v/>
      </c>
      <c r="J130" s="809" t="str">
        <f aca="false">IF(基本情報入力シート!X83="","",基本情報入力シート!X83)</f>
        <v/>
      </c>
      <c r="K130" s="619" t="str">
        <f aca="false">IF(基本情報入力シート!Y83="","",基本情報入力シート!Y83)</f>
        <v/>
      </c>
      <c r="L130" s="810" t="str">
        <f aca="false">IF(基本情報入力シート!AB83="","",基本情報入力シート!AB83)</f>
        <v/>
      </c>
      <c r="M130" s="811" t="e">
        <f aca="false">IF(基本情報入力シート!AC83="","",基本情報入力シート!AC83)</f>
        <v>#N/A</v>
      </c>
      <c r="N130" s="812" t="str">
        <f aca="false">IF('別紙様式2-2（４・５月分）'!Q101="","",'別紙様式2-2（４・５月分）'!Q101)</f>
        <v/>
      </c>
      <c r="O130" s="864" t="e">
        <f aca="false">IF(SUM('別紙様式2-2（４・５月分）'!R101:R103)=0,"",SUM('別紙様式2-2（４・５月分）'!R101:R103))</f>
        <v>#N/A</v>
      </c>
      <c r="P130" s="814" t="e">
        <f aca="false">IFERROR(VLOOKUP('別紙様式2-2（４・５月分）'!AR101,【参考】数式用!$AT$5:$AU$22,2,FALSE),"")))</f>
        <v>#N/A</v>
      </c>
      <c r="Q130" s="814"/>
      <c r="R130" s="814"/>
      <c r="S130" s="865" t="e">
        <f aca="false">IFERROR(VLOOKUP(K130,【参考】数式用!$A$5:$AB$27,MATCH(P130,【参考】数式用!$B$4:$AB$4,0)+1,0),"")))</f>
        <v>#N/A</v>
      </c>
      <c r="T130" s="816" t="s">
        <v>463</v>
      </c>
      <c r="U130" s="904" t="str">
        <f aca="false">IF('別紙様式2-3（６月以降分）'!U130="","",'別紙様式2-3（６月以降分）'!U130)</f>
        <v/>
      </c>
      <c r="V130" s="866" t="e">
        <f aca="false">IFERROR(VLOOKUP(K130,【参考】数式用!$A$5:$AB$27,MATCH(U130,【参考】数式用!$B$4:$AB$4,0)+1,0),"")))</f>
        <v>#N/A</v>
      </c>
      <c r="W130" s="819" t="s">
        <v>114</v>
      </c>
      <c r="X130" s="905" t="n">
        <f aca="false">'別紙様式2-3（６月以降分）'!X130</f>
        <v>6</v>
      </c>
      <c r="Y130" s="627" t="s">
        <v>115</v>
      </c>
      <c r="Z130" s="905" t="n">
        <f aca="false">'別紙様式2-3（６月以降分）'!Z130</f>
        <v>6</v>
      </c>
      <c r="AA130" s="627" t="s">
        <v>406</v>
      </c>
      <c r="AB130" s="905" t="n">
        <f aca="false">'別紙様式2-3（６月以降分）'!AB130</f>
        <v>7</v>
      </c>
      <c r="AC130" s="627" t="s">
        <v>115</v>
      </c>
      <c r="AD130" s="905" t="n">
        <f aca="false">'別紙様式2-3（６月以降分）'!AD130</f>
        <v>3</v>
      </c>
      <c r="AE130" s="627" t="s">
        <v>116</v>
      </c>
      <c r="AF130" s="627" t="s">
        <v>127</v>
      </c>
      <c r="AG130" s="627" t="n">
        <f aca="false">IF(X130&gt;=1,(AB130*12+AD130)-(X130*12+Z130)+1,"")</f>
        <v>10</v>
      </c>
      <c r="AH130" s="822" t="s">
        <v>407</v>
      </c>
      <c r="AI130" s="867" t="str">
        <f aca="false">'別紙様式2-3（６月以降分）'!AI130</f>
        <v/>
      </c>
      <c r="AJ130" s="906" t="str">
        <f aca="false">'別紙様式2-3（６月以降分）'!AJ130</f>
        <v/>
      </c>
      <c r="AK130" s="938" t="n">
        <f aca="false">'別紙様式2-3（６月以降分）'!AK130</f>
        <v>0</v>
      </c>
      <c r="AL130" s="908" t="str">
        <f aca="false">IF('別紙様式2-3（６月以降分）'!AL130="","",'別紙様式2-3（６月以降分）'!AL130)</f>
        <v/>
      </c>
      <c r="AM130" s="909" t="n">
        <f aca="false">'別紙様式2-3（６月以降分）'!AM130</f>
        <v>0</v>
      </c>
      <c r="AN130" s="910" t="str">
        <f aca="false">IF('別紙様式2-3（６月以降分）'!AN130="","",'別紙様式2-3（６月以降分）'!AN130)</f>
        <v/>
      </c>
      <c r="AO130" s="705" t="str">
        <f aca="false">IF('別紙様式2-3（６月以降分）'!AO130="","",'別紙様式2-3（６月以降分）'!AO130)</f>
        <v/>
      </c>
      <c r="AP130" s="912" t="str">
        <f aca="false">IF('別紙様式2-3（６月以降分）'!AP130="","",'別紙様式2-3（６月以降分）'!AP130)</f>
        <v/>
      </c>
      <c r="AQ130" s="705" t="str">
        <f aca="false">IF('別紙様式2-3（６月以降分）'!AQ130="","",'別紙様式2-3（６月以降分）'!AQ130)</f>
        <v/>
      </c>
      <c r="AR130" s="914" t="str">
        <f aca="false">IF('別紙様式2-3（６月以降分）'!AR130="","",'別紙様式2-3（６月以降分）'!AR130)</f>
        <v/>
      </c>
      <c r="AS130" s="915" t="str">
        <f aca="false">IF('別紙様式2-3（６月以降分）'!AS130="","",'別紙様式2-3（６月以降分）'!AS130)</f>
        <v/>
      </c>
      <c r="AT130" s="916" t="str">
        <f aca="false">IF(AV132="","",IF(V132&lt;V130,"！加算の要件上は問題ありませんが、令和６年度当初の新加算の加算率と比較して、移行後の加算率が下がる計画になっています。",""))</f>
        <v/>
      </c>
      <c r="AU130" s="939"/>
      <c r="AV130" s="918"/>
      <c r="AW130" s="878" t="str">
        <f aca="false">IF('別紙様式2-2（４・５月分）'!O101="","",'別紙様式2-2（４・５月分）'!O101)</f>
        <v/>
      </c>
      <c r="AX130" s="834" t="e">
        <f aca="false">IF(SUM('別紙様式2-2（４・５月分）'!P101:P103)=0,"",SUM('別紙様式2-2（４・５月分）'!P101:P103))</f>
        <v>#N/A</v>
      </c>
      <c r="AY130" s="940" t="e">
        <f aca="false">IFERROR(VLOOKUP(K130,【参考】数式用!$AJ$2:$AK$24,2,FALSE),"")))</f>
        <v>#N/A</v>
      </c>
      <c r="AZ130" s="685"/>
      <c r="BE130" s="12"/>
      <c r="BF130" s="832" t="str">
        <f aca="false">G130</f>
        <v/>
      </c>
      <c r="BG130" s="832"/>
      <c r="BH130" s="832"/>
    </row>
    <row r="131" customFormat="false" ht="15" hidden="false" customHeight="true" outlineLevel="0" collapsed="false">
      <c r="A131" s="731"/>
      <c r="B131" s="618"/>
      <c r="C131" s="618"/>
      <c r="D131" s="618"/>
      <c r="E131" s="618"/>
      <c r="F131" s="618"/>
      <c r="G131" s="619"/>
      <c r="H131" s="619"/>
      <c r="I131" s="619"/>
      <c r="J131" s="809"/>
      <c r="K131" s="619"/>
      <c r="L131" s="810"/>
      <c r="M131" s="811"/>
      <c r="N131" s="838" t="str">
        <f aca="false">IF('別紙様式2-2（４・５月分）'!Q102="","",'別紙様式2-2（４・５月分）'!Q102)</f>
        <v/>
      </c>
      <c r="O131" s="864"/>
      <c r="P131" s="814"/>
      <c r="Q131" s="814"/>
      <c r="R131" s="814"/>
      <c r="S131" s="865"/>
      <c r="T131" s="816"/>
      <c r="U131" s="904"/>
      <c r="V131" s="866"/>
      <c r="W131" s="819"/>
      <c r="X131" s="905"/>
      <c r="Y131" s="627"/>
      <c r="Z131" s="905"/>
      <c r="AA131" s="627"/>
      <c r="AB131" s="905"/>
      <c r="AC131" s="627"/>
      <c r="AD131" s="905"/>
      <c r="AE131" s="627"/>
      <c r="AF131" s="627"/>
      <c r="AG131" s="627"/>
      <c r="AH131" s="822"/>
      <c r="AI131" s="867"/>
      <c r="AJ131" s="906"/>
      <c r="AK131" s="938"/>
      <c r="AL131" s="908"/>
      <c r="AM131" s="909"/>
      <c r="AN131" s="910"/>
      <c r="AO131" s="705"/>
      <c r="AP131" s="912"/>
      <c r="AQ131" s="705"/>
      <c r="AR131" s="914"/>
      <c r="AS131" s="915"/>
      <c r="AT131" s="921" t="str">
        <f aca="false">IF(AV132="","",IF(OR(AB132="",AB132&lt;&gt;7,AD132="",AD132&lt;&gt;3),"！算定期間の終わりが令和７年３月になっていません。年度内の廃止予定等がなければ、算定対象月を令和７年３月にしてください。",""))</f>
        <v/>
      </c>
      <c r="AU131" s="939"/>
      <c r="AV131" s="918"/>
      <c r="AW131" s="878" t="str">
        <f aca="false">IF('別紙様式2-2（４・５月分）'!O102="","",'別紙様式2-2（４・５月分）'!O102)</f>
        <v/>
      </c>
      <c r="AX131" s="834"/>
      <c r="AY131" s="940"/>
      <c r="AZ131" s="574"/>
      <c r="BE131" s="12"/>
      <c r="BF131" s="832" t="str">
        <f aca="false">G130</f>
        <v/>
      </c>
      <c r="BG131" s="832"/>
      <c r="BH131" s="832"/>
    </row>
    <row r="132" customFormat="false" ht="15" hidden="false" customHeight="true" outlineLevel="0" collapsed="false">
      <c r="A132" s="731"/>
      <c r="B132" s="618"/>
      <c r="C132" s="618"/>
      <c r="D132" s="618"/>
      <c r="E132" s="618"/>
      <c r="F132" s="618"/>
      <c r="G132" s="619"/>
      <c r="H132" s="619"/>
      <c r="I132" s="619"/>
      <c r="J132" s="809"/>
      <c r="K132" s="619"/>
      <c r="L132" s="810"/>
      <c r="M132" s="811"/>
      <c r="N132" s="838"/>
      <c r="O132" s="864"/>
      <c r="P132" s="874" t="s">
        <v>118</v>
      </c>
      <c r="Q132" s="877" t="e">
        <f aca="false">IFERROR(VLOOKUP('別紙様式2-2（４・５月分）'!AR101,【参考】数式用!$AT$5:$AV$22,3,FALSE),"")))</f>
        <v>#N/A</v>
      </c>
      <c r="R132" s="875" t="s">
        <v>120</v>
      </c>
      <c r="S132" s="876" t="e">
        <f aca="false">IFERROR(VLOOKUP(K130,【参考】数式用!$A$5:$AB$27,MATCH(Q132,【参考】数式用!$B$4:$AB$4,0)+1,0),"")))</f>
        <v>#N/A</v>
      </c>
      <c r="T132" s="844" t="s">
        <v>464</v>
      </c>
      <c r="U132" s="923"/>
      <c r="V132" s="871" t="e">
        <f aca="false">IFERROR(VLOOKUP(K130,【参考】数式用!$A$5:$AB$27,MATCH(U132,【参考】数式用!$B$4:$AB$4,0)+1,0),"")))</f>
        <v>#N/A</v>
      </c>
      <c r="W132" s="847" t="s">
        <v>114</v>
      </c>
      <c r="X132" s="924"/>
      <c r="Y132" s="668" t="s">
        <v>115</v>
      </c>
      <c r="Z132" s="924"/>
      <c r="AA132" s="668" t="s">
        <v>406</v>
      </c>
      <c r="AB132" s="924"/>
      <c r="AC132" s="668" t="s">
        <v>115</v>
      </c>
      <c r="AD132" s="924"/>
      <c r="AE132" s="668" t="s">
        <v>116</v>
      </c>
      <c r="AF132" s="668" t="s">
        <v>127</v>
      </c>
      <c r="AG132" s="668" t="str">
        <f aca="false">IF(X132&gt;=1,(AB132*12+AD132)-(X132*12+Z132)+1,"")</f>
        <v/>
      </c>
      <c r="AH132" s="850" t="s">
        <v>407</v>
      </c>
      <c r="AI132" s="851" t="str">
        <f aca="false">IFERROR(ROUNDDOWN(ROUND(L130*V132,0)*M130,0)*AG132,"")</f>
        <v/>
      </c>
      <c r="AJ132" s="925" t="str">
        <f aca="false">IFERROR(ROUNDDOWN(ROUND((L130*(V132-AX130)),0)*M130,0)*AG132,"")</f>
        <v/>
      </c>
      <c r="AK132" s="853" t="e">
        <f aca="false">IFERROR(ROUNDDOWN(ROUNDDOWN(ROUND(L130*VLOOKUP(K130,【参考】数式用!$A$5:$AB$27,MATCH("新加算Ⅳ",【参考】数式用!$B$4:$AB$4,0)+1,0),0)*M130,0)*AG132*0.5,0),"")),0),0),0))</f>
        <v>#N/A</v>
      </c>
      <c r="AL132" s="926"/>
      <c r="AM132" s="941" t="e">
        <f aca="false">IFERROR(IF('別紙様式2-2（４・５月分）'!Q103="ベア加算","", IF(OR(U132="新加算Ⅰ",U132="新加算Ⅱ",U132="新加算Ⅲ",U132="新加算Ⅳ"),ROUNDDOWN(ROUND(L130*VLOOKUP(K130,【参考】数式用!$A$5:$I$27,MATCH("ベア加算",【参考】数式用!$B$4:$I$4,0)+1,0),0)*M130,0)*AG132,"")),"")),0),0))))</f>
        <v>#N/A</v>
      </c>
      <c r="AN132" s="928"/>
      <c r="AO132" s="931"/>
      <c r="AP132" s="930"/>
      <c r="AQ132" s="931"/>
      <c r="AR132" s="932"/>
      <c r="AS132" s="933"/>
      <c r="AT132" s="921"/>
      <c r="AU132" s="612"/>
      <c r="AV132" s="832" t="str">
        <f aca="false">IF(OR(AB130&lt;&gt;7,AD130&lt;&gt;3),"V列に色付け","")</f>
        <v/>
      </c>
      <c r="AW132" s="878"/>
      <c r="AX132" s="834"/>
      <c r="AY132" s="934"/>
      <c r="AZ132" s="836" t="e">
        <f aca="false">IF(AM132&lt;&gt;"",IF(AN132="○","入力済","未入力"),"")</f>
        <v>#N/A</v>
      </c>
      <c r="BA132" s="836" t="str">
        <f aca="false">IF(OR(U132="新加算Ⅰ",U132="新加算Ⅱ",U132="新加算Ⅲ",U132="新加算Ⅳ",U132="新加算Ⅴ（１）",U132="新加算Ⅴ（２）",U132="新加算Ⅴ（３）",U132="新加算ⅠⅤ（４）",U132="新加算Ⅴ（５）",U132="新加算Ⅴ（６）",U132="新加算Ⅴ（８）",U132="新加算Ⅴ（11）"),IF(OR(AO132="○",AO132="令和６年度中に満たす"),"入力済","未入力"),"")</f>
        <v/>
      </c>
      <c r="BB132" s="836" t="str">
        <f aca="false">IF(OR(U132="新加算Ⅴ（７）",U132="新加算Ⅴ（９）",U132="新加算Ⅴ（10）",U132="新加算Ⅴ（12）",U132="新加算Ⅴ（13）",U132="新加算Ⅴ（14）"),IF(OR(AP132="○",AP132="令和６年度中に満たす"),"入力済","未入力"),"")</f>
        <v/>
      </c>
      <c r="BC132" s="836" t="str">
        <f aca="false">IF(OR(U132="新加算Ⅰ",U132="新加算Ⅱ",U132="新加算Ⅲ",U132="新加算Ⅴ（１）",U132="新加算Ⅴ（３）",U132="新加算Ⅴ（８）"),IF(OR(AQ132="○",AQ132="令和６年度中に満たす"),"入力済","未入力"),"")</f>
        <v/>
      </c>
      <c r="BD132" s="935" t="str">
        <f aca="false">IF(OR(U132="新加算Ⅰ",U132="新加算Ⅱ",U132="新加算Ⅴ（１）",U132="新加算Ⅴ（２）",U132="新加算Ⅴ（３）",U132="新加算Ⅴ（４）",U132="新加算Ⅴ（５）",U132="新加算Ⅴ（６）",U132="新加算Ⅴ（７）",U132="新加算Ⅴ（９）",U132="新加算Ⅴ（10）",U132="新加算Ⅴ（12）"),IF(OR(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（病院等（老健以外）)",K130&lt;&gt;"（介護予防）短期入所療養介護（医療院）"),AR132&lt;&gt;""),1,""),"")</f>
        <v/>
      </c>
      <c r="BE132" s="832" t="str">
        <f aca="false">IF(OR(U132="新加算Ⅰ",U132="新加算Ⅴ（１）",U132="新加算Ⅴ（２）",U132="新加算Ⅴ（５）",U132="新加算Ⅴ（７）",U132="新加算Ⅴ（10）"),IF(AS132="","未入力","入力済"),"")</f>
        <v/>
      </c>
      <c r="BF132" s="832" t="str">
        <f aca="false">G130</f>
        <v/>
      </c>
      <c r="BG132" s="832"/>
      <c r="BH132" s="832"/>
    </row>
    <row r="133" customFormat="false" ht="30" hidden="false" customHeight="true" outlineLevel="0" collapsed="false">
      <c r="A133" s="731"/>
      <c r="B133" s="618"/>
      <c r="C133" s="618"/>
      <c r="D133" s="618"/>
      <c r="E133" s="618"/>
      <c r="F133" s="618"/>
      <c r="G133" s="619"/>
      <c r="H133" s="619"/>
      <c r="I133" s="619"/>
      <c r="J133" s="809"/>
      <c r="K133" s="619"/>
      <c r="L133" s="810"/>
      <c r="M133" s="811"/>
      <c r="N133" s="860" t="str">
        <f aca="false">IF('別紙様式2-2（４・５月分）'!Q103="","",'別紙様式2-2（４・５月分）'!Q103)</f>
        <v/>
      </c>
      <c r="O133" s="864"/>
      <c r="P133" s="874"/>
      <c r="Q133" s="877"/>
      <c r="R133" s="875"/>
      <c r="S133" s="876"/>
      <c r="T133" s="844"/>
      <c r="U133" s="923"/>
      <c r="V133" s="871"/>
      <c r="W133" s="847"/>
      <c r="X133" s="924"/>
      <c r="Y133" s="668"/>
      <c r="Z133" s="924"/>
      <c r="AA133" s="668"/>
      <c r="AB133" s="924"/>
      <c r="AC133" s="668"/>
      <c r="AD133" s="924"/>
      <c r="AE133" s="668"/>
      <c r="AF133" s="668"/>
      <c r="AG133" s="668"/>
      <c r="AH133" s="850"/>
      <c r="AI133" s="851"/>
      <c r="AJ133" s="925"/>
      <c r="AK133" s="853"/>
      <c r="AL133" s="926"/>
      <c r="AM133" s="941"/>
      <c r="AN133" s="928"/>
      <c r="AO133" s="931"/>
      <c r="AP133" s="930"/>
      <c r="AQ133" s="931"/>
      <c r="AR133" s="932"/>
      <c r="AS133" s="933"/>
      <c r="AT133" s="936" t="str">
        <f aca="false">IF(AV132="","",IF(OR(U132="",AND(N133="ベア加算なし",OR(U132="新加算Ⅰ",U132="新加算Ⅱ",U132="新加算Ⅲ",U132="新加算Ⅳ"),AN132=""),AND(OR(U132="新加算Ⅰ",U132="新加算Ⅱ",U132="新加算Ⅲ",U132="新加算Ⅳ"),AO132=""),AND(OR(U132="新加算Ⅰ",U132="新加算Ⅱ",U132="新加算Ⅲ"),AQ132=""),AND(OR(U132="新加算Ⅰ",U132="新加算Ⅱ"),AR132=""),AND(OR(U132="新加算Ⅰ"),AS132="")),"！記入が必要な欄（ピンク色のセル）に空欄があります。空欄を埋めてください。",""))</f>
        <v/>
      </c>
      <c r="AU133" s="612"/>
      <c r="AV133" s="832"/>
      <c r="AW133" s="878" t="str">
        <f aca="false">IF('別紙様式2-2（４・５月分）'!O103="","",'別紙様式2-2（４・５月分）'!O103)</f>
        <v/>
      </c>
      <c r="AX133" s="834"/>
      <c r="AY133" s="937"/>
      <c r="AZ133" s="836" t="str">
        <f aca="false">IF(OR(U133="新加算Ⅰ",U133="新加算Ⅱ",U133="新加算Ⅲ",U133="新加算Ⅳ",U133="新加算Ⅴ（１）",U133="新加算Ⅴ（２）",U133="新加算Ⅴ（３）",U133="新加算ⅠⅤ（４）",U133="新加算Ⅴ（５）",U133="新加算Ⅴ（６）",U133="新加算Ⅴ（８）",U133="新加算Ⅴ（11）"),IF(AJ133="○","","未入力"),"")</f>
        <v/>
      </c>
      <c r="BA133" s="836" t="str">
        <f aca="false">IF(OR(V133="新加算Ⅰ",V133="新加算Ⅱ",V133="新加算Ⅲ",V133="新加算Ⅳ",V133="新加算Ⅴ（１）",V133="新加算Ⅴ（２）",V133="新加算Ⅴ（３）",V133="新加算ⅠⅤ（４）",V133="新加算Ⅴ（５）",V133="新加算Ⅴ（６）",V133="新加算Ⅴ（８）",V133="新加算Ⅴ（11）"),IF(AK133="○","","未入力"),"")</f>
        <v/>
      </c>
      <c r="BB133" s="836" t="str">
        <f aca="false">IF(OR(V133="新加算Ⅴ（７）",V133="新加算Ⅴ（９）",V133="新加算Ⅴ（10）",V133="新加算Ⅴ（12）",V133="新加算Ⅴ（13）",V133="新加算Ⅴ（14）"),IF(AL133="○","","未入力"),"")</f>
        <v/>
      </c>
      <c r="BC133" s="836" t="str">
        <f aca="false">IF(OR(V133="新加算Ⅰ",V133="新加算Ⅱ",V133="新加算Ⅲ",V133="新加算Ⅴ（１）",V133="新加算Ⅴ（３）",V133="新加算Ⅴ（８）"),IF(AM133="○","","未入力"),"")</f>
        <v/>
      </c>
      <c r="BD133" s="935" t="str">
        <f aca="false">IF(OR(V133="新加算Ⅰ",V133="新加算Ⅱ",V133="新加算Ⅴ（１）",V133="新加算Ⅴ（２）",V133="新加算Ⅴ（３）",V133="新加算Ⅴ（４）",V133="新加算Ⅴ（５）",V133="新加算Ⅴ（６）",V133="新加算Ⅴ（７）",V133="新加算Ⅴ（９）",V133="新加算Ⅴ（10）",V133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33" s="832" t="str">
        <f aca="false">IF(AND(U133&lt;&gt;"（参考）令和７年度の移行予定",OR(V133="新加算Ⅰ",V133="新加算Ⅴ（１）",V133="新加算Ⅴ（２）",V133="新加算Ⅴ（５）",V133="新加算Ⅴ（７）",V133="新加算Ⅴ（10）")),IF(AO133="","未入力",IF(AO133="いずれも取得していない","要件を満たさない","")),"")</f>
        <v/>
      </c>
      <c r="BF133" s="832" t="str">
        <f aca="false">G130</f>
        <v/>
      </c>
      <c r="BG133" s="832"/>
      <c r="BH133" s="832"/>
    </row>
    <row r="134" customFormat="false" ht="30" hidden="false" customHeight="true" outlineLevel="0" collapsed="false">
      <c r="A134" s="617" t="n">
        <v>31</v>
      </c>
      <c r="B134" s="732" t="str">
        <f aca="false">IF(基本情報入力シート!C84="","",基本情報入力シート!C84)</f>
        <v/>
      </c>
      <c r="C134" s="732"/>
      <c r="D134" s="732"/>
      <c r="E134" s="732"/>
      <c r="F134" s="732"/>
      <c r="G134" s="733" t="str">
        <f aca="false">IF(基本情報入力シート!M84="","",基本情報入力シート!M84)</f>
        <v/>
      </c>
      <c r="H134" s="733" t="str">
        <f aca="false">IF(基本情報入力シート!R84="","",基本情報入力シート!R84)</f>
        <v/>
      </c>
      <c r="I134" s="733" t="str">
        <f aca="false">IF(基本情報入力シート!W84="","",基本情報入力シート!W84)</f>
        <v/>
      </c>
      <c r="J134" s="861" t="str">
        <f aca="false">IF(基本情報入力シート!X84="","",基本情報入力シート!X84)</f>
        <v/>
      </c>
      <c r="K134" s="733" t="str">
        <f aca="false">IF(基本情報入力シート!Y84="","",基本情報入力シート!Y84)</f>
        <v/>
      </c>
      <c r="L134" s="862" t="str">
        <f aca="false">IF(基本情報入力シート!AB84="","",基本情報入力シート!AB84)</f>
        <v/>
      </c>
      <c r="M134" s="863" t="e">
        <f aca="false">IF(基本情報入力シート!AC84="","",基本情報入力シート!AC84)</f>
        <v>#N/A</v>
      </c>
      <c r="N134" s="812" t="str">
        <f aca="false">IF('別紙様式2-2（４・５月分）'!Q104="","",'別紙様式2-2（４・５月分）'!Q104)</f>
        <v/>
      </c>
      <c r="O134" s="864" t="e">
        <f aca="false">IF(SUM('別紙様式2-2（４・５月分）'!R104:R106)=0,"",SUM('別紙様式2-2（４・５月分）'!R104:R106))</f>
        <v>#N/A</v>
      </c>
      <c r="P134" s="814" t="e">
        <f aca="false">IFERROR(VLOOKUP('別紙様式2-2（４・５月分）'!AR104,【参考】数式用!$AT$5:$AU$22,2,FALSE),"")))</f>
        <v>#N/A</v>
      </c>
      <c r="Q134" s="814"/>
      <c r="R134" s="814"/>
      <c r="S134" s="865" t="e">
        <f aca="false">IFERROR(VLOOKUP(K134,【参考】数式用!$A$5:$AB$27,MATCH(P134,【参考】数式用!$B$4:$AB$4,0)+1,0),"")))</f>
        <v>#N/A</v>
      </c>
      <c r="T134" s="816" t="s">
        <v>463</v>
      </c>
      <c r="U134" s="904" t="str">
        <f aca="false">IF('別紙様式2-3（６月以降分）'!U134="","",'別紙様式2-3（６月以降分）'!U134)</f>
        <v/>
      </c>
      <c r="V134" s="866" t="e">
        <f aca="false">IFERROR(VLOOKUP(K134,【参考】数式用!$A$5:$AB$27,MATCH(U134,【参考】数式用!$B$4:$AB$4,0)+1,0),"")))</f>
        <v>#N/A</v>
      </c>
      <c r="W134" s="819" t="s">
        <v>114</v>
      </c>
      <c r="X134" s="905" t="n">
        <f aca="false">'別紙様式2-3（６月以降分）'!X134</f>
        <v>6</v>
      </c>
      <c r="Y134" s="627" t="s">
        <v>115</v>
      </c>
      <c r="Z134" s="905" t="n">
        <f aca="false">'別紙様式2-3（６月以降分）'!Z134</f>
        <v>6</v>
      </c>
      <c r="AA134" s="627" t="s">
        <v>406</v>
      </c>
      <c r="AB134" s="905" t="n">
        <f aca="false">'別紙様式2-3（６月以降分）'!AB134</f>
        <v>7</v>
      </c>
      <c r="AC134" s="627" t="s">
        <v>115</v>
      </c>
      <c r="AD134" s="905" t="n">
        <f aca="false">'別紙様式2-3（６月以降分）'!AD134</f>
        <v>3</v>
      </c>
      <c r="AE134" s="627" t="s">
        <v>116</v>
      </c>
      <c r="AF134" s="627" t="s">
        <v>127</v>
      </c>
      <c r="AG134" s="627" t="n">
        <f aca="false">IF(X134&gt;=1,(AB134*12+AD134)-(X134*12+Z134)+1,"")</f>
        <v>10</v>
      </c>
      <c r="AH134" s="822" t="s">
        <v>407</v>
      </c>
      <c r="AI134" s="867" t="str">
        <f aca="false">'別紙様式2-3（６月以降分）'!AI134</f>
        <v/>
      </c>
      <c r="AJ134" s="906" t="str">
        <f aca="false">'別紙様式2-3（６月以降分）'!AJ134</f>
        <v/>
      </c>
      <c r="AK134" s="938" t="n">
        <f aca="false">'別紙様式2-3（６月以降分）'!AK134</f>
        <v>0</v>
      </c>
      <c r="AL134" s="908" t="str">
        <f aca="false">IF('別紙様式2-3（６月以降分）'!AL134="","",'別紙様式2-3（６月以降分）'!AL134)</f>
        <v/>
      </c>
      <c r="AM134" s="909" t="n">
        <f aca="false">'別紙様式2-3（６月以降分）'!AM134</f>
        <v>0</v>
      </c>
      <c r="AN134" s="910" t="str">
        <f aca="false">IF('別紙様式2-3（６月以降分）'!AN134="","",'別紙様式2-3（６月以降分）'!AN134)</f>
        <v/>
      </c>
      <c r="AO134" s="705" t="str">
        <f aca="false">IF('別紙様式2-3（６月以降分）'!AO134="","",'別紙様式2-3（６月以降分）'!AO134)</f>
        <v/>
      </c>
      <c r="AP134" s="912" t="str">
        <f aca="false">IF('別紙様式2-3（６月以降分）'!AP134="","",'別紙様式2-3（６月以降分）'!AP134)</f>
        <v/>
      </c>
      <c r="AQ134" s="705" t="str">
        <f aca="false">IF('別紙様式2-3（６月以降分）'!AQ134="","",'別紙様式2-3（６月以降分）'!AQ134)</f>
        <v/>
      </c>
      <c r="AR134" s="914" t="str">
        <f aca="false">IF('別紙様式2-3（６月以降分）'!AR134="","",'別紙様式2-3（６月以降分）'!AR134)</f>
        <v/>
      </c>
      <c r="AS134" s="915" t="str">
        <f aca="false">IF('別紙様式2-3（６月以降分）'!AS134="","",'別紙様式2-3（６月以降分）'!AS134)</f>
        <v/>
      </c>
      <c r="AT134" s="916" t="str">
        <f aca="false">IF(AV136="","",IF(V136&lt;V134,"！加算の要件上は問題ありませんが、令和６年度当初の新加算の加算率と比較して、移行後の加算率が下がる計画になっています。",""))</f>
        <v/>
      </c>
      <c r="AU134" s="939"/>
      <c r="AV134" s="918"/>
      <c r="AW134" s="878" t="str">
        <f aca="false">IF('別紙様式2-2（４・５月分）'!O104="","",'別紙様式2-2（４・５月分）'!O104)</f>
        <v/>
      </c>
      <c r="AX134" s="834" t="e">
        <f aca="false">IF(SUM('別紙様式2-2（４・５月分）'!P104:P106)=0,"",SUM('別紙様式2-2（４・５月分）'!P104:P106))</f>
        <v>#N/A</v>
      </c>
      <c r="AY134" s="920" t="e">
        <f aca="false">IFERROR(VLOOKUP(K134,【参考】数式用!$AJ$2:$AK$24,2,FALSE),"")))</f>
        <v>#N/A</v>
      </c>
      <c r="AZ134" s="685"/>
      <c r="BE134" s="12"/>
      <c r="BF134" s="832" t="str">
        <f aca="false">G134</f>
        <v/>
      </c>
      <c r="BG134" s="832"/>
      <c r="BH134" s="832"/>
    </row>
    <row r="135" customFormat="false" ht="15" hidden="false" customHeight="true" outlineLevel="0" collapsed="false">
      <c r="A135" s="617"/>
      <c r="B135" s="732"/>
      <c r="C135" s="732"/>
      <c r="D135" s="732"/>
      <c r="E135" s="732"/>
      <c r="F135" s="732"/>
      <c r="G135" s="733"/>
      <c r="H135" s="733"/>
      <c r="I135" s="733"/>
      <c r="J135" s="861"/>
      <c r="K135" s="733"/>
      <c r="L135" s="862"/>
      <c r="M135" s="863"/>
      <c r="N135" s="838" t="str">
        <f aca="false">IF('別紙様式2-2（４・５月分）'!Q105="","",'別紙様式2-2（４・５月分）'!Q105)</f>
        <v/>
      </c>
      <c r="O135" s="864"/>
      <c r="P135" s="814"/>
      <c r="Q135" s="814"/>
      <c r="R135" s="814"/>
      <c r="S135" s="865"/>
      <c r="T135" s="816"/>
      <c r="U135" s="904"/>
      <c r="V135" s="866"/>
      <c r="W135" s="819"/>
      <c r="X135" s="905"/>
      <c r="Y135" s="627"/>
      <c r="Z135" s="905"/>
      <c r="AA135" s="627"/>
      <c r="AB135" s="905"/>
      <c r="AC135" s="627"/>
      <c r="AD135" s="905"/>
      <c r="AE135" s="627"/>
      <c r="AF135" s="627"/>
      <c r="AG135" s="627"/>
      <c r="AH135" s="822"/>
      <c r="AI135" s="867"/>
      <c r="AJ135" s="906"/>
      <c r="AK135" s="938"/>
      <c r="AL135" s="908"/>
      <c r="AM135" s="909"/>
      <c r="AN135" s="910"/>
      <c r="AO135" s="705"/>
      <c r="AP135" s="912"/>
      <c r="AQ135" s="705"/>
      <c r="AR135" s="914"/>
      <c r="AS135" s="915"/>
      <c r="AT135" s="921" t="str">
        <f aca="false">IF(AV136="","",IF(OR(AB136="",AB136&lt;&gt;7,AD136="",AD136&lt;&gt;3),"！算定期間の終わりが令和７年３月になっていません。年度内の廃止予定等がなければ、算定対象月を令和７年３月にしてください。",""))</f>
        <v/>
      </c>
      <c r="AU135" s="939"/>
      <c r="AV135" s="918"/>
      <c r="AW135" s="878" t="str">
        <f aca="false">IF('別紙様式2-2（４・５月分）'!O105="","",'別紙様式2-2（４・５月分）'!O105)</f>
        <v/>
      </c>
      <c r="AX135" s="834"/>
      <c r="AY135" s="920"/>
      <c r="AZ135" s="574"/>
      <c r="BE135" s="12"/>
      <c r="BF135" s="832" t="str">
        <f aca="false">G134</f>
        <v/>
      </c>
      <c r="BG135" s="832"/>
      <c r="BH135" s="832"/>
    </row>
    <row r="136" customFormat="false" ht="15" hidden="false" customHeight="true" outlineLevel="0" collapsed="false">
      <c r="A136" s="617"/>
      <c r="B136" s="732"/>
      <c r="C136" s="732"/>
      <c r="D136" s="732"/>
      <c r="E136" s="732"/>
      <c r="F136" s="732"/>
      <c r="G136" s="733"/>
      <c r="H136" s="733"/>
      <c r="I136" s="733"/>
      <c r="J136" s="861"/>
      <c r="K136" s="733"/>
      <c r="L136" s="862"/>
      <c r="M136" s="863"/>
      <c r="N136" s="838"/>
      <c r="O136" s="864"/>
      <c r="P136" s="874" t="s">
        <v>118</v>
      </c>
      <c r="Q136" s="877" t="e">
        <f aca="false">IFERROR(VLOOKUP('別紙様式2-2（４・５月分）'!AR104,【参考】数式用!$AT$5:$AV$22,3,FALSE),"")))</f>
        <v>#N/A</v>
      </c>
      <c r="R136" s="875" t="s">
        <v>120</v>
      </c>
      <c r="S136" s="870" t="e">
        <f aca="false">IFERROR(VLOOKUP(K134,【参考】数式用!$A$5:$AB$27,MATCH(Q136,【参考】数式用!$B$4:$AB$4,0)+1,0),"")))</f>
        <v>#N/A</v>
      </c>
      <c r="T136" s="844" t="s">
        <v>464</v>
      </c>
      <c r="U136" s="923"/>
      <c r="V136" s="871" t="e">
        <f aca="false">IFERROR(VLOOKUP(K134,【参考】数式用!$A$5:$AB$27,MATCH(U136,【参考】数式用!$B$4:$AB$4,0)+1,0),"")))</f>
        <v>#N/A</v>
      </c>
      <c r="W136" s="847" t="s">
        <v>114</v>
      </c>
      <c r="X136" s="924"/>
      <c r="Y136" s="668" t="s">
        <v>115</v>
      </c>
      <c r="Z136" s="924"/>
      <c r="AA136" s="668" t="s">
        <v>406</v>
      </c>
      <c r="AB136" s="924"/>
      <c r="AC136" s="668" t="s">
        <v>115</v>
      </c>
      <c r="AD136" s="924"/>
      <c r="AE136" s="668" t="s">
        <v>116</v>
      </c>
      <c r="AF136" s="668" t="s">
        <v>127</v>
      </c>
      <c r="AG136" s="668" t="str">
        <f aca="false">IF(X136&gt;=1,(AB136*12+AD136)-(X136*12+Z136)+1,"")</f>
        <v/>
      </c>
      <c r="AH136" s="850" t="s">
        <v>407</v>
      </c>
      <c r="AI136" s="851" t="str">
        <f aca="false">IFERROR(ROUNDDOWN(ROUND(L134*V136,0)*M134,0)*AG136,"")</f>
        <v/>
      </c>
      <c r="AJ136" s="925" t="str">
        <f aca="false">IFERROR(ROUNDDOWN(ROUND((L134*(V136-AX134)),0)*M134,0)*AG136,"")</f>
        <v/>
      </c>
      <c r="AK136" s="853" t="e">
        <f aca="false">IFERROR(ROUNDDOWN(ROUNDDOWN(ROUND(L134*VLOOKUP(K134,【参考】数式用!$A$5:$AB$27,MATCH("新加算Ⅳ",【参考】数式用!$B$4:$AB$4,0)+1,0),0)*M134,0)*AG136*0.5,0),"")),0),0),0))</f>
        <v>#N/A</v>
      </c>
      <c r="AL136" s="926"/>
      <c r="AM136" s="941" t="e">
        <f aca="false">IFERROR(IF('別紙様式2-2（４・５月分）'!Q106="ベア加算","", IF(OR(U136="新加算Ⅰ",U136="新加算Ⅱ",U136="新加算Ⅲ",U136="新加算Ⅳ"),ROUNDDOWN(ROUND(L134*VLOOKUP(K134,【参考】数式用!$A$5:$I$27,MATCH("ベア加算",【参考】数式用!$B$4:$I$4,0)+1,0),0)*M134,0)*AG136,"")),"")),0),0))))</f>
        <v>#N/A</v>
      </c>
      <c r="AN136" s="928"/>
      <c r="AO136" s="931"/>
      <c r="AP136" s="930"/>
      <c r="AQ136" s="931"/>
      <c r="AR136" s="932"/>
      <c r="AS136" s="933"/>
      <c r="AT136" s="921"/>
      <c r="AU136" s="612"/>
      <c r="AV136" s="832" t="str">
        <f aca="false">IF(OR(AB134&lt;&gt;7,AD134&lt;&gt;3),"V列に色付け","")</f>
        <v/>
      </c>
      <c r="AW136" s="878"/>
      <c r="AX136" s="834"/>
      <c r="AY136" s="934"/>
      <c r="AZ136" s="836" t="e">
        <f aca="false">IF(AM136&lt;&gt;"",IF(AN136="○","入力済","未入力"),"")</f>
        <v>#N/A</v>
      </c>
      <c r="BA136" s="836" t="str">
        <f aca="false">IF(OR(U136="新加算Ⅰ",U136="新加算Ⅱ",U136="新加算Ⅲ",U136="新加算Ⅳ",U136="新加算Ⅴ（１）",U136="新加算Ⅴ（２）",U136="新加算Ⅴ（３）",U136="新加算ⅠⅤ（４）",U136="新加算Ⅴ（５）",U136="新加算Ⅴ（６）",U136="新加算Ⅴ（８）",U136="新加算Ⅴ（11）"),IF(OR(AO136="○",AO136="令和６年度中に満たす"),"入力済","未入力"),"")</f>
        <v/>
      </c>
      <c r="BB136" s="836" t="str">
        <f aca="false">IF(OR(U136="新加算Ⅴ（７）",U136="新加算Ⅴ（９）",U136="新加算Ⅴ（10）",U136="新加算Ⅴ（12）",U136="新加算Ⅴ（13）",U136="新加算Ⅴ（14）"),IF(OR(AP136="○",AP136="令和６年度中に満たす"),"入力済","未入力"),"")</f>
        <v/>
      </c>
      <c r="BC136" s="836" t="str">
        <f aca="false">IF(OR(U136="新加算Ⅰ",U136="新加算Ⅱ",U136="新加算Ⅲ",U136="新加算Ⅴ（１）",U136="新加算Ⅴ（３）",U136="新加算Ⅴ（８）"),IF(OR(AQ136="○",AQ136="令和６年度中に満たす"),"入力済","未入力"),"")</f>
        <v/>
      </c>
      <c r="BD136" s="935" t="str">
        <f aca="false">IF(OR(U136="新加算Ⅰ",U136="新加算Ⅱ",U136="新加算Ⅴ（１）",U136="新加算Ⅴ（２）",U136="新加算Ⅴ（３）",U136="新加算Ⅴ（４）",U136="新加算Ⅴ（５）",U136="新加算Ⅴ（６）",U136="新加算Ⅴ（７）",U136="新加算Ⅴ（９）",U136="新加算Ⅴ（10）",U136="新加算Ⅴ（12）"),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（病院等（老健以外）)",K134&lt;&gt;"（介護予防）短期入所療養介護（医療院）"),AR136&lt;&gt;""),1,""),"")</f>
        <v/>
      </c>
      <c r="BE136" s="832" t="str">
        <f aca="false">IF(OR(U136="新加算Ⅰ",U136="新加算Ⅴ（１）",U136="新加算Ⅴ（２）",U136="新加算Ⅴ（５）",U136="新加算Ⅴ（７）",U136="新加算Ⅴ（10）"),IF(AS136="","未入力","入力済"),"")</f>
        <v/>
      </c>
      <c r="BF136" s="832" t="str">
        <f aca="false">G134</f>
        <v/>
      </c>
      <c r="BG136" s="832"/>
      <c r="BH136" s="832"/>
    </row>
    <row r="137" customFormat="false" ht="30" hidden="false" customHeight="true" outlineLevel="0" collapsed="false">
      <c r="A137" s="617"/>
      <c r="B137" s="732"/>
      <c r="C137" s="732"/>
      <c r="D137" s="732"/>
      <c r="E137" s="732"/>
      <c r="F137" s="732"/>
      <c r="G137" s="733"/>
      <c r="H137" s="733"/>
      <c r="I137" s="733"/>
      <c r="J137" s="861"/>
      <c r="K137" s="733"/>
      <c r="L137" s="862"/>
      <c r="M137" s="863"/>
      <c r="N137" s="860" t="str">
        <f aca="false">IF('別紙様式2-2（４・５月分）'!Q106="","",'別紙様式2-2（４・５月分）'!Q106)</f>
        <v/>
      </c>
      <c r="O137" s="864"/>
      <c r="P137" s="874"/>
      <c r="Q137" s="877"/>
      <c r="R137" s="875"/>
      <c r="S137" s="870"/>
      <c r="T137" s="844"/>
      <c r="U137" s="923"/>
      <c r="V137" s="871"/>
      <c r="W137" s="847"/>
      <c r="X137" s="924"/>
      <c r="Y137" s="668"/>
      <c r="Z137" s="924"/>
      <c r="AA137" s="668"/>
      <c r="AB137" s="924"/>
      <c r="AC137" s="668"/>
      <c r="AD137" s="924"/>
      <c r="AE137" s="668"/>
      <c r="AF137" s="668"/>
      <c r="AG137" s="668"/>
      <c r="AH137" s="850"/>
      <c r="AI137" s="851"/>
      <c r="AJ137" s="925"/>
      <c r="AK137" s="853"/>
      <c r="AL137" s="926"/>
      <c r="AM137" s="941"/>
      <c r="AN137" s="928"/>
      <c r="AO137" s="931"/>
      <c r="AP137" s="930"/>
      <c r="AQ137" s="931"/>
      <c r="AR137" s="932"/>
      <c r="AS137" s="933"/>
      <c r="AT137" s="936" t="str">
        <f aca="false">IF(AV136="","",IF(OR(U136="",AND(N137="ベア加算なし",OR(U136="新加算Ⅰ",U136="新加算Ⅱ",U136="新加算Ⅲ",U136="新加算Ⅳ"),AN136=""),AND(OR(U136="新加算Ⅰ",U136="新加算Ⅱ",U136="新加算Ⅲ",U136="新加算Ⅳ"),AO136=""),AND(OR(U136="新加算Ⅰ",U136="新加算Ⅱ",U136="新加算Ⅲ"),AQ136=""),AND(OR(U136="新加算Ⅰ",U136="新加算Ⅱ"),AR136=""),AND(OR(U136="新加算Ⅰ"),AS136="")),"！記入が必要な欄（ピンク色のセル）に空欄があります。空欄を埋めてください。",""))</f>
        <v/>
      </c>
      <c r="AU137" s="612"/>
      <c r="AV137" s="832"/>
      <c r="AW137" s="878" t="str">
        <f aca="false">IF('別紙様式2-2（４・５月分）'!O106="","",'別紙様式2-2（４・５月分）'!O106)</f>
        <v/>
      </c>
      <c r="AX137" s="834"/>
      <c r="AY137" s="937"/>
      <c r="AZ137" s="836" t="str">
        <f aca="false">IF(OR(U137="新加算Ⅰ",U137="新加算Ⅱ",U137="新加算Ⅲ",U137="新加算Ⅳ",U137="新加算Ⅴ（１）",U137="新加算Ⅴ（２）",U137="新加算Ⅴ（３）",U137="新加算ⅠⅤ（４）",U137="新加算Ⅴ（５）",U137="新加算Ⅴ（６）",U137="新加算Ⅴ（８）",U137="新加算Ⅴ（11）"),IF(AJ137="○","","未入力"),"")</f>
        <v/>
      </c>
      <c r="BA137" s="836" t="str">
        <f aca="false">IF(OR(V137="新加算Ⅰ",V137="新加算Ⅱ",V137="新加算Ⅲ",V137="新加算Ⅳ",V137="新加算Ⅴ（１）",V137="新加算Ⅴ（２）",V137="新加算Ⅴ（３）",V137="新加算ⅠⅤ（４）",V137="新加算Ⅴ（５）",V137="新加算Ⅴ（６）",V137="新加算Ⅴ（８）",V137="新加算Ⅴ（11）"),IF(AK137="○","","未入力"),"")</f>
        <v/>
      </c>
      <c r="BB137" s="836" t="str">
        <f aca="false">IF(OR(V137="新加算Ⅴ（７）",V137="新加算Ⅴ（９）",V137="新加算Ⅴ（10）",V137="新加算Ⅴ（12）",V137="新加算Ⅴ（13）",V137="新加算Ⅴ（14）"),IF(AL137="○","","未入力"),"")</f>
        <v/>
      </c>
      <c r="BC137" s="836" t="str">
        <f aca="false">IF(OR(V137="新加算Ⅰ",V137="新加算Ⅱ",V137="新加算Ⅲ",V137="新加算Ⅴ（１）",V137="新加算Ⅴ（３）",V137="新加算Ⅴ（８）"),IF(AM137="○","","未入力"),"")</f>
        <v/>
      </c>
      <c r="BD137" s="935" t="str">
        <f aca="false">IF(OR(V137="新加算Ⅰ",V137="新加算Ⅱ",V137="新加算Ⅴ（１）",V137="新加算Ⅴ（２）",V137="新加算Ⅴ（３）",V137="新加算Ⅴ（４）",V137="新加算Ⅴ（５）",V137="新加算Ⅴ（６）",V137="新加算Ⅴ（７）",V137="新加算Ⅴ（９）",V137="新加算Ⅴ（10）",V137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37" s="832" t="str">
        <f aca="false">IF(AND(U137&lt;&gt;"（参考）令和７年度の移行予定",OR(V137="新加算Ⅰ",V137="新加算Ⅴ（１）",V137="新加算Ⅴ（２）",V137="新加算Ⅴ（５）",V137="新加算Ⅴ（７）",V137="新加算Ⅴ（10）")),IF(AO137="","未入力",IF(AO137="いずれも取得していない","要件を満たさない","")),"")</f>
        <v/>
      </c>
      <c r="BF137" s="832" t="str">
        <f aca="false">G134</f>
        <v/>
      </c>
      <c r="BG137" s="832"/>
      <c r="BH137" s="832"/>
    </row>
    <row r="138" customFormat="false" ht="30" hidden="false" customHeight="true" outlineLevel="0" collapsed="false">
      <c r="A138" s="731" t="n">
        <v>32</v>
      </c>
      <c r="B138" s="618" t="str">
        <f aca="false">IF(基本情報入力シート!C85="","",基本情報入力シート!C85)</f>
        <v/>
      </c>
      <c r="C138" s="618"/>
      <c r="D138" s="618"/>
      <c r="E138" s="618"/>
      <c r="F138" s="618"/>
      <c r="G138" s="619" t="str">
        <f aca="false">IF(基本情報入力シート!M85="","",基本情報入力シート!M85)</f>
        <v/>
      </c>
      <c r="H138" s="619" t="str">
        <f aca="false">IF(基本情報入力シート!R85="","",基本情報入力シート!R85)</f>
        <v/>
      </c>
      <c r="I138" s="619" t="str">
        <f aca="false">IF(基本情報入力シート!W85="","",基本情報入力シート!W85)</f>
        <v/>
      </c>
      <c r="J138" s="809" t="str">
        <f aca="false">IF(基本情報入力シート!X85="","",基本情報入力シート!X85)</f>
        <v/>
      </c>
      <c r="K138" s="619" t="str">
        <f aca="false">IF(基本情報入力シート!Y85="","",基本情報入力シート!Y85)</f>
        <v/>
      </c>
      <c r="L138" s="810" t="str">
        <f aca="false">IF(基本情報入力シート!AB85="","",基本情報入力シート!AB85)</f>
        <v/>
      </c>
      <c r="M138" s="811" t="e">
        <f aca="false">IF(基本情報入力シート!AC85="","",基本情報入力シート!AC85)</f>
        <v>#N/A</v>
      </c>
      <c r="N138" s="812" t="str">
        <f aca="false">IF('別紙様式2-2（４・５月分）'!Q107="","",'別紙様式2-2（４・５月分）'!Q107)</f>
        <v/>
      </c>
      <c r="O138" s="864" t="e">
        <f aca="false">IF(SUM('別紙様式2-2（４・５月分）'!R107:R109)=0,"",SUM('別紙様式2-2（４・５月分）'!R107:R109))</f>
        <v>#N/A</v>
      </c>
      <c r="P138" s="814" t="e">
        <f aca="false">IFERROR(VLOOKUP('別紙様式2-2（４・５月分）'!AR107,【参考】数式用!$AT$5:$AU$22,2,FALSE),"")))</f>
        <v>#N/A</v>
      </c>
      <c r="Q138" s="814"/>
      <c r="R138" s="814"/>
      <c r="S138" s="865" t="e">
        <f aca="false">IFERROR(VLOOKUP(K138,【参考】数式用!$A$5:$AB$27,MATCH(P138,【参考】数式用!$B$4:$AB$4,0)+1,0),"")))</f>
        <v>#N/A</v>
      </c>
      <c r="T138" s="816" t="s">
        <v>463</v>
      </c>
      <c r="U138" s="904" t="str">
        <f aca="false">IF('別紙様式2-3（６月以降分）'!U138="","",'別紙様式2-3（６月以降分）'!U138)</f>
        <v/>
      </c>
      <c r="V138" s="866" t="e">
        <f aca="false">IFERROR(VLOOKUP(K138,【参考】数式用!$A$5:$AB$27,MATCH(U138,【参考】数式用!$B$4:$AB$4,0)+1,0),"")))</f>
        <v>#N/A</v>
      </c>
      <c r="W138" s="819" t="s">
        <v>114</v>
      </c>
      <c r="X138" s="905" t="n">
        <f aca="false">'別紙様式2-3（６月以降分）'!X138</f>
        <v>6</v>
      </c>
      <c r="Y138" s="627" t="s">
        <v>115</v>
      </c>
      <c r="Z138" s="905" t="n">
        <f aca="false">'別紙様式2-3（６月以降分）'!Z138</f>
        <v>6</v>
      </c>
      <c r="AA138" s="627" t="s">
        <v>406</v>
      </c>
      <c r="AB138" s="905" t="n">
        <f aca="false">'別紙様式2-3（６月以降分）'!AB138</f>
        <v>7</v>
      </c>
      <c r="AC138" s="627" t="s">
        <v>115</v>
      </c>
      <c r="AD138" s="905" t="n">
        <f aca="false">'別紙様式2-3（６月以降分）'!AD138</f>
        <v>3</v>
      </c>
      <c r="AE138" s="627" t="s">
        <v>116</v>
      </c>
      <c r="AF138" s="627" t="s">
        <v>127</v>
      </c>
      <c r="AG138" s="627" t="n">
        <f aca="false">IF(X138&gt;=1,(AB138*12+AD138)-(X138*12+Z138)+1,"")</f>
        <v>10</v>
      </c>
      <c r="AH138" s="822" t="s">
        <v>407</v>
      </c>
      <c r="AI138" s="867" t="str">
        <f aca="false">'別紙様式2-3（６月以降分）'!AI138</f>
        <v/>
      </c>
      <c r="AJ138" s="906" t="str">
        <f aca="false">'別紙様式2-3（６月以降分）'!AJ138</f>
        <v/>
      </c>
      <c r="AK138" s="938" t="n">
        <f aca="false">'別紙様式2-3（６月以降分）'!AK138</f>
        <v>0</v>
      </c>
      <c r="AL138" s="908" t="str">
        <f aca="false">IF('別紙様式2-3（６月以降分）'!AL138="","",'別紙様式2-3（６月以降分）'!AL138)</f>
        <v/>
      </c>
      <c r="AM138" s="909" t="n">
        <f aca="false">'別紙様式2-3（６月以降分）'!AM138</f>
        <v>0</v>
      </c>
      <c r="AN138" s="910" t="str">
        <f aca="false">IF('別紙様式2-3（６月以降分）'!AN138="","",'別紙様式2-3（６月以降分）'!AN138)</f>
        <v/>
      </c>
      <c r="AO138" s="705" t="str">
        <f aca="false">IF('別紙様式2-3（６月以降分）'!AO138="","",'別紙様式2-3（６月以降分）'!AO138)</f>
        <v/>
      </c>
      <c r="AP138" s="912" t="str">
        <f aca="false">IF('別紙様式2-3（６月以降分）'!AP138="","",'別紙様式2-3（６月以降分）'!AP138)</f>
        <v/>
      </c>
      <c r="AQ138" s="705" t="str">
        <f aca="false">IF('別紙様式2-3（６月以降分）'!AQ138="","",'別紙様式2-3（６月以降分）'!AQ138)</f>
        <v/>
      </c>
      <c r="AR138" s="914" t="str">
        <f aca="false">IF('別紙様式2-3（６月以降分）'!AR138="","",'別紙様式2-3（６月以降分）'!AR138)</f>
        <v/>
      </c>
      <c r="AS138" s="915" t="str">
        <f aca="false">IF('別紙様式2-3（６月以降分）'!AS138="","",'別紙様式2-3（６月以降分）'!AS138)</f>
        <v/>
      </c>
      <c r="AT138" s="916" t="str">
        <f aca="false">IF(AV140="","",IF(V140&lt;V138,"！加算の要件上は問題ありませんが、令和６年度当初の新加算の加算率と比較して、移行後の加算率が下がる計画になっています。",""))</f>
        <v/>
      </c>
      <c r="AU138" s="939"/>
      <c r="AV138" s="918"/>
      <c r="AW138" s="878" t="str">
        <f aca="false">IF('別紙様式2-2（４・５月分）'!O107="","",'別紙様式2-2（４・５月分）'!O107)</f>
        <v/>
      </c>
      <c r="AX138" s="834" t="e">
        <f aca="false">IF(SUM('別紙様式2-2（４・５月分）'!P107:P109)=0,"",SUM('別紙様式2-2（４・５月分）'!P107:P109))</f>
        <v>#N/A</v>
      </c>
      <c r="AY138" s="940" t="e">
        <f aca="false">IFERROR(VLOOKUP(K138,【参考】数式用!$AJ$2:$AK$24,2,FALSE),"")))</f>
        <v>#N/A</v>
      </c>
      <c r="AZ138" s="685"/>
      <c r="BE138" s="12"/>
      <c r="BF138" s="832" t="str">
        <f aca="false">G138</f>
        <v/>
      </c>
      <c r="BG138" s="832"/>
      <c r="BH138" s="832"/>
    </row>
    <row r="139" customFormat="false" ht="15" hidden="false" customHeight="true" outlineLevel="0" collapsed="false">
      <c r="A139" s="731"/>
      <c r="B139" s="618"/>
      <c r="C139" s="618"/>
      <c r="D139" s="618"/>
      <c r="E139" s="618"/>
      <c r="F139" s="618"/>
      <c r="G139" s="619"/>
      <c r="H139" s="619"/>
      <c r="I139" s="619"/>
      <c r="J139" s="809"/>
      <c r="K139" s="619"/>
      <c r="L139" s="810"/>
      <c r="M139" s="811"/>
      <c r="N139" s="838" t="str">
        <f aca="false">IF('別紙様式2-2（４・５月分）'!Q108="","",'別紙様式2-2（４・５月分）'!Q108)</f>
        <v/>
      </c>
      <c r="O139" s="864"/>
      <c r="P139" s="814"/>
      <c r="Q139" s="814"/>
      <c r="R139" s="814"/>
      <c r="S139" s="865"/>
      <c r="T139" s="816"/>
      <c r="U139" s="904"/>
      <c r="V139" s="866"/>
      <c r="W139" s="819"/>
      <c r="X139" s="905"/>
      <c r="Y139" s="627"/>
      <c r="Z139" s="905"/>
      <c r="AA139" s="627"/>
      <c r="AB139" s="905"/>
      <c r="AC139" s="627"/>
      <c r="AD139" s="905"/>
      <c r="AE139" s="627"/>
      <c r="AF139" s="627"/>
      <c r="AG139" s="627"/>
      <c r="AH139" s="822"/>
      <c r="AI139" s="867"/>
      <c r="AJ139" s="906"/>
      <c r="AK139" s="938"/>
      <c r="AL139" s="908"/>
      <c r="AM139" s="909"/>
      <c r="AN139" s="910"/>
      <c r="AO139" s="705"/>
      <c r="AP139" s="912"/>
      <c r="AQ139" s="705"/>
      <c r="AR139" s="914"/>
      <c r="AS139" s="915"/>
      <c r="AT139" s="921" t="str">
        <f aca="false">IF(AV140="","",IF(OR(AB140="",AB140&lt;&gt;7,AD140="",AD140&lt;&gt;3),"！算定期間の終わりが令和７年３月になっていません。年度内の廃止予定等がなければ、算定対象月を令和７年３月にしてください。",""))</f>
        <v/>
      </c>
      <c r="AU139" s="939"/>
      <c r="AV139" s="918"/>
      <c r="AW139" s="878" t="str">
        <f aca="false">IF('別紙様式2-2（４・５月分）'!O108="","",'別紙様式2-2（４・５月分）'!O108)</f>
        <v/>
      </c>
      <c r="AX139" s="834"/>
      <c r="AY139" s="940"/>
      <c r="AZ139" s="574"/>
      <c r="BE139" s="12"/>
      <c r="BF139" s="832" t="str">
        <f aca="false">G138</f>
        <v/>
      </c>
      <c r="BG139" s="832"/>
      <c r="BH139" s="832"/>
    </row>
    <row r="140" customFormat="false" ht="15" hidden="false" customHeight="true" outlineLevel="0" collapsed="false">
      <c r="A140" s="731"/>
      <c r="B140" s="618"/>
      <c r="C140" s="618"/>
      <c r="D140" s="618"/>
      <c r="E140" s="618"/>
      <c r="F140" s="618"/>
      <c r="G140" s="619"/>
      <c r="H140" s="619"/>
      <c r="I140" s="619"/>
      <c r="J140" s="809"/>
      <c r="K140" s="619"/>
      <c r="L140" s="810"/>
      <c r="M140" s="811"/>
      <c r="N140" s="838"/>
      <c r="O140" s="864"/>
      <c r="P140" s="874" t="s">
        <v>118</v>
      </c>
      <c r="Q140" s="877" t="e">
        <f aca="false">IFERROR(VLOOKUP('別紙様式2-2（４・５月分）'!AR107,【参考】数式用!$AT$5:$AV$22,3,FALSE),"")))</f>
        <v>#N/A</v>
      </c>
      <c r="R140" s="875" t="s">
        <v>120</v>
      </c>
      <c r="S140" s="876" t="e">
        <f aca="false">IFERROR(VLOOKUP(K138,【参考】数式用!$A$5:$AB$27,MATCH(Q140,【参考】数式用!$B$4:$AB$4,0)+1,0),"")))</f>
        <v>#N/A</v>
      </c>
      <c r="T140" s="844" t="s">
        <v>464</v>
      </c>
      <c r="U140" s="923"/>
      <c r="V140" s="871" t="e">
        <f aca="false">IFERROR(VLOOKUP(K138,【参考】数式用!$A$5:$AB$27,MATCH(U140,【参考】数式用!$B$4:$AB$4,0)+1,0),"")))</f>
        <v>#N/A</v>
      </c>
      <c r="W140" s="847" t="s">
        <v>114</v>
      </c>
      <c r="X140" s="924"/>
      <c r="Y140" s="668" t="s">
        <v>115</v>
      </c>
      <c r="Z140" s="924"/>
      <c r="AA140" s="668" t="s">
        <v>406</v>
      </c>
      <c r="AB140" s="924"/>
      <c r="AC140" s="668" t="s">
        <v>115</v>
      </c>
      <c r="AD140" s="924"/>
      <c r="AE140" s="668" t="s">
        <v>116</v>
      </c>
      <c r="AF140" s="668" t="s">
        <v>127</v>
      </c>
      <c r="AG140" s="668" t="str">
        <f aca="false">IF(X140&gt;=1,(AB140*12+AD140)-(X140*12+Z140)+1,"")</f>
        <v/>
      </c>
      <c r="AH140" s="850" t="s">
        <v>407</v>
      </c>
      <c r="AI140" s="851" t="str">
        <f aca="false">IFERROR(ROUNDDOWN(ROUND(L138*V140,0)*M138,0)*AG140,"")</f>
        <v/>
      </c>
      <c r="AJ140" s="925" t="str">
        <f aca="false">IFERROR(ROUNDDOWN(ROUND((L138*(V140-AX138)),0)*M138,0)*AG140,"")</f>
        <v/>
      </c>
      <c r="AK140" s="853" t="e">
        <f aca="false">IFERROR(ROUNDDOWN(ROUNDDOWN(ROUND(L138*VLOOKUP(K138,【参考】数式用!$A$5:$AB$27,MATCH("新加算Ⅳ",【参考】数式用!$B$4:$AB$4,0)+1,0),0)*M138,0)*AG140*0.5,0),"")),0),0),0))</f>
        <v>#N/A</v>
      </c>
      <c r="AL140" s="926"/>
      <c r="AM140" s="941" t="e">
        <f aca="false">IFERROR(IF('別紙様式2-2（４・５月分）'!Q109="ベア加算","", IF(OR(U140="新加算Ⅰ",U140="新加算Ⅱ",U140="新加算Ⅲ",U140="新加算Ⅳ"),ROUNDDOWN(ROUND(L138*VLOOKUP(K138,【参考】数式用!$A$5:$I$27,MATCH("ベア加算",【参考】数式用!$B$4:$I$4,0)+1,0),0)*M138,0)*AG140,"")),"")),0),0))))</f>
        <v>#N/A</v>
      </c>
      <c r="AN140" s="928"/>
      <c r="AO140" s="931"/>
      <c r="AP140" s="930"/>
      <c r="AQ140" s="931"/>
      <c r="AR140" s="932"/>
      <c r="AS140" s="933"/>
      <c r="AT140" s="921"/>
      <c r="AU140" s="612"/>
      <c r="AV140" s="832" t="str">
        <f aca="false">IF(OR(AB138&lt;&gt;7,AD138&lt;&gt;3),"V列に色付け","")</f>
        <v/>
      </c>
      <c r="AW140" s="878"/>
      <c r="AX140" s="834"/>
      <c r="AY140" s="934"/>
      <c r="AZ140" s="836" t="e">
        <f aca="false">IF(AM140&lt;&gt;"",IF(AN140="○","入力済","未入力"),"")</f>
        <v>#N/A</v>
      </c>
      <c r="BA140" s="836" t="str">
        <f aca="false">IF(OR(U140="新加算Ⅰ",U140="新加算Ⅱ",U140="新加算Ⅲ",U140="新加算Ⅳ",U140="新加算Ⅴ（１）",U140="新加算Ⅴ（２）",U140="新加算Ⅴ（３）",U140="新加算ⅠⅤ（４）",U140="新加算Ⅴ（５）",U140="新加算Ⅴ（６）",U140="新加算Ⅴ（８）",U140="新加算Ⅴ（11）"),IF(OR(AO140="○",AO140="令和６年度中に満たす"),"入力済","未入力"),"")</f>
        <v/>
      </c>
      <c r="BB140" s="836" t="str">
        <f aca="false">IF(OR(U140="新加算Ⅴ（７）",U140="新加算Ⅴ（９）",U140="新加算Ⅴ（10）",U140="新加算Ⅴ（12）",U140="新加算Ⅴ（13）",U140="新加算Ⅴ（14）"),IF(OR(AP140="○",AP140="令和６年度中に満たす"),"入力済","未入力"),"")</f>
        <v/>
      </c>
      <c r="BC140" s="836" t="str">
        <f aca="false">IF(OR(U140="新加算Ⅰ",U140="新加算Ⅱ",U140="新加算Ⅲ",U140="新加算Ⅴ（１）",U140="新加算Ⅴ（３）",U140="新加算Ⅴ（８）"),IF(OR(AQ140="○",AQ140="令和６年度中に満たす"),"入力済","未入力"),"")</f>
        <v/>
      </c>
      <c r="BD140" s="935" t="str">
        <f aca="false">IF(OR(U140="新加算Ⅰ",U140="新加算Ⅱ",U140="新加算Ⅴ（１）",U140="新加算Ⅴ（２）",U140="新加算Ⅴ（３）",U140="新加算Ⅴ（４）",U140="新加算Ⅴ（５）",U140="新加算Ⅴ（６）",U140="新加算Ⅴ（７）",U140="新加算Ⅴ（９）",U140="新加算Ⅴ（10）",U140="新加算Ⅴ（12）"),IF(OR(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（病院等（老健以外）)",K138&lt;&gt;"（介護予防）短期入所療養介護（医療院）"),AR140&lt;&gt;""),1,""),"")</f>
        <v/>
      </c>
      <c r="BE140" s="832" t="str">
        <f aca="false">IF(OR(U140="新加算Ⅰ",U140="新加算Ⅴ（１）",U140="新加算Ⅴ（２）",U140="新加算Ⅴ（５）",U140="新加算Ⅴ（７）",U140="新加算Ⅴ（10）"),IF(AS140="","未入力","入力済"),"")</f>
        <v/>
      </c>
      <c r="BF140" s="832" t="str">
        <f aca="false">G138</f>
        <v/>
      </c>
      <c r="BG140" s="832"/>
      <c r="BH140" s="832"/>
    </row>
    <row r="141" customFormat="false" ht="30" hidden="false" customHeight="true" outlineLevel="0" collapsed="false">
      <c r="A141" s="731"/>
      <c r="B141" s="618"/>
      <c r="C141" s="618"/>
      <c r="D141" s="618"/>
      <c r="E141" s="618"/>
      <c r="F141" s="618"/>
      <c r="G141" s="619"/>
      <c r="H141" s="619"/>
      <c r="I141" s="619"/>
      <c r="J141" s="809"/>
      <c r="K141" s="619"/>
      <c r="L141" s="810"/>
      <c r="M141" s="811"/>
      <c r="N141" s="860" t="str">
        <f aca="false">IF('別紙様式2-2（４・５月分）'!Q109="","",'別紙様式2-2（４・５月分）'!Q109)</f>
        <v/>
      </c>
      <c r="O141" s="864"/>
      <c r="P141" s="874"/>
      <c r="Q141" s="877"/>
      <c r="R141" s="875"/>
      <c r="S141" s="876"/>
      <c r="T141" s="844"/>
      <c r="U141" s="923"/>
      <c r="V141" s="871"/>
      <c r="W141" s="847"/>
      <c r="X141" s="924"/>
      <c r="Y141" s="668"/>
      <c r="Z141" s="924"/>
      <c r="AA141" s="668"/>
      <c r="AB141" s="924"/>
      <c r="AC141" s="668"/>
      <c r="AD141" s="924"/>
      <c r="AE141" s="668"/>
      <c r="AF141" s="668"/>
      <c r="AG141" s="668"/>
      <c r="AH141" s="850"/>
      <c r="AI141" s="851"/>
      <c r="AJ141" s="925"/>
      <c r="AK141" s="853"/>
      <c r="AL141" s="926"/>
      <c r="AM141" s="941"/>
      <c r="AN141" s="928"/>
      <c r="AO141" s="931"/>
      <c r="AP141" s="930"/>
      <c r="AQ141" s="931"/>
      <c r="AR141" s="932"/>
      <c r="AS141" s="933"/>
      <c r="AT141" s="936" t="str">
        <f aca="false">IF(AV140="","",IF(OR(U140="",AND(N141="ベア加算なし",OR(U140="新加算Ⅰ",U140="新加算Ⅱ",U140="新加算Ⅲ",U140="新加算Ⅳ"),AN140=""),AND(OR(U140="新加算Ⅰ",U140="新加算Ⅱ",U140="新加算Ⅲ",U140="新加算Ⅳ"),AO140=""),AND(OR(U140="新加算Ⅰ",U140="新加算Ⅱ",U140="新加算Ⅲ"),AQ140=""),AND(OR(U140="新加算Ⅰ",U140="新加算Ⅱ"),AR140=""),AND(OR(U140="新加算Ⅰ"),AS140="")),"！記入が必要な欄（ピンク色のセル）に空欄があります。空欄を埋めてください。",""))</f>
        <v/>
      </c>
      <c r="AU141" s="612"/>
      <c r="AV141" s="832"/>
      <c r="AW141" s="878" t="str">
        <f aca="false">IF('別紙様式2-2（４・５月分）'!O109="","",'別紙様式2-2（４・５月分）'!O109)</f>
        <v/>
      </c>
      <c r="AX141" s="834"/>
      <c r="AY141" s="937"/>
      <c r="AZ141" s="836" t="str">
        <f aca="false">IF(OR(U141="新加算Ⅰ",U141="新加算Ⅱ",U141="新加算Ⅲ",U141="新加算Ⅳ",U141="新加算Ⅴ（１）",U141="新加算Ⅴ（２）",U141="新加算Ⅴ（３）",U141="新加算ⅠⅤ（４）",U141="新加算Ⅴ（５）",U141="新加算Ⅴ（６）",U141="新加算Ⅴ（８）",U141="新加算Ⅴ（11）"),IF(AJ141="○","","未入力"),"")</f>
        <v/>
      </c>
      <c r="BA141" s="836" t="str">
        <f aca="false">IF(OR(V141="新加算Ⅰ",V141="新加算Ⅱ",V141="新加算Ⅲ",V141="新加算Ⅳ",V141="新加算Ⅴ（１）",V141="新加算Ⅴ（２）",V141="新加算Ⅴ（３）",V141="新加算ⅠⅤ（４）",V141="新加算Ⅴ（５）",V141="新加算Ⅴ（６）",V141="新加算Ⅴ（８）",V141="新加算Ⅴ（11）"),IF(AK141="○","","未入力"),"")</f>
        <v/>
      </c>
      <c r="BB141" s="836" t="str">
        <f aca="false">IF(OR(V141="新加算Ⅴ（７）",V141="新加算Ⅴ（９）",V141="新加算Ⅴ（10）",V141="新加算Ⅴ（12）",V141="新加算Ⅴ（13）",V141="新加算Ⅴ（14）"),IF(AL141="○","","未入力"),"")</f>
        <v/>
      </c>
      <c r="BC141" s="836" t="str">
        <f aca="false">IF(OR(V141="新加算Ⅰ",V141="新加算Ⅱ",V141="新加算Ⅲ",V141="新加算Ⅴ（１）",V141="新加算Ⅴ（３）",V141="新加算Ⅴ（８）"),IF(AM141="○","","未入力"),"")</f>
        <v/>
      </c>
      <c r="BD141" s="935" t="str">
        <f aca="false">IF(OR(V141="新加算Ⅰ",V141="新加算Ⅱ",V141="新加算Ⅴ（１）",V141="新加算Ⅴ（２）",V141="新加算Ⅴ（３）",V141="新加算Ⅴ（４）",V141="新加算Ⅴ（５）",V141="新加算Ⅴ（６）",V141="新加算Ⅴ（７）",V141="新加算Ⅴ（９）",V141="新加算Ⅴ（10）",V141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1" s="832" t="str">
        <f aca="false">IF(AND(U141&lt;&gt;"（参考）令和７年度の移行予定",OR(V141="新加算Ⅰ",V141="新加算Ⅴ（１）",V141="新加算Ⅴ（２）",V141="新加算Ⅴ（５）",V141="新加算Ⅴ（７）",V141="新加算Ⅴ（10）")),IF(AO141="","未入力",IF(AO141="いずれも取得していない","要件を満たさない","")),"")</f>
        <v/>
      </c>
      <c r="BF141" s="832" t="str">
        <f aca="false">G138</f>
        <v/>
      </c>
      <c r="BG141" s="832"/>
      <c r="BH141" s="832"/>
    </row>
    <row r="142" customFormat="false" ht="30" hidden="false" customHeight="true" outlineLevel="0" collapsed="false">
      <c r="A142" s="617" t="n">
        <v>33</v>
      </c>
      <c r="B142" s="732" t="str">
        <f aca="false">IF(基本情報入力シート!C86="","",基本情報入力シート!C86)</f>
        <v/>
      </c>
      <c r="C142" s="732"/>
      <c r="D142" s="732"/>
      <c r="E142" s="732"/>
      <c r="F142" s="732"/>
      <c r="G142" s="733" t="str">
        <f aca="false">IF(基本情報入力シート!M86="","",基本情報入力シート!M86)</f>
        <v/>
      </c>
      <c r="H142" s="733" t="str">
        <f aca="false">IF(基本情報入力シート!R86="","",基本情報入力シート!R86)</f>
        <v/>
      </c>
      <c r="I142" s="733" t="str">
        <f aca="false">IF(基本情報入力シート!W86="","",基本情報入力シート!W86)</f>
        <v/>
      </c>
      <c r="J142" s="861" t="str">
        <f aca="false">IF(基本情報入力シート!X86="","",基本情報入力シート!X86)</f>
        <v/>
      </c>
      <c r="K142" s="733" t="str">
        <f aca="false">IF(基本情報入力シート!Y86="","",基本情報入力シート!Y86)</f>
        <v/>
      </c>
      <c r="L142" s="862" t="str">
        <f aca="false">IF(基本情報入力シート!AB86="","",基本情報入力シート!AB86)</f>
        <v/>
      </c>
      <c r="M142" s="863" t="e">
        <f aca="false">IF(基本情報入力シート!AC86="","",基本情報入力シート!AC86)</f>
        <v>#N/A</v>
      </c>
      <c r="N142" s="812" t="str">
        <f aca="false">IF('別紙様式2-2（４・５月分）'!Q110="","",'別紙様式2-2（４・５月分）'!Q110)</f>
        <v/>
      </c>
      <c r="O142" s="864" t="e">
        <f aca="false">IF(SUM('別紙様式2-2（４・５月分）'!R110:R112)=0,"",SUM('別紙様式2-2（４・５月分）'!R110:R112))</f>
        <v>#N/A</v>
      </c>
      <c r="P142" s="814" t="e">
        <f aca="false">IFERROR(VLOOKUP('別紙様式2-2（４・５月分）'!AR110,【参考】数式用!$AT$5:$AU$22,2,FALSE),"")))</f>
        <v>#N/A</v>
      </c>
      <c r="Q142" s="814"/>
      <c r="R142" s="814"/>
      <c r="S142" s="865" t="e">
        <f aca="false">IFERROR(VLOOKUP(K142,【参考】数式用!$A$5:$AB$27,MATCH(P142,【参考】数式用!$B$4:$AB$4,0)+1,0),"")))</f>
        <v>#N/A</v>
      </c>
      <c r="T142" s="816" t="s">
        <v>463</v>
      </c>
      <c r="U142" s="904" t="str">
        <f aca="false">IF('別紙様式2-3（６月以降分）'!U142="","",'別紙様式2-3（６月以降分）'!U142)</f>
        <v/>
      </c>
      <c r="V142" s="866" t="e">
        <f aca="false">IFERROR(VLOOKUP(K142,【参考】数式用!$A$5:$AB$27,MATCH(U142,【参考】数式用!$B$4:$AB$4,0)+1,0),"")))</f>
        <v>#N/A</v>
      </c>
      <c r="W142" s="819" t="s">
        <v>114</v>
      </c>
      <c r="X142" s="905" t="n">
        <f aca="false">'別紙様式2-3（６月以降分）'!X142</f>
        <v>6</v>
      </c>
      <c r="Y142" s="627" t="s">
        <v>115</v>
      </c>
      <c r="Z142" s="905" t="n">
        <f aca="false">'別紙様式2-3（６月以降分）'!Z142</f>
        <v>6</v>
      </c>
      <c r="AA142" s="627" t="s">
        <v>406</v>
      </c>
      <c r="AB142" s="905" t="n">
        <f aca="false">'別紙様式2-3（６月以降分）'!AB142</f>
        <v>7</v>
      </c>
      <c r="AC142" s="627" t="s">
        <v>115</v>
      </c>
      <c r="AD142" s="905" t="n">
        <f aca="false">'別紙様式2-3（６月以降分）'!AD142</f>
        <v>3</v>
      </c>
      <c r="AE142" s="627" t="s">
        <v>116</v>
      </c>
      <c r="AF142" s="627" t="s">
        <v>127</v>
      </c>
      <c r="AG142" s="627" t="n">
        <f aca="false">IF(X142&gt;=1,(AB142*12+AD142)-(X142*12+Z142)+1,"")</f>
        <v>10</v>
      </c>
      <c r="AH142" s="822" t="s">
        <v>407</v>
      </c>
      <c r="AI142" s="867" t="str">
        <f aca="false">'別紙様式2-3（６月以降分）'!AI142</f>
        <v/>
      </c>
      <c r="AJ142" s="906" t="str">
        <f aca="false">'別紙様式2-3（６月以降分）'!AJ142</f>
        <v/>
      </c>
      <c r="AK142" s="938" t="n">
        <f aca="false">'別紙様式2-3（６月以降分）'!AK142</f>
        <v>0</v>
      </c>
      <c r="AL142" s="908" t="str">
        <f aca="false">IF('別紙様式2-3（６月以降分）'!AL142="","",'別紙様式2-3（６月以降分）'!AL142)</f>
        <v/>
      </c>
      <c r="AM142" s="909" t="n">
        <f aca="false">'別紙様式2-3（６月以降分）'!AM142</f>
        <v>0</v>
      </c>
      <c r="AN142" s="910" t="str">
        <f aca="false">IF('別紙様式2-3（６月以降分）'!AN142="","",'別紙様式2-3（６月以降分）'!AN142)</f>
        <v/>
      </c>
      <c r="AO142" s="705" t="str">
        <f aca="false">IF('別紙様式2-3（６月以降分）'!AO142="","",'別紙様式2-3（６月以降分）'!AO142)</f>
        <v/>
      </c>
      <c r="AP142" s="912" t="str">
        <f aca="false">IF('別紙様式2-3（６月以降分）'!AP142="","",'別紙様式2-3（６月以降分）'!AP142)</f>
        <v/>
      </c>
      <c r="AQ142" s="705" t="str">
        <f aca="false">IF('別紙様式2-3（６月以降分）'!AQ142="","",'別紙様式2-3（６月以降分）'!AQ142)</f>
        <v/>
      </c>
      <c r="AR142" s="914" t="str">
        <f aca="false">IF('別紙様式2-3（６月以降分）'!AR142="","",'別紙様式2-3（６月以降分）'!AR142)</f>
        <v/>
      </c>
      <c r="AS142" s="915" t="str">
        <f aca="false">IF('別紙様式2-3（６月以降分）'!AS142="","",'別紙様式2-3（６月以降分）'!AS142)</f>
        <v/>
      </c>
      <c r="AT142" s="916" t="str">
        <f aca="false">IF(AV144="","",IF(V144&lt;V142,"！加算の要件上は問題ありませんが、令和６年度当初の新加算の加算率と比較して、移行後の加算率が下がる計画になっています。",""))</f>
        <v/>
      </c>
      <c r="AU142" s="939"/>
      <c r="AV142" s="918"/>
      <c r="AW142" s="878" t="str">
        <f aca="false">IF('別紙様式2-2（４・５月分）'!O110="","",'別紙様式2-2（４・５月分）'!O110)</f>
        <v/>
      </c>
      <c r="AX142" s="834" t="e">
        <f aca="false">IF(SUM('別紙様式2-2（４・５月分）'!P110:P112)=0,"",SUM('別紙様式2-2（４・５月分）'!P110:P112))</f>
        <v>#N/A</v>
      </c>
      <c r="AY142" s="920" t="e">
        <f aca="false">IFERROR(VLOOKUP(K142,【参考】数式用!$AJ$2:$AK$24,2,FALSE),"")))</f>
        <v>#N/A</v>
      </c>
      <c r="AZ142" s="685"/>
      <c r="BE142" s="12"/>
      <c r="BF142" s="832" t="str">
        <f aca="false">G142</f>
        <v/>
      </c>
      <c r="BG142" s="832"/>
      <c r="BH142" s="832"/>
    </row>
    <row r="143" customFormat="false" ht="15" hidden="false" customHeight="true" outlineLevel="0" collapsed="false">
      <c r="A143" s="617"/>
      <c r="B143" s="732"/>
      <c r="C143" s="732"/>
      <c r="D143" s="732"/>
      <c r="E143" s="732"/>
      <c r="F143" s="732"/>
      <c r="G143" s="733"/>
      <c r="H143" s="733"/>
      <c r="I143" s="733"/>
      <c r="J143" s="861"/>
      <c r="K143" s="733"/>
      <c r="L143" s="862"/>
      <c r="M143" s="863"/>
      <c r="N143" s="838" t="str">
        <f aca="false">IF('別紙様式2-2（４・５月分）'!Q111="","",'別紙様式2-2（４・５月分）'!Q111)</f>
        <v/>
      </c>
      <c r="O143" s="864"/>
      <c r="P143" s="814"/>
      <c r="Q143" s="814"/>
      <c r="R143" s="814"/>
      <c r="S143" s="865"/>
      <c r="T143" s="816"/>
      <c r="U143" s="904"/>
      <c r="V143" s="866"/>
      <c r="W143" s="819"/>
      <c r="X143" s="905"/>
      <c r="Y143" s="627"/>
      <c r="Z143" s="905"/>
      <c r="AA143" s="627"/>
      <c r="AB143" s="905"/>
      <c r="AC143" s="627"/>
      <c r="AD143" s="905"/>
      <c r="AE143" s="627"/>
      <c r="AF143" s="627"/>
      <c r="AG143" s="627"/>
      <c r="AH143" s="822"/>
      <c r="AI143" s="867"/>
      <c r="AJ143" s="906"/>
      <c r="AK143" s="938"/>
      <c r="AL143" s="908"/>
      <c r="AM143" s="909"/>
      <c r="AN143" s="910"/>
      <c r="AO143" s="705"/>
      <c r="AP143" s="912"/>
      <c r="AQ143" s="705"/>
      <c r="AR143" s="914"/>
      <c r="AS143" s="915"/>
      <c r="AT143" s="921" t="str">
        <f aca="false">IF(AV144="","",IF(OR(AB144="",AB144&lt;&gt;7,AD144="",AD144&lt;&gt;3),"！算定期間の終わりが令和７年３月になっていません。年度内の廃止予定等がなければ、算定対象月を令和７年３月にしてください。",""))</f>
        <v/>
      </c>
      <c r="AU143" s="939"/>
      <c r="AV143" s="918"/>
      <c r="AW143" s="878" t="str">
        <f aca="false">IF('別紙様式2-2（４・５月分）'!O111="","",'別紙様式2-2（４・５月分）'!O111)</f>
        <v/>
      </c>
      <c r="AX143" s="834"/>
      <c r="AY143" s="920"/>
      <c r="AZ143" s="574"/>
      <c r="BE143" s="12"/>
      <c r="BF143" s="832" t="str">
        <f aca="false">G142</f>
        <v/>
      </c>
      <c r="BG143" s="832"/>
      <c r="BH143" s="832"/>
    </row>
    <row r="144" customFormat="false" ht="15" hidden="false" customHeight="true" outlineLevel="0" collapsed="false">
      <c r="A144" s="617"/>
      <c r="B144" s="732"/>
      <c r="C144" s="732"/>
      <c r="D144" s="732"/>
      <c r="E144" s="732"/>
      <c r="F144" s="732"/>
      <c r="G144" s="733"/>
      <c r="H144" s="733"/>
      <c r="I144" s="733"/>
      <c r="J144" s="861"/>
      <c r="K144" s="733"/>
      <c r="L144" s="862"/>
      <c r="M144" s="863"/>
      <c r="N144" s="838"/>
      <c r="O144" s="864"/>
      <c r="P144" s="874" t="s">
        <v>118</v>
      </c>
      <c r="Q144" s="877" t="e">
        <f aca="false">IFERROR(VLOOKUP('別紙様式2-2（４・５月分）'!AR110,【参考】数式用!$AT$5:$AV$22,3,FALSE),"")))</f>
        <v>#N/A</v>
      </c>
      <c r="R144" s="875" t="s">
        <v>120</v>
      </c>
      <c r="S144" s="870" t="e">
        <f aca="false">IFERROR(VLOOKUP(K142,【参考】数式用!$A$5:$AB$27,MATCH(Q144,【参考】数式用!$B$4:$AB$4,0)+1,0),"")))</f>
        <v>#N/A</v>
      </c>
      <c r="T144" s="844" t="s">
        <v>464</v>
      </c>
      <c r="U144" s="923"/>
      <c r="V144" s="871" t="e">
        <f aca="false">IFERROR(VLOOKUP(K142,【参考】数式用!$A$5:$AB$27,MATCH(U144,【参考】数式用!$B$4:$AB$4,0)+1,0),"")))</f>
        <v>#N/A</v>
      </c>
      <c r="W144" s="847" t="s">
        <v>114</v>
      </c>
      <c r="X144" s="924"/>
      <c r="Y144" s="668" t="s">
        <v>115</v>
      </c>
      <c r="Z144" s="924"/>
      <c r="AA144" s="668" t="s">
        <v>406</v>
      </c>
      <c r="AB144" s="924"/>
      <c r="AC144" s="668" t="s">
        <v>115</v>
      </c>
      <c r="AD144" s="924"/>
      <c r="AE144" s="668" t="s">
        <v>116</v>
      </c>
      <c r="AF144" s="668" t="s">
        <v>127</v>
      </c>
      <c r="AG144" s="668" t="str">
        <f aca="false">IF(X144&gt;=1,(AB144*12+AD144)-(X144*12+Z144)+1,"")</f>
        <v/>
      </c>
      <c r="AH144" s="850" t="s">
        <v>407</v>
      </c>
      <c r="AI144" s="851" t="str">
        <f aca="false">IFERROR(ROUNDDOWN(ROUND(L142*V144,0)*M142,0)*AG144,"")</f>
        <v/>
      </c>
      <c r="AJ144" s="925" t="str">
        <f aca="false">IFERROR(ROUNDDOWN(ROUND((L142*(V144-AX142)),0)*M142,0)*AG144,"")</f>
        <v/>
      </c>
      <c r="AK144" s="853" t="e">
        <f aca="false">IFERROR(ROUNDDOWN(ROUNDDOWN(ROUND(L142*VLOOKUP(K142,【参考】数式用!$A$5:$AB$27,MATCH("新加算Ⅳ",【参考】数式用!$B$4:$AB$4,0)+1,0),0)*M142,0)*AG144*0.5,0),"")),0),0),0))</f>
        <v>#N/A</v>
      </c>
      <c r="AL144" s="926"/>
      <c r="AM144" s="941" t="e">
        <f aca="false">IFERROR(IF('別紙様式2-2（４・５月分）'!Q112="ベア加算","", IF(OR(U144="新加算Ⅰ",U144="新加算Ⅱ",U144="新加算Ⅲ",U144="新加算Ⅳ"),ROUNDDOWN(ROUND(L142*VLOOKUP(K142,【参考】数式用!$A$5:$I$27,MATCH("ベア加算",【参考】数式用!$B$4:$I$4,0)+1,0),0)*M142,0)*AG144,"")),"")),0),0))))</f>
        <v>#N/A</v>
      </c>
      <c r="AN144" s="928"/>
      <c r="AO144" s="931"/>
      <c r="AP144" s="930"/>
      <c r="AQ144" s="931"/>
      <c r="AR144" s="932"/>
      <c r="AS144" s="933"/>
      <c r="AT144" s="921"/>
      <c r="AU144" s="612"/>
      <c r="AV144" s="832" t="str">
        <f aca="false">IF(OR(AB142&lt;&gt;7,AD142&lt;&gt;3),"V列に色付け","")</f>
        <v/>
      </c>
      <c r="AW144" s="878"/>
      <c r="AX144" s="834"/>
      <c r="AY144" s="934"/>
      <c r="AZ144" s="836" t="e">
        <f aca="false">IF(AM144&lt;&gt;"",IF(AN144="○","入力済","未入力"),"")</f>
        <v>#N/A</v>
      </c>
      <c r="BA144" s="836" t="str">
        <f aca="false">IF(OR(U144="新加算Ⅰ",U144="新加算Ⅱ",U144="新加算Ⅲ",U144="新加算Ⅳ",U144="新加算Ⅴ（１）",U144="新加算Ⅴ（２）",U144="新加算Ⅴ（３）",U144="新加算ⅠⅤ（４）",U144="新加算Ⅴ（５）",U144="新加算Ⅴ（６）",U144="新加算Ⅴ（８）",U144="新加算Ⅴ（11）"),IF(OR(AO144="○",AO144="令和６年度中に満たす"),"入力済","未入力"),"")</f>
        <v/>
      </c>
      <c r="BB144" s="836" t="str">
        <f aca="false">IF(OR(U144="新加算Ⅴ（７）",U144="新加算Ⅴ（９）",U144="新加算Ⅴ（10）",U144="新加算Ⅴ（12）",U144="新加算Ⅴ（13）",U144="新加算Ⅴ（14）"),IF(OR(AP144="○",AP144="令和６年度中に満たす"),"入力済","未入力"),"")</f>
        <v/>
      </c>
      <c r="BC144" s="836" t="str">
        <f aca="false">IF(OR(U144="新加算Ⅰ",U144="新加算Ⅱ",U144="新加算Ⅲ",U144="新加算Ⅴ（１）",U144="新加算Ⅴ（３）",U144="新加算Ⅴ（８）"),IF(OR(AQ144="○",AQ144="令和６年度中に満たす"),"入力済","未入力"),"")</f>
        <v/>
      </c>
      <c r="BD144" s="935" t="str">
        <f aca="false">IF(OR(U144="新加算Ⅰ",U144="新加算Ⅱ",U144="新加算Ⅴ（１）",U144="新加算Ⅴ（２）",U144="新加算Ⅴ（３）",U144="新加算Ⅴ（４）",U144="新加算Ⅴ（５）",U144="新加算Ⅴ（６）",U144="新加算Ⅴ（７）",U144="新加算Ⅴ（９）",U144="新加算Ⅴ（10）",U144="新加算Ⅴ（12）"),IF(OR(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（病院等（老健以外）)",K142&lt;&gt;"（介護予防）短期入所療養介護（医療院）"),AR144&lt;&gt;""),1,""),"")</f>
        <v/>
      </c>
      <c r="BE144" s="832" t="str">
        <f aca="false">IF(OR(U144="新加算Ⅰ",U144="新加算Ⅴ（１）",U144="新加算Ⅴ（２）",U144="新加算Ⅴ（５）",U144="新加算Ⅴ（７）",U144="新加算Ⅴ（10）"),IF(AS144="","未入力","入力済"),"")</f>
        <v/>
      </c>
      <c r="BF144" s="832" t="str">
        <f aca="false">G142</f>
        <v/>
      </c>
      <c r="BG144" s="832"/>
      <c r="BH144" s="832"/>
    </row>
    <row r="145" customFormat="false" ht="30" hidden="false" customHeight="true" outlineLevel="0" collapsed="false">
      <c r="A145" s="617"/>
      <c r="B145" s="732"/>
      <c r="C145" s="732"/>
      <c r="D145" s="732"/>
      <c r="E145" s="732"/>
      <c r="F145" s="732"/>
      <c r="G145" s="733"/>
      <c r="H145" s="733"/>
      <c r="I145" s="733"/>
      <c r="J145" s="861"/>
      <c r="K145" s="733"/>
      <c r="L145" s="862"/>
      <c r="M145" s="863"/>
      <c r="N145" s="860" t="str">
        <f aca="false">IF('別紙様式2-2（４・５月分）'!Q112="","",'別紙様式2-2（４・５月分）'!Q112)</f>
        <v/>
      </c>
      <c r="O145" s="864"/>
      <c r="P145" s="874"/>
      <c r="Q145" s="877"/>
      <c r="R145" s="875"/>
      <c r="S145" s="870"/>
      <c r="T145" s="844"/>
      <c r="U145" s="923"/>
      <c r="V145" s="871"/>
      <c r="W145" s="847"/>
      <c r="X145" s="924"/>
      <c r="Y145" s="668"/>
      <c r="Z145" s="924"/>
      <c r="AA145" s="668"/>
      <c r="AB145" s="924"/>
      <c r="AC145" s="668"/>
      <c r="AD145" s="924"/>
      <c r="AE145" s="668"/>
      <c r="AF145" s="668"/>
      <c r="AG145" s="668"/>
      <c r="AH145" s="850"/>
      <c r="AI145" s="851"/>
      <c r="AJ145" s="925"/>
      <c r="AK145" s="853"/>
      <c r="AL145" s="926"/>
      <c r="AM145" s="941"/>
      <c r="AN145" s="928"/>
      <c r="AO145" s="931"/>
      <c r="AP145" s="930"/>
      <c r="AQ145" s="931"/>
      <c r="AR145" s="932"/>
      <c r="AS145" s="933"/>
      <c r="AT145" s="936" t="str">
        <f aca="false">IF(AV144="","",IF(OR(U144="",AND(N145="ベア加算なし",OR(U144="新加算Ⅰ",U144="新加算Ⅱ",U144="新加算Ⅲ",U144="新加算Ⅳ"),AN144=""),AND(OR(U144="新加算Ⅰ",U144="新加算Ⅱ",U144="新加算Ⅲ",U144="新加算Ⅳ"),AO144=""),AND(OR(U144="新加算Ⅰ",U144="新加算Ⅱ",U144="新加算Ⅲ"),AQ144=""),AND(OR(U144="新加算Ⅰ",U144="新加算Ⅱ"),AR144=""),AND(OR(U144="新加算Ⅰ"),AS144="")),"！記入が必要な欄（ピンク色のセル）に空欄があります。空欄を埋めてください。",""))</f>
        <v/>
      </c>
      <c r="AU145" s="612"/>
      <c r="AV145" s="832"/>
      <c r="AW145" s="878" t="str">
        <f aca="false">IF('別紙様式2-2（４・５月分）'!O112="","",'別紙様式2-2（４・５月分）'!O112)</f>
        <v/>
      </c>
      <c r="AX145" s="834"/>
      <c r="AY145" s="937"/>
      <c r="AZ145" s="836" t="str">
        <f aca="false">IF(OR(U145="新加算Ⅰ",U145="新加算Ⅱ",U145="新加算Ⅲ",U145="新加算Ⅳ",U145="新加算Ⅴ（１）",U145="新加算Ⅴ（２）",U145="新加算Ⅴ（３）",U145="新加算ⅠⅤ（４）",U145="新加算Ⅴ（５）",U145="新加算Ⅴ（６）",U145="新加算Ⅴ（８）",U145="新加算Ⅴ（11）"),IF(AJ145="○","","未入力"),"")</f>
        <v/>
      </c>
      <c r="BA145" s="836" t="str">
        <f aca="false">IF(OR(V145="新加算Ⅰ",V145="新加算Ⅱ",V145="新加算Ⅲ",V145="新加算Ⅳ",V145="新加算Ⅴ（１）",V145="新加算Ⅴ（２）",V145="新加算Ⅴ（３）",V145="新加算ⅠⅤ（４）",V145="新加算Ⅴ（５）",V145="新加算Ⅴ（６）",V145="新加算Ⅴ（８）",V145="新加算Ⅴ（11）"),IF(AK145="○","","未入力"),"")</f>
        <v/>
      </c>
      <c r="BB145" s="836" t="str">
        <f aca="false">IF(OR(V145="新加算Ⅴ（７）",V145="新加算Ⅴ（９）",V145="新加算Ⅴ（10）",V145="新加算Ⅴ（12）",V145="新加算Ⅴ（13）",V145="新加算Ⅴ（14）"),IF(AL145="○","","未入力"),"")</f>
        <v/>
      </c>
      <c r="BC145" s="836" t="str">
        <f aca="false">IF(OR(V145="新加算Ⅰ",V145="新加算Ⅱ",V145="新加算Ⅲ",V145="新加算Ⅴ（１）",V145="新加算Ⅴ（３）",V145="新加算Ⅴ（８）"),IF(AM145="○","","未入力"),"")</f>
        <v/>
      </c>
      <c r="BD145" s="935" t="str">
        <f aca="false">IF(OR(V145="新加算Ⅰ",V145="新加算Ⅱ",V145="新加算Ⅴ（１）",V145="新加算Ⅴ（２）",V145="新加算Ⅴ（３）",V145="新加算Ⅴ（４）",V145="新加算Ⅴ（５）",V145="新加算Ⅴ（６）",V145="新加算Ⅴ（７）",V145="新加算Ⅴ（９）",V145="新加算Ⅴ（10）",V145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5" s="832" t="str">
        <f aca="false">IF(AND(U145&lt;&gt;"（参考）令和７年度の移行予定",OR(V145="新加算Ⅰ",V145="新加算Ⅴ（１）",V145="新加算Ⅴ（２）",V145="新加算Ⅴ（５）",V145="新加算Ⅴ（７）",V145="新加算Ⅴ（10）")),IF(AO145="","未入力",IF(AO145="いずれも取得していない","要件を満たさない","")),"")</f>
        <v/>
      </c>
      <c r="BF145" s="832" t="str">
        <f aca="false">G142</f>
        <v/>
      </c>
      <c r="BG145" s="832"/>
      <c r="BH145" s="832"/>
    </row>
    <row r="146" customFormat="false" ht="30" hidden="false" customHeight="true" outlineLevel="0" collapsed="false">
      <c r="A146" s="731" t="n">
        <v>34</v>
      </c>
      <c r="B146" s="618" t="str">
        <f aca="false">IF(基本情報入力シート!C87="","",基本情報入力シート!C87)</f>
        <v/>
      </c>
      <c r="C146" s="618"/>
      <c r="D146" s="618"/>
      <c r="E146" s="618"/>
      <c r="F146" s="618"/>
      <c r="G146" s="619" t="str">
        <f aca="false">IF(基本情報入力シート!M87="","",基本情報入力シート!M87)</f>
        <v/>
      </c>
      <c r="H146" s="619" t="str">
        <f aca="false">IF(基本情報入力シート!R87="","",基本情報入力シート!R87)</f>
        <v/>
      </c>
      <c r="I146" s="619" t="str">
        <f aca="false">IF(基本情報入力シート!W87="","",基本情報入力シート!W87)</f>
        <v/>
      </c>
      <c r="J146" s="809" t="str">
        <f aca="false">IF(基本情報入力シート!X87="","",基本情報入力シート!X87)</f>
        <v/>
      </c>
      <c r="K146" s="619" t="str">
        <f aca="false">IF(基本情報入力シート!Y87="","",基本情報入力シート!Y87)</f>
        <v/>
      </c>
      <c r="L146" s="810" t="str">
        <f aca="false">IF(基本情報入力シート!AB87="","",基本情報入力シート!AB87)</f>
        <v/>
      </c>
      <c r="M146" s="811" t="e">
        <f aca="false">IF(基本情報入力シート!AC87="","",基本情報入力シート!AC87)</f>
        <v>#N/A</v>
      </c>
      <c r="N146" s="812" t="str">
        <f aca="false">IF('別紙様式2-2（４・５月分）'!Q113="","",'別紙様式2-2（４・５月分）'!Q113)</f>
        <v/>
      </c>
      <c r="O146" s="864" t="e">
        <f aca="false">IF(SUM('別紙様式2-2（４・５月分）'!R113:R115)=0,"",SUM('別紙様式2-2（４・５月分）'!R113:R115))</f>
        <v>#N/A</v>
      </c>
      <c r="P146" s="814" t="e">
        <f aca="false">IFERROR(VLOOKUP('別紙様式2-2（４・５月分）'!AR113,【参考】数式用!$AT$5:$AU$22,2,FALSE),"")))</f>
        <v>#N/A</v>
      </c>
      <c r="Q146" s="814"/>
      <c r="R146" s="814"/>
      <c r="S146" s="865" t="e">
        <f aca="false">IFERROR(VLOOKUP(K146,【参考】数式用!$A$5:$AB$27,MATCH(P146,【参考】数式用!$B$4:$AB$4,0)+1,0),"")))</f>
        <v>#N/A</v>
      </c>
      <c r="T146" s="816" t="s">
        <v>463</v>
      </c>
      <c r="U146" s="904" t="str">
        <f aca="false">IF('別紙様式2-3（６月以降分）'!U146="","",'別紙様式2-3（６月以降分）'!U146)</f>
        <v/>
      </c>
      <c r="V146" s="866" t="e">
        <f aca="false">IFERROR(VLOOKUP(K146,【参考】数式用!$A$5:$AB$27,MATCH(U146,【参考】数式用!$B$4:$AB$4,0)+1,0),"")))</f>
        <v>#N/A</v>
      </c>
      <c r="W146" s="819" t="s">
        <v>114</v>
      </c>
      <c r="X146" s="905" t="n">
        <f aca="false">'別紙様式2-3（６月以降分）'!X146</f>
        <v>6</v>
      </c>
      <c r="Y146" s="627" t="s">
        <v>115</v>
      </c>
      <c r="Z146" s="905" t="n">
        <f aca="false">'別紙様式2-3（６月以降分）'!Z146</f>
        <v>6</v>
      </c>
      <c r="AA146" s="627" t="s">
        <v>406</v>
      </c>
      <c r="AB146" s="905" t="n">
        <f aca="false">'別紙様式2-3（６月以降分）'!AB146</f>
        <v>7</v>
      </c>
      <c r="AC146" s="627" t="s">
        <v>115</v>
      </c>
      <c r="AD146" s="905" t="n">
        <f aca="false">'別紙様式2-3（６月以降分）'!AD146</f>
        <v>3</v>
      </c>
      <c r="AE146" s="627" t="s">
        <v>116</v>
      </c>
      <c r="AF146" s="627" t="s">
        <v>127</v>
      </c>
      <c r="AG146" s="627" t="n">
        <f aca="false">IF(X146&gt;=1,(AB146*12+AD146)-(X146*12+Z146)+1,"")</f>
        <v>10</v>
      </c>
      <c r="AH146" s="822" t="s">
        <v>407</v>
      </c>
      <c r="AI146" s="867" t="str">
        <f aca="false">'別紙様式2-3（６月以降分）'!AI146</f>
        <v/>
      </c>
      <c r="AJ146" s="906" t="str">
        <f aca="false">'別紙様式2-3（６月以降分）'!AJ146</f>
        <v/>
      </c>
      <c r="AK146" s="938" t="n">
        <f aca="false">'別紙様式2-3（６月以降分）'!AK146</f>
        <v>0</v>
      </c>
      <c r="AL146" s="908" t="str">
        <f aca="false">IF('別紙様式2-3（６月以降分）'!AL146="","",'別紙様式2-3（６月以降分）'!AL146)</f>
        <v/>
      </c>
      <c r="AM146" s="909" t="n">
        <f aca="false">'別紙様式2-3（６月以降分）'!AM146</f>
        <v>0</v>
      </c>
      <c r="AN146" s="910" t="str">
        <f aca="false">IF('別紙様式2-3（６月以降分）'!AN146="","",'別紙様式2-3（６月以降分）'!AN146)</f>
        <v/>
      </c>
      <c r="AO146" s="705" t="str">
        <f aca="false">IF('別紙様式2-3（６月以降分）'!AO146="","",'別紙様式2-3（６月以降分）'!AO146)</f>
        <v/>
      </c>
      <c r="AP146" s="912" t="str">
        <f aca="false">IF('別紙様式2-3（６月以降分）'!AP146="","",'別紙様式2-3（６月以降分）'!AP146)</f>
        <v/>
      </c>
      <c r="AQ146" s="705" t="str">
        <f aca="false">IF('別紙様式2-3（６月以降分）'!AQ146="","",'別紙様式2-3（６月以降分）'!AQ146)</f>
        <v/>
      </c>
      <c r="AR146" s="914" t="str">
        <f aca="false">IF('別紙様式2-3（６月以降分）'!AR146="","",'別紙様式2-3（６月以降分）'!AR146)</f>
        <v/>
      </c>
      <c r="AS146" s="915" t="str">
        <f aca="false">IF('別紙様式2-3（６月以降分）'!AS146="","",'別紙様式2-3（６月以降分）'!AS146)</f>
        <v/>
      </c>
      <c r="AT146" s="916" t="str">
        <f aca="false">IF(AV148="","",IF(V148&lt;V146,"！加算の要件上は問題ありませんが、令和６年度当初の新加算の加算率と比較して、移行後の加算率が下がる計画になっています。",""))</f>
        <v/>
      </c>
      <c r="AU146" s="939"/>
      <c r="AV146" s="918"/>
      <c r="AW146" s="878" t="str">
        <f aca="false">IF('別紙様式2-2（４・５月分）'!O113="","",'別紙様式2-2（４・５月分）'!O113)</f>
        <v/>
      </c>
      <c r="AX146" s="834" t="e">
        <f aca="false">IF(SUM('別紙様式2-2（４・５月分）'!P113:P115)=0,"",SUM('別紙様式2-2（４・５月分）'!P113:P115))</f>
        <v>#N/A</v>
      </c>
      <c r="AY146" s="940" t="e">
        <f aca="false">IFERROR(VLOOKUP(K146,【参考】数式用!$AJ$2:$AK$24,2,FALSE),"")))</f>
        <v>#N/A</v>
      </c>
      <c r="AZ146" s="685"/>
      <c r="BE146" s="12"/>
      <c r="BF146" s="832" t="str">
        <f aca="false">G146</f>
        <v/>
      </c>
      <c r="BG146" s="832"/>
      <c r="BH146" s="832"/>
    </row>
    <row r="147" customFormat="false" ht="15" hidden="false" customHeight="true" outlineLevel="0" collapsed="false">
      <c r="A147" s="731"/>
      <c r="B147" s="618"/>
      <c r="C147" s="618"/>
      <c r="D147" s="618"/>
      <c r="E147" s="618"/>
      <c r="F147" s="618"/>
      <c r="G147" s="619"/>
      <c r="H147" s="619"/>
      <c r="I147" s="619"/>
      <c r="J147" s="809"/>
      <c r="K147" s="619"/>
      <c r="L147" s="810"/>
      <c r="M147" s="811"/>
      <c r="N147" s="838" t="str">
        <f aca="false">IF('別紙様式2-2（４・５月分）'!Q114="","",'別紙様式2-2（４・５月分）'!Q114)</f>
        <v/>
      </c>
      <c r="O147" s="864"/>
      <c r="P147" s="814"/>
      <c r="Q147" s="814"/>
      <c r="R147" s="814"/>
      <c r="S147" s="865"/>
      <c r="T147" s="816"/>
      <c r="U147" s="904"/>
      <c r="V147" s="866"/>
      <c r="W147" s="819"/>
      <c r="X147" s="905"/>
      <c r="Y147" s="627"/>
      <c r="Z147" s="905"/>
      <c r="AA147" s="627"/>
      <c r="AB147" s="905"/>
      <c r="AC147" s="627"/>
      <c r="AD147" s="905"/>
      <c r="AE147" s="627"/>
      <c r="AF147" s="627"/>
      <c r="AG147" s="627"/>
      <c r="AH147" s="822"/>
      <c r="AI147" s="867"/>
      <c r="AJ147" s="906"/>
      <c r="AK147" s="938"/>
      <c r="AL147" s="908"/>
      <c r="AM147" s="909"/>
      <c r="AN147" s="910"/>
      <c r="AO147" s="705"/>
      <c r="AP147" s="912"/>
      <c r="AQ147" s="705"/>
      <c r="AR147" s="914"/>
      <c r="AS147" s="915"/>
      <c r="AT147" s="921" t="str">
        <f aca="false">IF(AV148="","",IF(OR(AB148="",AB148&lt;&gt;7,AD148="",AD148&lt;&gt;3),"！算定期間の終わりが令和７年３月になっていません。年度内の廃止予定等がなければ、算定対象月を令和７年３月にしてください。",""))</f>
        <v/>
      </c>
      <c r="AU147" s="939"/>
      <c r="AV147" s="918"/>
      <c r="AW147" s="878" t="str">
        <f aca="false">IF('別紙様式2-2（４・５月分）'!O114="","",'別紙様式2-2（４・５月分）'!O114)</f>
        <v/>
      </c>
      <c r="AX147" s="834"/>
      <c r="AY147" s="940"/>
      <c r="AZ147" s="574"/>
      <c r="BE147" s="12"/>
      <c r="BF147" s="832" t="str">
        <f aca="false">G146</f>
        <v/>
      </c>
      <c r="BG147" s="832"/>
      <c r="BH147" s="832"/>
    </row>
    <row r="148" customFormat="false" ht="15" hidden="false" customHeight="true" outlineLevel="0" collapsed="false">
      <c r="A148" s="731"/>
      <c r="B148" s="618"/>
      <c r="C148" s="618"/>
      <c r="D148" s="618"/>
      <c r="E148" s="618"/>
      <c r="F148" s="618"/>
      <c r="G148" s="619"/>
      <c r="H148" s="619"/>
      <c r="I148" s="619"/>
      <c r="J148" s="809"/>
      <c r="K148" s="619"/>
      <c r="L148" s="810"/>
      <c r="M148" s="811"/>
      <c r="N148" s="838"/>
      <c r="O148" s="864"/>
      <c r="P148" s="874" t="s">
        <v>118</v>
      </c>
      <c r="Q148" s="877" t="e">
        <f aca="false">IFERROR(VLOOKUP('別紙様式2-2（４・５月分）'!AR113,【参考】数式用!$AT$5:$AV$22,3,FALSE),"")))</f>
        <v>#N/A</v>
      </c>
      <c r="R148" s="875" t="s">
        <v>120</v>
      </c>
      <c r="S148" s="876" t="e">
        <f aca="false">IFERROR(VLOOKUP(K146,【参考】数式用!$A$5:$AB$27,MATCH(Q148,【参考】数式用!$B$4:$AB$4,0)+1,0),"")))</f>
        <v>#N/A</v>
      </c>
      <c r="T148" s="844" t="s">
        <v>464</v>
      </c>
      <c r="U148" s="923"/>
      <c r="V148" s="871" t="e">
        <f aca="false">IFERROR(VLOOKUP(K146,【参考】数式用!$A$5:$AB$27,MATCH(U148,【参考】数式用!$B$4:$AB$4,0)+1,0),"")))</f>
        <v>#N/A</v>
      </c>
      <c r="W148" s="847" t="s">
        <v>114</v>
      </c>
      <c r="X148" s="924"/>
      <c r="Y148" s="668" t="s">
        <v>115</v>
      </c>
      <c r="Z148" s="924"/>
      <c r="AA148" s="668" t="s">
        <v>406</v>
      </c>
      <c r="AB148" s="924"/>
      <c r="AC148" s="668" t="s">
        <v>115</v>
      </c>
      <c r="AD148" s="924"/>
      <c r="AE148" s="668" t="s">
        <v>116</v>
      </c>
      <c r="AF148" s="668" t="s">
        <v>127</v>
      </c>
      <c r="AG148" s="668" t="str">
        <f aca="false">IF(X148&gt;=1,(AB148*12+AD148)-(X148*12+Z148)+1,"")</f>
        <v/>
      </c>
      <c r="AH148" s="850" t="s">
        <v>407</v>
      </c>
      <c r="AI148" s="851" t="str">
        <f aca="false">IFERROR(ROUNDDOWN(ROUND(L146*V148,0)*M146,0)*AG148,"")</f>
        <v/>
      </c>
      <c r="AJ148" s="925" t="str">
        <f aca="false">IFERROR(ROUNDDOWN(ROUND((L146*(V148-AX146)),0)*M146,0)*AG148,"")</f>
        <v/>
      </c>
      <c r="AK148" s="853" t="e">
        <f aca="false">IFERROR(ROUNDDOWN(ROUNDDOWN(ROUND(L146*VLOOKUP(K146,【参考】数式用!$A$5:$AB$27,MATCH("新加算Ⅳ",【参考】数式用!$B$4:$AB$4,0)+1,0),0)*M146,0)*AG148*0.5,0),"")),0),0),0))</f>
        <v>#N/A</v>
      </c>
      <c r="AL148" s="926"/>
      <c r="AM148" s="941" t="e">
        <f aca="false">IFERROR(IF('別紙様式2-2（４・５月分）'!Q115="ベア加算","", IF(OR(U148="新加算Ⅰ",U148="新加算Ⅱ",U148="新加算Ⅲ",U148="新加算Ⅳ"),ROUNDDOWN(ROUND(L146*VLOOKUP(K146,【参考】数式用!$A$5:$I$27,MATCH("ベア加算",【参考】数式用!$B$4:$I$4,0)+1,0),0)*M146,0)*AG148,"")),"")),0),0))))</f>
        <v>#N/A</v>
      </c>
      <c r="AN148" s="928"/>
      <c r="AO148" s="931"/>
      <c r="AP148" s="930"/>
      <c r="AQ148" s="931"/>
      <c r="AR148" s="932"/>
      <c r="AS148" s="933"/>
      <c r="AT148" s="921"/>
      <c r="AU148" s="612"/>
      <c r="AV148" s="832" t="str">
        <f aca="false">IF(OR(AB146&lt;&gt;7,AD146&lt;&gt;3),"V列に色付け","")</f>
        <v/>
      </c>
      <c r="AW148" s="878"/>
      <c r="AX148" s="834"/>
      <c r="AY148" s="934"/>
      <c r="AZ148" s="836" t="e">
        <f aca="false">IF(AM148&lt;&gt;"",IF(AN148="○","入力済","未入力"),"")</f>
        <v>#N/A</v>
      </c>
      <c r="BA148" s="836" t="str">
        <f aca="false">IF(OR(U148="新加算Ⅰ",U148="新加算Ⅱ",U148="新加算Ⅲ",U148="新加算Ⅳ",U148="新加算Ⅴ（１）",U148="新加算Ⅴ（２）",U148="新加算Ⅴ（３）",U148="新加算ⅠⅤ（４）",U148="新加算Ⅴ（５）",U148="新加算Ⅴ（６）",U148="新加算Ⅴ（８）",U148="新加算Ⅴ（11）"),IF(OR(AO148="○",AO148="令和６年度中に満たす"),"入力済","未入力"),"")</f>
        <v/>
      </c>
      <c r="BB148" s="836" t="str">
        <f aca="false">IF(OR(U148="新加算Ⅴ（７）",U148="新加算Ⅴ（９）",U148="新加算Ⅴ（10）",U148="新加算Ⅴ（12）",U148="新加算Ⅴ（13）",U148="新加算Ⅴ（14）"),IF(OR(AP148="○",AP148="令和６年度中に満たす"),"入力済","未入力"),"")</f>
        <v/>
      </c>
      <c r="BC148" s="836" t="str">
        <f aca="false">IF(OR(U148="新加算Ⅰ",U148="新加算Ⅱ",U148="新加算Ⅲ",U148="新加算Ⅴ（１）",U148="新加算Ⅴ（３）",U148="新加算Ⅴ（８）"),IF(OR(AQ148="○",AQ148="令和６年度中に満たす"),"入力済","未入力"),"")</f>
        <v/>
      </c>
      <c r="BD148" s="935" t="str">
        <f aca="false">IF(OR(U148="新加算Ⅰ",U148="新加算Ⅱ",U148="新加算Ⅴ（１）",U148="新加算Ⅴ（２）",U148="新加算Ⅴ（３）",U148="新加算Ⅴ（４）",U148="新加算Ⅴ（５）",U148="新加算Ⅴ（６）",U148="新加算Ⅴ（７）",U148="新加算Ⅴ（９）",U148="新加算Ⅴ（10）",U148="新加算Ⅴ（12）"),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（病院等（老健以外）)",K146&lt;&gt;"（介護予防）短期入所療養介護（医療院）"),AR148&lt;&gt;""),1,""),"")</f>
        <v/>
      </c>
      <c r="BE148" s="832" t="str">
        <f aca="false">IF(OR(U148="新加算Ⅰ",U148="新加算Ⅴ（１）",U148="新加算Ⅴ（２）",U148="新加算Ⅴ（５）",U148="新加算Ⅴ（７）",U148="新加算Ⅴ（10）"),IF(AS148="","未入力","入力済"),"")</f>
        <v/>
      </c>
      <c r="BF148" s="832" t="str">
        <f aca="false">G146</f>
        <v/>
      </c>
      <c r="BG148" s="832"/>
      <c r="BH148" s="832"/>
    </row>
    <row r="149" customFormat="false" ht="30" hidden="false" customHeight="true" outlineLevel="0" collapsed="false">
      <c r="A149" s="731"/>
      <c r="B149" s="618"/>
      <c r="C149" s="618"/>
      <c r="D149" s="618"/>
      <c r="E149" s="618"/>
      <c r="F149" s="618"/>
      <c r="G149" s="619"/>
      <c r="H149" s="619"/>
      <c r="I149" s="619"/>
      <c r="J149" s="809"/>
      <c r="K149" s="619"/>
      <c r="L149" s="810"/>
      <c r="M149" s="811"/>
      <c r="N149" s="860" t="str">
        <f aca="false">IF('別紙様式2-2（４・５月分）'!Q115="","",'別紙様式2-2（４・５月分）'!Q115)</f>
        <v/>
      </c>
      <c r="O149" s="864"/>
      <c r="P149" s="874"/>
      <c r="Q149" s="877"/>
      <c r="R149" s="875"/>
      <c r="S149" s="876"/>
      <c r="T149" s="844"/>
      <c r="U149" s="923"/>
      <c r="V149" s="871"/>
      <c r="W149" s="847"/>
      <c r="X149" s="924"/>
      <c r="Y149" s="668"/>
      <c r="Z149" s="924"/>
      <c r="AA149" s="668"/>
      <c r="AB149" s="924"/>
      <c r="AC149" s="668"/>
      <c r="AD149" s="924"/>
      <c r="AE149" s="668"/>
      <c r="AF149" s="668"/>
      <c r="AG149" s="668"/>
      <c r="AH149" s="850"/>
      <c r="AI149" s="851"/>
      <c r="AJ149" s="925"/>
      <c r="AK149" s="853"/>
      <c r="AL149" s="926"/>
      <c r="AM149" s="941"/>
      <c r="AN149" s="928"/>
      <c r="AO149" s="931"/>
      <c r="AP149" s="930"/>
      <c r="AQ149" s="931"/>
      <c r="AR149" s="932"/>
      <c r="AS149" s="933"/>
      <c r="AT149" s="936" t="str">
        <f aca="false">IF(AV148="","",IF(OR(U148="",AND(N149="ベア加算なし",OR(U148="新加算Ⅰ",U148="新加算Ⅱ",U148="新加算Ⅲ",U148="新加算Ⅳ"),AN148=""),AND(OR(U148="新加算Ⅰ",U148="新加算Ⅱ",U148="新加算Ⅲ",U148="新加算Ⅳ"),AO148=""),AND(OR(U148="新加算Ⅰ",U148="新加算Ⅱ",U148="新加算Ⅲ"),AQ148=""),AND(OR(U148="新加算Ⅰ",U148="新加算Ⅱ"),AR148=""),AND(OR(U148="新加算Ⅰ"),AS148="")),"！記入が必要な欄（ピンク色のセル）に空欄があります。空欄を埋めてください。",""))</f>
        <v/>
      </c>
      <c r="AU149" s="612"/>
      <c r="AV149" s="832"/>
      <c r="AW149" s="878" t="str">
        <f aca="false">IF('別紙様式2-2（４・５月分）'!O115="","",'別紙様式2-2（４・５月分）'!O115)</f>
        <v/>
      </c>
      <c r="AX149" s="834"/>
      <c r="AY149" s="937"/>
      <c r="AZ149" s="836" t="str">
        <f aca="false">IF(OR(U149="新加算Ⅰ",U149="新加算Ⅱ",U149="新加算Ⅲ",U149="新加算Ⅳ",U149="新加算Ⅴ（１）",U149="新加算Ⅴ（２）",U149="新加算Ⅴ（３）",U149="新加算ⅠⅤ（４）",U149="新加算Ⅴ（５）",U149="新加算Ⅴ（６）",U149="新加算Ⅴ（８）",U149="新加算Ⅴ（11）"),IF(AJ149="○","","未入力"),"")</f>
        <v/>
      </c>
      <c r="BA149" s="836" t="str">
        <f aca="false">IF(OR(V149="新加算Ⅰ",V149="新加算Ⅱ",V149="新加算Ⅲ",V149="新加算Ⅳ",V149="新加算Ⅴ（１）",V149="新加算Ⅴ（２）",V149="新加算Ⅴ（３）",V149="新加算ⅠⅤ（４）",V149="新加算Ⅴ（５）",V149="新加算Ⅴ（６）",V149="新加算Ⅴ（８）",V149="新加算Ⅴ（11）"),IF(AK149="○","","未入力"),"")</f>
        <v/>
      </c>
      <c r="BB149" s="836" t="str">
        <f aca="false">IF(OR(V149="新加算Ⅴ（７）",V149="新加算Ⅴ（９）",V149="新加算Ⅴ（10）",V149="新加算Ⅴ（12）",V149="新加算Ⅴ（13）",V149="新加算Ⅴ（14）"),IF(AL149="○","","未入力"),"")</f>
        <v/>
      </c>
      <c r="BC149" s="836" t="str">
        <f aca="false">IF(OR(V149="新加算Ⅰ",V149="新加算Ⅱ",V149="新加算Ⅲ",V149="新加算Ⅴ（１）",V149="新加算Ⅴ（３）",V149="新加算Ⅴ（８）"),IF(AM149="○","","未入力"),"")</f>
        <v/>
      </c>
      <c r="BD149" s="935" t="str">
        <f aca="false">IF(OR(V149="新加算Ⅰ",V149="新加算Ⅱ",V149="新加算Ⅴ（１）",V149="新加算Ⅴ（２）",V149="新加算Ⅴ（３）",V149="新加算Ⅴ（４）",V149="新加算Ⅴ（５）",V149="新加算Ⅴ（６）",V149="新加算Ⅴ（７）",V149="新加算Ⅴ（９）",V149="新加算Ⅴ（10）",V149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9" s="832" t="str">
        <f aca="false">IF(AND(U149&lt;&gt;"（参考）令和７年度の移行予定",OR(V149="新加算Ⅰ",V149="新加算Ⅴ（１）",V149="新加算Ⅴ（２）",V149="新加算Ⅴ（５）",V149="新加算Ⅴ（７）",V149="新加算Ⅴ（10）")),IF(AO149="","未入力",IF(AO149="いずれも取得していない","要件を満たさない","")),"")</f>
        <v/>
      </c>
      <c r="BF149" s="832" t="str">
        <f aca="false">G146</f>
        <v/>
      </c>
      <c r="BG149" s="832"/>
      <c r="BH149" s="832"/>
    </row>
    <row r="150" customFormat="false" ht="30" hidden="false" customHeight="true" outlineLevel="0" collapsed="false">
      <c r="A150" s="617" t="n">
        <v>35</v>
      </c>
      <c r="B150" s="732" t="str">
        <f aca="false">IF(基本情報入力シート!C88="","",基本情報入力シート!C88)</f>
        <v/>
      </c>
      <c r="C150" s="732"/>
      <c r="D150" s="732"/>
      <c r="E150" s="732"/>
      <c r="F150" s="732"/>
      <c r="G150" s="733" t="str">
        <f aca="false">IF(基本情報入力シート!M88="","",基本情報入力シート!M88)</f>
        <v/>
      </c>
      <c r="H150" s="733" t="str">
        <f aca="false">IF(基本情報入力シート!R88="","",基本情報入力シート!R88)</f>
        <v/>
      </c>
      <c r="I150" s="733" t="str">
        <f aca="false">IF(基本情報入力シート!W88="","",基本情報入力シート!W88)</f>
        <v/>
      </c>
      <c r="J150" s="861" t="str">
        <f aca="false">IF(基本情報入力シート!X88="","",基本情報入力シート!X88)</f>
        <v/>
      </c>
      <c r="K150" s="733" t="str">
        <f aca="false">IF(基本情報入力シート!Y88="","",基本情報入力シート!Y88)</f>
        <v/>
      </c>
      <c r="L150" s="862" t="str">
        <f aca="false">IF(基本情報入力シート!AB88="","",基本情報入力シート!AB88)</f>
        <v/>
      </c>
      <c r="M150" s="863" t="e">
        <f aca="false">IF(基本情報入力シート!AC88="","",基本情報入力シート!AC88)</f>
        <v>#N/A</v>
      </c>
      <c r="N150" s="812" t="str">
        <f aca="false">IF('別紙様式2-2（４・５月分）'!Q116="","",'別紙様式2-2（４・５月分）'!Q116)</f>
        <v/>
      </c>
      <c r="O150" s="864" t="e">
        <f aca="false">IF(SUM('別紙様式2-2（４・５月分）'!R116:R118)=0,"",SUM('別紙様式2-2（４・５月分）'!R116:R118))</f>
        <v>#N/A</v>
      </c>
      <c r="P150" s="814" t="e">
        <f aca="false">IFERROR(VLOOKUP('別紙様式2-2（４・５月分）'!AR116,【参考】数式用!$AT$5:$AU$22,2,FALSE),"")))</f>
        <v>#N/A</v>
      </c>
      <c r="Q150" s="814"/>
      <c r="R150" s="814"/>
      <c r="S150" s="865" t="e">
        <f aca="false">IFERROR(VLOOKUP(K150,【参考】数式用!$A$5:$AB$27,MATCH(P150,【参考】数式用!$B$4:$AB$4,0)+1,0),"")))</f>
        <v>#N/A</v>
      </c>
      <c r="T150" s="816" t="s">
        <v>463</v>
      </c>
      <c r="U150" s="904" t="str">
        <f aca="false">IF('別紙様式2-3（６月以降分）'!U150="","",'別紙様式2-3（６月以降分）'!U150)</f>
        <v/>
      </c>
      <c r="V150" s="866" t="e">
        <f aca="false">IFERROR(VLOOKUP(K150,【参考】数式用!$A$5:$AB$27,MATCH(U150,【参考】数式用!$B$4:$AB$4,0)+1,0),"")))</f>
        <v>#N/A</v>
      </c>
      <c r="W150" s="819" t="s">
        <v>114</v>
      </c>
      <c r="X150" s="905" t="n">
        <f aca="false">'別紙様式2-3（６月以降分）'!X150</f>
        <v>6</v>
      </c>
      <c r="Y150" s="627" t="s">
        <v>115</v>
      </c>
      <c r="Z150" s="905" t="n">
        <f aca="false">'別紙様式2-3（６月以降分）'!Z150</f>
        <v>6</v>
      </c>
      <c r="AA150" s="627" t="s">
        <v>406</v>
      </c>
      <c r="AB150" s="905" t="n">
        <f aca="false">'別紙様式2-3（６月以降分）'!AB150</f>
        <v>7</v>
      </c>
      <c r="AC150" s="627" t="s">
        <v>115</v>
      </c>
      <c r="AD150" s="905" t="n">
        <f aca="false">'別紙様式2-3（６月以降分）'!AD150</f>
        <v>3</v>
      </c>
      <c r="AE150" s="627" t="s">
        <v>116</v>
      </c>
      <c r="AF150" s="627" t="s">
        <v>127</v>
      </c>
      <c r="AG150" s="627" t="n">
        <f aca="false">IF(X150&gt;=1,(AB150*12+AD150)-(X150*12+Z150)+1,"")</f>
        <v>10</v>
      </c>
      <c r="AH150" s="822" t="s">
        <v>407</v>
      </c>
      <c r="AI150" s="867" t="str">
        <f aca="false">'別紙様式2-3（６月以降分）'!AI150</f>
        <v/>
      </c>
      <c r="AJ150" s="906" t="str">
        <f aca="false">'別紙様式2-3（６月以降分）'!AJ150</f>
        <v/>
      </c>
      <c r="AK150" s="938" t="n">
        <f aca="false">'別紙様式2-3（６月以降分）'!AK150</f>
        <v>0</v>
      </c>
      <c r="AL150" s="908" t="str">
        <f aca="false">IF('別紙様式2-3（６月以降分）'!AL150="","",'別紙様式2-3（６月以降分）'!AL150)</f>
        <v/>
      </c>
      <c r="AM150" s="909" t="n">
        <f aca="false">'別紙様式2-3（６月以降分）'!AM150</f>
        <v>0</v>
      </c>
      <c r="AN150" s="910" t="str">
        <f aca="false">IF('別紙様式2-3（６月以降分）'!AN150="","",'別紙様式2-3（６月以降分）'!AN150)</f>
        <v/>
      </c>
      <c r="AO150" s="705" t="str">
        <f aca="false">IF('別紙様式2-3（６月以降分）'!AO150="","",'別紙様式2-3（６月以降分）'!AO150)</f>
        <v/>
      </c>
      <c r="AP150" s="912" t="str">
        <f aca="false">IF('別紙様式2-3（６月以降分）'!AP150="","",'別紙様式2-3（６月以降分）'!AP150)</f>
        <v/>
      </c>
      <c r="AQ150" s="705" t="str">
        <f aca="false">IF('別紙様式2-3（６月以降分）'!AQ150="","",'別紙様式2-3（６月以降分）'!AQ150)</f>
        <v/>
      </c>
      <c r="AR150" s="914" t="str">
        <f aca="false">IF('別紙様式2-3（６月以降分）'!AR150="","",'別紙様式2-3（６月以降分）'!AR150)</f>
        <v/>
      </c>
      <c r="AS150" s="915" t="str">
        <f aca="false">IF('別紙様式2-3（６月以降分）'!AS150="","",'別紙様式2-3（６月以降分）'!AS150)</f>
        <v/>
      </c>
      <c r="AT150" s="916" t="str">
        <f aca="false">IF(AV152="","",IF(V152&lt;V150,"！加算の要件上は問題ありませんが、令和６年度当初の新加算の加算率と比較して、移行後の加算率が下がる計画になっています。",""))</f>
        <v/>
      </c>
      <c r="AU150" s="939"/>
      <c r="AV150" s="918"/>
      <c r="AW150" s="878" t="str">
        <f aca="false">IF('別紙様式2-2（４・５月分）'!O116="","",'別紙様式2-2（４・５月分）'!O116)</f>
        <v/>
      </c>
      <c r="AX150" s="834" t="e">
        <f aca="false">IF(SUM('別紙様式2-2（４・５月分）'!P116:P118)=0,"",SUM('別紙様式2-2（４・５月分）'!P116:P118))</f>
        <v>#N/A</v>
      </c>
      <c r="AY150" s="920" t="e">
        <f aca="false">IFERROR(VLOOKUP(K150,【参考】数式用!$AJ$2:$AK$24,2,FALSE),"")))</f>
        <v>#N/A</v>
      </c>
      <c r="AZ150" s="685"/>
      <c r="BE150" s="12"/>
      <c r="BF150" s="832" t="str">
        <f aca="false">G150</f>
        <v/>
      </c>
      <c r="BG150" s="832"/>
      <c r="BH150" s="832"/>
    </row>
    <row r="151" customFormat="false" ht="15" hidden="false" customHeight="true" outlineLevel="0" collapsed="false">
      <c r="A151" s="617"/>
      <c r="B151" s="732"/>
      <c r="C151" s="732"/>
      <c r="D151" s="732"/>
      <c r="E151" s="732"/>
      <c r="F151" s="732"/>
      <c r="G151" s="733"/>
      <c r="H151" s="733"/>
      <c r="I151" s="733"/>
      <c r="J151" s="861"/>
      <c r="K151" s="733"/>
      <c r="L151" s="862"/>
      <c r="M151" s="863"/>
      <c r="N151" s="838" t="str">
        <f aca="false">IF('別紙様式2-2（４・５月分）'!Q117="","",'別紙様式2-2（４・５月分）'!Q117)</f>
        <v/>
      </c>
      <c r="O151" s="864"/>
      <c r="P151" s="814"/>
      <c r="Q151" s="814"/>
      <c r="R151" s="814"/>
      <c r="S151" s="865"/>
      <c r="T151" s="816"/>
      <c r="U151" s="904"/>
      <c r="V151" s="866"/>
      <c r="W151" s="819"/>
      <c r="X151" s="905"/>
      <c r="Y151" s="627"/>
      <c r="Z151" s="905"/>
      <c r="AA151" s="627"/>
      <c r="AB151" s="905"/>
      <c r="AC151" s="627"/>
      <c r="AD151" s="905"/>
      <c r="AE151" s="627"/>
      <c r="AF151" s="627"/>
      <c r="AG151" s="627"/>
      <c r="AH151" s="822"/>
      <c r="AI151" s="867"/>
      <c r="AJ151" s="906"/>
      <c r="AK151" s="938"/>
      <c r="AL151" s="908"/>
      <c r="AM151" s="909"/>
      <c r="AN151" s="910"/>
      <c r="AO151" s="705"/>
      <c r="AP151" s="912"/>
      <c r="AQ151" s="705"/>
      <c r="AR151" s="914"/>
      <c r="AS151" s="915"/>
      <c r="AT151" s="921" t="str">
        <f aca="false">IF(AV152="","",IF(OR(AB152="",AB152&lt;&gt;7,AD152="",AD152&lt;&gt;3),"！算定期間の終わりが令和７年３月になっていません。年度内の廃止予定等がなければ、算定対象月を令和７年３月にしてください。",""))</f>
        <v/>
      </c>
      <c r="AU151" s="939"/>
      <c r="AV151" s="918"/>
      <c r="AW151" s="878" t="str">
        <f aca="false">IF('別紙様式2-2（４・５月分）'!O117="","",'別紙様式2-2（４・５月分）'!O117)</f>
        <v/>
      </c>
      <c r="AX151" s="834"/>
      <c r="AY151" s="920"/>
      <c r="AZ151" s="574"/>
      <c r="BE151" s="12"/>
      <c r="BF151" s="832" t="str">
        <f aca="false">G150</f>
        <v/>
      </c>
      <c r="BG151" s="832"/>
      <c r="BH151" s="832"/>
    </row>
    <row r="152" customFormat="false" ht="15" hidden="false" customHeight="true" outlineLevel="0" collapsed="false">
      <c r="A152" s="617"/>
      <c r="B152" s="732"/>
      <c r="C152" s="732"/>
      <c r="D152" s="732"/>
      <c r="E152" s="732"/>
      <c r="F152" s="732"/>
      <c r="G152" s="733"/>
      <c r="H152" s="733"/>
      <c r="I152" s="733"/>
      <c r="J152" s="861"/>
      <c r="K152" s="733"/>
      <c r="L152" s="862"/>
      <c r="M152" s="863"/>
      <c r="N152" s="838"/>
      <c r="O152" s="864"/>
      <c r="P152" s="874" t="s">
        <v>118</v>
      </c>
      <c r="Q152" s="877" t="e">
        <f aca="false">IFERROR(VLOOKUP('別紙様式2-2（４・５月分）'!AR116,【参考】数式用!$AT$5:$AV$22,3,FALSE),"")))</f>
        <v>#N/A</v>
      </c>
      <c r="R152" s="875" t="s">
        <v>120</v>
      </c>
      <c r="S152" s="870" t="e">
        <f aca="false">IFERROR(VLOOKUP(K150,【参考】数式用!$A$5:$AB$27,MATCH(Q152,【参考】数式用!$B$4:$AB$4,0)+1,0),"")))</f>
        <v>#N/A</v>
      </c>
      <c r="T152" s="844" t="s">
        <v>464</v>
      </c>
      <c r="U152" s="923"/>
      <c r="V152" s="871" t="e">
        <f aca="false">IFERROR(VLOOKUP(K150,【参考】数式用!$A$5:$AB$27,MATCH(U152,【参考】数式用!$B$4:$AB$4,0)+1,0),"")))</f>
        <v>#N/A</v>
      </c>
      <c r="W152" s="847" t="s">
        <v>114</v>
      </c>
      <c r="X152" s="924"/>
      <c r="Y152" s="668" t="s">
        <v>115</v>
      </c>
      <c r="Z152" s="924"/>
      <c r="AA152" s="668" t="s">
        <v>406</v>
      </c>
      <c r="AB152" s="924"/>
      <c r="AC152" s="668" t="s">
        <v>115</v>
      </c>
      <c r="AD152" s="924"/>
      <c r="AE152" s="668" t="s">
        <v>116</v>
      </c>
      <c r="AF152" s="668" t="s">
        <v>127</v>
      </c>
      <c r="AG152" s="668" t="str">
        <f aca="false">IF(X152&gt;=1,(AB152*12+AD152)-(X152*12+Z152)+1,"")</f>
        <v/>
      </c>
      <c r="AH152" s="850" t="s">
        <v>407</v>
      </c>
      <c r="AI152" s="851" t="str">
        <f aca="false">IFERROR(ROUNDDOWN(ROUND(L150*V152,0)*M150,0)*AG152,"")</f>
        <v/>
      </c>
      <c r="AJ152" s="925" t="str">
        <f aca="false">IFERROR(ROUNDDOWN(ROUND((L150*(V152-AX150)),0)*M150,0)*AG152,"")</f>
        <v/>
      </c>
      <c r="AK152" s="853" t="e">
        <f aca="false">IFERROR(ROUNDDOWN(ROUNDDOWN(ROUND(L150*VLOOKUP(K150,【参考】数式用!$A$5:$AB$27,MATCH("新加算Ⅳ",【参考】数式用!$B$4:$AB$4,0)+1,0),0)*M150,0)*AG152*0.5,0),"")),0),0),0))</f>
        <v>#N/A</v>
      </c>
      <c r="AL152" s="926"/>
      <c r="AM152" s="941" t="e">
        <f aca="false">IFERROR(IF('別紙様式2-2（４・５月分）'!Q118="ベア加算","", IF(OR(U152="新加算Ⅰ",U152="新加算Ⅱ",U152="新加算Ⅲ",U152="新加算Ⅳ"),ROUNDDOWN(ROUND(L150*VLOOKUP(K150,【参考】数式用!$A$5:$I$27,MATCH("ベア加算",【参考】数式用!$B$4:$I$4,0)+1,0),0)*M150,0)*AG152,"")),"")),0),0))))</f>
        <v>#N/A</v>
      </c>
      <c r="AN152" s="928"/>
      <c r="AO152" s="931"/>
      <c r="AP152" s="930"/>
      <c r="AQ152" s="931"/>
      <c r="AR152" s="932"/>
      <c r="AS152" s="933"/>
      <c r="AT152" s="921"/>
      <c r="AU152" s="612"/>
      <c r="AV152" s="832" t="str">
        <f aca="false">IF(OR(AB150&lt;&gt;7,AD150&lt;&gt;3),"V列に色付け","")</f>
        <v/>
      </c>
      <c r="AW152" s="878"/>
      <c r="AX152" s="834"/>
      <c r="AY152" s="934"/>
      <c r="AZ152" s="836" t="e">
        <f aca="false">IF(AM152&lt;&gt;"",IF(AN152="○","入力済","未入力"),"")</f>
        <v>#N/A</v>
      </c>
      <c r="BA152" s="836" t="str">
        <f aca="false">IF(OR(U152="新加算Ⅰ",U152="新加算Ⅱ",U152="新加算Ⅲ",U152="新加算Ⅳ",U152="新加算Ⅴ（１）",U152="新加算Ⅴ（２）",U152="新加算Ⅴ（３）",U152="新加算ⅠⅤ（４）",U152="新加算Ⅴ（５）",U152="新加算Ⅴ（６）",U152="新加算Ⅴ（８）",U152="新加算Ⅴ（11）"),IF(OR(AO152="○",AO152="令和６年度中に満たす"),"入力済","未入力"),"")</f>
        <v/>
      </c>
      <c r="BB152" s="836" t="str">
        <f aca="false">IF(OR(U152="新加算Ⅴ（７）",U152="新加算Ⅴ（９）",U152="新加算Ⅴ（10）",U152="新加算Ⅴ（12）",U152="新加算Ⅴ（13）",U152="新加算Ⅴ（14）"),IF(OR(AP152="○",AP152="令和６年度中に満たす"),"入力済","未入力"),"")</f>
        <v/>
      </c>
      <c r="BC152" s="836" t="str">
        <f aca="false">IF(OR(U152="新加算Ⅰ",U152="新加算Ⅱ",U152="新加算Ⅲ",U152="新加算Ⅴ（１）",U152="新加算Ⅴ（３）",U152="新加算Ⅴ（８）"),IF(OR(AQ152="○",AQ152="令和６年度中に満たす"),"入力済","未入力"),"")</f>
        <v/>
      </c>
      <c r="BD152" s="935" t="str">
        <f aca="false">IF(OR(U152="新加算Ⅰ",U152="新加算Ⅱ",U152="新加算Ⅴ（１）",U152="新加算Ⅴ（２）",U152="新加算Ⅴ（３）",U152="新加算Ⅴ（４）",U152="新加算Ⅴ（５）",U152="新加算Ⅴ（６）",U152="新加算Ⅴ（７）",U152="新加算Ⅴ（９）",U152="新加算Ⅴ（10）",U152="新加算Ⅴ（12）"),IF(OR(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（病院等（老健以外）)",K150&lt;&gt;"（介護予防）短期入所療養介護（医療院）"),AR152&lt;&gt;""),1,""),"")</f>
        <v/>
      </c>
      <c r="BE152" s="832" t="str">
        <f aca="false">IF(OR(U152="新加算Ⅰ",U152="新加算Ⅴ（１）",U152="新加算Ⅴ（２）",U152="新加算Ⅴ（５）",U152="新加算Ⅴ（７）",U152="新加算Ⅴ（10）"),IF(AS152="","未入力","入力済"),"")</f>
        <v/>
      </c>
      <c r="BF152" s="832" t="str">
        <f aca="false">G150</f>
        <v/>
      </c>
      <c r="BG152" s="832"/>
      <c r="BH152" s="832"/>
    </row>
    <row r="153" customFormat="false" ht="30" hidden="false" customHeight="true" outlineLevel="0" collapsed="false">
      <c r="A153" s="617"/>
      <c r="B153" s="732"/>
      <c r="C153" s="732"/>
      <c r="D153" s="732"/>
      <c r="E153" s="732"/>
      <c r="F153" s="732"/>
      <c r="G153" s="733"/>
      <c r="H153" s="733"/>
      <c r="I153" s="733"/>
      <c r="J153" s="861"/>
      <c r="K153" s="733"/>
      <c r="L153" s="862"/>
      <c r="M153" s="863"/>
      <c r="N153" s="860" t="str">
        <f aca="false">IF('別紙様式2-2（４・５月分）'!Q118="","",'別紙様式2-2（４・５月分）'!Q118)</f>
        <v/>
      </c>
      <c r="O153" s="864"/>
      <c r="P153" s="874"/>
      <c r="Q153" s="877"/>
      <c r="R153" s="875"/>
      <c r="S153" s="870"/>
      <c r="T153" s="844"/>
      <c r="U153" s="923"/>
      <c r="V153" s="871"/>
      <c r="W153" s="847"/>
      <c r="X153" s="924"/>
      <c r="Y153" s="668"/>
      <c r="Z153" s="924"/>
      <c r="AA153" s="668"/>
      <c r="AB153" s="924"/>
      <c r="AC153" s="668"/>
      <c r="AD153" s="924"/>
      <c r="AE153" s="668"/>
      <c r="AF153" s="668"/>
      <c r="AG153" s="668"/>
      <c r="AH153" s="850"/>
      <c r="AI153" s="851"/>
      <c r="AJ153" s="925"/>
      <c r="AK153" s="853"/>
      <c r="AL153" s="926"/>
      <c r="AM153" s="941"/>
      <c r="AN153" s="928"/>
      <c r="AO153" s="931"/>
      <c r="AP153" s="930"/>
      <c r="AQ153" s="931"/>
      <c r="AR153" s="932"/>
      <c r="AS153" s="933"/>
      <c r="AT153" s="936" t="str">
        <f aca="false">IF(AV152="","",IF(OR(U152="",AND(N153="ベア加算なし",OR(U152="新加算Ⅰ",U152="新加算Ⅱ",U152="新加算Ⅲ",U152="新加算Ⅳ"),AN152=""),AND(OR(U152="新加算Ⅰ",U152="新加算Ⅱ",U152="新加算Ⅲ",U152="新加算Ⅳ"),AO152=""),AND(OR(U152="新加算Ⅰ",U152="新加算Ⅱ",U152="新加算Ⅲ"),AQ152=""),AND(OR(U152="新加算Ⅰ",U152="新加算Ⅱ"),AR152=""),AND(OR(U152="新加算Ⅰ"),AS152="")),"！記入が必要な欄（ピンク色のセル）に空欄があります。空欄を埋めてください。",""))</f>
        <v/>
      </c>
      <c r="AU153" s="612"/>
      <c r="AV153" s="832"/>
      <c r="AW153" s="878" t="str">
        <f aca="false">IF('別紙様式2-2（４・５月分）'!O118="","",'別紙様式2-2（４・５月分）'!O118)</f>
        <v/>
      </c>
      <c r="AX153" s="834"/>
      <c r="AY153" s="937"/>
      <c r="AZ153" s="836" t="str">
        <f aca="false">IF(OR(U153="新加算Ⅰ",U153="新加算Ⅱ",U153="新加算Ⅲ",U153="新加算Ⅳ",U153="新加算Ⅴ（１）",U153="新加算Ⅴ（２）",U153="新加算Ⅴ（３）",U153="新加算ⅠⅤ（４）",U153="新加算Ⅴ（５）",U153="新加算Ⅴ（６）",U153="新加算Ⅴ（８）",U153="新加算Ⅴ（11）"),IF(AJ153="○","","未入力"),"")</f>
        <v/>
      </c>
      <c r="BA153" s="836" t="str">
        <f aca="false">IF(OR(V153="新加算Ⅰ",V153="新加算Ⅱ",V153="新加算Ⅲ",V153="新加算Ⅳ",V153="新加算Ⅴ（１）",V153="新加算Ⅴ（２）",V153="新加算Ⅴ（３）",V153="新加算ⅠⅤ（４）",V153="新加算Ⅴ（５）",V153="新加算Ⅴ（６）",V153="新加算Ⅴ（８）",V153="新加算Ⅴ（11）"),IF(AK153="○","","未入力"),"")</f>
        <v/>
      </c>
      <c r="BB153" s="836" t="str">
        <f aca="false">IF(OR(V153="新加算Ⅴ（７）",V153="新加算Ⅴ（９）",V153="新加算Ⅴ（10）",V153="新加算Ⅴ（12）",V153="新加算Ⅴ（13）",V153="新加算Ⅴ（14）"),IF(AL153="○","","未入力"),"")</f>
        <v/>
      </c>
      <c r="BC153" s="836" t="str">
        <f aca="false">IF(OR(V153="新加算Ⅰ",V153="新加算Ⅱ",V153="新加算Ⅲ",V153="新加算Ⅴ（１）",V153="新加算Ⅴ（３）",V153="新加算Ⅴ（８）"),IF(AM153="○","","未入力"),"")</f>
        <v/>
      </c>
      <c r="BD153" s="935" t="str">
        <f aca="false">IF(OR(V153="新加算Ⅰ",V153="新加算Ⅱ",V153="新加算Ⅴ（１）",V153="新加算Ⅴ（２）",V153="新加算Ⅴ（３）",V153="新加算Ⅴ（４）",V153="新加算Ⅴ（５）",V153="新加算Ⅴ（６）",V153="新加算Ⅴ（７）",V153="新加算Ⅴ（９）",V153="新加算Ⅴ（10）",V153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53" s="832" t="str">
        <f aca="false">IF(AND(U153&lt;&gt;"（参考）令和７年度の移行予定",OR(V153="新加算Ⅰ",V153="新加算Ⅴ（１）",V153="新加算Ⅴ（２）",V153="新加算Ⅴ（５）",V153="新加算Ⅴ（７）",V153="新加算Ⅴ（10）")),IF(AO153="","未入力",IF(AO153="いずれも取得していない","要件を満たさない","")),"")</f>
        <v/>
      </c>
      <c r="BF153" s="832" t="str">
        <f aca="false">G150</f>
        <v/>
      </c>
      <c r="BG153" s="832"/>
      <c r="BH153" s="832"/>
    </row>
    <row r="154" customFormat="false" ht="30" hidden="false" customHeight="true" outlineLevel="0" collapsed="false">
      <c r="A154" s="731" t="n">
        <v>36</v>
      </c>
      <c r="B154" s="618" t="str">
        <f aca="false">IF(基本情報入力シート!C89="","",基本情報入力シート!C89)</f>
        <v/>
      </c>
      <c r="C154" s="618"/>
      <c r="D154" s="618"/>
      <c r="E154" s="618"/>
      <c r="F154" s="618"/>
      <c r="G154" s="619" t="str">
        <f aca="false">IF(基本情報入力シート!M89="","",基本情報入力シート!M89)</f>
        <v/>
      </c>
      <c r="H154" s="619" t="str">
        <f aca="false">IF(基本情報入力シート!R89="","",基本情報入力シート!R89)</f>
        <v/>
      </c>
      <c r="I154" s="619" t="str">
        <f aca="false">IF(基本情報入力シート!W89="","",基本情報入力シート!W89)</f>
        <v/>
      </c>
      <c r="J154" s="809" t="str">
        <f aca="false">IF(基本情報入力シート!X89="","",基本情報入力シート!X89)</f>
        <v/>
      </c>
      <c r="K154" s="619" t="str">
        <f aca="false">IF(基本情報入力シート!Y89="","",基本情報入力シート!Y89)</f>
        <v/>
      </c>
      <c r="L154" s="810" t="str">
        <f aca="false">IF(基本情報入力シート!AB89="","",基本情報入力シート!AB89)</f>
        <v/>
      </c>
      <c r="M154" s="811" t="e">
        <f aca="false">IF(基本情報入力シート!AC89="","",基本情報入力シート!AC89)</f>
        <v>#N/A</v>
      </c>
      <c r="N154" s="812" t="str">
        <f aca="false">IF('別紙様式2-2（４・５月分）'!Q119="","",'別紙様式2-2（４・５月分）'!Q119)</f>
        <v/>
      </c>
      <c r="O154" s="864" t="e">
        <f aca="false">IF(SUM('別紙様式2-2（４・５月分）'!R119:R121)=0,"",SUM('別紙様式2-2（４・５月分）'!R119:R121))</f>
        <v>#N/A</v>
      </c>
      <c r="P154" s="814" t="e">
        <f aca="false">IFERROR(VLOOKUP('別紙様式2-2（４・５月分）'!AR119,【参考】数式用!$AT$5:$AU$22,2,FALSE),"")))</f>
        <v>#N/A</v>
      </c>
      <c r="Q154" s="814"/>
      <c r="R154" s="814"/>
      <c r="S154" s="865" t="e">
        <f aca="false">IFERROR(VLOOKUP(K154,【参考】数式用!$A$5:$AB$27,MATCH(P154,【参考】数式用!$B$4:$AB$4,0)+1,0),"")))</f>
        <v>#N/A</v>
      </c>
      <c r="T154" s="816" t="s">
        <v>463</v>
      </c>
      <c r="U154" s="904" t="str">
        <f aca="false">IF('別紙様式2-3（６月以降分）'!U154="","",'別紙様式2-3（６月以降分）'!U154)</f>
        <v/>
      </c>
      <c r="V154" s="866" t="e">
        <f aca="false">IFERROR(VLOOKUP(K154,【参考】数式用!$A$5:$AB$27,MATCH(U154,【参考】数式用!$B$4:$AB$4,0)+1,0),"")))</f>
        <v>#N/A</v>
      </c>
      <c r="W154" s="819" t="s">
        <v>114</v>
      </c>
      <c r="X154" s="905" t="n">
        <f aca="false">'別紙様式2-3（６月以降分）'!X154</f>
        <v>6</v>
      </c>
      <c r="Y154" s="627" t="s">
        <v>115</v>
      </c>
      <c r="Z154" s="905" t="n">
        <f aca="false">'別紙様式2-3（６月以降分）'!Z154</f>
        <v>6</v>
      </c>
      <c r="AA154" s="627" t="s">
        <v>406</v>
      </c>
      <c r="AB154" s="905" t="n">
        <f aca="false">'別紙様式2-3（６月以降分）'!AB154</f>
        <v>7</v>
      </c>
      <c r="AC154" s="627" t="s">
        <v>115</v>
      </c>
      <c r="AD154" s="905" t="n">
        <f aca="false">'別紙様式2-3（６月以降分）'!AD154</f>
        <v>3</v>
      </c>
      <c r="AE154" s="627" t="s">
        <v>116</v>
      </c>
      <c r="AF154" s="627" t="s">
        <v>127</v>
      </c>
      <c r="AG154" s="627" t="n">
        <f aca="false">IF(X154&gt;=1,(AB154*12+AD154)-(X154*12+Z154)+1,"")</f>
        <v>10</v>
      </c>
      <c r="AH154" s="822" t="s">
        <v>407</v>
      </c>
      <c r="AI154" s="867" t="str">
        <f aca="false">'別紙様式2-3（６月以降分）'!AI154</f>
        <v/>
      </c>
      <c r="AJ154" s="906" t="str">
        <f aca="false">'別紙様式2-3（６月以降分）'!AJ154</f>
        <v/>
      </c>
      <c r="AK154" s="938" t="n">
        <f aca="false">'別紙様式2-3（６月以降分）'!AK154</f>
        <v>0</v>
      </c>
      <c r="AL154" s="908" t="str">
        <f aca="false">IF('別紙様式2-3（６月以降分）'!AL154="","",'別紙様式2-3（６月以降分）'!AL154)</f>
        <v/>
      </c>
      <c r="AM154" s="909" t="n">
        <f aca="false">'別紙様式2-3（６月以降分）'!AM154</f>
        <v>0</v>
      </c>
      <c r="AN154" s="910" t="str">
        <f aca="false">IF('別紙様式2-3（６月以降分）'!AN154="","",'別紙様式2-3（６月以降分）'!AN154)</f>
        <v/>
      </c>
      <c r="AO154" s="705" t="str">
        <f aca="false">IF('別紙様式2-3（６月以降分）'!AO154="","",'別紙様式2-3（６月以降分）'!AO154)</f>
        <v/>
      </c>
      <c r="AP154" s="912" t="str">
        <f aca="false">IF('別紙様式2-3（６月以降分）'!AP154="","",'別紙様式2-3（６月以降分）'!AP154)</f>
        <v/>
      </c>
      <c r="AQ154" s="705" t="str">
        <f aca="false">IF('別紙様式2-3（６月以降分）'!AQ154="","",'別紙様式2-3（６月以降分）'!AQ154)</f>
        <v/>
      </c>
      <c r="AR154" s="914" t="str">
        <f aca="false">IF('別紙様式2-3（６月以降分）'!AR154="","",'別紙様式2-3（６月以降分）'!AR154)</f>
        <v/>
      </c>
      <c r="AS154" s="915" t="str">
        <f aca="false">IF('別紙様式2-3（６月以降分）'!AS154="","",'別紙様式2-3（６月以降分）'!AS154)</f>
        <v/>
      </c>
      <c r="AT154" s="916" t="str">
        <f aca="false">IF(AV156="","",IF(V156&lt;V154,"！加算の要件上は問題ありませんが、令和６年度当初の新加算の加算率と比較して、移行後の加算率が下がる計画になっています。",""))</f>
        <v/>
      </c>
      <c r="AU154" s="939"/>
      <c r="AV154" s="918"/>
      <c r="AW154" s="878" t="str">
        <f aca="false">IF('別紙様式2-2（４・５月分）'!O119="","",'別紙様式2-2（４・５月分）'!O119)</f>
        <v/>
      </c>
      <c r="AX154" s="834" t="e">
        <f aca="false">IF(SUM('別紙様式2-2（４・５月分）'!P119:P121)=0,"",SUM('別紙様式2-2（４・５月分）'!P119:P121))</f>
        <v>#N/A</v>
      </c>
      <c r="AY154" s="940" t="e">
        <f aca="false">IFERROR(VLOOKUP(K154,【参考】数式用!$AJ$2:$AK$24,2,FALSE),"")))</f>
        <v>#N/A</v>
      </c>
      <c r="AZ154" s="685"/>
      <c r="BE154" s="12"/>
      <c r="BF154" s="832" t="str">
        <f aca="false">G154</f>
        <v/>
      </c>
      <c r="BG154" s="832"/>
      <c r="BH154" s="832"/>
    </row>
    <row r="155" customFormat="false" ht="15" hidden="false" customHeight="true" outlineLevel="0" collapsed="false">
      <c r="A155" s="731"/>
      <c r="B155" s="618"/>
      <c r="C155" s="618"/>
      <c r="D155" s="618"/>
      <c r="E155" s="618"/>
      <c r="F155" s="618"/>
      <c r="G155" s="619"/>
      <c r="H155" s="619"/>
      <c r="I155" s="619"/>
      <c r="J155" s="809"/>
      <c r="K155" s="619"/>
      <c r="L155" s="810"/>
      <c r="M155" s="811"/>
      <c r="N155" s="838" t="str">
        <f aca="false">IF('別紙様式2-2（４・５月分）'!Q120="","",'別紙様式2-2（４・５月分）'!Q120)</f>
        <v/>
      </c>
      <c r="O155" s="864"/>
      <c r="P155" s="814"/>
      <c r="Q155" s="814"/>
      <c r="R155" s="814"/>
      <c r="S155" s="865"/>
      <c r="T155" s="816"/>
      <c r="U155" s="904"/>
      <c r="V155" s="866"/>
      <c r="W155" s="819"/>
      <c r="X155" s="905"/>
      <c r="Y155" s="627"/>
      <c r="Z155" s="905"/>
      <c r="AA155" s="627"/>
      <c r="AB155" s="905"/>
      <c r="AC155" s="627"/>
      <c r="AD155" s="905"/>
      <c r="AE155" s="627"/>
      <c r="AF155" s="627"/>
      <c r="AG155" s="627"/>
      <c r="AH155" s="822"/>
      <c r="AI155" s="867"/>
      <c r="AJ155" s="906"/>
      <c r="AK155" s="938"/>
      <c r="AL155" s="908"/>
      <c r="AM155" s="909"/>
      <c r="AN155" s="910"/>
      <c r="AO155" s="705"/>
      <c r="AP155" s="912"/>
      <c r="AQ155" s="705"/>
      <c r="AR155" s="914"/>
      <c r="AS155" s="915"/>
      <c r="AT155" s="921" t="str">
        <f aca="false">IF(AV156="","",IF(OR(AB156="",AB156&lt;&gt;7,AD156="",AD156&lt;&gt;3),"！算定期間の終わりが令和７年３月になっていません。年度内の廃止予定等がなければ、算定対象月を令和７年３月にしてください。",""))</f>
        <v/>
      </c>
      <c r="AU155" s="939"/>
      <c r="AV155" s="918"/>
      <c r="AW155" s="878" t="str">
        <f aca="false">IF('別紙様式2-2（４・５月分）'!O120="","",'別紙様式2-2（４・５月分）'!O120)</f>
        <v/>
      </c>
      <c r="AX155" s="834"/>
      <c r="AY155" s="940"/>
      <c r="AZ155" s="574"/>
      <c r="BE155" s="12"/>
      <c r="BF155" s="832" t="str">
        <f aca="false">G154</f>
        <v/>
      </c>
      <c r="BG155" s="832"/>
      <c r="BH155" s="832"/>
    </row>
    <row r="156" customFormat="false" ht="15" hidden="false" customHeight="true" outlineLevel="0" collapsed="false">
      <c r="A156" s="731"/>
      <c r="B156" s="618"/>
      <c r="C156" s="618"/>
      <c r="D156" s="618"/>
      <c r="E156" s="618"/>
      <c r="F156" s="618"/>
      <c r="G156" s="619"/>
      <c r="H156" s="619"/>
      <c r="I156" s="619"/>
      <c r="J156" s="809"/>
      <c r="K156" s="619"/>
      <c r="L156" s="810"/>
      <c r="M156" s="811"/>
      <c r="N156" s="838"/>
      <c r="O156" s="864"/>
      <c r="P156" s="874" t="s">
        <v>118</v>
      </c>
      <c r="Q156" s="877" t="e">
        <f aca="false">IFERROR(VLOOKUP('別紙様式2-2（４・５月分）'!AR119,【参考】数式用!$AT$5:$AV$22,3,FALSE),"")))</f>
        <v>#N/A</v>
      </c>
      <c r="R156" s="875" t="s">
        <v>120</v>
      </c>
      <c r="S156" s="876" t="e">
        <f aca="false">IFERROR(VLOOKUP(K154,【参考】数式用!$A$5:$AB$27,MATCH(Q156,【参考】数式用!$B$4:$AB$4,0)+1,0),"")))</f>
        <v>#N/A</v>
      </c>
      <c r="T156" s="844" t="s">
        <v>464</v>
      </c>
      <c r="U156" s="923"/>
      <c r="V156" s="871" t="e">
        <f aca="false">IFERROR(VLOOKUP(K154,【参考】数式用!$A$5:$AB$27,MATCH(U156,【参考】数式用!$B$4:$AB$4,0)+1,0),"")))</f>
        <v>#N/A</v>
      </c>
      <c r="W156" s="847" t="s">
        <v>114</v>
      </c>
      <c r="X156" s="924"/>
      <c r="Y156" s="668" t="s">
        <v>115</v>
      </c>
      <c r="Z156" s="924"/>
      <c r="AA156" s="668" t="s">
        <v>406</v>
      </c>
      <c r="AB156" s="924"/>
      <c r="AC156" s="668" t="s">
        <v>115</v>
      </c>
      <c r="AD156" s="924"/>
      <c r="AE156" s="668" t="s">
        <v>116</v>
      </c>
      <c r="AF156" s="668" t="s">
        <v>127</v>
      </c>
      <c r="AG156" s="668" t="str">
        <f aca="false">IF(X156&gt;=1,(AB156*12+AD156)-(X156*12+Z156)+1,"")</f>
        <v/>
      </c>
      <c r="AH156" s="850" t="s">
        <v>407</v>
      </c>
      <c r="AI156" s="851" t="str">
        <f aca="false">IFERROR(ROUNDDOWN(ROUND(L154*V156,0)*M154,0)*AG156,"")</f>
        <v/>
      </c>
      <c r="AJ156" s="925" t="str">
        <f aca="false">IFERROR(ROUNDDOWN(ROUND((L154*(V156-AX154)),0)*M154,0)*AG156,"")</f>
        <v/>
      </c>
      <c r="AK156" s="853" t="e">
        <f aca="false">IFERROR(ROUNDDOWN(ROUNDDOWN(ROUND(L154*VLOOKUP(K154,【参考】数式用!$A$5:$AB$27,MATCH("新加算Ⅳ",【参考】数式用!$B$4:$AB$4,0)+1,0),0)*M154,0)*AG156*0.5,0),"")),0),0),0))</f>
        <v>#N/A</v>
      </c>
      <c r="AL156" s="926"/>
      <c r="AM156" s="941" t="e">
        <f aca="false">IFERROR(IF('別紙様式2-2（４・５月分）'!Q121="ベア加算","", IF(OR(U156="新加算Ⅰ",U156="新加算Ⅱ",U156="新加算Ⅲ",U156="新加算Ⅳ"),ROUNDDOWN(ROUND(L154*VLOOKUP(K154,【参考】数式用!$A$5:$I$27,MATCH("ベア加算",【参考】数式用!$B$4:$I$4,0)+1,0),0)*M154,0)*AG156,"")),"")),0),0))))</f>
        <v>#N/A</v>
      </c>
      <c r="AN156" s="928"/>
      <c r="AO156" s="931"/>
      <c r="AP156" s="930"/>
      <c r="AQ156" s="931"/>
      <c r="AR156" s="932"/>
      <c r="AS156" s="933"/>
      <c r="AT156" s="921"/>
      <c r="AU156" s="612"/>
      <c r="AV156" s="832" t="str">
        <f aca="false">IF(OR(AB154&lt;&gt;7,AD154&lt;&gt;3),"V列に色付け","")</f>
        <v/>
      </c>
      <c r="AW156" s="878"/>
      <c r="AX156" s="834"/>
      <c r="AY156" s="934"/>
      <c r="AZ156" s="836" t="e">
        <f aca="false">IF(AM156&lt;&gt;"",IF(AN156="○","入力済","未入力"),"")</f>
        <v>#N/A</v>
      </c>
      <c r="BA156" s="836" t="str">
        <f aca="false">IF(OR(U156="新加算Ⅰ",U156="新加算Ⅱ",U156="新加算Ⅲ",U156="新加算Ⅳ",U156="新加算Ⅴ（１）",U156="新加算Ⅴ（２）",U156="新加算Ⅴ（３）",U156="新加算ⅠⅤ（４）",U156="新加算Ⅴ（５）",U156="新加算Ⅴ（６）",U156="新加算Ⅴ（８）",U156="新加算Ⅴ（11）"),IF(OR(AO156="○",AO156="令和６年度中に満たす"),"入力済","未入力"),"")</f>
        <v/>
      </c>
      <c r="BB156" s="836" t="str">
        <f aca="false">IF(OR(U156="新加算Ⅴ（７）",U156="新加算Ⅴ（９）",U156="新加算Ⅴ（10）",U156="新加算Ⅴ（12）",U156="新加算Ⅴ（13）",U156="新加算Ⅴ（14）"),IF(OR(AP156="○",AP156="令和６年度中に満たす"),"入力済","未入力"),"")</f>
        <v/>
      </c>
      <c r="BC156" s="836" t="str">
        <f aca="false">IF(OR(U156="新加算Ⅰ",U156="新加算Ⅱ",U156="新加算Ⅲ",U156="新加算Ⅴ（１）",U156="新加算Ⅴ（３）",U156="新加算Ⅴ（８）"),IF(OR(AQ156="○",AQ156="令和６年度中に満たす"),"入力済","未入力"),"")</f>
        <v/>
      </c>
      <c r="BD156" s="935" t="str">
        <f aca="false">IF(OR(U156="新加算Ⅰ",U156="新加算Ⅱ",U156="新加算Ⅴ（１）",U156="新加算Ⅴ（２）",U156="新加算Ⅴ（３）",U156="新加算Ⅴ（４）",U156="新加算Ⅴ（５）",U156="新加算Ⅴ（６）",U156="新加算Ⅴ（７）",U156="新加算Ⅴ（９）",U156="新加算Ⅴ（10）",U156="新加算Ⅴ（12）"),IF(OR(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（病院等（老健以外）)",K154&lt;&gt;"（介護予防）短期入所療養介護（医療院）"),AR156&lt;&gt;""),1,""),"")</f>
        <v/>
      </c>
      <c r="BE156" s="832" t="str">
        <f aca="false">IF(OR(U156="新加算Ⅰ",U156="新加算Ⅴ（１）",U156="新加算Ⅴ（２）",U156="新加算Ⅴ（５）",U156="新加算Ⅴ（７）",U156="新加算Ⅴ（10）"),IF(AS156="","未入力","入力済"),"")</f>
        <v/>
      </c>
      <c r="BF156" s="832" t="str">
        <f aca="false">G154</f>
        <v/>
      </c>
      <c r="BG156" s="832"/>
      <c r="BH156" s="832"/>
    </row>
    <row r="157" customFormat="false" ht="30" hidden="false" customHeight="true" outlineLevel="0" collapsed="false">
      <c r="A157" s="731"/>
      <c r="B157" s="618"/>
      <c r="C157" s="618"/>
      <c r="D157" s="618"/>
      <c r="E157" s="618"/>
      <c r="F157" s="618"/>
      <c r="G157" s="619"/>
      <c r="H157" s="619"/>
      <c r="I157" s="619"/>
      <c r="J157" s="809"/>
      <c r="K157" s="619"/>
      <c r="L157" s="810"/>
      <c r="M157" s="811"/>
      <c r="N157" s="860" t="str">
        <f aca="false">IF('別紙様式2-2（４・５月分）'!Q121="","",'別紙様式2-2（４・５月分）'!Q121)</f>
        <v/>
      </c>
      <c r="O157" s="864"/>
      <c r="P157" s="874"/>
      <c r="Q157" s="877"/>
      <c r="R157" s="875"/>
      <c r="S157" s="876"/>
      <c r="T157" s="844"/>
      <c r="U157" s="923"/>
      <c r="V157" s="871"/>
      <c r="W157" s="847"/>
      <c r="X157" s="924"/>
      <c r="Y157" s="668"/>
      <c r="Z157" s="924"/>
      <c r="AA157" s="668"/>
      <c r="AB157" s="924"/>
      <c r="AC157" s="668"/>
      <c r="AD157" s="924"/>
      <c r="AE157" s="668"/>
      <c r="AF157" s="668"/>
      <c r="AG157" s="668"/>
      <c r="AH157" s="850"/>
      <c r="AI157" s="851"/>
      <c r="AJ157" s="925"/>
      <c r="AK157" s="853"/>
      <c r="AL157" s="926"/>
      <c r="AM157" s="941"/>
      <c r="AN157" s="928"/>
      <c r="AO157" s="931"/>
      <c r="AP157" s="930"/>
      <c r="AQ157" s="931"/>
      <c r="AR157" s="932"/>
      <c r="AS157" s="933"/>
      <c r="AT157" s="936" t="str">
        <f aca="false">IF(AV156="","",IF(OR(U156="",AND(N157="ベア加算なし",OR(U156="新加算Ⅰ",U156="新加算Ⅱ",U156="新加算Ⅲ",U156="新加算Ⅳ"),AN156=""),AND(OR(U156="新加算Ⅰ",U156="新加算Ⅱ",U156="新加算Ⅲ",U156="新加算Ⅳ"),AO156=""),AND(OR(U156="新加算Ⅰ",U156="新加算Ⅱ",U156="新加算Ⅲ"),AQ156=""),AND(OR(U156="新加算Ⅰ",U156="新加算Ⅱ"),AR156=""),AND(OR(U156="新加算Ⅰ"),AS156="")),"！記入が必要な欄（ピンク色のセル）に空欄があります。空欄を埋めてください。",""))</f>
        <v/>
      </c>
      <c r="AU157" s="612"/>
      <c r="AV157" s="832"/>
      <c r="AW157" s="878" t="str">
        <f aca="false">IF('別紙様式2-2（４・５月分）'!O121="","",'別紙様式2-2（４・５月分）'!O121)</f>
        <v/>
      </c>
      <c r="AX157" s="834"/>
      <c r="AY157" s="937"/>
      <c r="AZ157" s="836" t="str">
        <f aca="false">IF(OR(U157="新加算Ⅰ",U157="新加算Ⅱ",U157="新加算Ⅲ",U157="新加算Ⅳ",U157="新加算Ⅴ（１）",U157="新加算Ⅴ（２）",U157="新加算Ⅴ（３）",U157="新加算ⅠⅤ（４）",U157="新加算Ⅴ（５）",U157="新加算Ⅴ（６）",U157="新加算Ⅴ（８）",U157="新加算Ⅴ（11）"),IF(AJ157="○","","未入力"),"")</f>
        <v/>
      </c>
      <c r="BA157" s="836" t="str">
        <f aca="false">IF(OR(V157="新加算Ⅰ",V157="新加算Ⅱ",V157="新加算Ⅲ",V157="新加算Ⅳ",V157="新加算Ⅴ（１）",V157="新加算Ⅴ（２）",V157="新加算Ⅴ（３）",V157="新加算ⅠⅤ（４）",V157="新加算Ⅴ（５）",V157="新加算Ⅴ（６）",V157="新加算Ⅴ（８）",V157="新加算Ⅴ（11）"),IF(AK157="○","","未入力"),"")</f>
        <v/>
      </c>
      <c r="BB157" s="836" t="str">
        <f aca="false">IF(OR(V157="新加算Ⅴ（７）",V157="新加算Ⅴ（９）",V157="新加算Ⅴ（10）",V157="新加算Ⅴ（12）",V157="新加算Ⅴ（13）",V157="新加算Ⅴ（14）"),IF(AL157="○","","未入力"),"")</f>
        <v/>
      </c>
      <c r="BC157" s="836" t="str">
        <f aca="false">IF(OR(V157="新加算Ⅰ",V157="新加算Ⅱ",V157="新加算Ⅲ",V157="新加算Ⅴ（１）",V157="新加算Ⅴ（３）",V157="新加算Ⅴ（８）"),IF(AM157="○","","未入力"),"")</f>
        <v/>
      </c>
      <c r="BD157" s="935" t="str">
        <f aca="false">IF(OR(V157="新加算Ⅰ",V157="新加算Ⅱ",V157="新加算Ⅴ（１）",V157="新加算Ⅴ（２）",V157="新加算Ⅴ（３）",V157="新加算Ⅴ（４）",V157="新加算Ⅴ（５）",V157="新加算Ⅴ（６）",V157="新加算Ⅴ（７）",V157="新加算Ⅴ（９）",V157="新加算Ⅴ（10）",V157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57" s="832" t="str">
        <f aca="false">IF(AND(U157&lt;&gt;"（参考）令和７年度の移行予定",OR(V157="新加算Ⅰ",V157="新加算Ⅴ（１）",V157="新加算Ⅴ（２）",V157="新加算Ⅴ（５）",V157="新加算Ⅴ（７）",V157="新加算Ⅴ（10）")),IF(AO157="","未入力",IF(AO157="いずれも取得していない","要件を満たさない","")),"")</f>
        <v/>
      </c>
      <c r="BF157" s="832" t="str">
        <f aca="false">G154</f>
        <v/>
      </c>
      <c r="BG157" s="832"/>
      <c r="BH157" s="832"/>
    </row>
    <row r="158" customFormat="false" ht="30" hidden="false" customHeight="true" outlineLevel="0" collapsed="false">
      <c r="A158" s="617" t="n">
        <v>37</v>
      </c>
      <c r="B158" s="732" t="str">
        <f aca="false">IF(基本情報入力シート!C90="","",基本情報入力シート!C90)</f>
        <v/>
      </c>
      <c r="C158" s="732"/>
      <c r="D158" s="732"/>
      <c r="E158" s="732"/>
      <c r="F158" s="732"/>
      <c r="G158" s="733" t="str">
        <f aca="false">IF(基本情報入力シート!M90="","",基本情報入力シート!M90)</f>
        <v/>
      </c>
      <c r="H158" s="733" t="str">
        <f aca="false">IF(基本情報入力シート!R90="","",基本情報入力シート!R90)</f>
        <v/>
      </c>
      <c r="I158" s="733" t="str">
        <f aca="false">IF(基本情報入力シート!W90="","",基本情報入力シート!W90)</f>
        <v/>
      </c>
      <c r="J158" s="861" t="str">
        <f aca="false">IF(基本情報入力シート!X90="","",基本情報入力シート!X90)</f>
        <v/>
      </c>
      <c r="K158" s="733" t="str">
        <f aca="false">IF(基本情報入力シート!Y90="","",基本情報入力シート!Y90)</f>
        <v/>
      </c>
      <c r="L158" s="862" t="str">
        <f aca="false">IF(基本情報入力シート!AB90="","",基本情報入力シート!AB90)</f>
        <v/>
      </c>
      <c r="M158" s="863" t="e">
        <f aca="false">IF(基本情報入力シート!AC90="","",基本情報入力シート!AC90)</f>
        <v>#N/A</v>
      </c>
      <c r="N158" s="812" t="str">
        <f aca="false">IF('別紙様式2-2（４・５月分）'!Q122="","",'別紙様式2-2（４・５月分）'!Q122)</f>
        <v/>
      </c>
      <c r="O158" s="864" t="e">
        <f aca="false">IF(SUM('別紙様式2-2（４・５月分）'!R122:R124)=0,"",SUM('別紙様式2-2（４・５月分）'!R122:R124))</f>
        <v>#N/A</v>
      </c>
      <c r="P158" s="814" t="e">
        <f aca="false">IFERROR(VLOOKUP('別紙様式2-2（４・５月分）'!AR122,【参考】数式用!$AT$5:$AU$22,2,FALSE),"")))</f>
        <v>#N/A</v>
      </c>
      <c r="Q158" s="814"/>
      <c r="R158" s="814"/>
      <c r="S158" s="865" t="e">
        <f aca="false">IFERROR(VLOOKUP(K158,【参考】数式用!$A$5:$AB$27,MATCH(P158,【参考】数式用!$B$4:$AB$4,0)+1,0),"")))</f>
        <v>#N/A</v>
      </c>
      <c r="T158" s="816" t="s">
        <v>463</v>
      </c>
      <c r="U158" s="904" t="str">
        <f aca="false">IF('別紙様式2-3（６月以降分）'!U158="","",'別紙様式2-3（６月以降分）'!U158)</f>
        <v/>
      </c>
      <c r="V158" s="866" t="e">
        <f aca="false">IFERROR(VLOOKUP(K158,【参考】数式用!$A$5:$AB$27,MATCH(U158,【参考】数式用!$B$4:$AB$4,0)+1,0),"")))</f>
        <v>#N/A</v>
      </c>
      <c r="W158" s="819" t="s">
        <v>114</v>
      </c>
      <c r="X158" s="905" t="n">
        <f aca="false">'別紙様式2-3（６月以降分）'!X158</f>
        <v>6</v>
      </c>
      <c r="Y158" s="627" t="s">
        <v>115</v>
      </c>
      <c r="Z158" s="905" t="n">
        <f aca="false">'別紙様式2-3（６月以降分）'!Z158</f>
        <v>6</v>
      </c>
      <c r="AA158" s="627" t="s">
        <v>406</v>
      </c>
      <c r="AB158" s="905" t="n">
        <f aca="false">'別紙様式2-3（６月以降分）'!AB158</f>
        <v>7</v>
      </c>
      <c r="AC158" s="627" t="s">
        <v>115</v>
      </c>
      <c r="AD158" s="905" t="n">
        <f aca="false">'別紙様式2-3（６月以降分）'!AD158</f>
        <v>3</v>
      </c>
      <c r="AE158" s="627" t="s">
        <v>116</v>
      </c>
      <c r="AF158" s="627" t="s">
        <v>127</v>
      </c>
      <c r="AG158" s="627" t="n">
        <f aca="false">IF(X158&gt;=1,(AB158*12+AD158)-(X158*12+Z158)+1,"")</f>
        <v>10</v>
      </c>
      <c r="AH158" s="822" t="s">
        <v>407</v>
      </c>
      <c r="AI158" s="867" t="str">
        <f aca="false">'別紙様式2-3（６月以降分）'!AI158</f>
        <v/>
      </c>
      <c r="AJ158" s="906" t="str">
        <f aca="false">'別紙様式2-3（６月以降分）'!AJ158</f>
        <v/>
      </c>
      <c r="AK158" s="938" t="n">
        <f aca="false">'別紙様式2-3（６月以降分）'!AK158</f>
        <v>0</v>
      </c>
      <c r="AL158" s="908" t="str">
        <f aca="false">IF('別紙様式2-3（６月以降分）'!AL158="","",'別紙様式2-3（６月以降分）'!AL158)</f>
        <v/>
      </c>
      <c r="AM158" s="909" t="n">
        <f aca="false">'別紙様式2-3（６月以降分）'!AM158</f>
        <v>0</v>
      </c>
      <c r="AN158" s="910" t="str">
        <f aca="false">IF('別紙様式2-3（６月以降分）'!AN158="","",'別紙様式2-3（６月以降分）'!AN158)</f>
        <v/>
      </c>
      <c r="AO158" s="705" t="str">
        <f aca="false">IF('別紙様式2-3（６月以降分）'!AO158="","",'別紙様式2-3（６月以降分）'!AO158)</f>
        <v/>
      </c>
      <c r="AP158" s="912" t="str">
        <f aca="false">IF('別紙様式2-3（６月以降分）'!AP158="","",'別紙様式2-3（６月以降分）'!AP158)</f>
        <v/>
      </c>
      <c r="AQ158" s="705" t="str">
        <f aca="false">IF('別紙様式2-3（６月以降分）'!AQ158="","",'別紙様式2-3（６月以降分）'!AQ158)</f>
        <v/>
      </c>
      <c r="AR158" s="914" t="str">
        <f aca="false">IF('別紙様式2-3（６月以降分）'!AR158="","",'別紙様式2-3（６月以降分）'!AR158)</f>
        <v/>
      </c>
      <c r="AS158" s="915" t="str">
        <f aca="false">IF('別紙様式2-3（６月以降分）'!AS158="","",'別紙様式2-3（６月以降分）'!AS158)</f>
        <v/>
      </c>
      <c r="AT158" s="916" t="str">
        <f aca="false">IF(AV160="","",IF(V160&lt;V158,"！加算の要件上は問題ありませんが、令和６年度当初の新加算の加算率と比較して、移行後の加算率が下がる計画になっています。",""))</f>
        <v/>
      </c>
      <c r="AU158" s="939"/>
      <c r="AV158" s="918"/>
      <c r="AW158" s="878" t="str">
        <f aca="false">IF('別紙様式2-2（４・５月分）'!O122="","",'別紙様式2-2（４・５月分）'!O122)</f>
        <v/>
      </c>
      <c r="AX158" s="834" t="e">
        <f aca="false">IF(SUM('別紙様式2-2（４・５月分）'!P122:P124)=0,"",SUM('別紙様式2-2（４・５月分）'!P122:P124))</f>
        <v>#N/A</v>
      </c>
      <c r="AY158" s="920" t="e">
        <f aca="false">IFERROR(VLOOKUP(K158,【参考】数式用!$AJ$2:$AK$24,2,FALSE),"")))</f>
        <v>#N/A</v>
      </c>
      <c r="AZ158" s="685"/>
      <c r="BE158" s="12"/>
      <c r="BF158" s="832" t="str">
        <f aca="false">G158</f>
        <v/>
      </c>
      <c r="BG158" s="832"/>
      <c r="BH158" s="832"/>
    </row>
    <row r="159" customFormat="false" ht="15" hidden="false" customHeight="true" outlineLevel="0" collapsed="false">
      <c r="A159" s="617"/>
      <c r="B159" s="732"/>
      <c r="C159" s="732"/>
      <c r="D159" s="732"/>
      <c r="E159" s="732"/>
      <c r="F159" s="732"/>
      <c r="G159" s="733"/>
      <c r="H159" s="733"/>
      <c r="I159" s="733"/>
      <c r="J159" s="861"/>
      <c r="K159" s="733"/>
      <c r="L159" s="862"/>
      <c r="M159" s="863"/>
      <c r="N159" s="838" t="str">
        <f aca="false">IF('別紙様式2-2（４・５月分）'!Q123="","",'別紙様式2-2（４・５月分）'!Q123)</f>
        <v/>
      </c>
      <c r="O159" s="864"/>
      <c r="P159" s="814"/>
      <c r="Q159" s="814"/>
      <c r="R159" s="814"/>
      <c r="S159" s="865"/>
      <c r="T159" s="816"/>
      <c r="U159" s="904"/>
      <c r="V159" s="866"/>
      <c r="W159" s="819"/>
      <c r="X159" s="905"/>
      <c r="Y159" s="627"/>
      <c r="Z159" s="905"/>
      <c r="AA159" s="627"/>
      <c r="AB159" s="905"/>
      <c r="AC159" s="627"/>
      <c r="AD159" s="905"/>
      <c r="AE159" s="627"/>
      <c r="AF159" s="627"/>
      <c r="AG159" s="627"/>
      <c r="AH159" s="822"/>
      <c r="AI159" s="867"/>
      <c r="AJ159" s="906"/>
      <c r="AK159" s="938"/>
      <c r="AL159" s="908"/>
      <c r="AM159" s="909"/>
      <c r="AN159" s="910"/>
      <c r="AO159" s="705"/>
      <c r="AP159" s="912"/>
      <c r="AQ159" s="705"/>
      <c r="AR159" s="914"/>
      <c r="AS159" s="915"/>
      <c r="AT159" s="921" t="str">
        <f aca="false">IF(AV160="","",IF(OR(AB160="",AB160&lt;&gt;7,AD160="",AD160&lt;&gt;3),"！算定期間の終わりが令和７年３月になっていません。年度内の廃止予定等がなければ、算定対象月を令和７年３月にしてください。",""))</f>
        <v/>
      </c>
      <c r="AU159" s="939"/>
      <c r="AV159" s="918"/>
      <c r="AW159" s="878" t="str">
        <f aca="false">IF('別紙様式2-2（４・５月分）'!O123="","",'別紙様式2-2（４・５月分）'!O123)</f>
        <v/>
      </c>
      <c r="AX159" s="834"/>
      <c r="AY159" s="920"/>
      <c r="AZ159" s="574"/>
      <c r="BE159" s="12"/>
      <c r="BF159" s="832" t="str">
        <f aca="false">G158</f>
        <v/>
      </c>
      <c r="BG159" s="832"/>
      <c r="BH159" s="832"/>
    </row>
    <row r="160" customFormat="false" ht="15" hidden="false" customHeight="true" outlineLevel="0" collapsed="false">
      <c r="A160" s="617"/>
      <c r="B160" s="732"/>
      <c r="C160" s="732"/>
      <c r="D160" s="732"/>
      <c r="E160" s="732"/>
      <c r="F160" s="732"/>
      <c r="G160" s="733"/>
      <c r="H160" s="733"/>
      <c r="I160" s="733"/>
      <c r="J160" s="861"/>
      <c r="K160" s="733"/>
      <c r="L160" s="862"/>
      <c r="M160" s="863"/>
      <c r="N160" s="838"/>
      <c r="O160" s="864"/>
      <c r="P160" s="874" t="s">
        <v>118</v>
      </c>
      <c r="Q160" s="877" t="e">
        <f aca="false">IFERROR(VLOOKUP('別紙様式2-2（４・５月分）'!AR122,【参考】数式用!$AT$5:$AV$22,3,FALSE),"")))</f>
        <v>#N/A</v>
      </c>
      <c r="R160" s="875" t="s">
        <v>120</v>
      </c>
      <c r="S160" s="870" t="e">
        <f aca="false">IFERROR(VLOOKUP(K158,【参考】数式用!$A$5:$AB$27,MATCH(Q160,【参考】数式用!$B$4:$AB$4,0)+1,0),"")))</f>
        <v>#N/A</v>
      </c>
      <c r="T160" s="844" t="s">
        <v>464</v>
      </c>
      <c r="U160" s="923"/>
      <c r="V160" s="871" t="e">
        <f aca="false">IFERROR(VLOOKUP(K158,【参考】数式用!$A$5:$AB$27,MATCH(U160,【参考】数式用!$B$4:$AB$4,0)+1,0),"")))</f>
        <v>#N/A</v>
      </c>
      <c r="W160" s="847" t="s">
        <v>114</v>
      </c>
      <c r="X160" s="924"/>
      <c r="Y160" s="668" t="s">
        <v>115</v>
      </c>
      <c r="Z160" s="924"/>
      <c r="AA160" s="668" t="s">
        <v>406</v>
      </c>
      <c r="AB160" s="924"/>
      <c r="AC160" s="668" t="s">
        <v>115</v>
      </c>
      <c r="AD160" s="924"/>
      <c r="AE160" s="668" t="s">
        <v>116</v>
      </c>
      <c r="AF160" s="668" t="s">
        <v>127</v>
      </c>
      <c r="AG160" s="668" t="str">
        <f aca="false">IF(X160&gt;=1,(AB160*12+AD160)-(X160*12+Z160)+1,"")</f>
        <v/>
      </c>
      <c r="AH160" s="850" t="s">
        <v>407</v>
      </c>
      <c r="AI160" s="851" t="str">
        <f aca="false">IFERROR(ROUNDDOWN(ROUND(L158*V160,0)*M158,0)*AG160,"")</f>
        <v/>
      </c>
      <c r="AJ160" s="925" t="str">
        <f aca="false">IFERROR(ROUNDDOWN(ROUND((L158*(V160-AX158)),0)*M158,0)*AG160,"")</f>
        <v/>
      </c>
      <c r="AK160" s="853" t="e">
        <f aca="false">IFERROR(ROUNDDOWN(ROUNDDOWN(ROUND(L158*VLOOKUP(K158,【参考】数式用!$A$5:$AB$27,MATCH("新加算Ⅳ",【参考】数式用!$B$4:$AB$4,0)+1,0),0)*M158,0)*AG160*0.5,0),"")),0),0),0))</f>
        <v>#N/A</v>
      </c>
      <c r="AL160" s="926"/>
      <c r="AM160" s="941" t="e">
        <f aca="false">IFERROR(IF('別紙様式2-2（４・５月分）'!Q124="ベア加算","", IF(OR(U160="新加算Ⅰ",U160="新加算Ⅱ",U160="新加算Ⅲ",U160="新加算Ⅳ"),ROUNDDOWN(ROUND(L158*VLOOKUP(K158,【参考】数式用!$A$5:$I$27,MATCH("ベア加算",【参考】数式用!$B$4:$I$4,0)+1,0),0)*M158,0)*AG160,"")),"")),0),0))))</f>
        <v>#N/A</v>
      </c>
      <c r="AN160" s="928"/>
      <c r="AO160" s="931"/>
      <c r="AP160" s="930"/>
      <c r="AQ160" s="931"/>
      <c r="AR160" s="932"/>
      <c r="AS160" s="933"/>
      <c r="AT160" s="921"/>
      <c r="AU160" s="612"/>
      <c r="AV160" s="832" t="str">
        <f aca="false">IF(OR(AB158&lt;&gt;7,AD158&lt;&gt;3),"V列に色付け","")</f>
        <v/>
      </c>
      <c r="AW160" s="878"/>
      <c r="AX160" s="834"/>
      <c r="AY160" s="934"/>
      <c r="AZ160" s="836" t="e">
        <f aca="false">IF(AM160&lt;&gt;"",IF(AN160="○","入力済","未入力"),"")</f>
        <v>#N/A</v>
      </c>
      <c r="BA160" s="836" t="str">
        <f aca="false">IF(OR(U160="新加算Ⅰ",U160="新加算Ⅱ",U160="新加算Ⅲ",U160="新加算Ⅳ",U160="新加算Ⅴ（１）",U160="新加算Ⅴ（２）",U160="新加算Ⅴ（３）",U160="新加算ⅠⅤ（４）",U160="新加算Ⅴ（５）",U160="新加算Ⅴ（６）",U160="新加算Ⅴ（８）",U160="新加算Ⅴ（11）"),IF(OR(AO160="○",AO160="令和６年度中に満たす"),"入力済","未入力"),"")</f>
        <v/>
      </c>
      <c r="BB160" s="836" t="str">
        <f aca="false">IF(OR(U160="新加算Ⅴ（７）",U160="新加算Ⅴ（９）",U160="新加算Ⅴ（10）",U160="新加算Ⅴ（12）",U160="新加算Ⅴ（13）",U160="新加算Ⅴ（14）"),IF(OR(AP160="○",AP160="令和６年度中に満たす"),"入力済","未入力"),"")</f>
        <v/>
      </c>
      <c r="BC160" s="836" t="str">
        <f aca="false">IF(OR(U160="新加算Ⅰ",U160="新加算Ⅱ",U160="新加算Ⅲ",U160="新加算Ⅴ（１）",U160="新加算Ⅴ（３）",U160="新加算Ⅴ（８）"),IF(OR(AQ160="○",AQ160="令和６年度中に満たす"),"入力済","未入力"),"")</f>
        <v/>
      </c>
      <c r="BD160" s="935" t="str">
        <f aca="false">IF(OR(U160="新加算Ⅰ",U160="新加算Ⅱ",U160="新加算Ⅴ（１）",U160="新加算Ⅴ（２）",U160="新加算Ⅴ（３）",U160="新加算Ⅴ（４）",U160="新加算Ⅴ（５）",U160="新加算Ⅴ（６）",U160="新加算Ⅴ（７）",U160="新加算Ⅴ（９）",U160="新加算Ⅴ（10）",U160="新加算Ⅴ（12）"),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（病院等（老健以外）)",K158&lt;&gt;"（介護予防）短期入所療養介護（医療院）"),AR160&lt;&gt;""),1,""),"")</f>
        <v/>
      </c>
      <c r="BE160" s="832" t="str">
        <f aca="false">IF(OR(U160="新加算Ⅰ",U160="新加算Ⅴ（１）",U160="新加算Ⅴ（２）",U160="新加算Ⅴ（５）",U160="新加算Ⅴ（７）",U160="新加算Ⅴ（10）"),IF(AS160="","未入力","入力済"),"")</f>
        <v/>
      </c>
      <c r="BF160" s="832" t="str">
        <f aca="false">G158</f>
        <v/>
      </c>
      <c r="BG160" s="832"/>
      <c r="BH160" s="832"/>
    </row>
    <row r="161" customFormat="false" ht="30" hidden="false" customHeight="true" outlineLevel="0" collapsed="false">
      <c r="A161" s="617"/>
      <c r="B161" s="732"/>
      <c r="C161" s="732"/>
      <c r="D161" s="732"/>
      <c r="E161" s="732"/>
      <c r="F161" s="732"/>
      <c r="G161" s="733"/>
      <c r="H161" s="733"/>
      <c r="I161" s="733"/>
      <c r="J161" s="861"/>
      <c r="K161" s="733"/>
      <c r="L161" s="862"/>
      <c r="M161" s="863"/>
      <c r="N161" s="860" t="str">
        <f aca="false">IF('別紙様式2-2（４・５月分）'!Q124="","",'別紙様式2-2（４・５月分）'!Q124)</f>
        <v/>
      </c>
      <c r="O161" s="864"/>
      <c r="P161" s="874"/>
      <c r="Q161" s="877"/>
      <c r="R161" s="875"/>
      <c r="S161" s="870"/>
      <c r="T161" s="844"/>
      <c r="U161" s="923"/>
      <c r="V161" s="871"/>
      <c r="W161" s="847"/>
      <c r="X161" s="924"/>
      <c r="Y161" s="668"/>
      <c r="Z161" s="924"/>
      <c r="AA161" s="668"/>
      <c r="AB161" s="924"/>
      <c r="AC161" s="668"/>
      <c r="AD161" s="924"/>
      <c r="AE161" s="668"/>
      <c r="AF161" s="668"/>
      <c r="AG161" s="668"/>
      <c r="AH161" s="850"/>
      <c r="AI161" s="851"/>
      <c r="AJ161" s="925"/>
      <c r="AK161" s="853"/>
      <c r="AL161" s="926"/>
      <c r="AM161" s="941"/>
      <c r="AN161" s="928"/>
      <c r="AO161" s="931"/>
      <c r="AP161" s="930"/>
      <c r="AQ161" s="931"/>
      <c r="AR161" s="932"/>
      <c r="AS161" s="933"/>
      <c r="AT161" s="936" t="str">
        <f aca="false">IF(AV160="","",IF(OR(U160="",AND(N161="ベア加算なし",OR(U160="新加算Ⅰ",U160="新加算Ⅱ",U160="新加算Ⅲ",U160="新加算Ⅳ"),AN160=""),AND(OR(U160="新加算Ⅰ",U160="新加算Ⅱ",U160="新加算Ⅲ",U160="新加算Ⅳ"),AO160=""),AND(OR(U160="新加算Ⅰ",U160="新加算Ⅱ",U160="新加算Ⅲ"),AQ160=""),AND(OR(U160="新加算Ⅰ",U160="新加算Ⅱ"),AR160=""),AND(OR(U160="新加算Ⅰ"),AS160="")),"！記入が必要な欄（ピンク色のセル）に空欄があります。空欄を埋めてください。",""))</f>
        <v/>
      </c>
      <c r="AU161" s="612"/>
      <c r="AV161" s="832"/>
      <c r="AW161" s="878" t="str">
        <f aca="false">IF('別紙様式2-2（４・５月分）'!O124="","",'別紙様式2-2（４・５月分）'!O124)</f>
        <v/>
      </c>
      <c r="AX161" s="834"/>
      <c r="AY161" s="937"/>
      <c r="AZ161" s="836" t="str">
        <f aca="false">IF(OR(U161="新加算Ⅰ",U161="新加算Ⅱ",U161="新加算Ⅲ",U161="新加算Ⅳ",U161="新加算Ⅴ（１）",U161="新加算Ⅴ（２）",U161="新加算Ⅴ（３）",U161="新加算ⅠⅤ（４）",U161="新加算Ⅴ（５）",U161="新加算Ⅴ（６）",U161="新加算Ⅴ（８）",U161="新加算Ⅴ（11）"),IF(AJ161="○","","未入力"),"")</f>
        <v/>
      </c>
      <c r="BA161" s="836" t="str">
        <f aca="false">IF(OR(V161="新加算Ⅰ",V161="新加算Ⅱ",V161="新加算Ⅲ",V161="新加算Ⅳ",V161="新加算Ⅴ（１）",V161="新加算Ⅴ（２）",V161="新加算Ⅴ（３）",V161="新加算ⅠⅤ（４）",V161="新加算Ⅴ（５）",V161="新加算Ⅴ（６）",V161="新加算Ⅴ（８）",V161="新加算Ⅴ（11）"),IF(AK161="○","","未入力"),"")</f>
        <v/>
      </c>
      <c r="BB161" s="836" t="str">
        <f aca="false">IF(OR(V161="新加算Ⅴ（７）",V161="新加算Ⅴ（９）",V161="新加算Ⅴ（10）",V161="新加算Ⅴ（12）",V161="新加算Ⅴ（13）",V161="新加算Ⅴ（14）"),IF(AL161="○","","未入力"),"")</f>
        <v/>
      </c>
      <c r="BC161" s="836" t="str">
        <f aca="false">IF(OR(V161="新加算Ⅰ",V161="新加算Ⅱ",V161="新加算Ⅲ",V161="新加算Ⅴ（１）",V161="新加算Ⅴ（３）",V161="新加算Ⅴ（８）"),IF(AM161="○","","未入力"),"")</f>
        <v/>
      </c>
      <c r="BD161" s="935" t="str">
        <f aca="false">IF(OR(V161="新加算Ⅰ",V161="新加算Ⅱ",V161="新加算Ⅴ（１）",V161="新加算Ⅴ（２）",V161="新加算Ⅴ（３）",V161="新加算Ⅴ（４）",V161="新加算Ⅴ（５）",V161="新加算Ⅴ（６）",V161="新加算Ⅴ（７）",V161="新加算Ⅴ（９）",V161="新加算Ⅴ（10）",V161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1" s="832" t="str">
        <f aca="false">IF(AND(U161&lt;&gt;"（参考）令和７年度の移行予定",OR(V161="新加算Ⅰ",V161="新加算Ⅴ（１）",V161="新加算Ⅴ（２）",V161="新加算Ⅴ（５）",V161="新加算Ⅴ（７）",V161="新加算Ⅴ（10）")),IF(AO161="","未入力",IF(AO161="いずれも取得していない","要件を満たさない","")),"")</f>
        <v/>
      </c>
      <c r="BF161" s="832" t="str">
        <f aca="false">G158</f>
        <v/>
      </c>
      <c r="BG161" s="832"/>
      <c r="BH161" s="832"/>
    </row>
    <row r="162" customFormat="false" ht="30" hidden="false" customHeight="true" outlineLevel="0" collapsed="false">
      <c r="A162" s="731" t="n">
        <v>38</v>
      </c>
      <c r="B162" s="618" t="str">
        <f aca="false">IF(基本情報入力シート!C91="","",基本情報入力シート!C91)</f>
        <v/>
      </c>
      <c r="C162" s="618"/>
      <c r="D162" s="618"/>
      <c r="E162" s="618"/>
      <c r="F162" s="618"/>
      <c r="G162" s="619" t="str">
        <f aca="false">IF(基本情報入力シート!M91="","",基本情報入力シート!M91)</f>
        <v/>
      </c>
      <c r="H162" s="619" t="str">
        <f aca="false">IF(基本情報入力シート!R91="","",基本情報入力シート!R91)</f>
        <v/>
      </c>
      <c r="I162" s="619" t="str">
        <f aca="false">IF(基本情報入力シート!W91="","",基本情報入力シート!W91)</f>
        <v/>
      </c>
      <c r="J162" s="809" t="str">
        <f aca="false">IF(基本情報入力シート!X91="","",基本情報入力シート!X91)</f>
        <v/>
      </c>
      <c r="K162" s="619" t="str">
        <f aca="false">IF(基本情報入力シート!Y91="","",基本情報入力シート!Y91)</f>
        <v/>
      </c>
      <c r="L162" s="810" t="str">
        <f aca="false">IF(基本情報入力シート!AB91="","",基本情報入力シート!AB91)</f>
        <v/>
      </c>
      <c r="M162" s="811" t="e">
        <f aca="false">IF(基本情報入力シート!AC91="","",基本情報入力シート!AC91)</f>
        <v>#N/A</v>
      </c>
      <c r="N162" s="812" t="str">
        <f aca="false">IF('別紙様式2-2（４・５月分）'!Q125="","",'別紙様式2-2（４・５月分）'!Q125)</f>
        <v/>
      </c>
      <c r="O162" s="864" t="e">
        <f aca="false">IF(SUM('別紙様式2-2（４・５月分）'!R125:R127)=0,"",SUM('別紙様式2-2（４・５月分）'!R125:R127))</f>
        <v>#N/A</v>
      </c>
      <c r="P162" s="814" t="e">
        <f aca="false">IFERROR(VLOOKUP('別紙様式2-2（４・５月分）'!AR125,【参考】数式用!$AT$5:$AU$22,2,FALSE),"")))</f>
        <v>#N/A</v>
      </c>
      <c r="Q162" s="814"/>
      <c r="R162" s="814"/>
      <c r="S162" s="865" t="e">
        <f aca="false">IFERROR(VLOOKUP(K162,【参考】数式用!$A$5:$AB$27,MATCH(P162,【参考】数式用!$B$4:$AB$4,0)+1,0),"")))</f>
        <v>#N/A</v>
      </c>
      <c r="T162" s="816" t="s">
        <v>463</v>
      </c>
      <c r="U162" s="904" t="str">
        <f aca="false">IF('別紙様式2-3（６月以降分）'!U162="","",'別紙様式2-3（６月以降分）'!U162)</f>
        <v/>
      </c>
      <c r="V162" s="866" t="e">
        <f aca="false">IFERROR(VLOOKUP(K162,【参考】数式用!$A$5:$AB$27,MATCH(U162,【参考】数式用!$B$4:$AB$4,0)+1,0),"")))</f>
        <v>#N/A</v>
      </c>
      <c r="W162" s="819" t="s">
        <v>114</v>
      </c>
      <c r="X162" s="905" t="n">
        <f aca="false">'別紙様式2-3（６月以降分）'!X162</f>
        <v>6</v>
      </c>
      <c r="Y162" s="627" t="s">
        <v>115</v>
      </c>
      <c r="Z162" s="905" t="n">
        <f aca="false">'別紙様式2-3（６月以降分）'!Z162</f>
        <v>6</v>
      </c>
      <c r="AA162" s="627" t="s">
        <v>406</v>
      </c>
      <c r="AB162" s="905" t="n">
        <f aca="false">'別紙様式2-3（６月以降分）'!AB162</f>
        <v>7</v>
      </c>
      <c r="AC162" s="627" t="s">
        <v>115</v>
      </c>
      <c r="AD162" s="905" t="n">
        <f aca="false">'別紙様式2-3（６月以降分）'!AD162</f>
        <v>3</v>
      </c>
      <c r="AE162" s="627" t="s">
        <v>116</v>
      </c>
      <c r="AF162" s="627" t="s">
        <v>127</v>
      </c>
      <c r="AG162" s="627" t="n">
        <f aca="false">IF(X162&gt;=1,(AB162*12+AD162)-(X162*12+Z162)+1,"")</f>
        <v>10</v>
      </c>
      <c r="AH162" s="822" t="s">
        <v>407</v>
      </c>
      <c r="AI162" s="867" t="str">
        <f aca="false">'別紙様式2-3（６月以降分）'!AI162</f>
        <v/>
      </c>
      <c r="AJ162" s="906" t="str">
        <f aca="false">'別紙様式2-3（６月以降分）'!AJ162</f>
        <v/>
      </c>
      <c r="AK162" s="938" t="n">
        <f aca="false">'別紙様式2-3（６月以降分）'!AK162</f>
        <v>0</v>
      </c>
      <c r="AL162" s="908" t="str">
        <f aca="false">IF('別紙様式2-3（６月以降分）'!AL162="","",'別紙様式2-3（６月以降分）'!AL162)</f>
        <v/>
      </c>
      <c r="AM162" s="909" t="n">
        <f aca="false">'別紙様式2-3（６月以降分）'!AM162</f>
        <v>0</v>
      </c>
      <c r="AN162" s="910" t="str">
        <f aca="false">IF('別紙様式2-3（６月以降分）'!AN162="","",'別紙様式2-3（６月以降分）'!AN162)</f>
        <v/>
      </c>
      <c r="AO162" s="705" t="str">
        <f aca="false">IF('別紙様式2-3（６月以降分）'!AO162="","",'別紙様式2-3（６月以降分）'!AO162)</f>
        <v/>
      </c>
      <c r="AP162" s="912" t="str">
        <f aca="false">IF('別紙様式2-3（６月以降分）'!AP162="","",'別紙様式2-3（６月以降分）'!AP162)</f>
        <v/>
      </c>
      <c r="AQ162" s="705" t="str">
        <f aca="false">IF('別紙様式2-3（６月以降分）'!AQ162="","",'別紙様式2-3（６月以降分）'!AQ162)</f>
        <v/>
      </c>
      <c r="AR162" s="914" t="str">
        <f aca="false">IF('別紙様式2-3（６月以降分）'!AR162="","",'別紙様式2-3（６月以降分）'!AR162)</f>
        <v/>
      </c>
      <c r="AS162" s="915" t="str">
        <f aca="false">IF('別紙様式2-3（６月以降分）'!AS162="","",'別紙様式2-3（６月以降分）'!AS162)</f>
        <v/>
      </c>
      <c r="AT162" s="916" t="str">
        <f aca="false">IF(AV164="","",IF(V164&lt;V162,"！加算の要件上は問題ありませんが、令和６年度当初の新加算の加算率と比較して、移行後の加算率が下がる計画になっています。",""))</f>
        <v/>
      </c>
      <c r="AU162" s="939"/>
      <c r="AV162" s="918"/>
      <c r="AW162" s="878" t="str">
        <f aca="false">IF('別紙様式2-2（４・５月分）'!O125="","",'別紙様式2-2（４・５月分）'!O125)</f>
        <v/>
      </c>
      <c r="AX162" s="834" t="e">
        <f aca="false">IF(SUM('別紙様式2-2（４・５月分）'!P125:P127)=0,"",SUM('別紙様式2-2（４・５月分）'!P125:P127))</f>
        <v>#N/A</v>
      </c>
      <c r="AY162" s="940" t="e">
        <f aca="false">IFERROR(VLOOKUP(K162,【参考】数式用!$AJ$2:$AK$24,2,FALSE),"")))</f>
        <v>#N/A</v>
      </c>
      <c r="AZ162" s="685"/>
      <c r="BE162" s="12"/>
      <c r="BF162" s="832" t="str">
        <f aca="false">G162</f>
        <v/>
      </c>
      <c r="BG162" s="832"/>
      <c r="BH162" s="832"/>
    </row>
    <row r="163" customFormat="false" ht="15" hidden="false" customHeight="true" outlineLevel="0" collapsed="false">
      <c r="A163" s="731"/>
      <c r="B163" s="618"/>
      <c r="C163" s="618"/>
      <c r="D163" s="618"/>
      <c r="E163" s="618"/>
      <c r="F163" s="618"/>
      <c r="G163" s="619"/>
      <c r="H163" s="619"/>
      <c r="I163" s="619"/>
      <c r="J163" s="809"/>
      <c r="K163" s="619"/>
      <c r="L163" s="810"/>
      <c r="M163" s="811"/>
      <c r="N163" s="838" t="str">
        <f aca="false">IF('別紙様式2-2（４・５月分）'!Q126="","",'別紙様式2-2（４・５月分）'!Q126)</f>
        <v/>
      </c>
      <c r="O163" s="864"/>
      <c r="P163" s="814"/>
      <c r="Q163" s="814"/>
      <c r="R163" s="814"/>
      <c r="S163" s="865"/>
      <c r="T163" s="816"/>
      <c r="U163" s="904"/>
      <c r="V163" s="866"/>
      <c r="W163" s="819"/>
      <c r="X163" s="905"/>
      <c r="Y163" s="627"/>
      <c r="Z163" s="905"/>
      <c r="AA163" s="627"/>
      <c r="AB163" s="905"/>
      <c r="AC163" s="627"/>
      <c r="AD163" s="905"/>
      <c r="AE163" s="627"/>
      <c r="AF163" s="627"/>
      <c r="AG163" s="627"/>
      <c r="AH163" s="822"/>
      <c r="AI163" s="867"/>
      <c r="AJ163" s="906"/>
      <c r="AK163" s="938"/>
      <c r="AL163" s="908"/>
      <c r="AM163" s="909"/>
      <c r="AN163" s="910"/>
      <c r="AO163" s="705"/>
      <c r="AP163" s="912"/>
      <c r="AQ163" s="705"/>
      <c r="AR163" s="914"/>
      <c r="AS163" s="915"/>
      <c r="AT163" s="921" t="str">
        <f aca="false">IF(AV164="","",IF(OR(AB164="",AB164&lt;&gt;7,AD164="",AD164&lt;&gt;3),"！算定期間の終わりが令和７年３月になっていません。年度内の廃止予定等がなければ、算定対象月を令和７年３月にしてください。",""))</f>
        <v/>
      </c>
      <c r="AU163" s="939"/>
      <c r="AV163" s="918"/>
      <c r="AW163" s="878" t="str">
        <f aca="false">IF('別紙様式2-2（４・５月分）'!O126="","",'別紙様式2-2（４・５月分）'!O126)</f>
        <v/>
      </c>
      <c r="AX163" s="834"/>
      <c r="AY163" s="940"/>
      <c r="AZ163" s="574"/>
      <c r="BE163" s="12"/>
      <c r="BF163" s="832" t="str">
        <f aca="false">G162</f>
        <v/>
      </c>
      <c r="BG163" s="832"/>
      <c r="BH163" s="832"/>
    </row>
    <row r="164" customFormat="false" ht="15" hidden="false" customHeight="true" outlineLevel="0" collapsed="false">
      <c r="A164" s="731"/>
      <c r="B164" s="618"/>
      <c r="C164" s="618"/>
      <c r="D164" s="618"/>
      <c r="E164" s="618"/>
      <c r="F164" s="618"/>
      <c r="G164" s="619"/>
      <c r="H164" s="619"/>
      <c r="I164" s="619"/>
      <c r="J164" s="809"/>
      <c r="K164" s="619"/>
      <c r="L164" s="810"/>
      <c r="M164" s="811"/>
      <c r="N164" s="838"/>
      <c r="O164" s="864"/>
      <c r="P164" s="874" t="s">
        <v>118</v>
      </c>
      <c r="Q164" s="877" t="e">
        <f aca="false">IFERROR(VLOOKUP('別紙様式2-2（４・５月分）'!AR125,【参考】数式用!$AT$5:$AV$22,3,FALSE),"")))</f>
        <v>#N/A</v>
      </c>
      <c r="R164" s="875" t="s">
        <v>120</v>
      </c>
      <c r="S164" s="876" t="e">
        <f aca="false">IFERROR(VLOOKUP(K162,【参考】数式用!$A$5:$AB$27,MATCH(Q164,【参考】数式用!$B$4:$AB$4,0)+1,0),"")))</f>
        <v>#N/A</v>
      </c>
      <c r="T164" s="844" t="s">
        <v>464</v>
      </c>
      <c r="U164" s="923"/>
      <c r="V164" s="871" t="e">
        <f aca="false">IFERROR(VLOOKUP(K162,【参考】数式用!$A$5:$AB$27,MATCH(U164,【参考】数式用!$B$4:$AB$4,0)+1,0),"")))</f>
        <v>#N/A</v>
      </c>
      <c r="W164" s="847" t="s">
        <v>114</v>
      </c>
      <c r="X164" s="924"/>
      <c r="Y164" s="668" t="s">
        <v>115</v>
      </c>
      <c r="Z164" s="924"/>
      <c r="AA164" s="668" t="s">
        <v>406</v>
      </c>
      <c r="AB164" s="924"/>
      <c r="AC164" s="668" t="s">
        <v>115</v>
      </c>
      <c r="AD164" s="924"/>
      <c r="AE164" s="668" t="s">
        <v>116</v>
      </c>
      <c r="AF164" s="668" t="s">
        <v>127</v>
      </c>
      <c r="AG164" s="668" t="str">
        <f aca="false">IF(X164&gt;=1,(AB164*12+AD164)-(X164*12+Z164)+1,"")</f>
        <v/>
      </c>
      <c r="AH164" s="850" t="s">
        <v>407</v>
      </c>
      <c r="AI164" s="851" t="str">
        <f aca="false">IFERROR(ROUNDDOWN(ROUND(L162*V164,0)*M162,0)*AG164,"")</f>
        <v/>
      </c>
      <c r="AJ164" s="925" t="str">
        <f aca="false">IFERROR(ROUNDDOWN(ROUND((L162*(V164-AX162)),0)*M162,0)*AG164,"")</f>
        <v/>
      </c>
      <c r="AK164" s="853" t="e">
        <f aca="false">IFERROR(ROUNDDOWN(ROUNDDOWN(ROUND(L162*VLOOKUP(K162,【参考】数式用!$A$5:$AB$27,MATCH("新加算Ⅳ",【参考】数式用!$B$4:$AB$4,0)+1,0),0)*M162,0)*AG164*0.5,0),"")),0),0),0))</f>
        <v>#N/A</v>
      </c>
      <c r="AL164" s="926"/>
      <c r="AM164" s="941" t="e">
        <f aca="false">IFERROR(IF('別紙様式2-2（４・５月分）'!Q127="ベア加算","", IF(OR(U164="新加算Ⅰ",U164="新加算Ⅱ",U164="新加算Ⅲ",U164="新加算Ⅳ"),ROUNDDOWN(ROUND(L162*VLOOKUP(K162,【参考】数式用!$A$5:$I$27,MATCH("ベア加算",【参考】数式用!$B$4:$I$4,0)+1,0),0)*M162,0)*AG164,"")),"")),0),0))))</f>
        <v>#N/A</v>
      </c>
      <c r="AN164" s="928"/>
      <c r="AO164" s="931"/>
      <c r="AP164" s="930"/>
      <c r="AQ164" s="931"/>
      <c r="AR164" s="932"/>
      <c r="AS164" s="933"/>
      <c r="AT164" s="921"/>
      <c r="AU164" s="612"/>
      <c r="AV164" s="832" t="str">
        <f aca="false">IF(OR(AB162&lt;&gt;7,AD162&lt;&gt;3),"V列に色付け","")</f>
        <v/>
      </c>
      <c r="AW164" s="878"/>
      <c r="AX164" s="834"/>
      <c r="AY164" s="934"/>
      <c r="AZ164" s="836" t="e">
        <f aca="false">IF(AM164&lt;&gt;"",IF(AN164="○","入力済","未入力"),"")</f>
        <v>#N/A</v>
      </c>
      <c r="BA164" s="836" t="str">
        <f aca="false">IF(OR(U164="新加算Ⅰ",U164="新加算Ⅱ",U164="新加算Ⅲ",U164="新加算Ⅳ",U164="新加算Ⅴ（１）",U164="新加算Ⅴ（２）",U164="新加算Ⅴ（３）",U164="新加算ⅠⅤ（４）",U164="新加算Ⅴ（５）",U164="新加算Ⅴ（６）",U164="新加算Ⅴ（８）",U164="新加算Ⅴ（11）"),IF(OR(AO164="○",AO164="令和６年度中に満たす"),"入力済","未入力"),"")</f>
        <v/>
      </c>
      <c r="BB164" s="836" t="str">
        <f aca="false">IF(OR(U164="新加算Ⅴ（７）",U164="新加算Ⅴ（９）",U164="新加算Ⅴ（10）",U164="新加算Ⅴ（12）",U164="新加算Ⅴ（13）",U164="新加算Ⅴ（14）"),IF(OR(AP164="○",AP164="令和６年度中に満たす"),"入力済","未入力"),"")</f>
        <v/>
      </c>
      <c r="BC164" s="836" t="str">
        <f aca="false">IF(OR(U164="新加算Ⅰ",U164="新加算Ⅱ",U164="新加算Ⅲ",U164="新加算Ⅴ（１）",U164="新加算Ⅴ（３）",U164="新加算Ⅴ（８）"),IF(OR(AQ164="○",AQ164="令和６年度中に満たす"),"入力済","未入力"),"")</f>
        <v/>
      </c>
      <c r="BD164" s="935" t="str">
        <f aca="false">IF(OR(U164="新加算Ⅰ",U164="新加算Ⅱ",U164="新加算Ⅴ（１）",U164="新加算Ⅴ（２）",U164="新加算Ⅴ（３）",U164="新加算Ⅴ（４）",U164="新加算Ⅴ（５）",U164="新加算Ⅴ（６）",U164="新加算Ⅴ（７）",U164="新加算Ⅴ（９）",U164="新加算Ⅴ（10）",U164="新加算Ⅴ（12）"),IF(OR(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（病院等（老健以外）)",K162&lt;&gt;"（介護予防）短期入所療養介護（医療院）"),AR164&lt;&gt;""),1,""),"")</f>
        <v/>
      </c>
      <c r="BE164" s="832" t="str">
        <f aca="false">IF(OR(U164="新加算Ⅰ",U164="新加算Ⅴ（１）",U164="新加算Ⅴ（２）",U164="新加算Ⅴ（５）",U164="新加算Ⅴ（７）",U164="新加算Ⅴ（10）"),IF(AS164="","未入力","入力済"),"")</f>
        <v/>
      </c>
      <c r="BF164" s="832" t="str">
        <f aca="false">G162</f>
        <v/>
      </c>
      <c r="BG164" s="832"/>
      <c r="BH164" s="832"/>
    </row>
    <row r="165" customFormat="false" ht="30" hidden="false" customHeight="true" outlineLevel="0" collapsed="false">
      <c r="A165" s="731"/>
      <c r="B165" s="618"/>
      <c r="C165" s="618"/>
      <c r="D165" s="618"/>
      <c r="E165" s="618"/>
      <c r="F165" s="618"/>
      <c r="G165" s="619"/>
      <c r="H165" s="619"/>
      <c r="I165" s="619"/>
      <c r="J165" s="809"/>
      <c r="K165" s="619"/>
      <c r="L165" s="810"/>
      <c r="M165" s="811"/>
      <c r="N165" s="860" t="str">
        <f aca="false">IF('別紙様式2-2（４・５月分）'!Q127="","",'別紙様式2-2（４・５月分）'!Q127)</f>
        <v/>
      </c>
      <c r="O165" s="864"/>
      <c r="P165" s="874"/>
      <c r="Q165" s="877"/>
      <c r="R165" s="875"/>
      <c r="S165" s="876"/>
      <c r="T165" s="844"/>
      <c r="U165" s="923"/>
      <c r="V165" s="871"/>
      <c r="W165" s="847"/>
      <c r="X165" s="924"/>
      <c r="Y165" s="668"/>
      <c r="Z165" s="924"/>
      <c r="AA165" s="668"/>
      <c r="AB165" s="924"/>
      <c r="AC165" s="668"/>
      <c r="AD165" s="924"/>
      <c r="AE165" s="668"/>
      <c r="AF165" s="668"/>
      <c r="AG165" s="668"/>
      <c r="AH165" s="850"/>
      <c r="AI165" s="851"/>
      <c r="AJ165" s="925"/>
      <c r="AK165" s="853"/>
      <c r="AL165" s="926"/>
      <c r="AM165" s="941"/>
      <c r="AN165" s="928"/>
      <c r="AO165" s="931"/>
      <c r="AP165" s="930"/>
      <c r="AQ165" s="931"/>
      <c r="AR165" s="932"/>
      <c r="AS165" s="933"/>
      <c r="AT165" s="936" t="str">
        <f aca="false">IF(AV164="","",IF(OR(U164="",AND(N165="ベア加算なし",OR(U164="新加算Ⅰ",U164="新加算Ⅱ",U164="新加算Ⅲ",U164="新加算Ⅳ"),AN164=""),AND(OR(U164="新加算Ⅰ",U164="新加算Ⅱ",U164="新加算Ⅲ",U164="新加算Ⅳ"),AO164=""),AND(OR(U164="新加算Ⅰ",U164="新加算Ⅱ",U164="新加算Ⅲ"),AQ164=""),AND(OR(U164="新加算Ⅰ",U164="新加算Ⅱ"),AR164=""),AND(OR(U164="新加算Ⅰ"),AS164="")),"！記入が必要な欄（ピンク色のセル）に空欄があります。空欄を埋めてください。",""))</f>
        <v/>
      </c>
      <c r="AU165" s="612"/>
      <c r="AV165" s="832"/>
      <c r="AW165" s="878" t="str">
        <f aca="false">IF('別紙様式2-2（４・５月分）'!O127="","",'別紙様式2-2（４・５月分）'!O127)</f>
        <v/>
      </c>
      <c r="AX165" s="834"/>
      <c r="AY165" s="937"/>
      <c r="AZ165" s="836" t="str">
        <f aca="false">IF(OR(U165="新加算Ⅰ",U165="新加算Ⅱ",U165="新加算Ⅲ",U165="新加算Ⅳ",U165="新加算Ⅴ（１）",U165="新加算Ⅴ（２）",U165="新加算Ⅴ（３）",U165="新加算ⅠⅤ（４）",U165="新加算Ⅴ（５）",U165="新加算Ⅴ（６）",U165="新加算Ⅴ（８）",U165="新加算Ⅴ（11）"),IF(AJ165="○","","未入力"),"")</f>
        <v/>
      </c>
      <c r="BA165" s="836" t="str">
        <f aca="false">IF(OR(V165="新加算Ⅰ",V165="新加算Ⅱ",V165="新加算Ⅲ",V165="新加算Ⅳ",V165="新加算Ⅴ（１）",V165="新加算Ⅴ（２）",V165="新加算Ⅴ（３）",V165="新加算ⅠⅤ（４）",V165="新加算Ⅴ（５）",V165="新加算Ⅴ（６）",V165="新加算Ⅴ（８）",V165="新加算Ⅴ（11）"),IF(AK165="○","","未入力"),"")</f>
        <v/>
      </c>
      <c r="BB165" s="836" t="str">
        <f aca="false">IF(OR(V165="新加算Ⅴ（７）",V165="新加算Ⅴ（９）",V165="新加算Ⅴ（10）",V165="新加算Ⅴ（12）",V165="新加算Ⅴ（13）",V165="新加算Ⅴ（14）"),IF(AL165="○","","未入力"),"")</f>
        <v/>
      </c>
      <c r="BC165" s="836" t="str">
        <f aca="false">IF(OR(V165="新加算Ⅰ",V165="新加算Ⅱ",V165="新加算Ⅲ",V165="新加算Ⅴ（１）",V165="新加算Ⅴ（３）",V165="新加算Ⅴ（８）"),IF(AM165="○","","未入力"),"")</f>
        <v/>
      </c>
      <c r="BD165" s="935" t="str">
        <f aca="false">IF(OR(V165="新加算Ⅰ",V165="新加算Ⅱ",V165="新加算Ⅴ（１）",V165="新加算Ⅴ（２）",V165="新加算Ⅴ（３）",V165="新加算Ⅴ（４）",V165="新加算Ⅴ（５）",V165="新加算Ⅴ（６）",V165="新加算Ⅴ（７）",V165="新加算Ⅴ（９）",V165="新加算Ⅴ（10）",V165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5" s="832" t="str">
        <f aca="false">IF(AND(U165&lt;&gt;"（参考）令和７年度の移行予定",OR(V165="新加算Ⅰ",V165="新加算Ⅴ（１）",V165="新加算Ⅴ（２）",V165="新加算Ⅴ（５）",V165="新加算Ⅴ（７）",V165="新加算Ⅴ（10）")),IF(AO165="","未入力",IF(AO165="いずれも取得していない","要件を満たさない","")),"")</f>
        <v/>
      </c>
      <c r="BF165" s="832" t="str">
        <f aca="false">G162</f>
        <v/>
      </c>
      <c r="BG165" s="832"/>
      <c r="BH165" s="832"/>
    </row>
    <row r="166" customFormat="false" ht="30" hidden="false" customHeight="true" outlineLevel="0" collapsed="false">
      <c r="A166" s="617" t="n">
        <v>39</v>
      </c>
      <c r="B166" s="732" t="str">
        <f aca="false">IF(基本情報入力シート!C92="","",基本情報入力シート!C92)</f>
        <v/>
      </c>
      <c r="C166" s="732"/>
      <c r="D166" s="732"/>
      <c r="E166" s="732"/>
      <c r="F166" s="732"/>
      <c r="G166" s="733" t="str">
        <f aca="false">IF(基本情報入力シート!M92="","",基本情報入力シート!M92)</f>
        <v/>
      </c>
      <c r="H166" s="733" t="str">
        <f aca="false">IF(基本情報入力シート!R92="","",基本情報入力シート!R92)</f>
        <v/>
      </c>
      <c r="I166" s="733" t="str">
        <f aca="false">IF(基本情報入力シート!W92="","",基本情報入力シート!W92)</f>
        <v/>
      </c>
      <c r="J166" s="861" t="str">
        <f aca="false">IF(基本情報入力シート!X92="","",基本情報入力シート!X92)</f>
        <v/>
      </c>
      <c r="K166" s="733" t="str">
        <f aca="false">IF(基本情報入力シート!Y92="","",基本情報入力シート!Y92)</f>
        <v/>
      </c>
      <c r="L166" s="862" t="str">
        <f aca="false">IF(基本情報入力シート!AB92="","",基本情報入力シート!AB92)</f>
        <v/>
      </c>
      <c r="M166" s="863" t="e">
        <f aca="false">IF(基本情報入力シート!AC92="","",基本情報入力シート!AC92)</f>
        <v>#N/A</v>
      </c>
      <c r="N166" s="812" t="str">
        <f aca="false">IF('別紙様式2-2（４・５月分）'!Q128="","",'別紙様式2-2（４・５月分）'!Q128)</f>
        <v/>
      </c>
      <c r="O166" s="864" t="e">
        <f aca="false">IF(SUM('別紙様式2-2（４・５月分）'!R128:R130)=0,"",SUM('別紙様式2-2（４・５月分）'!R128:R130))</f>
        <v>#N/A</v>
      </c>
      <c r="P166" s="814" t="e">
        <f aca="false">IFERROR(VLOOKUP('別紙様式2-2（４・５月分）'!AR128,【参考】数式用!$AT$5:$AU$22,2,FALSE),"")))</f>
        <v>#N/A</v>
      </c>
      <c r="Q166" s="814"/>
      <c r="R166" s="814"/>
      <c r="S166" s="865" t="e">
        <f aca="false">IFERROR(VLOOKUP(K166,【参考】数式用!$A$5:$AB$27,MATCH(P166,【参考】数式用!$B$4:$AB$4,0)+1,0),"")))</f>
        <v>#N/A</v>
      </c>
      <c r="T166" s="816" t="s">
        <v>463</v>
      </c>
      <c r="U166" s="904" t="str">
        <f aca="false">IF('別紙様式2-3（６月以降分）'!U166="","",'別紙様式2-3（６月以降分）'!U166)</f>
        <v/>
      </c>
      <c r="V166" s="866" t="e">
        <f aca="false">IFERROR(VLOOKUP(K166,【参考】数式用!$A$5:$AB$27,MATCH(U166,【参考】数式用!$B$4:$AB$4,0)+1,0),"")))</f>
        <v>#N/A</v>
      </c>
      <c r="W166" s="819" t="s">
        <v>114</v>
      </c>
      <c r="X166" s="905" t="n">
        <f aca="false">'別紙様式2-3（６月以降分）'!X166</f>
        <v>6</v>
      </c>
      <c r="Y166" s="627" t="s">
        <v>115</v>
      </c>
      <c r="Z166" s="905" t="n">
        <f aca="false">'別紙様式2-3（６月以降分）'!Z166</f>
        <v>6</v>
      </c>
      <c r="AA166" s="627" t="s">
        <v>406</v>
      </c>
      <c r="AB166" s="905" t="n">
        <f aca="false">'別紙様式2-3（６月以降分）'!AB166</f>
        <v>7</v>
      </c>
      <c r="AC166" s="627" t="s">
        <v>115</v>
      </c>
      <c r="AD166" s="905" t="n">
        <f aca="false">'別紙様式2-3（６月以降分）'!AD166</f>
        <v>3</v>
      </c>
      <c r="AE166" s="627" t="s">
        <v>116</v>
      </c>
      <c r="AF166" s="627" t="s">
        <v>127</v>
      </c>
      <c r="AG166" s="627" t="n">
        <f aca="false">IF(X166&gt;=1,(AB166*12+AD166)-(X166*12+Z166)+1,"")</f>
        <v>10</v>
      </c>
      <c r="AH166" s="822" t="s">
        <v>407</v>
      </c>
      <c r="AI166" s="867" t="str">
        <f aca="false">'別紙様式2-3（６月以降分）'!AI166</f>
        <v/>
      </c>
      <c r="AJ166" s="906" t="str">
        <f aca="false">'別紙様式2-3（６月以降分）'!AJ166</f>
        <v/>
      </c>
      <c r="AK166" s="938" t="n">
        <f aca="false">'別紙様式2-3（６月以降分）'!AK166</f>
        <v>0</v>
      </c>
      <c r="AL166" s="908" t="str">
        <f aca="false">IF('別紙様式2-3（６月以降分）'!AL166="","",'別紙様式2-3（６月以降分）'!AL166)</f>
        <v/>
      </c>
      <c r="AM166" s="909" t="n">
        <f aca="false">'別紙様式2-3（６月以降分）'!AM166</f>
        <v>0</v>
      </c>
      <c r="AN166" s="910" t="str">
        <f aca="false">IF('別紙様式2-3（６月以降分）'!AN166="","",'別紙様式2-3（６月以降分）'!AN166)</f>
        <v/>
      </c>
      <c r="AO166" s="705" t="str">
        <f aca="false">IF('別紙様式2-3（６月以降分）'!AO166="","",'別紙様式2-3（６月以降分）'!AO166)</f>
        <v/>
      </c>
      <c r="AP166" s="912" t="str">
        <f aca="false">IF('別紙様式2-3（６月以降分）'!AP166="","",'別紙様式2-3（６月以降分）'!AP166)</f>
        <v/>
      </c>
      <c r="AQ166" s="705" t="str">
        <f aca="false">IF('別紙様式2-3（６月以降分）'!AQ166="","",'別紙様式2-3（６月以降分）'!AQ166)</f>
        <v/>
      </c>
      <c r="AR166" s="914" t="str">
        <f aca="false">IF('別紙様式2-3（６月以降分）'!AR166="","",'別紙様式2-3（６月以降分）'!AR166)</f>
        <v/>
      </c>
      <c r="AS166" s="915" t="str">
        <f aca="false">IF('別紙様式2-3（６月以降分）'!AS166="","",'別紙様式2-3（６月以降分）'!AS166)</f>
        <v/>
      </c>
      <c r="AT166" s="916" t="str">
        <f aca="false">IF(AV168="","",IF(V168&lt;V166,"！加算の要件上は問題ありませんが、令和６年度当初の新加算の加算率と比較して、移行後の加算率が下がる計画になっています。",""))</f>
        <v/>
      </c>
      <c r="AU166" s="939"/>
      <c r="AV166" s="918"/>
      <c r="AW166" s="878" t="str">
        <f aca="false">IF('別紙様式2-2（４・５月分）'!O128="","",'別紙様式2-2（４・５月分）'!O128)</f>
        <v/>
      </c>
      <c r="AX166" s="834" t="e">
        <f aca="false">IF(SUM('別紙様式2-2（４・５月分）'!P128:P130)=0,"",SUM('別紙様式2-2（４・５月分）'!P128:P130))</f>
        <v>#N/A</v>
      </c>
      <c r="AY166" s="920" t="e">
        <f aca="false">IFERROR(VLOOKUP(K166,【参考】数式用!$AJ$2:$AK$24,2,FALSE),"")))</f>
        <v>#N/A</v>
      </c>
      <c r="AZ166" s="685"/>
      <c r="BE166" s="12"/>
      <c r="BF166" s="832" t="str">
        <f aca="false">G166</f>
        <v/>
      </c>
      <c r="BG166" s="832"/>
      <c r="BH166" s="832"/>
    </row>
    <row r="167" customFormat="false" ht="15" hidden="false" customHeight="true" outlineLevel="0" collapsed="false">
      <c r="A167" s="617"/>
      <c r="B167" s="732"/>
      <c r="C167" s="732"/>
      <c r="D167" s="732"/>
      <c r="E167" s="732"/>
      <c r="F167" s="732"/>
      <c r="G167" s="733"/>
      <c r="H167" s="733"/>
      <c r="I167" s="733"/>
      <c r="J167" s="861"/>
      <c r="K167" s="733"/>
      <c r="L167" s="862"/>
      <c r="M167" s="863"/>
      <c r="N167" s="838" t="str">
        <f aca="false">IF('別紙様式2-2（４・５月分）'!Q129="","",'別紙様式2-2（４・５月分）'!Q129)</f>
        <v/>
      </c>
      <c r="O167" s="864"/>
      <c r="P167" s="814"/>
      <c r="Q167" s="814"/>
      <c r="R167" s="814"/>
      <c r="S167" s="865"/>
      <c r="T167" s="816"/>
      <c r="U167" s="904"/>
      <c r="V167" s="866"/>
      <c r="W167" s="819"/>
      <c r="X167" s="905"/>
      <c r="Y167" s="627"/>
      <c r="Z167" s="905"/>
      <c r="AA167" s="627"/>
      <c r="AB167" s="905"/>
      <c r="AC167" s="627"/>
      <c r="AD167" s="905"/>
      <c r="AE167" s="627"/>
      <c r="AF167" s="627"/>
      <c r="AG167" s="627"/>
      <c r="AH167" s="822"/>
      <c r="AI167" s="867"/>
      <c r="AJ167" s="906"/>
      <c r="AK167" s="938"/>
      <c r="AL167" s="908"/>
      <c r="AM167" s="909"/>
      <c r="AN167" s="910"/>
      <c r="AO167" s="705"/>
      <c r="AP167" s="912"/>
      <c r="AQ167" s="705"/>
      <c r="AR167" s="914"/>
      <c r="AS167" s="915"/>
      <c r="AT167" s="921" t="str">
        <f aca="false">IF(AV168="","",IF(OR(AB168="",AB168&lt;&gt;7,AD168="",AD168&lt;&gt;3),"！算定期間の終わりが令和７年３月になっていません。年度内の廃止予定等がなければ、算定対象月を令和７年３月にしてください。",""))</f>
        <v/>
      </c>
      <c r="AU167" s="939"/>
      <c r="AV167" s="918"/>
      <c r="AW167" s="878" t="str">
        <f aca="false">IF('別紙様式2-2（４・５月分）'!O129="","",'別紙様式2-2（４・５月分）'!O129)</f>
        <v/>
      </c>
      <c r="AX167" s="834"/>
      <c r="AY167" s="920"/>
      <c r="AZ167" s="574"/>
      <c r="BE167" s="12"/>
      <c r="BF167" s="832" t="str">
        <f aca="false">G166</f>
        <v/>
      </c>
      <c r="BG167" s="832"/>
      <c r="BH167" s="832"/>
    </row>
    <row r="168" customFormat="false" ht="15" hidden="false" customHeight="true" outlineLevel="0" collapsed="false">
      <c r="A168" s="617"/>
      <c r="B168" s="732"/>
      <c r="C168" s="732"/>
      <c r="D168" s="732"/>
      <c r="E168" s="732"/>
      <c r="F168" s="732"/>
      <c r="G168" s="733"/>
      <c r="H168" s="733"/>
      <c r="I168" s="733"/>
      <c r="J168" s="861"/>
      <c r="K168" s="733"/>
      <c r="L168" s="862"/>
      <c r="M168" s="863"/>
      <c r="N168" s="838"/>
      <c r="O168" s="864"/>
      <c r="P168" s="874" t="s">
        <v>118</v>
      </c>
      <c r="Q168" s="877" t="e">
        <f aca="false">IFERROR(VLOOKUP('別紙様式2-2（４・５月分）'!AR128,【参考】数式用!$AT$5:$AV$22,3,FALSE),"")))</f>
        <v>#N/A</v>
      </c>
      <c r="R168" s="875" t="s">
        <v>120</v>
      </c>
      <c r="S168" s="870" t="e">
        <f aca="false">IFERROR(VLOOKUP(K166,【参考】数式用!$A$5:$AB$27,MATCH(Q168,【参考】数式用!$B$4:$AB$4,0)+1,0),"")))</f>
        <v>#N/A</v>
      </c>
      <c r="T168" s="844" t="s">
        <v>464</v>
      </c>
      <c r="U168" s="923"/>
      <c r="V168" s="871" t="e">
        <f aca="false">IFERROR(VLOOKUP(K166,【参考】数式用!$A$5:$AB$27,MATCH(U168,【参考】数式用!$B$4:$AB$4,0)+1,0),"")))</f>
        <v>#N/A</v>
      </c>
      <c r="W168" s="847" t="s">
        <v>114</v>
      </c>
      <c r="X168" s="924"/>
      <c r="Y168" s="668" t="s">
        <v>115</v>
      </c>
      <c r="Z168" s="924"/>
      <c r="AA168" s="668" t="s">
        <v>406</v>
      </c>
      <c r="AB168" s="924"/>
      <c r="AC168" s="668" t="s">
        <v>115</v>
      </c>
      <c r="AD168" s="924"/>
      <c r="AE168" s="668" t="s">
        <v>116</v>
      </c>
      <c r="AF168" s="668" t="s">
        <v>127</v>
      </c>
      <c r="AG168" s="668" t="str">
        <f aca="false">IF(X168&gt;=1,(AB168*12+AD168)-(X168*12+Z168)+1,"")</f>
        <v/>
      </c>
      <c r="AH168" s="850" t="s">
        <v>407</v>
      </c>
      <c r="AI168" s="851" t="str">
        <f aca="false">IFERROR(ROUNDDOWN(ROUND(L166*V168,0)*M166,0)*AG168,"")</f>
        <v/>
      </c>
      <c r="AJ168" s="925" t="str">
        <f aca="false">IFERROR(ROUNDDOWN(ROUND((L166*(V168-AX166)),0)*M166,0)*AG168,"")</f>
        <v/>
      </c>
      <c r="AK168" s="853" t="e">
        <f aca="false">IFERROR(ROUNDDOWN(ROUNDDOWN(ROUND(L166*VLOOKUP(K166,【参考】数式用!$A$5:$AB$27,MATCH("新加算Ⅳ",【参考】数式用!$B$4:$AB$4,0)+1,0),0)*M166,0)*AG168*0.5,0),"")),0),0),0))</f>
        <v>#N/A</v>
      </c>
      <c r="AL168" s="926"/>
      <c r="AM168" s="941" t="e">
        <f aca="false">IFERROR(IF('別紙様式2-2（４・５月分）'!Q130="ベア加算","", IF(OR(U168="新加算Ⅰ",U168="新加算Ⅱ",U168="新加算Ⅲ",U168="新加算Ⅳ"),ROUNDDOWN(ROUND(L166*VLOOKUP(K166,【参考】数式用!$A$5:$I$27,MATCH("ベア加算",【参考】数式用!$B$4:$I$4,0)+1,0),0)*M166,0)*AG168,"")),"")),0),0))))</f>
        <v>#N/A</v>
      </c>
      <c r="AN168" s="928"/>
      <c r="AO168" s="931"/>
      <c r="AP168" s="930"/>
      <c r="AQ168" s="931"/>
      <c r="AR168" s="932"/>
      <c r="AS168" s="933"/>
      <c r="AT168" s="921"/>
      <c r="AU168" s="612"/>
      <c r="AV168" s="832" t="str">
        <f aca="false">IF(OR(AB166&lt;&gt;7,AD166&lt;&gt;3),"V列に色付け","")</f>
        <v/>
      </c>
      <c r="AW168" s="878"/>
      <c r="AX168" s="834"/>
      <c r="AY168" s="934"/>
      <c r="AZ168" s="836" t="e">
        <f aca="false">IF(AM168&lt;&gt;"",IF(AN168="○","入力済","未入力"),"")</f>
        <v>#N/A</v>
      </c>
      <c r="BA168" s="836" t="str">
        <f aca="false">IF(OR(U168="新加算Ⅰ",U168="新加算Ⅱ",U168="新加算Ⅲ",U168="新加算Ⅳ",U168="新加算Ⅴ（１）",U168="新加算Ⅴ（２）",U168="新加算Ⅴ（３）",U168="新加算ⅠⅤ（４）",U168="新加算Ⅴ（５）",U168="新加算Ⅴ（６）",U168="新加算Ⅴ（８）",U168="新加算Ⅴ（11）"),IF(OR(AO168="○",AO168="令和６年度中に満たす"),"入力済","未入力"),"")</f>
        <v/>
      </c>
      <c r="BB168" s="836" t="str">
        <f aca="false">IF(OR(U168="新加算Ⅴ（７）",U168="新加算Ⅴ（９）",U168="新加算Ⅴ（10）",U168="新加算Ⅴ（12）",U168="新加算Ⅴ（13）",U168="新加算Ⅴ（14）"),IF(OR(AP168="○",AP168="令和６年度中に満たす"),"入力済","未入力"),"")</f>
        <v/>
      </c>
      <c r="BC168" s="836" t="str">
        <f aca="false">IF(OR(U168="新加算Ⅰ",U168="新加算Ⅱ",U168="新加算Ⅲ",U168="新加算Ⅴ（１）",U168="新加算Ⅴ（３）",U168="新加算Ⅴ（８）"),IF(OR(AQ168="○",AQ168="令和６年度中に満たす"),"入力済","未入力"),"")</f>
        <v/>
      </c>
      <c r="BD168" s="935" t="str">
        <f aca="false">IF(OR(U168="新加算Ⅰ",U168="新加算Ⅱ",U168="新加算Ⅴ（１）",U168="新加算Ⅴ（２）",U168="新加算Ⅴ（３）",U168="新加算Ⅴ（４）",U168="新加算Ⅴ（５）",U168="新加算Ⅴ（６）",U168="新加算Ⅴ（７）",U168="新加算Ⅴ（９）",U168="新加算Ⅴ（10）",U168="新加算Ⅴ（12）"),IF(OR(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（病院等（老健以外）)",K166&lt;&gt;"（介護予防）短期入所療養介護（医療院）"),AR168&lt;&gt;""),1,""),"")</f>
        <v/>
      </c>
      <c r="BE168" s="832" t="str">
        <f aca="false">IF(OR(U168="新加算Ⅰ",U168="新加算Ⅴ（１）",U168="新加算Ⅴ（２）",U168="新加算Ⅴ（５）",U168="新加算Ⅴ（７）",U168="新加算Ⅴ（10）"),IF(AS168="","未入力","入力済"),"")</f>
        <v/>
      </c>
      <c r="BF168" s="832" t="str">
        <f aca="false">G166</f>
        <v/>
      </c>
      <c r="BG168" s="832"/>
      <c r="BH168" s="832"/>
    </row>
    <row r="169" customFormat="false" ht="30" hidden="false" customHeight="true" outlineLevel="0" collapsed="false">
      <c r="A169" s="617"/>
      <c r="B169" s="732"/>
      <c r="C169" s="732"/>
      <c r="D169" s="732"/>
      <c r="E169" s="732"/>
      <c r="F169" s="732"/>
      <c r="G169" s="733"/>
      <c r="H169" s="733"/>
      <c r="I169" s="733"/>
      <c r="J169" s="861"/>
      <c r="K169" s="733"/>
      <c r="L169" s="862"/>
      <c r="M169" s="863"/>
      <c r="N169" s="860" t="str">
        <f aca="false">IF('別紙様式2-2（４・５月分）'!Q130="","",'別紙様式2-2（４・５月分）'!Q130)</f>
        <v/>
      </c>
      <c r="O169" s="864"/>
      <c r="P169" s="874"/>
      <c r="Q169" s="877"/>
      <c r="R169" s="875"/>
      <c r="S169" s="870"/>
      <c r="T169" s="844"/>
      <c r="U169" s="923"/>
      <c r="V169" s="871"/>
      <c r="W169" s="847"/>
      <c r="X169" s="924"/>
      <c r="Y169" s="668"/>
      <c r="Z169" s="924"/>
      <c r="AA169" s="668"/>
      <c r="AB169" s="924"/>
      <c r="AC169" s="668"/>
      <c r="AD169" s="924"/>
      <c r="AE169" s="668"/>
      <c r="AF169" s="668"/>
      <c r="AG169" s="668"/>
      <c r="AH169" s="850"/>
      <c r="AI169" s="851"/>
      <c r="AJ169" s="925"/>
      <c r="AK169" s="853"/>
      <c r="AL169" s="926"/>
      <c r="AM169" s="941"/>
      <c r="AN169" s="928"/>
      <c r="AO169" s="931"/>
      <c r="AP169" s="930"/>
      <c r="AQ169" s="931"/>
      <c r="AR169" s="932"/>
      <c r="AS169" s="933"/>
      <c r="AT169" s="936" t="str">
        <f aca="false">IF(AV168="","",IF(OR(U168="",AND(N169="ベア加算なし",OR(U168="新加算Ⅰ",U168="新加算Ⅱ",U168="新加算Ⅲ",U168="新加算Ⅳ"),AN168=""),AND(OR(U168="新加算Ⅰ",U168="新加算Ⅱ",U168="新加算Ⅲ",U168="新加算Ⅳ"),AO168=""),AND(OR(U168="新加算Ⅰ",U168="新加算Ⅱ",U168="新加算Ⅲ"),AQ168=""),AND(OR(U168="新加算Ⅰ",U168="新加算Ⅱ"),AR168=""),AND(OR(U168="新加算Ⅰ"),AS168="")),"！記入が必要な欄（ピンク色のセル）に空欄があります。空欄を埋めてください。",""))</f>
        <v/>
      </c>
      <c r="AU169" s="612"/>
      <c r="AV169" s="832"/>
      <c r="AW169" s="878" t="str">
        <f aca="false">IF('別紙様式2-2（４・５月分）'!O130="","",'別紙様式2-2（４・５月分）'!O130)</f>
        <v/>
      </c>
      <c r="AX169" s="834"/>
      <c r="AY169" s="937"/>
      <c r="AZ169" s="836" t="str">
        <f aca="false">IF(OR(U169="新加算Ⅰ",U169="新加算Ⅱ",U169="新加算Ⅲ",U169="新加算Ⅳ",U169="新加算Ⅴ（１）",U169="新加算Ⅴ（２）",U169="新加算Ⅴ（３）",U169="新加算ⅠⅤ（４）",U169="新加算Ⅴ（５）",U169="新加算Ⅴ（６）",U169="新加算Ⅴ（８）",U169="新加算Ⅴ（11）"),IF(AJ169="○","","未入力"),"")</f>
        <v/>
      </c>
      <c r="BA169" s="836" t="str">
        <f aca="false">IF(OR(V169="新加算Ⅰ",V169="新加算Ⅱ",V169="新加算Ⅲ",V169="新加算Ⅳ",V169="新加算Ⅴ（１）",V169="新加算Ⅴ（２）",V169="新加算Ⅴ（３）",V169="新加算ⅠⅤ（４）",V169="新加算Ⅴ（５）",V169="新加算Ⅴ（６）",V169="新加算Ⅴ（８）",V169="新加算Ⅴ（11）"),IF(AK169="○","","未入力"),"")</f>
        <v/>
      </c>
      <c r="BB169" s="836" t="str">
        <f aca="false">IF(OR(V169="新加算Ⅴ（７）",V169="新加算Ⅴ（９）",V169="新加算Ⅴ（10）",V169="新加算Ⅴ（12）",V169="新加算Ⅴ（13）",V169="新加算Ⅴ（14）"),IF(AL169="○","","未入力"),"")</f>
        <v/>
      </c>
      <c r="BC169" s="836" t="str">
        <f aca="false">IF(OR(V169="新加算Ⅰ",V169="新加算Ⅱ",V169="新加算Ⅲ",V169="新加算Ⅴ（１）",V169="新加算Ⅴ（３）",V169="新加算Ⅴ（８）"),IF(AM169="○","","未入力"),"")</f>
        <v/>
      </c>
      <c r="BD169" s="935" t="str">
        <f aca="false">IF(OR(V169="新加算Ⅰ",V169="新加算Ⅱ",V169="新加算Ⅴ（１）",V169="新加算Ⅴ（２）",V169="新加算Ⅴ（３）",V169="新加算Ⅴ（４）",V169="新加算Ⅴ（５）",V169="新加算Ⅴ（６）",V169="新加算Ⅴ（７）",V169="新加算Ⅴ（９）",V169="新加算Ⅴ（10）",V169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9" s="832" t="str">
        <f aca="false">IF(AND(U169&lt;&gt;"（参考）令和７年度の移行予定",OR(V169="新加算Ⅰ",V169="新加算Ⅴ（１）",V169="新加算Ⅴ（２）",V169="新加算Ⅴ（５）",V169="新加算Ⅴ（７）",V169="新加算Ⅴ（10）")),IF(AO169="","未入力",IF(AO169="いずれも取得していない","要件を満たさない","")),"")</f>
        <v/>
      </c>
      <c r="BF169" s="832" t="str">
        <f aca="false">G166</f>
        <v/>
      </c>
      <c r="BG169" s="832"/>
      <c r="BH169" s="832"/>
    </row>
    <row r="170" customFormat="false" ht="30" hidden="false" customHeight="true" outlineLevel="0" collapsed="false">
      <c r="A170" s="731" t="n">
        <v>40</v>
      </c>
      <c r="B170" s="732" t="str">
        <f aca="false">IF(基本情報入力シート!C93="","",基本情報入力シート!C93)</f>
        <v/>
      </c>
      <c r="C170" s="732"/>
      <c r="D170" s="732"/>
      <c r="E170" s="732"/>
      <c r="F170" s="732"/>
      <c r="G170" s="733" t="str">
        <f aca="false">IF(基本情報入力シート!M93="","",基本情報入力シート!M93)</f>
        <v/>
      </c>
      <c r="H170" s="733" t="str">
        <f aca="false">IF(基本情報入力シート!R93="","",基本情報入力シート!R93)</f>
        <v/>
      </c>
      <c r="I170" s="733" t="str">
        <f aca="false">IF(基本情報入力シート!W93="","",基本情報入力シート!W93)</f>
        <v/>
      </c>
      <c r="J170" s="861" t="str">
        <f aca="false">IF(基本情報入力シート!X93="","",基本情報入力シート!X93)</f>
        <v/>
      </c>
      <c r="K170" s="733" t="str">
        <f aca="false">IF(基本情報入力シート!Y93="","",基本情報入力シート!Y93)</f>
        <v/>
      </c>
      <c r="L170" s="862" t="str">
        <f aca="false">IF(基本情報入力シート!AB93="","",基本情報入力シート!AB93)</f>
        <v/>
      </c>
      <c r="M170" s="863" t="e">
        <f aca="false">IF(基本情報入力シート!AC93="","",基本情報入力シート!AC93)</f>
        <v>#N/A</v>
      </c>
      <c r="N170" s="812" t="str">
        <f aca="false">IF('別紙様式2-2（４・５月分）'!Q131="","",'別紙様式2-2（４・５月分）'!Q131)</f>
        <v/>
      </c>
      <c r="O170" s="864" t="e">
        <f aca="false">IF(SUM('別紙様式2-2（４・５月分）'!R131:R133)=0,"",SUM('別紙様式2-2（４・５月分）'!R131:R133))</f>
        <v>#N/A</v>
      </c>
      <c r="P170" s="814" t="e">
        <f aca="false">IFERROR(VLOOKUP('別紙様式2-2（４・５月分）'!AR131,【参考】数式用!$AT$5:$AU$22,2,FALSE),"")))</f>
        <v>#N/A</v>
      </c>
      <c r="Q170" s="814"/>
      <c r="R170" s="814"/>
      <c r="S170" s="865" t="e">
        <f aca="false">IFERROR(VLOOKUP(K170,【参考】数式用!$A$5:$AB$27,MATCH(P170,【参考】数式用!$B$4:$AB$4,0)+1,0),"")))</f>
        <v>#N/A</v>
      </c>
      <c r="T170" s="816" t="s">
        <v>463</v>
      </c>
      <c r="U170" s="904" t="str">
        <f aca="false">IF('別紙様式2-3（６月以降分）'!U170="","",'別紙様式2-3（６月以降分）'!U170)</f>
        <v/>
      </c>
      <c r="V170" s="866" t="e">
        <f aca="false">IFERROR(VLOOKUP(K170,【参考】数式用!$A$5:$AB$27,MATCH(U170,【参考】数式用!$B$4:$AB$4,0)+1,0),"")))</f>
        <v>#N/A</v>
      </c>
      <c r="W170" s="819" t="s">
        <v>114</v>
      </c>
      <c r="X170" s="905" t="n">
        <f aca="false">'別紙様式2-3（６月以降分）'!X170</f>
        <v>6</v>
      </c>
      <c r="Y170" s="627" t="s">
        <v>115</v>
      </c>
      <c r="Z170" s="905" t="n">
        <f aca="false">'別紙様式2-3（６月以降分）'!Z170</f>
        <v>6</v>
      </c>
      <c r="AA170" s="627" t="s">
        <v>406</v>
      </c>
      <c r="AB170" s="905" t="n">
        <f aca="false">'別紙様式2-3（６月以降分）'!AB170</f>
        <v>7</v>
      </c>
      <c r="AC170" s="627" t="s">
        <v>115</v>
      </c>
      <c r="AD170" s="905" t="n">
        <f aca="false">'別紙様式2-3（６月以降分）'!AD170</f>
        <v>3</v>
      </c>
      <c r="AE170" s="627" t="s">
        <v>116</v>
      </c>
      <c r="AF170" s="627" t="s">
        <v>127</v>
      </c>
      <c r="AG170" s="627" t="n">
        <f aca="false">IF(X170&gt;=1,(AB170*12+AD170)-(X170*12+Z170)+1,"")</f>
        <v>10</v>
      </c>
      <c r="AH170" s="822" t="s">
        <v>407</v>
      </c>
      <c r="AI170" s="867" t="str">
        <f aca="false">'別紙様式2-3（６月以降分）'!AI170</f>
        <v/>
      </c>
      <c r="AJ170" s="906" t="str">
        <f aca="false">'別紙様式2-3（６月以降分）'!AJ170</f>
        <v/>
      </c>
      <c r="AK170" s="938" t="n">
        <f aca="false">'別紙様式2-3（６月以降分）'!AK170</f>
        <v>0</v>
      </c>
      <c r="AL170" s="908" t="str">
        <f aca="false">IF('別紙様式2-3（６月以降分）'!AL170="","",'別紙様式2-3（６月以降分）'!AL170)</f>
        <v/>
      </c>
      <c r="AM170" s="909" t="n">
        <f aca="false">'別紙様式2-3（６月以降分）'!AM170</f>
        <v>0</v>
      </c>
      <c r="AN170" s="910" t="str">
        <f aca="false">IF('別紙様式2-3（６月以降分）'!AN170="","",'別紙様式2-3（６月以降分）'!AN170)</f>
        <v/>
      </c>
      <c r="AO170" s="705" t="str">
        <f aca="false">IF('別紙様式2-3（６月以降分）'!AO170="","",'別紙様式2-3（６月以降分）'!AO170)</f>
        <v/>
      </c>
      <c r="AP170" s="912" t="str">
        <f aca="false">IF('別紙様式2-3（６月以降分）'!AP170="","",'別紙様式2-3（６月以降分）'!AP170)</f>
        <v/>
      </c>
      <c r="AQ170" s="705" t="str">
        <f aca="false">IF('別紙様式2-3（６月以降分）'!AQ170="","",'別紙様式2-3（６月以降分）'!AQ170)</f>
        <v/>
      </c>
      <c r="AR170" s="914" t="str">
        <f aca="false">IF('別紙様式2-3（６月以降分）'!AR170="","",'別紙様式2-3（６月以降分）'!AR170)</f>
        <v/>
      </c>
      <c r="AS170" s="915" t="str">
        <f aca="false">IF('別紙様式2-3（６月以降分）'!AS170="","",'別紙様式2-3（６月以降分）'!AS170)</f>
        <v/>
      </c>
      <c r="AT170" s="916" t="str">
        <f aca="false">IF(AV172="","",IF(V172&lt;V170,"！加算の要件上は問題ありませんが、令和６年度当初の新加算の加算率と比較して、移行後の加算率が下がる計画になっています。",""))</f>
        <v/>
      </c>
      <c r="AU170" s="939"/>
      <c r="AV170" s="918"/>
      <c r="AW170" s="878" t="str">
        <f aca="false">IF('別紙様式2-2（４・５月分）'!O131="","",'別紙様式2-2（４・５月分）'!O131)</f>
        <v/>
      </c>
      <c r="AX170" s="834" t="e">
        <f aca="false">IF(SUM('別紙様式2-2（４・５月分）'!P131:P133)=0,"",SUM('別紙様式2-2（４・５月分）'!P131:P133))</f>
        <v>#N/A</v>
      </c>
      <c r="AY170" s="940" t="e">
        <f aca="false">IFERROR(VLOOKUP(K170,【参考】数式用!$AJ$2:$AK$24,2,FALSE),"")))</f>
        <v>#N/A</v>
      </c>
      <c r="AZ170" s="685"/>
      <c r="BE170" s="12"/>
      <c r="BF170" s="832" t="str">
        <f aca="false">G170</f>
        <v/>
      </c>
      <c r="BG170" s="832"/>
      <c r="BH170" s="832"/>
    </row>
    <row r="171" customFormat="false" ht="15" hidden="false" customHeight="true" outlineLevel="0" collapsed="false">
      <c r="A171" s="731"/>
      <c r="B171" s="732"/>
      <c r="C171" s="732"/>
      <c r="D171" s="732"/>
      <c r="E171" s="732"/>
      <c r="F171" s="732"/>
      <c r="G171" s="733"/>
      <c r="H171" s="733"/>
      <c r="I171" s="733"/>
      <c r="J171" s="861"/>
      <c r="K171" s="733"/>
      <c r="L171" s="862"/>
      <c r="M171" s="863"/>
      <c r="N171" s="838" t="str">
        <f aca="false">IF('別紙様式2-2（４・５月分）'!Q132="","",'別紙様式2-2（４・５月分）'!Q132)</f>
        <v/>
      </c>
      <c r="O171" s="864"/>
      <c r="P171" s="814"/>
      <c r="Q171" s="814"/>
      <c r="R171" s="814"/>
      <c r="S171" s="865"/>
      <c r="T171" s="816"/>
      <c r="U171" s="904"/>
      <c r="V171" s="866"/>
      <c r="W171" s="819"/>
      <c r="X171" s="905"/>
      <c r="Y171" s="627"/>
      <c r="Z171" s="905"/>
      <c r="AA171" s="627"/>
      <c r="AB171" s="905"/>
      <c r="AC171" s="627"/>
      <c r="AD171" s="905"/>
      <c r="AE171" s="627"/>
      <c r="AF171" s="627"/>
      <c r="AG171" s="627"/>
      <c r="AH171" s="822"/>
      <c r="AI171" s="867"/>
      <c r="AJ171" s="906"/>
      <c r="AK171" s="938"/>
      <c r="AL171" s="908"/>
      <c r="AM171" s="909"/>
      <c r="AN171" s="910"/>
      <c r="AO171" s="705"/>
      <c r="AP171" s="912"/>
      <c r="AQ171" s="705"/>
      <c r="AR171" s="914"/>
      <c r="AS171" s="915"/>
      <c r="AT171" s="921" t="str">
        <f aca="false">IF(AV172="","",IF(OR(AB172="",AB172&lt;&gt;7,AD172="",AD172&lt;&gt;3),"！算定期間の終わりが令和７年３月になっていません。年度内の廃止予定等がなければ、算定対象月を令和７年３月にしてください。",""))</f>
        <v/>
      </c>
      <c r="AU171" s="939"/>
      <c r="AV171" s="918"/>
      <c r="AW171" s="878" t="str">
        <f aca="false">IF('別紙様式2-2（４・５月分）'!O132="","",'別紙様式2-2（４・５月分）'!O132)</f>
        <v/>
      </c>
      <c r="AX171" s="834"/>
      <c r="AY171" s="940"/>
      <c r="AZ171" s="574"/>
      <c r="BE171" s="12"/>
      <c r="BF171" s="832" t="str">
        <f aca="false">G170</f>
        <v/>
      </c>
      <c r="BG171" s="832"/>
      <c r="BH171" s="832"/>
    </row>
    <row r="172" customFormat="false" ht="15" hidden="false" customHeight="true" outlineLevel="0" collapsed="false">
      <c r="A172" s="731"/>
      <c r="B172" s="732"/>
      <c r="C172" s="732"/>
      <c r="D172" s="732"/>
      <c r="E172" s="732"/>
      <c r="F172" s="732"/>
      <c r="G172" s="733"/>
      <c r="H172" s="733"/>
      <c r="I172" s="733"/>
      <c r="J172" s="861"/>
      <c r="K172" s="733"/>
      <c r="L172" s="862"/>
      <c r="M172" s="863"/>
      <c r="N172" s="838"/>
      <c r="O172" s="864"/>
      <c r="P172" s="874" t="s">
        <v>118</v>
      </c>
      <c r="Q172" s="877" t="e">
        <f aca="false">IFERROR(VLOOKUP('別紙様式2-2（４・５月分）'!AR131,【参考】数式用!$AT$5:$AV$22,3,FALSE),"")))</f>
        <v>#N/A</v>
      </c>
      <c r="R172" s="875" t="s">
        <v>120</v>
      </c>
      <c r="S172" s="870" t="e">
        <f aca="false">IFERROR(VLOOKUP(K170,【参考】数式用!$A$5:$AB$27,MATCH(Q172,【参考】数式用!$B$4:$AB$4,0)+1,0),"")))</f>
        <v>#N/A</v>
      </c>
      <c r="T172" s="844" t="s">
        <v>464</v>
      </c>
      <c r="U172" s="923"/>
      <c r="V172" s="871" t="e">
        <f aca="false">IFERROR(VLOOKUP(K170,【参考】数式用!$A$5:$AB$27,MATCH(U172,【参考】数式用!$B$4:$AB$4,0)+1,0),"")))</f>
        <v>#N/A</v>
      </c>
      <c r="W172" s="847" t="s">
        <v>114</v>
      </c>
      <c r="X172" s="924"/>
      <c r="Y172" s="668" t="s">
        <v>115</v>
      </c>
      <c r="Z172" s="924"/>
      <c r="AA172" s="668" t="s">
        <v>406</v>
      </c>
      <c r="AB172" s="924"/>
      <c r="AC172" s="668" t="s">
        <v>115</v>
      </c>
      <c r="AD172" s="924"/>
      <c r="AE172" s="668" t="s">
        <v>116</v>
      </c>
      <c r="AF172" s="668" t="s">
        <v>127</v>
      </c>
      <c r="AG172" s="668" t="str">
        <f aca="false">IF(X172&gt;=1,(AB172*12+AD172)-(X172*12+Z172)+1,"")</f>
        <v/>
      </c>
      <c r="AH172" s="850" t="s">
        <v>407</v>
      </c>
      <c r="AI172" s="851" t="str">
        <f aca="false">IFERROR(ROUNDDOWN(ROUND(L170*V172,0)*M170,0)*AG172,"")</f>
        <v/>
      </c>
      <c r="AJ172" s="925" t="str">
        <f aca="false">IFERROR(ROUNDDOWN(ROUND((L170*(V172-AX170)),0)*M170,0)*AG172,"")</f>
        <v/>
      </c>
      <c r="AK172" s="853" t="e">
        <f aca="false">IFERROR(ROUNDDOWN(ROUNDDOWN(ROUND(L170*VLOOKUP(K170,【参考】数式用!$A$5:$AB$27,MATCH("新加算Ⅳ",【参考】数式用!$B$4:$AB$4,0)+1,0),0)*M170,0)*AG172*0.5,0),"")),0),0),0))</f>
        <v>#N/A</v>
      </c>
      <c r="AL172" s="926"/>
      <c r="AM172" s="941" t="e">
        <f aca="false">IFERROR(IF('別紙様式2-2（４・５月分）'!Q133="ベア加算","", IF(OR(U172="新加算Ⅰ",U172="新加算Ⅱ",U172="新加算Ⅲ",U172="新加算Ⅳ"),ROUNDDOWN(ROUND(L170*VLOOKUP(K170,【参考】数式用!$A$5:$I$27,MATCH("ベア加算",【参考】数式用!$B$4:$I$4,0)+1,0),0)*M170,0)*AG172,"")),"")),0),0))))</f>
        <v>#N/A</v>
      </c>
      <c r="AN172" s="928"/>
      <c r="AO172" s="931"/>
      <c r="AP172" s="930"/>
      <c r="AQ172" s="931"/>
      <c r="AR172" s="932"/>
      <c r="AS172" s="933"/>
      <c r="AT172" s="921"/>
      <c r="AU172" s="612"/>
      <c r="AV172" s="832" t="str">
        <f aca="false">IF(OR(AB170&lt;&gt;7,AD170&lt;&gt;3),"V列に色付け","")</f>
        <v/>
      </c>
      <c r="AW172" s="878"/>
      <c r="AX172" s="834"/>
      <c r="AY172" s="934"/>
      <c r="AZ172" s="836" t="e">
        <f aca="false">IF(AM172&lt;&gt;"",IF(AN172="○","入力済","未入力"),"")</f>
        <v>#N/A</v>
      </c>
      <c r="BA172" s="836" t="str">
        <f aca="false">IF(OR(U172="新加算Ⅰ",U172="新加算Ⅱ",U172="新加算Ⅲ",U172="新加算Ⅳ",U172="新加算Ⅴ（１）",U172="新加算Ⅴ（２）",U172="新加算Ⅴ（３）",U172="新加算ⅠⅤ（４）",U172="新加算Ⅴ（５）",U172="新加算Ⅴ（６）",U172="新加算Ⅴ（８）",U172="新加算Ⅴ（11）"),IF(OR(AO172="○",AO172="令和６年度中に満たす"),"入力済","未入力"),"")</f>
        <v/>
      </c>
      <c r="BB172" s="836" t="str">
        <f aca="false">IF(OR(U172="新加算Ⅴ（７）",U172="新加算Ⅴ（９）",U172="新加算Ⅴ（10）",U172="新加算Ⅴ（12）",U172="新加算Ⅴ（13）",U172="新加算Ⅴ（14）"),IF(OR(AP172="○",AP172="令和６年度中に満たす"),"入力済","未入力"),"")</f>
        <v/>
      </c>
      <c r="BC172" s="836" t="str">
        <f aca="false">IF(OR(U172="新加算Ⅰ",U172="新加算Ⅱ",U172="新加算Ⅲ",U172="新加算Ⅴ（１）",U172="新加算Ⅴ（３）",U172="新加算Ⅴ（８）"),IF(OR(AQ172="○",AQ172="令和６年度中に満たす"),"入力済","未入力"),"")</f>
        <v/>
      </c>
      <c r="BD172" s="935" t="str">
        <f aca="false">IF(OR(U172="新加算Ⅰ",U172="新加算Ⅱ",U172="新加算Ⅴ（１）",U172="新加算Ⅴ（２）",U172="新加算Ⅴ（３）",U172="新加算Ⅴ（４）",U172="新加算Ⅴ（５）",U172="新加算Ⅴ（６）",U172="新加算Ⅴ（７）",U172="新加算Ⅴ（９）",U172="新加算Ⅴ（10）",U172="新加算Ⅴ（12）"),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（病院等（老健以外）)",K170&lt;&gt;"（介護予防）短期入所療養介護（医療院）"),AR172&lt;&gt;""),1,""),"")</f>
        <v/>
      </c>
      <c r="BE172" s="832" t="str">
        <f aca="false">IF(OR(U172="新加算Ⅰ",U172="新加算Ⅴ（１）",U172="新加算Ⅴ（２）",U172="新加算Ⅴ（５）",U172="新加算Ⅴ（７）",U172="新加算Ⅴ（10）"),IF(AS172="","未入力","入力済"),"")</f>
        <v/>
      </c>
      <c r="BF172" s="832" t="str">
        <f aca="false">G170</f>
        <v/>
      </c>
      <c r="BG172" s="832"/>
      <c r="BH172" s="832"/>
    </row>
    <row r="173" customFormat="false" ht="30" hidden="false" customHeight="true" outlineLevel="0" collapsed="false">
      <c r="A173" s="731"/>
      <c r="B173" s="732"/>
      <c r="C173" s="732"/>
      <c r="D173" s="732"/>
      <c r="E173" s="732"/>
      <c r="F173" s="732"/>
      <c r="G173" s="733"/>
      <c r="H173" s="733"/>
      <c r="I173" s="733"/>
      <c r="J173" s="861"/>
      <c r="K173" s="733"/>
      <c r="L173" s="862"/>
      <c r="M173" s="863"/>
      <c r="N173" s="860" t="str">
        <f aca="false">IF('別紙様式2-2（４・５月分）'!Q133="","",'別紙様式2-2（４・５月分）'!Q133)</f>
        <v/>
      </c>
      <c r="O173" s="864"/>
      <c r="P173" s="874"/>
      <c r="Q173" s="877"/>
      <c r="R173" s="875"/>
      <c r="S173" s="870"/>
      <c r="T173" s="844"/>
      <c r="U173" s="923"/>
      <c r="V173" s="871"/>
      <c r="W173" s="847"/>
      <c r="X173" s="924"/>
      <c r="Y173" s="668"/>
      <c r="Z173" s="924"/>
      <c r="AA173" s="668"/>
      <c r="AB173" s="924"/>
      <c r="AC173" s="668"/>
      <c r="AD173" s="924"/>
      <c r="AE173" s="668"/>
      <c r="AF173" s="668"/>
      <c r="AG173" s="668"/>
      <c r="AH173" s="850"/>
      <c r="AI173" s="851"/>
      <c r="AJ173" s="925"/>
      <c r="AK173" s="853"/>
      <c r="AL173" s="926"/>
      <c r="AM173" s="941"/>
      <c r="AN173" s="928"/>
      <c r="AO173" s="931"/>
      <c r="AP173" s="930"/>
      <c r="AQ173" s="931"/>
      <c r="AR173" s="932"/>
      <c r="AS173" s="933"/>
      <c r="AT173" s="936" t="str">
        <f aca="false">IF(AV172="","",IF(OR(U172="",AND(N173="ベア加算なし",OR(U172="新加算Ⅰ",U172="新加算Ⅱ",U172="新加算Ⅲ",U172="新加算Ⅳ"),AN172=""),AND(OR(U172="新加算Ⅰ",U172="新加算Ⅱ",U172="新加算Ⅲ",U172="新加算Ⅳ"),AO172=""),AND(OR(U172="新加算Ⅰ",U172="新加算Ⅱ",U172="新加算Ⅲ"),AQ172=""),AND(OR(U172="新加算Ⅰ",U172="新加算Ⅱ"),AR172=""),AND(OR(U172="新加算Ⅰ"),AS172="")),"！記入が必要な欄（ピンク色のセル）に空欄があります。空欄を埋めてください。",""))</f>
        <v/>
      </c>
      <c r="AU173" s="612"/>
      <c r="AV173" s="832"/>
      <c r="AW173" s="878" t="str">
        <f aca="false">IF('別紙様式2-2（４・５月分）'!O133="","",'別紙様式2-2（４・５月分）'!O133)</f>
        <v/>
      </c>
      <c r="AX173" s="834"/>
      <c r="AY173" s="937"/>
      <c r="AZ173" s="836" t="str">
        <f aca="false">IF(OR(U173="新加算Ⅰ",U173="新加算Ⅱ",U173="新加算Ⅲ",U173="新加算Ⅳ",U173="新加算Ⅴ（１）",U173="新加算Ⅴ（２）",U173="新加算Ⅴ（３）",U173="新加算ⅠⅤ（４）",U173="新加算Ⅴ（５）",U173="新加算Ⅴ（６）",U173="新加算Ⅴ（８）",U173="新加算Ⅴ（11）"),IF(AJ173="○","","未入力"),"")</f>
        <v/>
      </c>
      <c r="BA173" s="836" t="str">
        <f aca="false">IF(OR(V173="新加算Ⅰ",V173="新加算Ⅱ",V173="新加算Ⅲ",V173="新加算Ⅳ",V173="新加算Ⅴ（１）",V173="新加算Ⅴ（２）",V173="新加算Ⅴ（３）",V173="新加算ⅠⅤ（４）",V173="新加算Ⅴ（５）",V173="新加算Ⅴ（６）",V173="新加算Ⅴ（８）",V173="新加算Ⅴ（11）"),IF(AK173="○","","未入力"),"")</f>
        <v/>
      </c>
      <c r="BB173" s="836" t="str">
        <f aca="false">IF(OR(V173="新加算Ⅴ（７）",V173="新加算Ⅴ（９）",V173="新加算Ⅴ（10）",V173="新加算Ⅴ（12）",V173="新加算Ⅴ（13）",V173="新加算Ⅴ（14）"),IF(AL173="○","","未入力"),"")</f>
        <v/>
      </c>
      <c r="BC173" s="836" t="str">
        <f aca="false">IF(OR(V173="新加算Ⅰ",V173="新加算Ⅱ",V173="新加算Ⅲ",V173="新加算Ⅴ（１）",V173="新加算Ⅴ（３）",V173="新加算Ⅴ（８）"),IF(AM173="○","","未入力"),"")</f>
        <v/>
      </c>
      <c r="BD173" s="935" t="str">
        <f aca="false">IF(OR(V173="新加算Ⅰ",V173="新加算Ⅱ",V173="新加算Ⅴ（１）",V173="新加算Ⅴ（２）",V173="新加算Ⅴ（３）",V173="新加算Ⅴ（４）",V173="新加算Ⅴ（５）",V173="新加算Ⅴ（６）",V173="新加算Ⅴ（７）",V173="新加算Ⅴ（９）",V173="新加算Ⅴ（10）",V173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3" s="832" t="str">
        <f aca="false">IF(AND(U173&lt;&gt;"（参考）令和７年度の移行予定",OR(V173="新加算Ⅰ",V173="新加算Ⅴ（１）",V173="新加算Ⅴ（２）",V173="新加算Ⅴ（５）",V173="新加算Ⅴ（７）",V173="新加算Ⅴ（10）")),IF(AO173="","未入力",IF(AO173="いずれも取得していない","要件を満たさない","")),"")</f>
        <v/>
      </c>
      <c r="BF173" s="832" t="str">
        <f aca="false">G170</f>
        <v/>
      </c>
      <c r="BG173" s="832"/>
      <c r="BH173" s="832"/>
    </row>
    <row r="174" customFormat="false" ht="30" hidden="false" customHeight="true" outlineLevel="0" collapsed="false">
      <c r="A174" s="617" t="n">
        <v>41</v>
      </c>
      <c r="B174" s="618" t="str">
        <f aca="false">IF(基本情報入力シート!C94="","",基本情報入力シート!C94)</f>
        <v/>
      </c>
      <c r="C174" s="618"/>
      <c r="D174" s="618"/>
      <c r="E174" s="618"/>
      <c r="F174" s="618"/>
      <c r="G174" s="619" t="str">
        <f aca="false">IF(基本情報入力シート!M94="","",基本情報入力シート!M94)</f>
        <v/>
      </c>
      <c r="H174" s="619" t="str">
        <f aca="false">IF(基本情報入力シート!R94="","",基本情報入力シート!R94)</f>
        <v/>
      </c>
      <c r="I174" s="619" t="str">
        <f aca="false">IF(基本情報入力シート!W94="","",基本情報入力シート!W94)</f>
        <v/>
      </c>
      <c r="J174" s="809" t="str">
        <f aca="false">IF(基本情報入力シート!X94="","",基本情報入力シート!X94)</f>
        <v/>
      </c>
      <c r="K174" s="619" t="str">
        <f aca="false">IF(基本情報入力シート!Y94="","",基本情報入力シート!Y94)</f>
        <v/>
      </c>
      <c r="L174" s="810" t="str">
        <f aca="false">IF(基本情報入力シート!AB94="","",基本情報入力シート!AB94)</f>
        <v/>
      </c>
      <c r="M174" s="811" t="e">
        <f aca="false">IF(基本情報入力シート!AC94="","",基本情報入力シート!AC94)</f>
        <v>#N/A</v>
      </c>
      <c r="N174" s="812" t="str">
        <f aca="false">IF('別紙様式2-2（４・５月分）'!Q134="","",'別紙様式2-2（４・５月分）'!Q134)</f>
        <v/>
      </c>
      <c r="O174" s="864" t="e">
        <f aca="false">IF(SUM('別紙様式2-2（４・５月分）'!R134:R136)=0,"",SUM('別紙様式2-2（４・５月分）'!R134:R136))</f>
        <v>#N/A</v>
      </c>
      <c r="P174" s="814" t="e">
        <f aca="false">IFERROR(VLOOKUP('別紙様式2-2（４・５月分）'!AR134,【参考】数式用!$AT$5:$AU$22,2,FALSE),"")))</f>
        <v>#N/A</v>
      </c>
      <c r="Q174" s="814"/>
      <c r="R174" s="814"/>
      <c r="S174" s="865" t="e">
        <f aca="false">IFERROR(VLOOKUP(K174,【参考】数式用!$A$5:$AB$27,MATCH(P174,【参考】数式用!$B$4:$AB$4,0)+1,0),"")))</f>
        <v>#N/A</v>
      </c>
      <c r="T174" s="816" t="s">
        <v>463</v>
      </c>
      <c r="U174" s="904" t="str">
        <f aca="false">IF('別紙様式2-3（６月以降分）'!U174="","",'別紙様式2-3（６月以降分）'!U174)</f>
        <v/>
      </c>
      <c r="V174" s="866" t="e">
        <f aca="false">IFERROR(VLOOKUP(K174,【参考】数式用!$A$5:$AB$27,MATCH(U174,【参考】数式用!$B$4:$AB$4,0)+1,0),"")))</f>
        <v>#N/A</v>
      </c>
      <c r="W174" s="819" t="s">
        <v>114</v>
      </c>
      <c r="X174" s="905" t="n">
        <f aca="false">'別紙様式2-3（６月以降分）'!X174</f>
        <v>6</v>
      </c>
      <c r="Y174" s="627" t="s">
        <v>115</v>
      </c>
      <c r="Z174" s="905" t="n">
        <f aca="false">'別紙様式2-3（６月以降分）'!Z174</f>
        <v>6</v>
      </c>
      <c r="AA174" s="627" t="s">
        <v>406</v>
      </c>
      <c r="AB174" s="905" t="n">
        <f aca="false">'別紙様式2-3（６月以降分）'!AB174</f>
        <v>7</v>
      </c>
      <c r="AC174" s="627" t="s">
        <v>115</v>
      </c>
      <c r="AD174" s="905" t="n">
        <f aca="false">'別紙様式2-3（６月以降分）'!AD174</f>
        <v>3</v>
      </c>
      <c r="AE174" s="627" t="s">
        <v>116</v>
      </c>
      <c r="AF174" s="627" t="s">
        <v>127</v>
      </c>
      <c r="AG174" s="627" t="n">
        <f aca="false">IF(X174&gt;=1,(AB174*12+AD174)-(X174*12+Z174)+1,"")</f>
        <v>10</v>
      </c>
      <c r="AH174" s="822" t="s">
        <v>407</v>
      </c>
      <c r="AI174" s="867" t="str">
        <f aca="false">'別紙様式2-3（６月以降分）'!AI174</f>
        <v/>
      </c>
      <c r="AJ174" s="906" t="str">
        <f aca="false">'別紙様式2-3（６月以降分）'!AJ174</f>
        <v/>
      </c>
      <c r="AK174" s="938" t="n">
        <f aca="false">'別紙様式2-3（６月以降分）'!AK174</f>
        <v>0</v>
      </c>
      <c r="AL174" s="908" t="str">
        <f aca="false">IF('別紙様式2-3（６月以降分）'!AL174="","",'別紙様式2-3（６月以降分）'!AL174)</f>
        <v/>
      </c>
      <c r="AM174" s="909" t="n">
        <f aca="false">'別紙様式2-3（６月以降分）'!AM174</f>
        <v>0</v>
      </c>
      <c r="AN174" s="910" t="str">
        <f aca="false">IF('別紙様式2-3（６月以降分）'!AN174="","",'別紙様式2-3（６月以降分）'!AN174)</f>
        <v/>
      </c>
      <c r="AO174" s="705" t="str">
        <f aca="false">IF('別紙様式2-3（６月以降分）'!AO174="","",'別紙様式2-3（６月以降分）'!AO174)</f>
        <v/>
      </c>
      <c r="AP174" s="912" t="str">
        <f aca="false">IF('別紙様式2-3（６月以降分）'!AP174="","",'別紙様式2-3（６月以降分）'!AP174)</f>
        <v/>
      </c>
      <c r="AQ174" s="705" t="str">
        <f aca="false">IF('別紙様式2-3（６月以降分）'!AQ174="","",'別紙様式2-3（６月以降分）'!AQ174)</f>
        <v/>
      </c>
      <c r="AR174" s="914" t="str">
        <f aca="false">IF('別紙様式2-3（６月以降分）'!AR174="","",'別紙様式2-3（６月以降分）'!AR174)</f>
        <v/>
      </c>
      <c r="AS174" s="915" t="str">
        <f aca="false">IF('別紙様式2-3（６月以降分）'!AS174="","",'別紙様式2-3（６月以降分）'!AS174)</f>
        <v/>
      </c>
      <c r="AT174" s="916" t="str">
        <f aca="false">IF(AV176="","",IF(V176&lt;V174,"！加算の要件上は問題ありませんが、令和６年度当初の新加算の加算率と比較して、移行後の加算率が下がる計画になっています。",""))</f>
        <v/>
      </c>
      <c r="AU174" s="939"/>
      <c r="AV174" s="918"/>
      <c r="AW174" s="878" t="str">
        <f aca="false">IF('別紙様式2-2（４・５月分）'!O134="","",'別紙様式2-2（４・５月分）'!O134)</f>
        <v/>
      </c>
      <c r="AX174" s="834" t="e">
        <f aca="false">IF(SUM('別紙様式2-2（４・５月分）'!P134:P136)=0,"",SUM('別紙様式2-2（４・５月分）'!P134:P136))</f>
        <v>#N/A</v>
      </c>
      <c r="AY174" s="920" t="e">
        <f aca="false">IFERROR(VLOOKUP(K174,【参考】数式用!$AJ$2:$AK$24,2,FALSE),"")))</f>
        <v>#N/A</v>
      </c>
      <c r="AZ174" s="685"/>
      <c r="BE174" s="12"/>
      <c r="BF174" s="832" t="str">
        <f aca="false">G174</f>
        <v/>
      </c>
      <c r="BG174" s="832"/>
      <c r="BH174" s="832"/>
    </row>
    <row r="175" customFormat="false" ht="15" hidden="false" customHeight="true" outlineLevel="0" collapsed="false">
      <c r="A175" s="617"/>
      <c r="B175" s="618"/>
      <c r="C175" s="618"/>
      <c r="D175" s="618"/>
      <c r="E175" s="618"/>
      <c r="F175" s="618"/>
      <c r="G175" s="619"/>
      <c r="H175" s="619"/>
      <c r="I175" s="619"/>
      <c r="J175" s="809"/>
      <c r="K175" s="619"/>
      <c r="L175" s="810"/>
      <c r="M175" s="811"/>
      <c r="N175" s="838" t="str">
        <f aca="false">IF('別紙様式2-2（４・５月分）'!Q135="","",'別紙様式2-2（４・５月分）'!Q135)</f>
        <v/>
      </c>
      <c r="O175" s="864"/>
      <c r="P175" s="814"/>
      <c r="Q175" s="814"/>
      <c r="R175" s="814"/>
      <c r="S175" s="865"/>
      <c r="T175" s="816"/>
      <c r="U175" s="904"/>
      <c r="V175" s="866"/>
      <c r="W175" s="819"/>
      <c r="X175" s="905"/>
      <c r="Y175" s="627"/>
      <c r="Z175" s="905"/>
      <c r="AA175" s="627"/>
      <c r="AB175" s="905"/>
      <c r="AC175" s="627"/>
      <c r="AD175" s="905"/>
      <c r="AE175" s="627"/>
      <c r="AF175" s="627"/>
      <c r="AG175" s="627"/>
      <c r="AH175" s="822"/>
      <c r="AI175" s="867"/>
      <c r="AJ175" s="906"/>
      <c r="AK175" s="938"/>
      <c r="AL175" s="908"/>
      <c r="AM175" s="909"/>
      <c r="AN175" s="910"/>
      <c r="AO175" s="705"/>
      <c r="AP175" s="912"/>
      <c r="AQ175" s="705"/>
      <c r="AR175" s="914"/>
      <c r="AS175" s="915"/>
      <c r="AT175" s="921" t="str">
        <f aca="false">IF(AV176="","",IF(OR(AB176="",AB176&lt;&gt;7,AD176="",AD176&lt;&gt;3),"！算定期間の終わりが令和７年３月になっていません。年度内の廃止予定等がなければ、算定対象月を令和７年３月にしてください。",""))</f>
        <v/>
      </c>
      <c r="AU175" s="939"/>
      <c r="AV175" s="918"/>
      <c r="AW175" s="878" t="str">
        <f aca="false">IF('別紙様式2-2（４・５月分）'!O135="","",'別紙様式2-2（４・５月分）'!O135)</f>
        <v/>
      </c>
      <c r="AX175" s="834"/>
      <c r="AY175" s="920"/>
      <c r="AZ175" s="574"/>
      <c r="BE175" s="12"/>
      <c r="BF175" s="832" t="str">
        <f aca="false">G174</f>
        <v/>
      </c>
      <c r="BG175" s="832"/>
      <c r="BH175" s="832"/>
    </row>
    <row r="176" customFormat="false" ht="15" hidden="false" customHeight="true" outlineLevel="0" collapsed="false">
      <c r="A176" s="617"/>
      <c r="B176" s="618"/>
      <c r="C176" s="618"/>
      <c r="D176" s="618"/>
      <c r="E176" s="618"/>
      <c r="F176" s="618"/>
      <c r="G176" s="619"/>
      <c r="H176" s="619"/>
      <c r="I176" s="619"/>
      <c r="J176" s="809"/>
      <c r="K176" s="619"/>
      <c r="L176" s="810"/>
      <c r="M176" s="811"/>
      <c r="N176" s="838"/>
      <c r="O176" s="864"/>
      <c r="P176" s="874" t="s">
        <v>118</v>
      </c>
      <c r="Q176" s="877" t="e">
        <f aca="false">IFERROR(VLOOKUP('別紙様式2-2（４・５月分）'!AR134,【参考】数式用!$AT$5:$AV$22,3,FALSE),"")))</f>
        <v>#N/A</v>
      </c>
      <c r="R176" s="875" t="s">
        <v>120</v>
      </c>
      <c r="S176" s="876" t="e">
        <f aca="false">IFERROR(VLOOKUP(K174,【参考】数式用!$A$5:$AB$27,MATCH(Q176,【参考】数式用!$B$4:$AB$4,0)+1,0),"")))</f>
        <v>#N/A</v>
      </c>
      <c r="T176" s="844" t="s">
        <v>464</v>
      </c>
      <c r="U176" s="923"/>
      <c r="V176" s="871" t="e">
        <f aca="false">IFERROR(VLOOKUP(K174,【参考】数式用!$A$5:$AB$27,MATCH(U176,【参考】数式用!$B$4:$AB$4,0)+1,0),"")))</f>
        <v>#N/A</v>
      </c>
      <c r="W176" s="847" t="s">
        <v>114</v>
      </c>
      <c r="X176" s="924"/>
      <c r="Y176" s="668" t="s">
        <v>115</v>
      </c>
      <c r="Z176" s="924"/>
      <c r="AA176" s="668" t="s">
        <v>406</v>
      </c>
      <c r="AB176" s="924"/>
      <c r="AC176" s="668" t="s">
        <v>115</v>
      </c>
      <c r="AD176" s="924"/>
      <c r="AE176" s="668" t="s">
        <v>116</v>
      </c>
      <c r="AF176" s="668" t="s">
        <v>127</v>
      </c>
      <c r="AG176" s="668" t="str">
        <f aca="false">IF(X176&gt;=1,(AB176*12+AD176)-(X176*12+Z176)+1,"")</f>
        <v/>
      </c>
      <c r="AH176" s="850" t="s">
        <v>407</v>
      </c>
      <c r="AI176" s="851" t="str">
        <f aca="false">IFERROR(ROUNDDOWN(ROUND(L174*V176,0)*M174,0)*AG176,"")</f>
        <v/>
      </c>
      <c r="AJ176" s="925" t="str">
        <f aca="false">IFERROR(ROUNDDOWN(ROUND((L174*(V176-AX174)),0)*M174,0)*AG176,"")</f>
        <v/>
      </c>
      <c r="AK176" s="853" t="e">
        <f aca="false">IFERROR(ROUNDDOWN(ROUNDDOWN(ROUND(L174*VLOOKUP(K174,【参考】数式用!$A$5:$AB$27,MATCH("新加算Ⅳ",【参考】数式用!$B$4:$AB$4,0)+1,0),0)*M174,0)*AG176*0.5,0),"")),0),0),0))</f>
        <v>#N/A</v>
      </c>
      <c r="AL176" s="926"/>
      <c r="AM176" s="941" t="e">
        <f aca="false">IFERROR(IF('別紙様式2-2（４・５月分）'!Q136="ベア加算","", IF(OR(U176="新加算Ⅰ",U176="新加算Ⅱ",U176="新加算Ⅲ",U176="新加算Ⅳ"),ROUNDDOWN(ROUND(L174*VLOOKUP(K174,【参考】数式用!$A$5:$I$27,MATCH("ベア加算",【参考】数式用!$B$4:$I$4,0)+1,0),0)*M174,0)*AG176,"")),"")),0),0))))</f>
        <v>#N/A</v>
      </c>
      <c r="AN176" s="928"/>
      <c r="AO176" s="931"/>
      <c r="AP176" s="930"/>
      <c r="AQ176" s="931"/>
      <c r="AR176" s="932"/>
      <c r="AS176" s="933"/>
      <c r="AT176" s="921"/>
      <c r="AU176" s="612"/>
      <c r="AV176" s="832" t="str">
        <f aca="false">IF(OR(AB174&lt;&gt;7,AD174&lt;&gt;3),"V列に色付け","")</f>
        <v/>
      </c>
      <c r="AW176" s="878"/>
      <c r="AX176" s="834"/>
      <c r="AY176" s="934"/>
      <c r="AZ176" s="836" t="e">
        <f aca="false">IF(AM176&lt;&gt;"",IF(AN176="○","入力済","未入力"),"")</f>
        <v>#N/A</v>
      </c>
      <c r="BA176" s="836" t="str">
        <f aca="false">IF(OR(U176="新加算Ⅰ",U176="新加算Ⅱ",U176="新加算Ⅲ",U176="新加算Ⅳ",U176="新加算Ⅴ（１）",U176="新加算Ⅴ（２）",U176="新加算Ⅴ（３）",U176="新加算ⅠⅤ（４）",U176="新加算Ⅴ（５）",U176="新加算Ⅴ（６）",U176="新加算Ⅴ（８）",U176="新加算Ⅴ（11）"),IF(OR(AO176="○",AO176="令和６年度中に満たす"),"入力済","未入力"),"")</f>
        <v/>
      </c>
      <c r="BB176" s="836" t="str">
        <f aca="false">IF(OR(U176="新加算Ⅴ（７）",U176="新加算Ⅴ（９）",U176="新加算Ⅴ（10）",U176="新加算Ⅴ（12）",U176="新加算Ⅴ（13）",U176="新加算Ⅴ（14）"),IF(OR(AP176="○",AP176="令和６年度中に満たす"),"入力済","未入力"),"")</f>
        <v/>
      </c>
      <c r="BC176" s="836" t="str">
        <f aca="false">IF(OR(U176="新加算Ⅰ",U176="新加算Ⅱ",U176="新加算Ⅲ",U176="新加算Ⅴ（１）",U176="新加算Ⅴ（３）",U176="新加算Ⅴ（８）"),IF(OR(AQ176="○",AQ176="令和６年度中に満たす"),"入力済","未入力"),"")</f>
        <v/>
      </c>
      <c r="BD176" s="935" t="str">
        <f aca="false">IF(OR(U176="新加算Ⅰ",U176="新加算Ⅱ",U176="新加算Ⅴ（１）",U176="新加算Ⅴ（２）",U176="新加算Ⅴ（３）",U176="新加算Ⅴ（４）",U176="新加算Ⅴ（５）",U176="新加算Ⅴ（６）",U176="新加算Ⅴ（７）",U176="新加算Ⅴ（９）",U176="新加算Ⅴ（10）",U176="新加算Ⅴ（12）"),IF(OR(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（病院等（老健以外）)",K174&lt;&gt;"（介護予防）短期入所療養介護（医療院）"),AR176&lt;&gt;""),1,""),"")</f>
        <v/>
      </c>
      <c r="BE176" s="832" t="str">
        <f aca="false">IF(OR(U176="新加算Ⅰ",U176="新加算Ⅴ（１）",U176="新加算Ⅴ（２）",U176="新加算Ⅴ（５）",U176="新加算Ⅴ（７）",U176="新加算Ⅴ（10）"),IF(AS176="","未入力","入力済"),"")</f>
        <v/>
      </c>
      <c r="BF176" s="832" t="str">
        <f aca="false">G174</f>
        <v/>
      </c>
      <c r="BG176" s="832"/>
      <c r="BH176" s="832"/>
    </row>
    <row r="177" customFormat="false" ht="30" hidden="false" customHeight="true" outlineLevel="0" collapsed="false">
      <c r="A177" s="617"/>
      <c r="B177" s="618"/>
      <c r="C177" s="618"/>
      <c r="D177" s="618"/>
      <c r="E177" s="618"/>
      <c r="F177" s="618"/>
      <c r="G177" s="619"/>
      <c r="H177" s="619"/>
      <c r="I177" s="619"/>
      <c r="J177" s="809"/>
      <c r="K177" s="619"/>
      <c r="L177" s="810"/>
      <c r="M177" s="811"/>
      <c r="N177" s="860" t="str">
        <f aca="false">IF('別紙様式2-2（４・５月分）'!Q136="","",'別紙様式2-2（４・５月分）'!Q136)</f>
        <v/>
      </c>
      <c r="O177" s="864"/>
      <c r="P177" s="874"/>
      <c r="Q177" s="877"/>
      <c r="R177" s="875"/>
      <c r="S177" s="876"/>
      <c r="T177" s="844"/>
      <c r="U177" s="923"/>
      <c r="V177" s="871"/>
      <c r="W177" s="847"/>
      <c r="X177" s="924"/>
      <c r="Y177" s="668"/>
      <c r="Z177" s="924"/>
      <c r="AA177" s="668"/>
      <c r="AB177" s="924"/>
      <c r="AC177" s="668"/>
      <c r="AD177" s="924"/>
      <c r="AE177" s="668"/>
      <c r="AF177" s="668"/>
      <c r="AG177" s="668"/>
      <c r="AH177" s="850"/>
      <c r="AI177" s="851"/>
      <c r="AJ177" s="925"/>
      <c r="AK177" s="853"/>
      <c r="AL177" s="926"/>
      <c r="AM177" s="941"/>
      <c r="AN177" s="928"/>
      <c r="AO177" s="931"/>
      <c r="AP177" s="930"/>
      <c r="AQ177" s="931"/>
      <c r="AR177" s="932"/>
      <c r="AS177" s="933"/>
      <c r="AT177" s="936" t="str">
        <f aca="false">IF(AV176="","",IF(OR(U176="",AND(N177="ベア加算なし",OR(U176="新加算Ⅰ",U176="新加算Ⅱ",U176="新加算Ⅲ",U176="新加算Ⅳ"),AN176=""),AND(OR(U176="新加算Ⅰ",U176="新加算Ⅱ",U176="新加算Ⅲ",U176="新加算Ⅳ"),AO176=""),AND(OR(U176="新加算Ⅰ",U176="新加算Ⅱ",U176="新加算Ⅲ"),AQ176=""),AND(OR(U176="新加算Ⅰ",U176="新加算Ⅱ"),AR176=""),AND(OR(U176="新加算Ⅰ"),AS176="")),"！記入が必要な欄（ピンク色のセル）に空欄があります。空欄を埋めてください。",""))</f>
        <v/>
      </c>
      <c r="AU177" s="612"/>
      <c r="AV177" s="832"/>
      <c r="AW177" s="878" t="str">
        <f aca="false">IF('別紙様式2-2（４・５月分）'!O136="","",'別紙様式2-2（４・５月分）'!O136)</f>
        <v/>
      </c>
      <c r="AX177" s="834"/>
      <c r="AY177" s="937"/>
      <c r="AZ177" s="836" t="str">
        <f aca="false">IF(OR(U177="新加算Ⅰ",U177="新加算Ⅱ",U177="新加算Ⅲ",U177="新加算Ⅳ",U177="新加算Ⅴ（１）",U177="新加算Ⅴ（２）",U177="新加算Ⅴ（３）",U177="新加算ⅠⅤ（４）",U177="新加算Ⅴ（５）",U177="新加算Ⅴ（６）",U177="新加算Ⅴ（８）",U177="新加算Ⅴ（11）"),IF(AJ177="○","","未入力"),"")</f>
        <v/>
      </c>
      <c r="BA177" s="836" t="str">
        <f aca="false">IF(OR(V177="新加算Ⅰ",V177="新加算Ⅱ",V177="新加算Ⅲ",V177="新加算Ⅳ",V177="新加算Ⅴ（１）",V177="新加算Ⅴ（２）",V177="新加算Ⅴ（３）",V177="新加算ⅠⅤ（４）",V177="新加算Ⅴ（５）",V177="新加算Ⅴ（６）",V177="新加算Ⅴ（８）",V177="新加算Ⅴ（11）"),IF(AK177="○","","未入力"),"")</f>
        <v/>
      </c>
      <c r="BB177" s="836" t="str">
        <f aca="false">IF(OR(V177="新加算Ⅴ（７）",V177="新加算Ⅴ（９）",V177="新加算Ⅴ（10）",V177="新加算Ⅴ（12）",V177="新加算Ⅴ（13）",V177="新加算Ⅴ（14）"),IF(AL177="○","","未入力"),"")</f>
        <v/>
      </c>
      <c r="BC177" s="836" t="str">
        <f aca="false">IF(OR(V177="新加算Ⅰ",V177="新加算Ⅱ",V177="新加算Ⅲ",V177="新加算Ⅴ（１）",V177="新加算Ⅴ（３）",V177="新加算Ⅴ（８）"),IF(AM177="○","","未入力"),"")</f>
        <v/>
      </c>
      <c r="BD177" s="935" t="str">
        <f aca="false">IF(OR(V177="新加算Ⅰ",V177="新加算Ⅱ",V177="新加算Ⅴ（１）",V177="新加算Ⅴ（２）",V177="新加算Ⅴ（３）",V177="新加算Ⅴ（４）",V177="新加算Ⅴ（５）",V177="新加算Ⅴ（６）",V177="新加算Ⅴ（７）",V177="新加算Ⅴ（９）",V177="新加算Ⅴ（10）",V177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7" s="832" t="str">
        <f aca="false">IF(AND(U177&lt;&gt;"（参考）令和７年度の移行予定",OR(V177="新加算Ⅰ",V177="新加算Ⅴ（１）",V177="新加算Ⅴ（２）",V177="新加算Ⅴ（５）",V177="新加算Ⅴ（７）",V177="新加算Ⅴ（10）")),IF(AO177="","未入力",IF(AO177="いずれも取得していない","要件を満たさない","")),"")</f>
        <v/>
      </c>
      <c r="BF177" s="832" t="str">
        <f aca="false">G174</f>
        <v/>
      </c>
      <c r="BG177" s="832"/>
      <c r="BH177" s="832"/>
    </row>
    <row r="178" customFormat="false" ht="30" hidden="false" customHeight="true" outlineLevel="0" collapsed="false">
      <c r="A178" s="731" t="n">
        <v>42</v>
      </c>
      <c r="B178" s="732" t="str">
        <f aca="false">IF(基本情報入力シート!C95="","",基本情報入力シート!C95)</f>
        <v/>
      </c>
      <c r="C178" s="732"/>
      <c r="D178" s="732"/>
      <c r="E178" s="732"/>
      <c r="F178" s="732"/>
      <c r="G178" s="733" t="str">
        <f aca="false">IF(基本情報入力シート!M95="","",基本情報入力シート!M95)</f>
        <v/>
      </c>
      <c r="H178" s="733" t="str">
        <f aca="false">IF(基本情報入力シート!R95="","",基本情報入力シート!R95)</f>
        <v/>
      </c>
      <c r="I178" s="733" t="str">
        <f aca="false">IF(基本情報入力シート!W95="","",基本情報入力シート!W95)</f>
        <v/>
      </c>
      <c r="J178" s="861" t="str">
        <f aca="false">IF(基本情報入力シート!X95="","",基本情報入力シート!X95)</f>
        <v/>
      </c>
      <c r="K178" s="733" t="str">
        <f aca="false">IF(基本情報入力シート!Y95="","",基本情報入力シート!Y95)</f>
        <v/>
      </c>
      <c r="L178" s="862" t="str">
        <f aca="false">IF(基本情報入力シート!AB95="","",基本情報入力シート!AB95)</f>
        <v/>
      </c>
      <c r="M178" s="863" t="e">
        <f aca="false">IF(基本情報入力シート!AC95="","",基本情報入力シート!AC95)</f>
        <v>#N/A</v>
      </c>
      <c r="N178" s="812" t="str">
        <f aca="false">IF('別紙様式2-2（４・５月分）'!Q137="","",'別紙様式2-2（４・５月分）'!Q137)</f>
        <v/>
      </c>
      <c r="O178" s="864" t="e">
        <f aca="false">IF(SUM('別紙様式2-2（４・５月分）'!R137:R139)=0,"",SUM('別紙様式2-2（４・５月分）'!R137:R139))</f>
        <v>#N/A</v>
      </c>
      <c r="P178" s="814" t="e">
        <f aca="false">IFERROR(VLOOKUP('別紙様式2-2（４・５月分）'!AR137,【参考】数式用!$AT$5:$AU$22,2,FALSE),"")))</f>
        <v>#N/A</v>
      </c>
      <c r="Q178" s="814"/>
      <c r="R178" s="814"/>
      <c r="S178" s="865" t="e">
        <f aca="false">IFERROR(VLOOKUP(K178,【参考】数式用!$A$5:$AB$27,MATCH(P178,【参考】数式用!$B$4:$AB$4,0)+1,0),"")))</f>
        <v>#N/A</v>
      </c>
      <c r="T178" s="816" t="s">
        <v>463</v>
      </c>
      <c r="U178" s="904" t="str">
        <f aca="false">IF('別紙様式2-3（６月以降分）'!U178="","",'別紙様式2-3（６月以降分）'!U178)</f>
        <v/>
      </c>
      <c r="V178" s="866" t="e">
        <f aca="false">IFERROR(VLOOKUP(K178,【参考】数式用!$A$5:$AB$27,MATCH(U178,【参考】数式用!$B$4:$AB$4,0)+1,0),"")))</f>
        <v>#N/A</v>
      </c>
      <c r="W178" s="819" t="s">
        <v>114</v>
      </c>
      <c r="X178" s="905" t="n">
        <f aca="false">'別紙様式2-3（６月以降分）'!X178</f>
        <v>6</v>
      </c>
      <c r="Y178" s="627" t="s">
        <v>115</v>
      </c>
      <c r="Z178" s="905" t="n">
        <f aca="false">'別紙様式2-3（６月以降分）'!Z178</f>
        <v>6</v>
      </c>
      <c r="AA178" s="627" t="s">
        <v>406</v>
      </c>
      <c r="AB178" s="905" t="n">
        <f aca="false">'別紙様式2-3（６月以降分）'!AB178</f>
        <v>7</v>
      </c>
      <c r="AC178" s="627" t="s">
        <v>115</v>
      </c>
      <c r="AD178" s="905" t="n">
        <f aca="false">'別紙様式2-3（６月以降分）'!AD178</f>
        <v>3</v>
      </c>
      <c r="AE178" s="627" t="s">
        <v>116</v>
      </c>
      <c r="AF178" s="627" t="s">
        <v>127</v>
      </c>
      <c r="AG178" s="627" t="n">
        <f aca="false">IF(X178&gt;=1,(AB178*12+AD178)-(X178*12+Z178)+1,"")</f>
        <v>10</v>
      </c>
      <c r="AH178" s="822" t="s">
        <v>407</v>
      </c>
      <c r="AI178" s="867" t="str">
        <f aca="false">'別紙様式2-3（６月以降分）'!AI178</f>
        <v/>
      </c>
      <c r="AJ178" s="906" t="str">
        <f aca="false">'別紙様式2-3（６月以降分）'!AJ178</f>
        <v/>
      </c>
      <c r="AK178" s="938" t="n">
        <f aca="false">'別紙様式2-3（６月以降分）'!AK178</f>
        <v>0</v>
      </c>
      <c r="AL178" s="908" t="str">
        <f aca="false">IF('別紙様式2-3（６月以降分）'!AL178="","",'別紙様式2-3（６月以降分）'!AL178)</f>
        <v/>
      </c>
      <c r="AM178" s="909" t="n">
        <f aca="false">'別紙様式2-3（６月以降分）'!AM178</f>
        <v>0</v>
      </c>
      <c r="AN178" s="910" t="str">
        <f aca="false">IF('別紙様式2-3（６月以降分）'!AN178="","",'別紙様式2-3（６月以降分）'!AN178)</f>
        <v/>
      </c>
      <c r="AO178" s="705" t="str">
        <f aca="false">IF('別紙様式2-3（６月以降分）'!AO178="","",'別紙様式2-3（６月以降分）'!AO178)</f>
        <v/>
      </c>
      <c r="AP178" s="912" t="str">
        <f aca="false">IF('別紙様式2-3（６月以降分）'!AP178="","",'別紙様式2-3（６月以降分）'!AP178)</f>
        <v/>
      </c>
      <c r="AQ178" s="705" t="str">
        <f aca="false">IF('別紙様式2-3（６月以降分）'!AQ178="","",'別紙様式2-3（６月以降分）'!AQ178)</f>
        <v/>
      </c>
      <c r="AR178" s="914" t="str">
        <f aca="false">IF('別紙様式2-3（６月以降分）'!AR178="","",'別紙様式2-3（６月以降分）'!AR178)</f>
        <v/>
      </c>
      <c r="AS178" s="915" t="str">
        <f aca="false">IF('別紙様式2-3（６月以降分）'!AS178="","",'別紙様式2-3（６月以降分）'!AS178)</f>
        <v/>
      </c>
      <c r="AT178" s="916" t="str">
        <f aca="false">IF(AV180="","",IF(V180&lt;V178,"！加算の要件上は問題ありませんが、令和６年度当初の新加算の加算率と比較して、移行後の加算率が下がる計画になっています。",""))</f>
        <v/>
      </c>
      <c r="AU178" s="939"/>
      <c r="AV178" s="918"/>
      <c r="AW178" s="878" t="str">
        <f aca="false">IF('別紙様式2-2（４・５月分）'!O137="","",'別紙様式2-2（４・５月分）'!O137)</f>
        <v/>
      </c>
      <c r="AX178" s="834" t="e">
        <f aca="false">IF(SUM('別紙様式2-2（４・５月分）'!P137:P139)=0,"",SUM('別紙様式2-2（４・５月分）'!P137:P139))</f>
        <v>#N/A</v>
      </c>
      <c r="AY178" s="940" t="e">
        <f aca="false">IFERROR(VLOOKUP(K178,【参考】数式用!$AJ$2:$AK$24,2,FALSE),"")))</f>
        <v>#N/A</v>
      </c>
      <c r="AZ178" s="685"/>
      <c r="BE178" s="12"/>
      <c r="BF178" s="832" t="str">
        <f aca="false">G178</f>
        <v/>
      </c>
      <c r="BG178" s="832"/>
      <c r="BH178" s="832"/>
    </row>
    <row r="179" customFormat="false" ht="15" hidden="false" customHeight="true" outlineLevel="0" collapsed="false">
      <c r="A179" s="731"/>
      <c r="B179" s="732"/>
      <c r="C179" s="732"/>
      <c r="D179" s="732"/>
      <c r="E179" s="732"/>
      <c r="F179" s="732"/>
      <c r="G179" s="733"/>
      <c r="H179" s="733"/>
      <c r="I179" s="733"/>
      <c r="J179" s="861"/>
      <c r="K179" s="733"/>
      <c r="L179" s="862"/>
      <c r="M179" s="863"/>
      <c r="N179" s="838" t="str">
        <f aca="false">IF('別紙様式2-2（４・５月分）'!Q138="","",'別紙様式2-2（４・５月分）'!Q138)</f>
        <v/>
      </c>
      <c r="O179" s="864"/>
      <c r="P179" s="814"/>
      <c r="Q179" s="814"/>
      <c r="R179" s="814"/>
      <c r="S179" s="865"/>
      <c r="T179" s="816"/>
      <c r="U179" s="904"/>
      <c r="V179" s="866"/>
      <c r="W179" s="819"/>
      <c r="X179" s="905"/>
      <c r="Y179" s="627"/>
      <c r="Z179" s="905"/>
      <c r="AA179" s="627"/>
      <c r="AB179" s="905"/>
      <c r="AC179" s="627"/>
      <c r="AD179" s="905"/>
      <c r="AE179" s="627"/>
      <c r="AF179" s="627"/>
      <c r="AG179" s="627"/>
      <c r="AH179" s="822"/>
      <c r="AI179" s="867"/>
      <c r="AJ179" s="906"/>
      <c r="AK179" s="938"/>
      <c r="AL179" s="908"/>
      <c r="AM179" s="909"/>
      <c r="AN179" s="910"/>
      <c r="AO179" s="705"/>
      <c r="AP179" s="912"/>
      <c r="AQ179" s="705"/>
      <c r="AR179" s="914"/>
      <c r="AS179" s="915"/>
      <c r="AT179" s="921" t="str">
        <f aca="false">IF(AV180="","",IF(OR(AB180="",AB180&lt;&gt;7,AD180="",AD180&lt;&gt;3),"！算定期間の終わりが令和７年３月になっていません。年度内の廃止予定等がなければ、算定対象月を令和７年３月にしてください。",""))</f>
        <v/>
      </c>
      <c r="AU179" s="939"/>
      <c r="AV179" s="918"/>
      <c r="AW179" s="878" t="str">
        <f aca="false">IF('別紙様式2-2（４・５月分）'!O138="","",'別紙様式2-2（４・５月分）'!O138)</f>
        <v/>
      </c>
      <c r="AX179" s="834"/>
      <c r="AY179" s="940"/>
      <c r="AZ179" s="574"/>
      <c r="BE179" s="12"/>
      <c r="BF179" s="832" t="str">
        <f aca="false">G178</f>
        <v/>
      </c>
      <c r="BG179" s="832"/>
      <c r="BH179" s="832"/>
    </row>
    <row r="180" customFormat="false" ht="15" hidden="false" customHeight="true" outlineLevel="0" collapsed="false">
      <c r="A180" s="731"/>
      <c r="B180" s="732"/>
      <c r="C180" s="732"/>
      <c r="D180" s="732"/>
      <c r="E180" s="732"/>
      <c r="F180" s="732"/>
      <c r="G180" s="733"/>
      <c r="H180" s="733"/>
      <c r="I180" s="733"/>
      <c r="J180" s="861"/>
      <c r="K180" s="733"/>
      <c r="L180" s="862"/>
      <c r="M180" s="863"/>
      <c r="N180" s="838"/>
      <c r="O180" s="864"/>
      <c r="P180" s="874" t="s">
        <v>118</v>
      </c>
      <c r="Q180" s="877" t="e">
        <f aca="false">IFERROR(VLOOKUP('別紙様式2-2（４・５月分）'!AR137,【参考】数式用!$AT$5:$AV$22,3,FALSE),"")))</f>
        <v>#N/A</v>
      </c>
      <c r="R180" s="875" t="s">
        <v>120</v>
      </c>
      <c r="S180" s="870" t="e">
        <f aca="false">IFERROR(VLOOKUP(K178,【参考】数式用!$A$5:$AB$27,MATCH(Q180,【参考】数式用!$B$4:$AB$4,0)+1,0),"")))</f>
        <v>#N/A</v>
      </c>
      <c r="T180" s="844" t="s">
        <v>464</v>
      </c>
      <c r="U180" s="923"/>
      <c r="V180" s="871" t="e">
        <f aca="false">IFERROR(VLOOKUP(K178,【参考】数式用!$A$5:$AB$27,MATCH(U180,【参考】数式用!$B$4:$AB$4,0)+1,0),"")))</f>
        <v>#N/A</v>
      </c>
      <c r="W180" s="847" t="s">
        <v>114</v>
      </c>
      <c r="X180" s="924"/>
      <c r="Y180" s="668" t="s">
        <v>115</v>
      </c>
      <c r="Z180" s="924"/>
      <c r="AA180" s="668" t="s">
        <v>406</v>
      </c>
      <c r="AB180" s="924"/>
      <c r="AC180" s="668" t="s">
        <v>115</v>
      </c>
      <c r="AD180" s="924"/>
      <c r="AE180" s="668" t="s">
        <v>116</v>
      </c>
      <c r="AF180" s="668" t="s">
        <v>127</v>
      </c>
      <c r="AG180" s="668" t="str">
        <f aca="false">IF(X180&gt;=1,(AB180*12+AD180)-(X180*12+Z180)+1,"")</f>
        <v/>
      </c>
      <c r="AH180" s="850" t="s">
        <v>407</v>
      </c>
      <c r="AI180" s="851" t="str">
        <f aca="false">IFERROR(ROUNDDOWN(ROUND(L178*V180,0)*M178,0)*AG180,"")</f>
        <v/>
      </c>
      <c r="AJ180" s="925" t="str">
        <f aca="false">IFERROR(ROUNDDOWN(ROUND((L178*(V180-AX178)),0)*M178,0)*AG180,"")</f>
        <v/>
      </c>
      <c r="AK180" s="853" t="e">
        <f aca="false">IFERROR(ROUNDDOWN(ROUNDDOWN(ROUND(L178*VLOOKUP(K178,【参考】数式用!$A$5:$AB$27,MATCH("新加算Ⅳ",【参考】数式用!$B$4:$AB$4,0)+1,0),0)*M178,0)*AG180*0.5,0),"")),0),0),0))</f>
        <v>#N/A</v>
      </c>
      <c r="AL180" s="926"/>
      <c r="AM180" s="941" t="e">
        <f aca="false">IFERROR(IF('別紙様式2-2（４・５月分）'!Q139="ベア加算","", IF(OR(U180="新加算Ⅰ",U180="新加算Ⅱ",U180="新加算Ⅲ",U180="新加算Ⅳ"),ROUNDDOWN(ROUND(L178*VLOOKUP(K178,【参考】数式用!$A$5:$I$27,MATCH("ベア加算",【参考】数式用!$B$4:$I$4,0)+1,0),0)*M178,0)*AG180,"")),"")),0),0))))</f>
        <v>#N/A</v>
      </c>
      <c r="AN180" s="928"/>
      <c r="AO180" s="931"/>
      <c r="AP180" s="930"/>
      <c r="AQ180" s="931"/>
      <c r="AR180" s="932"/>
      <c r="AS180" s="933"/>
      <c r="AT180" s="921"/>
      <c r="AU180" s="612"/>
      <c r="AV180" s="832" t="str">
        <f aca="false">IF(OR(AB178&lt;&gt;7,AD178&lt;&gt;3),"V列に色付け","")</f>
        <v/>
      </c>
      <c r="AW180" s="878"/>
      <c r="AX180" s="834"/>
      <c r="AY180" s="934"/>
      <c r="AZ180" s="836" t="e">
        <f aca="false">IF(AM180&lt;&gt;"",IF(AN180="○","入力済","未入力"),"")</f>
        <v>#N/A</v>
      </c>
      <c r="BA180" s="836" t="str">
        <f aca="false">IF(OR(U180="新加算Ⅰ",U180="新加算Ⅱ",U180="新加算Ⅲ",U180="新加算Ⅳ",U180="新加算Ⅴ（１）",U180="新加算Ⅴ（２）",U180="新加算Ⅴ（３）",U180="新加算ⅠⅤ（４）",U180="新加算Ⅴ（５）",U180="新加算Ⅴ（６）",U180="新加算Ⅴ（８）",U180="新加算Ⅴ（11）"),IF(OR(AO180="○",AO180="令和６年度中に満たす"),"入力済","未入力"),"")</f>
        <v/>
      </c>
      <c r="BB180" s="836" t="str">
        <f aca="false">IF(OR(U180="新加算Ⅴ（７）",U180="新加算Ⅴ（９）",U180="新加算Ⅴ（10）",U180="新加算Ⅴ（12）",U180="新加算Ⅴ（13）",U180="新加算Ⅴ（14）"),IF(OR(AP180="○",AP180="令和６年度中に満たす"),"入力済","未入力"),"")</f>
        <v/>
      </c>
      <c r="BC180" s="836" t="str">
        <f aca="false">IF(OR(U180="新加算Ⅰ",U180="新加算Ⅱ",U180="新加算Ⅲ",U180="新加算Ⅴ（１）",U180="新加算Ⅴ（３）",U180="新加算Ⅴ（８）"),IF(OR(AQ180="○",AQ180="令和６年度中に満たす"),"入力済","未入力"),"")</f>
        <v/>
      </c>
      <c r="BD180" s="935" t="str">
        <f aca="false">IF(OR(U180="新加算Ⅰ",U180="新加算Ⅱ",U180="新加算Ⅴ（１）",U180="新加算Ⅴ（２）",U180="新加算Ⅴ（３）",U180="新加算Ⅴ（４）",U180="新加算Ⅴ（５）",U180="新加算Ⅴ（６）",U180="新加算Ⅴ（７）",U180="新加算Ⅴ（９）",U180="新加算Ⅴ（10）",U180="新加算Ⅴ（12）"),IF(OR(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（病院等（老健以外）)",K178&lt;&gt;"（介護予防）短期入所療養介護（医療院）"),AR180&lt;&gt;""),1,""),"")</f>
        <v/>
      </c>
      <c r="BE180" s="832" t="str">
        <f aca="false">IF(OR(U180="新加算Ⅰ",U180="新加算Ⅴ（１）",U180="新加算Ⅴ（２）",U180="新加算Ⅴ（５）",U180="新加算Ⅴ（７）",U180="新加算Ⅴ（10）"),IF(AS180="","未入力","入力済"),"")</f>
        <v/>
      </c>
      <c r="BF180" s="832" t="str">
        <f aca="false">G178</f>
        <v/>
      </c>
      <c r="BG180" s="832"/>
      <c r="BH180" s="832"/>
    </row>
    <row r="181" customFormat="false" ht="30" hidden="false" customHeight="true" outlineLevel="0" collapsed="false">
      <c r="A181" s="731"/>
      <c r="B181" s="732"/>
      <c r="C181" s="732"/>
      <c r="D181" s="732"/>
      <c r="E181" s="732"/>
      <c r="F181" s="732"/>
      <c r="G181" s="733"/>
      <c r="H181" s="733"/>
      <c r="I181" s="733"/>
      <c r="J181" s="861"/>
      <c r="K181" s="733"/>
      <c r="L181" s="862"/>
      <c r="M181" s="863"/>
      <c r="N181" s="860" t="str">
        <f aca="false">IF('別紙様式2-2（４・５月分）'!Q139="","",'別紙様式2-2（４・５月分）'!Q139)</f>
        <v/>
      </c>
      <c r="O181" s="864"/>
      <c r="P181" s="874"/>
      <c r="Q181" s="877"/>
      <c r="R181" s="875"/>
      <c r="S181" s="870"/>
      <c r="T181" s="844"/>
      <c r="U181" s="923"/>
      <c r="V181" s="871"/>
      <c r="W181" s="847"/>
      <c r="X181" s="924"/>
      <c r="Y181" s="668"/>
      <c r="Z181" s="924"/>
      <c r="AA181" s="668"/>
      <c r="AB181" s="924"/>
      <c r="AC181" s="668"/>
      <c r="AD181" s="924"/>
      <c r="AE181" s="668"/>
      <c r="AF181" s="668"/>
      <c r="AG181" s="668"/>
      <c r="AH181" s="850"/>
      <c r="AI181" s="851"/>
      <c r="AJ181" s="925"/>
      <c r="AK181" s="853"/>
      <c r="AL181" s="926"/>
      <c r="AM181" s="941"/>
      <c r="AN181" s="928"/>
      <c r="AO181" s="931"/>
      <c r="AP181" s="930"/>
      <c r="AQ181" s="931"/>
      <c r="AR181" s="932"/>
      <c r="AS181" s="933"/>
      <c r="AT181" s="936" t="str">
        <f aca="false">IF(AV180="","",IF(OR(U180="",AND(N181="ベア加算なし",OR(U180="新加算Ⅰ",U180="新加算Ⅱ",U180="新加算Ⅲ",U180="新加算Ⅳ"),AN180=""),AND(OR(U180="新加算Ⅰ",U180="新加算Ⅱ",U180="新加算Ⅲ",U180="新加算Ⅳ"),AO180=""),AND(OR(U180="新加算Ⅰ",U180="新加算Ⅱ",U180="新加算Ⅲ"),AQ180=""),AND(OR(U180="新加算Ⅰ",U180="新加算Ⅱ"),AR180=""),AND(OR(U180="新加算Ⅰ"),AS180="")),"！記入が必要な欄（ピンク色のセル）に空欄があります。空欄を埋めてください。",""))</f>
        <v/>
      </c>
      <c r="AU181" s="612"/>
      <c r="AV181" s="832"/>
      <c r="AW181" s="878" t="str">
        <f aca="false">IF('別紙様式2-2（４・５月分）'!O139="","",'別紙様式2-2（４・５月分）'!O139)</f>
        <v/>
      </c>
      <c r="AX181" s="834"/>
      <c r="AY181" s="937"/>
      <c r="AZ181" s="836" t="str">
        <f aca="false">IF(OR(U181="新加算Ⅰ",U181="新加算Ⅱ",U181="新加算Ⅲ",U181="新加算Ⅳ",U181="新加算Ⅴ（１）",U181="新加算Ⅴ（２）",U181="新加算Ⅴ（３）",U181="新加算ⅠⅤ（４）",U181="新加算Ⅴ（５）",U181="新加算Ⅴ（６）",U181="新加算Ⅴ（８）",U181="新加算Ⅴ（11）"),IF(AJ181="○","","未入力"),"")</f>
        <v/>
      </c>
      <c r="BA181" s="836" t="str">
        <f aca="false">IF(OR(V181="新加算Ⅰ",V181="新加算Ⅱ",V181="新加算Ⅲ",V181="新加算Ⅳ",V181="新加算Ⅴ（１）",V181="新加算Ⅴ（２）",V181="新加算Ⅴ（３）",V181="新加算ⅠⅤ（４）",V181="新加算Ⅴ（５）",V181="新加算Ⅴ（６）",V181="新加算Ⅴ（８）",V181="新加算Ⅴ（11）"),IF(AK181="○","","未入力"),"")</f>
        <v/>
      </c>
      <c r="BB181" s="836" t="str">
        <f aca="false">IF(OR(V181="新加算Ⅴ（７）",V181="新加算Ⅴ（９）",V181="新加算Ⅴ（10）",V181="新加算Ⅴ（12）",V181="新加算Ⅴ（13）",V181="新加算Ⅴ（14）"),IF(AL181="○","","未入力"),"")</f>
        <v/>
      </c>
      <c r="BC181" s="836" t="str">
        <f aca="false">IF(OR(V181="新加算Ⅰ",V181="新加算Ⅱ",V181="新加算Ⅲ",V181="新加算Ⅴ（１）",V181="新加算Ⅴ（３）",V181="新加算Ⅴ（８）"),IF(AM181="○","","未入力"),"")</f>
        <v/>
      </c>
      <c r="BD181" s="935" t="str">
        <f aca="false">IF(OR(V181="新加算Ⅰ",V181="新加算Ⅱ",V181="新加算Ⅴ（１）",V181="新加算Ⅴ（２）",V181="新加算Ⅴ（３）",V181="新加算Ⅴ（４）",V181="新加算Ⅴ（５）",V181="新加算Ⅴ（６）",V181="新加算Ⅴ（７）",V181="新加算Ⅴ（９）",V181="新加算Ⅴ（10）",V181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1" s="832" t="str">
        <f aca="false">IF(AND(U181&lt;&gt;"（参考）令和７年度の移行予定",OR(V181="新加算Ⅰ",V181="新加算Ⅴ（１）",V181="新加算Ⅴ（２）",V181="新加算Ⅴ（５）",V181="新加算Ⅴ（７）",V181="新加算Ⅴ（10）")),IF(AO181="","未入力",IF(AO181="いずれも取得していない","要件を満たさない","")),"")</f>
        <v/>
      </c>
      <c r="BF181" s="832" t="str">
        <f aca="false">G178</f>
        <v/>
      </c>
      <c r="BG181" s="832"/>
      <c r="BH181" s="832"/>
    </row>
    <row r="182" customFormat="false" ht="30" hidden="false" customHeight="true" outlineLevel="0" collapsed="false">
      <c r="A182" s="617" t="n">
        <v>43</v>
      </c>
      <c r="B182" s="618" t="str">
        <f aca="false">IF(基本情報入力シート!C96="","",基本情報入力シート!C96)</f>
        <v/>
      </c>
      <c r="C182" s="618"/>
      <c r="D182" s="618"/>
      <c r="E182" s="618"/>
      <c r="F182" s="618"/>
      <c r="G182" s="619" t="str">
        <f aca="false">IF(基本情報入力シート!M96="","",基本情報入力シート!M96)</f>
        <v/>
      </c>
      <c r="H182" s="619" t="str">
        <f aca="false">IF(基本情報入力シート!R96="","",基本情報入力シート!R96)</f>
        <v/>
      </c>
      <c r="I182" s="619" t="str">
        <f aca="false">IF(基本情報入力シート!W96="","",基本情報入力シート!W96)</f>
        <v/>
      </c>
      <c r="J182" s="809" t="str">
        <f aca="false">IF(基本情報入力シート!X96="","",基本情報入力シート!X96)</f>
        <v/>
      </c>
      <c r="K182" s="619" t="str">
        <f aca="false">IF(基本情報入力シート!Y96="","",基本情報入力シート!Y96)</f>
        <v/>
      </c>
      <c r="L182" s="810" t="str">
        <f aca="false">IF(基本情報入力シート!AB96="","",基本情報入力シート!AB96)</f>
        <v/>
      </c>
      <c r="M182" s="811" t="e">
        <f aca="false">IF(基本情報入力シート!AC96="","",基本情報入力シート!AC96)</f>
        <v>#N/A</v>
      </c>
      <c r="N182" s="812" t="str">
        <f aca="false">IF('別紙様式2-2（４・５月分）'!Q140="","",'別紙様式2-2（４・５月分）'!Q140)</f>
        <v/>
      </c>
      <c r="O182" s="864" t="e">
        <f aca="false">IF(SUM('別紙様式2-2（４・５月分）'!R140:R142)=0,"",SUM('別紙様式2-2（４・５月分）'!R140:R142))</f>
        <v>#N/A</v>
      </c>
      <c r="P182" s="814" t="e">
        <f aca="false">IFERROR(VLOOKUP('別紙様式2-2（４・５月分）'!AR140,【参考】数式用!$AT$5:$AU$22,2,FALSE),"")))</f>
        <v>#N/A</v>
      </c>
      <c r="Q182" s="814"/>
      <c r="R182" s="814"/>
      <c r="S182" s="865" t="e">
        <f aca="false">IFERROR(VLOOKUP(K182,【参考】数式用!$A$5:$AB$27,MATCH(P182,【参考】数式用!$B$4:$AB$4,0)+1,0),"")))</f>
        <v>#N/A</v>
      </c>
      <c r="T182" s="816" t="s">
        <v>463</v>
      </c>
      <c r="U182" s="904" t="str">
        <f aca="false">IF('別紙様式2-3（６月以降分）'!U182="","",'別紙様式2-3（６月以降分）'!U182)</f>
        <v/>
      </c>
      <c r="V182" s="866" t="e">
        <f aca="false">IFERROR(VLOOKUP(K182,【参考】数式用!$A$5:$AB$27,MATCH(U182,【参考】数式用!$B$4:$AB$4,0)+1,0),"")))</f>
        <v>#N/A</v>
      </c>
      <c r="W182" s="819" t="s">
        <v>114</v>
      </c>
      <c r="X182" s="905" t="n">
        <f aca="false">'別紙様式2-3（６月以降分）'!X182</f>
        <v>6</v>
      </c>
      <c r="Y182" s="627" t="s">
        <v>115</v>
      </c>
      <c r="Z182" s="905" t="n">
        <f aca="false">'別紙様式2-3（６月以降分）'!Z182</f>
        <v>6</v>
      </c>
      <c r="AA182" s="627" t="s">
        <v>406</v>
      </c>
      <c r="AB182" s="905" t="n">
        <f aca="false">'別紙様式2-3（６月以降分）'!AB182</f>
        <v>7</v>
      </c>
      <c r="AC182" s="627" t="s">
        <v>115</v>
      </c>
      <c r="AD182" s="905" t="n">
        <f aca="false">'別紙様式2-3（６月以降分）'!AD182</f>
        <v>3</v>
      </c>
      <c r="AE182" s="627" t="s">
        <v>116</v>
      </c>
      <c r="AF182" s="627" t="s">
        <v>127</v>
      </c>
      <c r="AG182" s="627" t="n">
        <f aca="false">IF(X182&gt;=1,(AB182*12+AD182)-(X182*12+Z182)+1,"")</f>
        <v>10</v>
      </c>
      <c r="AH182" s="822" t="s">
        <v>407</v>
      </c>
      <c r="AI182" s="867" t="str">
        <f aca="false">'別紙様式2-3（６月以降分）'!AI182</f>
        <v/>
      </c>
      <c r="AJ182" s="906" t="str">
        <f aca="false">'別紙様式2-3（６月以降分）'!AJ182</f>
        <v/>
      </c>
      <c r="AK182" s="938" t="n">
        <f aca="false">'別紙様式2-3（６月以降分）'!AK182</f>
        <v>0</v>
      </c>
      <c r="AL182" s="908" t="str">
        <f aca="false">IF('別紙様式2-3（６月以降分）'!AL182="","",'別紙様式2-3（６月以降分）'!AL182)</f>
        <v/>
      </c>
      <c r="AM182" s="909" t="n">
        <f aca="false">'別紙様式2-3（６月以降分）'!AM182</f>
        <v>0</v>
      </c>
      <c r="AN182" s="910" t="str">
        <f aca="false">IF('別紙様式2-3（６月以降分）'!AN182="","",'別紙様式2-3（６月以降分）'!AN182)</f>
        <v/>
      </c>
      <c r="AO182" s="705" t="str">
        <f aca="false">IF('別紙様式2-3（６月以降分）'!AO182="","",'別紙様式2-3（６月以降分）'!AO182)</f>
        <v/>
      </c>
      <c r="AP182" s="912" t="str">
        <f aca="false">IF('別紙様式2-3（６月以降分）'!AP182="","",'別紙様式2-3（６月以降分）'!AP182)</f>
        <v/>
      </c>
      <c r="AQ182" s="705" t="str">
        <f aca="false">IF('別紙様式2-3（６月以降分）'!AQ182="","",'別紙様式2-3（６月以降分）'!AQ182)</f>
        <v/>
      </c>
      <c r="AR182" s="914" t="str">
        <f aca="false">IF('別紙様式2-3（６月以降分）'!AR182="","",'別紙様式2-3（６月以降分）'!AR182)</f>
        <v/>
      </c>
      <c r="AS182" s="915" t="str">
        <f aca="false">IF('別紙様式2-3（６月以降分）'!AS182="","",'別紙様式2-3（６月以降分）'!AS182)</f>
        <v/>
      </c>
      <c r="AT182" s="916" t="str">
        <f aca="false">IF(AV184="","",IF(V184&lt;V182,"！加算の要件上は問題ありませんが、令和６年度当初の新加算の加算率と比較して、移行後の加算率が下がる計画になっています。",""))</f>
        <v/>
      </c>
      <c r="AU182" s="939"/>
      <c r="AV182" s="918"/>
      <c r="AW182" s="878" t="str">
        <f aca="false">IF('別紙様式2-2（４・５月分）'!O140="","",'別紙様式2-2（４・５月分）'!O140)</f>
        <v/>
      </c>
      <c r="AX182" s="834" t="e">
        <f aca="false">IF(SUM('別紙様式2-2（４・５月分）'!P140:P142)=0,"",SUM('別紙様式2-2（４・５月分）'!P140:P142))</f>
        <v>#N/A</v>
      </c>
      <c r="AY182" s="920" t="e">
        <f aca="false">IFERROR(VLOOKUP(K182,【参考】数式用!$AJ$2:$AK$24,2,FALSE),"")))</f>
        <v>#N/A</v>
      </c>
      <c r="AZ182" s="685"/>
      <c r="BE182" s="12"/>
      <c r="BF182" s="832" t="str">
        <f aca="false">G182</f>
        <v/>
      </c>
      <c r="BG182" s="832"/>
      <c r="BH182" s="832"/>
    </row>
    <row r="183" customFormat="false" ht="15" hidden="false" customHeight="true" outlineLevel="0" collapsed="false">
      <c r="A183" s="617"/>
      <c r="B183" s="618"/>
      <c r="C183" s="618"/>
      <c r="D183" s="618"/>
      <c r="E183" s="618"/>
      <c r="F183" s="618"/>
      <c r="G183" s="619"/>
      <c r="H183" s="619"/>
      <c r="I183" s="619"/>
      <c r="J183" s="809"/>
      <c r="K183" s="619"/>
      <c r="L183" s="810"/>
      <c r="M183" s="811"/>
      <c r="N183" s="838" t="str">
        <f aca="false">IF('別紙様式2-2（４・５月分）'!Q141="","",'別紙様式2-2（４・５月分）'!Q141)</f>
        <v/>
      </c>
      <c r="O183" s="864"/>
      <c r="P183" s="814"/>
      <c r="Q183" s="814"/>
      <c r="R183" s="814"/>
      <c r="S183" s="865"/>
      <c r="T183" s="816"/>
      <c r="U183" s="904"/>
      <c r="V183" s="866"/>
      <c r="W183" s="819"/>
      <c r="X183" s="905"/>
      <c r="Y183" s="627"/>
      <c r="Z183" s="905"/>
      <c r="AA183" s="627"/>
      <c r="AB183" s="905"/>
      <c r="AC183" s="627"/>
      <c r="AD183" s="905"/>
      <c r="AE183" s="627"/>
      <c r="AF183" s="627"/>
      <c r="AG183" s="627"/>
      <c r="AH183" s="822"/>
      <c r="AI183" s="867"/>
      <c r="AJ183" s="906"/>
      <c r="AK183" s="938"/>
      <c r="AL183" s="908"/>
      <c r="AM183" s="909"/>
      <c r="AN183" s="910"/>
      <c r="AO183" s="705"/>
      <c r="AP183" s="912"/>
      <c r="AQ183" s="705"/>
      <c r="AR183" s="914"/>
      <c r="AS183" s="915"/>
      <c r="AT183" s="921" t="str">
        <f aca="false">IF(AV184="","",IF(OR(AB184="",AB184&lt;&gt;7,AD184="",AD184&lt;&gt;3),"！算定期間の終わりが令和７年３月になっていません。年度内の廃止予定等がなければ、算定対象月を令和７年３月にしてください。",""))</f>
        <v/>
      </c>
      <c r="AU183" s="939"/>
      <c r="AV183" s="918"/>
      <c r="AW183" s="878" t="str">
        <f aca="false">IF('別紙様式2-2（４・５月分）'!O141="","",'別紙様式2-2（４・５月分）'!O141)</f>
        <v/>
      </c>
      <c r="AX183" s="834"/>
      <c r="AY183" s="920"/>
      <c r="AZ183" s="574"/>
      <c r="BE183" s="12"/>
      <c r="BF183" s="832" t="str">
        <f aca="false">G182</f>
        <v/>
      </c>
      <c r="BG183" s="832"/>
      <c r="BH183" s="832"/>
    </row>
    <row r="184" customFormat="false" ht="15" hidden="false" customHeight="true" outlineLevel="0" collapsed="false">
      <c r="A184" s="617"/>
      <c r="B184" s="618"/>
      <c r="C184" s="618"/>
      <c r="D184" s="618"/>
      <c r="E184" s="618"/>
      <c r="F184" s="618"/>
      <c r="G184" s="619"/>
      <c r="H184" s="619"/>
      <c r="I184" s="619"/>
      <c r="J184" s="809"/>
      <c r="K184" s="619"/>
      <c r="L184" s="810"/>
      <c r="M184" s="811"/>
      <c r="N184" s="838"/>
      <c r="O184" s="864"/>
      <c r="P184" s="874" t="s">
        <v>118</v>
      </c>
      <c r="Q184" s="877" t="e">
        <f aca="false">IFERROR(VLOOKUP('別紙様式2-2（４・５月分）'!AR140,【参考】数式用!$AT$5:$AV$22,3,FALSE),"")))</f>
        <v>#N/A</v>
      </c>
      <c r="R184" s="875" t="s">
        <v>120</v>
      </c>
      <c r="S184" s="876" t="e">
        <f aca="false">IFERROR(VLOOKUP(K182,【参考】数式用!$A$5:$AB$27,MATCH(Q184,【参考】数式用!$B$4:$AB$4,0)+1,0),"")))</f>
        <v>#N/A</v>
      </c>
      <c r="T184" s="844" t="s">
        <v>464</v>
      </c>
      <c r="U184" s="923"/>
      <c r="V184" s="871" t="e">
        <f aca="false">IFERROR(VLOOKUP(K182,【参考】数式用!$A$5:$AB$27,MATCH(U184,【参考】数式用!$B$4:$AB$4,0)+1,0),"")))</f>
        <v>#N/A</v>
      </c>
      <c r="W184" s="847" t="s">
        <v>114</v>
      </c>
      <c r="X184" s="924"/>
      <c r="Y184" s="668" t="s">
        <v>115</v>
      </c>
      <c r="Z184" s="924"/>
      <c r="AA184" s="668" t="s">
        <v>406</v>
      </c>
      <c r="AB184" s="924"/>
      <c r="AC184" s="668" t="s">
        <v>115</v>
      </c>
      <c r="AD184" s="924"/>
      <c r="AE184" s="668" t="s">
        <v>116</v>
      </c>
      <c r="AF184" s="668" t="s">
        <v>127</v>
      </c>
      <c r="AG184" s="668" t="str">
        <f aca="false">IF(X184&gt;=1,(AB184*12+AD184)-(X184*12+Z184)+1,"")</f>
        <v/>
      </c>
      <c r="AH184" s="850" t="s">
        <v>407</v>
      </c>
      <c r="AI184" s="851" t="str">
        <f aca="false">IFERROR(ROUNDDOWN(ROUND(L182*V184,0)*M182,0)*AG184,"")</f>
        <v/>
      </c>
      <c r="AJ184" s="925" t="str">
        <f aca="false">IFERROR(ROUNDDOWN(ROUND((L182*(V184-AX182)),0)*M182,0)*AG184,"")</f>
        <v/>
      </c>
      <c r="AK184" s="853" t="e">
        <f aca="false">IFERROR(ROUNDDOWN(ROUNDDOWN(ROUND(L182*VLOOKUP(K182,【参考】数式用!$A$5:$AB$27,MATCH("新加算Ⅳ",【参考】数式用!$B$4:$AB$4,0)+1,0),0)*M182,0)*AG184*0.5,0),"")),0),0),0))</f>
        <v>#N/A</v>
      </c>
      <c r="AL184" s="926"/>
      <c r="AM184" s="941" t="e">
        <f aca="false">IFERROR(IF('別紙様式2-2（４・５月分）'!Q142="ベア加算","", IF(OR(U184="新加算Ⅰ",U184="新加算Ⅱ",U184="新加算Ⅲ",U184="新加算Ⅳ"),ROUNDDOWN(ROUND(L182*VLOOKUP(K182,【参考】数式用!$A$5:$I$27,MATCH("ベア加算",【参考】数式用!$B$4:$I$4,0)+1,0),0)*M182,0)*AG184,"")),"")),0),0))))</f>
        <v>#N/A</v>
      </c>
      <c r="AN184" s="928"/>
      <c r="AO184" s="931"/>
      <c r="AP184" s="930"/>
      <c r="AQ184" s="931"/>
      <c r="AR184" s="932"/>
      <c r="AS184" s="933"/>
      <c r="AT184" s="921"/>
      <c r="AU184" s="612"/>
      <c r="AV184" s="832" t="str">
        <f aca="false">IF(OR(AB182&lt;&gt;7,AD182&lt;&gt;3),"V列に色付け","")</f>
        <v/>
      </c>
      <c r="AW184" s="878"/>
      <c r="AX184" s="834"/>
      <c r="AY184" s="934"/>
      <c r="AZ184" s="836" t="e">
        <f aca="false">IF(AM184&lt;&gt;"",IF(AN184="○","入力済","未入力"),"")</f>
        <v>#N/A</v>
      </c>
      <c r="BA184" s="836" t="str">
        <f aca="false">IF(OR(U184="新加算Ⅰ",U184="新加算Ⅱ",U184="新加算Ⅲ",U184="新加算Ⅳ",U184="新加算Ⅴ（１）",U184="新加算Ⅴ（２）",U184="新加算Ⅴ（３）",U184="新加算ⅠⅤ（４）",U184="新加算Ⅴ（５）",U184="新加算Ⅴ（６）",U184="新加算Ⅴ（８）",U184="新加算Ⅴ（11）"),IF(OR(AO184="○",AO184="令和６年度中に満たす"),"入力済","未入力"),"")</f>
        <v/>
      </c>
      <c r="BB184" s="836" t="str">
        <f aca="false">IF(OR(U184="新加算Ⅴ（７）",U184="新加算Ⅴ（９）",U184="新加算Ⅴ（10）",U184="新加算Ⅴ（12）",U184="新加算Ⅴ（13）",U184="新加算Ⅴ（14）"),IF(OR(AP184="○",AP184="令和６年度中に満たす"),"入力済","未入力"),"")</f>
        <v/>
      </c>
      <c r="BC184" s="836" t="str">
        <f aca="false">IF(OR(U184="新加算Ⅰ",U184="新加算Ⅱ",U184="新加算Ⅲ",U184="新加算Ⅴ（１）",U184="新加算Ⅴ（３）",U184="新加算Ⅴ（８）"),IF(OR(AQ184="○",AQ184="令和６年度中に満たす"),"入力済","未入力"),"")</f>
        <v/>
      </c>
      <c r="BD184" s="935" t="str">
        <f aca="false">IF(OR(U184="新加算Ⅰ",U184="新加算Ⅱ",U184="新加算Ⅴ（１）",U184="新加算Ⅴ（２）",U184="新加算Ⅴ（３）",U184="新加算Ⅴ（４）",U184="新加算Ⅴ（５）",U184="新加算Ⅴ（６）",U184="新加算Ⅴ（７）",U184="新加算Ⅴ（９）",U184="新加算Ⅴ（10）",U184="新加算Ⅴ（12）"),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（病院等（老健以外）)",K182&lt;&gt;"（介護予防）短期入所療養介護（医療院）"),AR184&lt;&gt;""),1,""),"")</f>
        <v/>
      </c>
      <c r="BE184" s="832" t="str">
        <f aca="false">IF(OR(U184="新加算Ⅰ",U184="新加算Ⅴ（１）",U184="新加算Ⅴ（２）",U184="新加算Ⅴ（５）",U184="新加算Ⅴ（７）",U184="新加算Ⅴ（10）"),IF(AS184="","未入力","入力済"),"")</f>
        <v/>
      </c>
      <c r="BF184" s="832" t="str">
        <f aca="false">G182</f>
        <v/>
      </c>
      <c r="BG184" s="832"/>
      <c r="BH184" s="832"/>
    </row>
    <row r="185" customFormat="false" ht="30" hidden="false" customHeight="true" outlineLevel="0" collapsed="false">
      <c r="A185" s="617"/>
      <c r="B185" s="618"/>
      <c r="C185" s="618"/>
      <c r="D185" s="618"/>
      <c r="E185" s="618"/>
      <c r="F185" s="618"/>
      <c r="G185" s="619"/>
      <c r="H185" s="619"/>
      <c r="I185" s="619"/>
      <c r="J185" s="809"/>
      <c r="K185" s="619"/>
      <c r="L185" s="810"/>
      <c r="M185" s="811"/>
      <c r="N185" s="860" t="str">
        <f aca="false">IF('別紙様式2-2（４・５月分）'!Q142="","",'別紙様式2-2（４・５月分）'!Q142)</f>
        <v/>
      </c>
      <c r="O185" s="864"/>
      <c r="P185" s="874"/>
      <c r="Q185" s="877"/>
      <c r="R185" s="875"/>
      <c r="S185" s="876"/>
      <c r="T185" s="844"/>
      <c r="U185" s="923"/>
      <c r="V185" s="871"/>
      <c r="W185" s="847"/>
      <c r="X185" s="924"/>
      <c r="Y185" s="668"/>
      <c r="Z185" s="924"/>
      <c r="AA185" s="668"/>
      <c r="AB185" s="924"/>
      <c r="AC185" s="668"/>
      <c r="AD185" s="924"/>
      <c r="AE185" s="668"/>
      <c r="AF185" s="668"/>
      <c r="AG185" s="668"/>
      <c r="AH185" s="850"/>
      <c r="AI185" s="851"/>
      <c r="AJ185" s="925"/>
      <c r="AK185" s="853"/>
      <c r="AL185" s="926"/>
      <c r="AM185" s="941"/>
      <c r="AN185" s="928"/>
      <c r="AO185" s="931"/>
      <c r="AP185" s="930"/>
      <c r="AQ185" s="931"/>
      <c r="AR185" s="932"/>
      <c r="AS185" s="933"/>
      <c r="AT185" s="936" t="str">
        <f aca="false">IF(AV184="","",IF(OR(U184="",AND(N185="ベア加算なし",OR(U184="新加算Ⅰ",U184="新加算Ⅱ",U184="新加算Ⅲ",U184="新加算Ⅳ"),AN184=""),AND(OR(U184="新加算Ⅰ",U184="新加算Ⅱ",U184="新加算Ⅲ",U184="新加算Ⅳ"),AO184=""),AND(OR(U184="新加算Ⅰ",U184="新加算Ⅱ",U184="新加算Ⅲ"),AQ184=""),AND(OR(U184="新加算Ⅰ",U184="新加算Ⅱ"),AR184=""),AND(OR(U184="新加算Ⅰ"),AS184="")),"！記入が必要な欄（ピンク色のセル）に空欄があります。空欄を埋めてください。",""))</f>
        <v/>
      </c>
      <c r="AU185" s="612"/>
      <c r="AV185" s="832"/>
      <c r="AW185" s="878" t="str">
        <f aca="false">IF('別紙様式2-2（４・５月分）'!O142="","",'別紙様式2-2（４・５月分）'!O142)</f>
        <v/>
      </c>
      <c r="AX185" s="834"/>
      <c r="AY185" s="937"/>
      <c r="AZ185" s="836" t="str">
        <f aca="false">IF(OR(U185="新加算Ⅰ",U185="新加算Ⅱ",U185="新加算Ⅲ",U185="新加算Ⅳ",U185="新加算Ⅴ（１）",U185="新加算Ⅴ（２）",U185="新加算Ⅴ（３）",U185="新加算ⅠⅤ（４）",U185="新加算Ⅴ（５）",U185="新加算Ⅴ（６）",U185="新加算Ⅴ（８）",U185="新加算Ⅴ（11）"),IF(AJ185="○","","未入力"),"")</f>
        <v/>
      </c>
      <c r="BA185" s="836" t="str">
        <f aca="false">IF(OR(V185="新加算Ⅰ",V185="新加算Ⅱ",V185="新加算Ⅲ",V185="新加算Ⅳ",V185="新加算Ⅴ（１）",V185="新加算Ⅴ（２）",V185="新加算Ⅴ（３）",V185="新加算ⅠⅤ（４）",V185="新加算Ⅴ（５）",V185="新加算Ⅴ（６）",V185="新加算Ⅴ（８）",V185="新加算Ⅴ（11）"),IF(AK185="○","","未入力"),"")</f>
        <v/>
      </c>
      <c r="BB185" s="836" t="str">
        <f aca="false">IF(OR(V185="新加算Ⅴ（７）",V185="新加算Ⅴ（９）",V185="新加算Ⅴ（10）",V185="新加算Ⅴ（12）",V185="新加算Ⅴ（13）",V185="新加算Ⅴ（14）"),IF(AL185="○","","未入力"),"")</f>
        <v/>
      </c>
      <c r="BC185" s="836" t="str">
        <f aca="false">IF(OR(V185="新加算Ⅰ",V185="新加算Ⅱ",V185="新加算Ⅲ",V185="新加算Ⅴ（１）",V185="新加算Ⅴ（３）",V185="新加算Ⅴ（８）"),IF(AM185="○","","未入力"),"")</f>
        <v/>
      </c>
      <c r="BD185" s="935" t="str">
        <f aca="false">IF(OR(V185="新加算Ⅰ",V185="新加算Ⅱ",V185="新加算Ⅴ（１）",V185="新加算Ⅴ（２）",V185="新加算Ⅴ（３）",V185="新加算Ⅴ（４）",V185="新加算Ⅴ（５）",V185="新加算Ⅴ（６）",V185="新加算Ⅴ（７）",V185="新加算Ⅴ（９）",V185="新加算Ⅴ（10）",V185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5" s="832" t="str">
        <f aca="false">IF(AND(U185&lt;&gt;"（参考）令和７年度の移行予定",OR(V185="新加算Ⅰ",V185="新加算Ⅴ（１）",V185="新加算Ⅴ（２）",V185="新加算Ⅴ（５）",V185="新加算Ⅴ（７）",V185="新加算Ⅴ（10）")),IF(AO185="","未入力",IF(AO185="いずれも取得していない","要件を満たさない","")),"")</f>
        <v/>
      </c>
      <c r="BF185" s="832" t="str">
        <f aca="false">G182</f>
        <v/>
      </c>
      <c r="BG185" s="832"/>
      <c r="BH185" s="832"/>
    </row>
    <row r="186" customFormat="false" ht="30" hidden="false" customHeight="true" outlineLevel="0" collapsed="false">
      <c r="A186" s="731" t="n">
        <v>44</v>
      </c>
      <c r="B186" s="732" t="str">
        <f aca="false">IF(基本情報入力シート!C97="","",基本情報入力シート!C97)</f>
        <v/>
      </c>
      <c r="C186" s="732"/>
      <c r="D186" s="732"/>
      <c r="E186" s="732"/>
      <c r="F186" s="732"/>
      <c r="G186" s="733" t="str">
        <f aca="false">IF(基本情報入力シート!M97="","",基本情報入力シート!M97)</f>
        <v/>
      </c>
      <c r="H186" s="733" t="str">
        <f aca="false">IF(基本情報入力シート!R97="","",基本情報入力シート!R97)</f>
        <v/>
      </c>
      <c r="I186" s="733" t="str">
        <f aca="false">IF(基本情報入力シート!W97="","",基本情報入力シート!W97)</f>
        <v/>
      </c>
      <c r="J186" s="861" t="str">
        <f aca="false">IF(基本情報入力シート!X97="","",基本情報入力シート!X97)</f>
        <v/>
      </c>
      <c r="K186" s="733" t="str">
        <f aca="false">IF(基本情報入力シート!Y97="","",基本情報入力シート!Y97)</f>
        <v/>
      </c>
      <c r="L186" s="862" t="str">
        <f aca="false">IF(基本情報入力シート!AB97="","",基本情報入力シート!AB97)</f>
        <v/>
      </c>
      <c r="M186" s="863" t="e">
        <f aca="false">IF(基本情報入力シート!AC97="","",基本情報入力シート!AC97)</f>
        <v>#N/A</v>
      </c>
      <c r="N186" s="812" t="str">
        <f aca="false">IF('別紙様式2-2（４・５月分）'!Q143="","",'別紙様式2-2（４・５月分）'!Q143)</f>
        <v/>
      </c>
      <c r="O186" s="864" t="e">
        <f aca="false">IF(SUM('別紙様式2-2（４・５月分）'!R143:R145)=0,"",SUM('別紙様式2-2（４・５月分）'!R143:R145))</f>
        <v>#N/A</v>
      </c>
      <c r="P186" s="814" t="e">
        <f aca="false">IFERROR(VLOOKUP('別紙様式2-2（４・５月分）'!AR143,【参考】数式用!$AT$5:$AU$22,2,FALSE),"")))</f>
        <v>#N/A</v>
      </c>
      <c r="Q186" s="814"/>
      <c r="R186" s="814"/>
      <c r="S186" s="865" t="e">
        <f aca="false">IFERROR(VLOOKUP(K186,【参考】数式用!$A$5:$AB$27,MATCH(P186,【参考】数式用!$B$4:$AB$4,0)+1,0),"")))</f>
        <v>#N/A</v>
      </c>
      <c r="T186" s="816" t="s">
        <v>463</v>
      </c>
      <c r="U186" s="904" t="str">
        <f aca="false">IF('別紙様式2-3（６月以降分）'!U186="","",'別紙様式2-3（６月以降分）'!U186)</f>
        <v/>
      </c>
      <c r="V186" s="866" t="e">
        <f aca="false">IFERROR(VLOOKUP(K186,【参考】数式用!$A$5:$AB$27,MATCH(U186,【参考】数式用!$B$4:$AB$4,0)+1,0),"")))</f>
        <v>#N/A</v>
      </c>
      <c r="W186" s="819" t="s">
        <v>114</v>
      </c>
      <c r="X186" s="905" t="n">
        <f aca="false">'別紙様式2-3（６月以降分）'!X186</f>
        <v>6</v>
      </c>
      <c r="Y186" s="627" t="s">
        <v>115</v>
      </c>
      <c r="Z186" s="905" t="n">
        <f aca="false">'別紙様式2-3（６月以降分）'!Z186</f>
        <v>6</v>
      </c>
      <c r="AA186" s="627" t="s">
        <v>406</v>
      </c>
      <c r="AB186" s="905" t="n">
        <f aca="false">'別紙様式2-3（６月以降分）'!AB186</f>
        <v>7</v>
      </c>
      <c r="AC186" s="627" t="s">
        <v>115</v>
      </c>
      <c r="AD186" s="905" t="n">
        <f aca="false">'別紙様式2-3（６月以降分）'!AD186</f>
        <v>3</v>
      </c>
      <c r="AE186" s="627" t="s">
        <v>116</v>
      </c>
      <c r="AF186" s="627" t="s">
        <v>127</v>
      </c>
      <c r="AG186" s="627" t="n">
        <f aca="false">IF(X186&gt;=1,(AB186*12+AD186)-(X186*12+Z186)+1,"")</f>
        <v>10</v>
      </c>
      <c r="AH186" s="822" t="s">
        <v>407</v>
      </c>
      <c r="AI186" s="867" t="str">
        <f aca="false">'別紙様式2-3（６月以降分）'!AI186</f>
        <v/>
      </c>
      <c r="AJ186" s="906" t="str">
        <f aca="false">'別紙様式2-3（６月以降分）'!AJ186</f>
        <v/>
      </c>
      <c r="AK186" s="938" t="n">
        <f aca="false">'別紙様式2-3（６月以降分）'!AK186</f>
        <v>0</v>
      </c>
      <c r="AL186" s="908" t="str">
        <f aca="false">IF('別紙様式2-3（６月以降分）'!AL186="","",'別紙様式2-3（６月以降分）'!AL186)</f>
        <v/>
      </c>
      <c r="AM186" s="909" t="n">
        <f aca="false">'別紙様式2-3（６月以降分）'!AM186</f>
        <v>0</v>
      </c>
      <c r="AN186" s="910" t="str">
        <f aca="false">IF('別紙様式2-3（６月以降分）'!AN186="","",'別紙様式2-3（６月以降分）'!AN186)</f>
        <v/>
      </c>
      <c r="AO186" s="705" t="str">
        <f aca="false">IF('別紙様式2-3（６月以降分）'!AO186="","",'別紙様式2-3（６月以降分）'!AO186)</f>
        <v/>
      </c>
      <c r="AP186" s="912" t="str">
        <f aca="false">IF('別紙様式2-3（６月以降分）'!AP186="","",'別紙様式2-3（６月以降分）'!AP186)</f>
        <v/>
      </c>
      <c r="AQ186" s="705" t="str">
        <f aca="false">IF('別紙様式2-3（６月以降分）'!AQ186="","",'別紙様式2-3（６月以降分）'!AQ186)</f>
        <v/>
      </c>
      <c r="AR186" s="914" t="str">
        <f aca="false">IF('別紙様式2-3（６月以降分）'!AR186="","",'別紙様式2-3（６月以降分）'!AR186)</f>
        <v/>
      </c>
      <c r="AS186" s="915" t="str">
        <f aca="false">IF('別紙様式2-3（６月以降分）'!AS186="","",'別紙様式2-3（６月以降分）'!AS186)</f>
        <v/>
      </c>
      <c r="AT186" s="916" t="str">
        <f aca="false">IF(AV188="","",IF(V188&lt;V186,"！加算の要件上は問題ありませんが、令和６年度当初の新加算の加算率と比較して、移行後の加算率が下がる計画になっています。",""))</f>
        <v/>
      </c>
      <c r="AU186" s="939"/>
      <c r="AV186" s="918"/>
      <c r="AW186" s="878" t="str">
        <f aca="false">IF('別紙様式2-2（４・５月分）'!O143="","",'別紙様式2-2（４・５月分）'!O143)</f>
        <v/>
      </c>
      <c r="AX186" s="834" t="e">
        <f aca="false">IF(SUM('別紙様式2-2（４・５月分）'!P143:P145)=0,"",SUM('別紙様式2-2（４・５月分）'!P143:P145))</f>
        <v>#N/A</v>
      </c>
      <c r="AY186" s="940" t="e">
        <f aca="false">IFERROR(VLOOKUP(K186,【参考】数式用!$AJ$2:$AK$24,2,FALSE),"")))</f>
        <v>#N/A</v>
      </c>
      <c r="AZ186" s="685"/>
      <c r="BE186" s="12"/>
      <c r="BF186" s="832" t="str">
        <f aca="false">G186</f>
        <v/>
      </c>
      <c r="BG186" s="832"/>
      <c r="BH186" s="832"/>
    </row>
    <row r="187" customFormat="false" ht="15" hidden="false" customHeight="true" outlineLevel="0" collapsed="false">
      <c r="A187" s="731"/>
      <c r="B187" s="732"/>
      <c r="C187" s="732"/>
      <c r="D187" s="732"/>
      <c r="E187" s="732"/>
      <c r="F187" s="732"/>
      <c r="G187" s="733"/>
      <c r="H187" s="733"/>
      <c r="I187" s="733"/>
      <c r="J187" s="861"/>
      <c r="K187" s="733"/>
      <c r="L187" s="862"/>
      <c r="M187" s="863"/>
      <c r="N187" s="838" t="str">
        <f aca="false">IF('別紙様式2-2（４・５月分）'!Q144="","",'別紙様式2-2（４・５月分）'!Q144)</f>
        <v/>
      </c>
      <c r="O187" s="864"/>
      <c r="P187" s="814"/>
      <c r="Q187" s="814"/>
      <c r="R187" s="814"/>
      <c r="S187" s="865"/>
      <c r="T187" s="816"/>
      <c r="U187" s="904"/>
      <c r="V187" s="866"/>
      <c r="W187" s="819"/>
      <c r="X187" s="905"/>
      <c r="Y187" s="627"/>
      <c r="Z187" s="905"/>
      <c r="AA187" s="627"/>
      <c r="AB187" s="905"/>
      <c r="AC187" s="627"/>
      <c r="AD187" s="905"/>
      <c r="AE187" s="627"/>
      <c r="AF187" s="627"/>
      <c r="AG187" s="627"/>
      <c r="AH187" s="822"/>
      <c r="AI187" s="867"/>
      <c r="AJ187" s="906"/>
      <c r="AK187" s="938"/>
      <c r="AL187" s="908"/>
      <c r="AM187" s="909"/>
      <c r="AN187" s="910"/>
      <c r="AO187" s="705"/>
      <c r="AP187" s="912"/>
      <c r="AQ187" s="705"/>
      <c r="AR187" s="914"/>
      <c r="AS187" s="915"/>
      <c r="AT187" s="921" t="str">
        <f aca="false">IF(AV188="","",IF(OR(AB188="",AB188&lt;&gt;7,AD188="",AD188&lt;&gt;3),"！算定期間の終わりが令和７年３月になっていません。年度内の廃止予定等がなければ、算定対象月を令和７年３月にしてください。",""))</f>
        <v/>
      </c>
      <c r="AU187" s="939"/>
      <c r="AV187" s="918"/>
      <c r="AW187" s="878" t="str">
        <f aca="false">IF('別紙様式2-2（４・５月分）'!O144="","",'別紙様式2-2（４・５月分）'!O144)</f>
        <v/>
      </c>
      <c r="AX187" s="834"/>
      <c r="AY187" s="940"/>
      <c r="AZ187" s="574"/>
      <c r="BE187" s="12"/>
      <c r="BF187" s="832" t="str">
        <f aca="false">G186</f>
        <v/>
      </c>
      <c r="BG187" s="832"/>
      <c r="BH187" s="832"/>
    </row>
    <row r="188" customFormat="false" ht="15" hidden="false" customHeight="true" outlineLevel="0" collapsed="false">
      <c r="A188" s="731"/>
      <c r="B188" s="732"/>
      <c r="C188" s="732"/>
      <c r="D188" s="732"/>
      <c r="E188" s="732"/>
      <c r="F188" s="732"/>
      <c r="G188" s="733"/>
      <c r="H188" s="733"/>
      <c r="I188" s="733"/>
      <c r="J188" s="861"/>
      <c r="K188" s="733"/>
      <c r="L188" s="862"/>
      <c r="M188" s="863"/>
      <c r="N188" s="838"/>
      <c r="O188" s="864"/>
      <c r="P188" s="874" t="s">
        <v>118</v>
      </c>
      <c r="Q188" s="877" t="e">
        <f aca="false">IFERROR(VLOOKUP('別紙様式2-2（４・５月分）'!AR143,【参考】数式用!$AT$5:$AV$22,3,FALSE),"")))</f>
        <v>#N/A</v>
      </c>
      <c r="R188" s="875" t="s">
        <v>120</v>
      </c>
      <c r="S188" s="870" t="e">
        <f aca="false">IFERROR(VLOOKUP(K186,【参考】数式用!$A$5:$AB$27,MATCH(Q188,【参考】数式用!$B$4:$AB$4,0)+1,0),"")))</f>
        <v>#N/A</v>
      </c>
      <c r="T188" s="844" t="s">
        <v>464</v>
      </c>
      <c r="U188" s="923"/>
      <c r="V188" s="871" t="e">
        <f aca="false">IFERROR(VLOOKUP(K186,【参考】数式用!$A$5:$AB$27,MATCH(U188,【参考】数式用!$B$4:$AB$4,0)+1,0),"")))</f>
        <v>#N/A</v>
      </c>
      <c r="W188" s="847" t="s">
        <v>114</v>
      </c>
      <c r="X188" s="924"/>
      <c r="Y188" s="668" t="s">
        <v>115</v>
      </c>
      <c r="Z188" s="924"/>
      <c r="AA188" s="668" t="s">
        <v>406</v>
      </c>
      <c r="AB188" s="924"/>
      <c r="AC188" s="668" t="s">
        <v>115</v>
      </c>
      <c r="AD188" s="924"/>
      <c r="AE188" s="668" t="s">
        <v>116</v>
      </c>
      <c r="AF188" s="668" t="s">
        <v>127</v>
      </c>
      <c r="AG188" s="668" t="str">
        <f aca="false">IF(X188&gt;=1,(AB188*12+AD188)-(X188*12+Z188)+1,"")</f>
        <v/>
      </c>
      <c r="AH188" s="850" t="s">
        <v>407</v>
      </c>
      <c r="AI188" s="851" t="str">
        <f aca="false">IFERROR(ROUNDDOWN(ROUND(L186*V188,0)*M186,0)*AG188,"")</f>
        <v/>
      </c>
      <c r="AJ188" s="925" t="str">
        <f aca="false">IFERROR(ROUNDDOWN(ROUND((L186*(V188-AX186)),0)*M186,0)*AG188,"")</f>
        <v/>
      </c>
      <c r="AK188" s="853" t="e">
        <f aca="false">IFERROR(ROUNDDOWN(ROUNDDOWN(ROUND(L186*VLOOKUP(K186,【参考】数式用!$A$5:$AB$27,MATCH("新加算Ⅳ",【参考】数式用!$B$4:$AB$4,0)+1,0),0)*M186,0)*AG188*0.5,0),"")),0),0),0))</f>
        <v>#N/A</v>
      </c>
      <c r="AL188" s="926"/>
      <c r="AM188" s="941" t="e">
        <f aca="false">IFERROR(IF('別紙様式2-2（４・５月分）'!Q145="ベア加算","", IF(OR(U188="新加算Ⅰ",U188="新加算Ⅱ",U188="新加算Ⅲ",U188="新加算Ⅳ"),ROUNDDOWN(ROUND(L186*VLOOKUP(K186,【参考】数式用!$A$5:$I$27,MATCH("ベア加算",【参考】数式用!$B$4:$I$4,0)+1,0),0)*M186,0)*AG188,"")),"")),0),0))))</f>
        <v>#N/A</v>
      </c>
      <c r="AN188" s="928"/>
      <c r="AO188" s="931"/>
      <c r="AP188" s="930"/>
      <c r="AQ188" s="931"/>
      <c r="AR188" s="932"/>
      <c r="AS188" s="933"/>
      <c r="AT188" s="921"/>
      <c r="AU188" s="612"/>
      <c r="AV188" s="832" t="str">
        <f aca="false">IF(OR(AB186&lt;&gt;7,AD186&lt;&gt;3),"V列に色付け","")</f>
        <v/>
      </c>
      <c r="AW188" s="878"/>
      <c r="AX188" s="834"/>
      <c r="AY188" s="934"/>
      <c r="AZ188" s="836" t="e">
        <f aca="false">IF(AM188&lt;&gt;"",IF(AN188="○","入力済","未入力"),"")</f>
        <v>#N/A</v>
      </c>
      <c r="BA188" s="836" t="str">
        <f aca="false">IF(OR(U188="新加算Ⅰ",U188="新加算Ⅱ",U188="新加算Ⅲ",U188="新加算Ⅳ",U188="新加算Ⅴ（１）",U188="新加算Ⅴ（２）",U188="新加算Ⅴ（３）",U188="新加算ⅠⅤ（４）",U188="新加算Ⅴ（５）",U188="新加算Ⅴ（６）",U188="新加算Ⅴ（８）",U188="新加算Ⅴ（11）"),IF(OR(AO188="○",AO188="令和６年度中に満たす"),"入力済","未入力"),"")</f>
        <v/>
      </c>
      <c r="BB188" s="836" t="str">
        <f aca="false">IF(OR(U188="新加算Ⅴ（７）",U188="新加算Ⅴ（９）",U188="新加算Ⅴ（10）",U188="新加算Ⅴ（12）",U188="新加算Ⅴ（13）",U188="新加算Ⅴ（14）"),IF(OR(AP188="○",AP188="令和６年度中に満たす"),"入力済","未入力"),"")</f>
        <v/>
      </c>
      <c r="BC188" s="836" t="str">
        <f aca="false">IF(OR(U188="新加算Ⅰ",U188="新加算Ⅱ",U188="新加算Ⅲ",U188="新加算Ⅴ（１）",U188="新加算Ⅴ（３）",U188="新加算Ⅴ（８）"),IF(OR(AQ188="○",AQ188="令和６年度中に満たす"),"入力済","未入力"),"")</f>
        <v/>
      </c>
      <c r="BD188" s="935" t="str">
        <f aca="false">IF(OR(U188="新加算Ⅰ",U188="新加算Ⅱ",U188="新加算Ⅴ（１）",U188="新加算Ⅴ（２）",U188="新加算Ⅴ（３）",U188="新加算Ⅴ（４）",U188="新加算Ⅴ（５）",U188="新加算Ⅴ（６）",U188="新加算Ⅴ（７）",U188="新加算Ⅴ（９）",U188="新加算Ⅴ（10）",U188="新加算Ⅴ（12）"),IF(OR(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（病院等（老健以外）)",K186&lt;&gt;"（介護予防）短期入所療養介護（医療院）"),AR188&lt;&gt;""),1,""),"")</f>
        <v/>
      </c>
      <c r="BE188" s="832" t="str">
        <f aca="false">IF(OR(U188="新加算Ⅰ",U188="新加算Ⅴ（１）",U188="新加算Ⅴ（２）",U188="新加算Ⅴ（５）",U188="新加算Ⅴ（７）",U188="新加算Ⅴ（10）"),IF(AS188="","未入力","入力済"),"")</f>
        <v/>
      </c>
      <c r="BF188" s="832" t="str">
        <f aca="false">G186</f>
        <v/>
      </c>
      <c r="BG188" s="832"/>
      <c r="BH188" s="832"/>
    </row>
    <row r="189" customFormat="false" ht="30" hidden="false" customHeight="true" outlineLevel="0" collapsed="false">
      <c r="A189" s="731"/>
      <c r="B189" s="732"/>
      <c r="C189" s="732"/>
      <c r="D189" s="732"/>
      <c r="E189" s="732"/>
      <c r="F189" s="732"/>
      <c r="G189" s="733"/>
      <c r="H189" s="733"/>
      <c r="I189" s="733"/>
      <c r="J189" s="861"/>
      <c r="K189" s="733"/>
      <c r="L189" s="862"/>
      <c r="M189" s="863"/>
      <c r="N189" s="860" t="str">
        <f aca="false">IF('別紙様式2-2（４・５月分）'!Q145="","",'別紙様式2-2（４・５月分）'!Q145)</f>
        <v/>
      </c>
      <c r="O189" s="864"/>
      <c r="P189" s="874"/>
      <c r="Q189" s="877"/>
      <c r="R189" s="875"/>
      <c r="S189" s="870"/>
      <c r="T189" s="844"/>
      <c r="U189" s="923"/>
      <c r="V189" s="871"/>
      <c r="W189" s="847"/>
      <c r="X189" s="924"/>
      <c r="Y189" s="668"/>
      <c r="Z189" s="924"/>
      <c r="AA189" s="668"/>
      <c r="AB189" s="924"/>
      <c r="AC189" s="668"/>
      <c r="AD189" s="924"/>
      <c r="AE189" s="668"/>
      <c r="AF189" s="668"/>
      <c r="AG189" s="668"/>
      <c r="AH189" s="850"/>
      <c r="AI189" s="851"/>
      <c r="AJ189" s="925"/>
      <c r="AK189" s="853"/>
      <c r="AL189" s="926"/>
      <c r="AM189" s="941"/>
      <c r="AN189" s="928"/>
      <c r="AO189" s="931"/>
      <c r="AP189" s="930"/>
      <c r="AQ189" s="931"/>
      <c r="AR189" s="932"/>
      <c r="AS189" s="933"/>
      <c r="AT189" s="936" t="str">
        <f aca="false">IF(AV188="","",IF(OR(U188="",AND(N189="ベア加算なし",OR(U188="新加算Ⅰ",U188="新加算Ⅱ",U188="新加算Ⅲ",U188="新加算Ⅳ"),AN188=""),AND(OR(U188="新加算Ⅰ",U188="新加算Ⅱ",U188="新加算Ⅲ",U188="新加算Ⅳ"),AO188=""),AND(OR(U188="新加算Ⅰ",U188="新加算Ⅱ",U188="新加算Ⅲ"),AQ188=""),AND(OR(U188="新加算Ⅰ",U188="新加算Ⅱ"),AR188=""),AND(OR(U188="新加算Ⅰ"),AS188="")),"！記入が必要な欄（ピンク色のセル）に空欄があります。空欄を埋めてください。",""))</f>
        <v/>
      </c>
      <c r="AU189" s="612"/>
      <c r="AV189" s="832"/>
      <c r="AW189" s="878" t="str">
        <f aca="false">IF('別紙様式2-2（４・５月分）'!O145="","",'別紙様式2-2（４・５月分）'!O145)</f>
        <v/>
      </c>
      <c r="AX189" s="834"/>
      <c r="AY189" s="937"/>
      <c r="AZ189" s="836" t="str">
        <f aca="false">IF(OR(U189="新加算Ⅰ",U189="新加算Ⅱ",U189="新加算Ⅲ",U189="新加算Ⅳ",U189="新加算Ⅴ（１）",U189="新加算Ⅴ（２）",U189="新加算Ⅴ（３）",U189="新加算ⅠⅤ（４）",U189="新加算Ⅴ（５）",U189="新加算Ⅴ（６）",U189="新加算Ⅴ（８）",U189="新加算Ⅴ（11）"),IF(AJ189="○","","未入力"),"")</f>
        <v/>
      </c>
      <c r="BA189" s="836" t="str">
        <f aca="false">IF(OR(V189="新加算Ⅰ",V189="新加算Ⅱ",V189="新加算Ⅲ",V189="新加算Ⅳ",V189="新加算Ⅴ（１）",V189="新加算Ⅴ（２）",V189="新加算Ⅴ（３）",V189="新加算ⅠⅤ（４）",V189="新加算Ⅴ（５）",V189="新加算Ⅴ（６）",V189="新加算Ⅴ（８）",V189="新加算Ⅴ（11）"),IF(AK189="○","","未入力"),"")</f>
        <v/>
      </c>
      <c r="BB189" s="836" t="str">
        <f aca="false">IF(OR(V189="新加算Ⅴ（７）",V189="新加算Ⅴ（９）",V189="新加算Ⅴ（10）",V189="新加算Ⅴ（12）",V189="新加算Ⅴ（13）",V189="新加算Ⅴ（14）"),IF(AL189="○","","未入力"),"")</f>
        <v/>
      </c>
      <c r="BC189" s="836" t="str">
        <f aca="false">IF(OR(V189="新加算Ⅰ",V189="新加算Ⅱ",V189="新加算Ⅲ",V189="新加算Ⅴ（１）",V189="新加算Ⅴ（３）",V189="新加算Ⅴ（８）"),IF(AM189="○","","未入力"),"")</f>
        <v/>
      </c>
      <c r="BD189" s="935" t="str">
        <f aca="false">IF(OR(V189="新加算Ⅰ",V189="新加算Ⅱ",V189="新加算Ⅴ（１）",V189="新加算Ⅴ（２）",V189="新加算Ⅴ（３）",V189="新加算Ⅴ（４）",V189="新加算Ⅴ（５）",V189="新加算Ⅴ（６）",V189="新加算Ⅴ（７）",V189="新加算Ⅴ（９）",V189="新加算Ⅴ（10）",V189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9" s="832" t="str">
        <f aca="false">IF(AND(U189&lt;&gt;"（参考）令和７年度の移行予定",OR(V189="新加算Ⅰ",V189="新加算Ⅴ（１）",V189="新加算Ⅴ（２）",V189="新加算Ⅴ（５）",V189="新加算Ⅴ（７）",V189="新加算Ⅴ（10）")),IF(AO189="","未入力",IF(AO189="いずれも取得していない","要件を満たさない","")),"")</f>
        <v/>
      </c>
      <c r="BF189" s="832" t="str">
        <f aca="false">G186</f>
        <v/>
      </c>
      <c r="BG189" s="832"/>
      <c r="BH189" s="832"/>
    </row>
    <row r="190" customFormat="false" ht="30" hidden="false" customHeight="true" outlineLevel="0" collapsed="false">
      <c r="A190" s="617" t="n">
        <v>45</v>
      </c>
      <c r="B190" s="618" t="str">
        <f aca="false">IF(基本情報入力シート!C98="","",基本情報入力シート!C98)</f>
        <v/>
      </c>
      <c r="C190" s="618"/>
      <c r="D190" s="618"/>
      <c r="E190" s="618"/>
      <c r="F190" s="618"/>
      <c r="G190" s="619" t="str">
        <f aca="false">IF(基本情報入力シート!M98="","",基本情報入力シート!M98)</f>
        <v/>
      </c>
      <c r="H190" s="619" t="str">
        <f aca="false">IF(基本情報入力シート!R98="","",基本情報入力シート!R98)</f>
        <v/>
      </c>
      <c r="I190" s="619" t="str">
        <f aca="false">IF(基本情報入力シート!W98="","",基本情報入力シート!W98)</f>
        <v/>
      </c>
      <c r="J190" s="809" t="str">
        <f aca="false">IF(基本情報入力シート!X98="","",基本情報入力シート!X98)</f>
        <v/>
      </c>
      <c r="K190" s="619" t="str">
        <f aca="false">IF(基本情報入力シート!Y98="","",基本情報入力シート!Y98)</f>
        <v/>
      </c>
      <c r="L190" s="810" t="str">
        <f aca="false">IF(基本情報入力シート!AB98="","",基本情報入力シート!AB98)</f>
        <v/>
      </c>
      <c r="M190" s="811" t="e">
        <f aca="false">IF(基本情報入力シート!AC98="","",基本情報入力シート!AC98)</f>
        <v>#N/A</v>
      </c>
      <c r="N190" s="812" t="str">
        <f aca="false">IF('別紙様式2-2（４・５月分）'!Q146="","",'別紙様式2-2（４・５月分）'!Q146)</f>
        <v/>
      </c>
      <c r="O190" s="864" t="e">
        <f aca="false">IF(SUM('別紙様式2-2（４・５月分）'!R146:R148)=0,"",SUM('別紙様式2-2（４・５月分）'!R146:R148))</f>
        <v>#N/A</v>
      </c>
      <c r="P190" s="814" t="e">
        <f aca="false">IFERROR(VLOOKUP('別紙様式2-2（４・５月分）'!AR146,【参考】数式用!$AT$5:$AU$22,2,FALSE),"")))</f>
        <v>#N/A</v>
      </c>
      <c r="Q190" s="814"/>
      <c r="R190" s="814"/>
      <c r="S190" s="865" t="e">
        <f aca="false">IFERROR(VLOOKUP(K190,【参考】数式用!$A$5:$AB$27,MATCH(P190,【参考】数式用!$B$4:$AB$4,0)+1,0),"")))</f>
        <v>#N/A</v>
      </c>
      <c r="T190" s="816" t="s">
        <v>463</v>
      </c>
      <c r="U190" s="904" t="str">
        <f aca="false">IF('別紙様式2-3（６月以降分）'!U190="","",'別紙様式2-3（６月以降分）'!U190)</f>
        <v/>
      </c>
      <c r="V190" s="866" t="e">
        <f aca="false">IFERROR(VLOOKUP(K190,【参考】数式用!$A$5:$AB$27,MATCH(U190,【参考】数式用!$B$4:$AB$4,0)+1,0),"")))</f>
        <v>#N/A</v>
      </c>
      <c r="W190" s="819" t="s">
        <v>114</v>
      </c>
      <c r="X190" s="905" t="n">
        <f aca="false">'別紙様式2-3（６月以降分）'!X190</f>
        <v>6</v>
      </c>
      <c r="Y190" s="627" t="s">
        <v>115</v>
      </c>
      <c r="Z190" s="905" t="n">
        <f aca="false">'別紙様式2-3（６月以降分）'!Z190</f>
        <v>6</v>
      </c>
      <c r="AA190" s="627" t="s">
        <v>406</v>
      </c>
      <c r="AB190" s="905" t="n">
        <f aca="false">'別紙様式2-3（６月以降分）'!AB190</f>
        <v>7</v>
      </c>
      <c r="AC190" s="627" t="s">
        <v>115</v>
      </c>
      <c r="AD190" s="905" t="n">
        <f aca="false">'別紙様式2-3（６月以降分）'!AD190</f>
        <v>3</v>
      </c>
      <c r="AE190" s="627" t="s">
        <v>116</v>
      </c>
      <c r="AF190" s="627" t="s">
        <v>127</v>
      </c>
      <c r="AG190" s="627" t="n">
        <f aca="false">IF(X190&gt;=1,(AB190*12+AD190)-(X190*12+Z190)+1,"")</f>
        <v>10</v>
      </c>
      <c r="AH190" s="822" t="s">
        <v>407</v>
      </c>
      <c r="AI190" s="867" t="str">
        <f aca="false">'別紙様式2-3（６月以降分）'!AI190</f>
        <v/>
      </c>
      <c r="AJ190" s="906" t="str">
        <f aca="false">'別紙様式2-3（６月以降分）'!AJ190</f>
        <v/>
      </c>
      <c r="AK190" s="938" t="n">
        <f aca="false">'別紙様式2-3（６月以降分）'!AK190</f>
        <v>0</v>
      </c>
      <c r="AL190" s="908" t="str">
        <f aca="false">IF('別紙様式2-3（６月以降分）'!AL190="","",'別紙様式2-3（６月以降分）'!AL190)</f>
        <v/>
      </c>
      <c r="AM190" s="909" t="n">
        <f aca="false">'別紙様式2-3（６月以降分）'!AM190</f>
        <v>0</v>
      </c>
      <c r="AN190" s="910" t="str">
        <f aca="false">IF('別紙様式2-3（６月以降分）'!AN190="","",'別紙様式2-3（６月以降分）'!AN190)</f>
        <v/>
      </c>
      <c r="AO190" s="705" t="str">
        <f aca="false">IF('別紙様式2-3（６月以降分）'!AO190="","",'別紙様式2-3（６月以降分）'!AO190)</f>
        <v/>
      </c>
      <c r="AP190" s="912" t="str">
        <f aca="false">IF('別紙様式2-3（６月以降分）'!AP190="","",'別紙様式2-3（６月以降分）'!AP190)</f>
        <v/>
      </c>
      <c r="AQ190" s="705" t="str">
        <f aca="false">IF('別紙様式2-3（６月以降分）'!AQ190="","",'別紙様式2-3（６月以降分）'!AQ190)</f>
        <v/>
      </c>
      <c r="AR190" s="914" t="str">
        <f aca="false">IF('別紙様式2-3（６月以降分）'!AR190="","",'別紙様式2-3（６月以降分）'!AR190)</f>
        <v/>
      </c>
      <c r="AS190" s="915" t="str">
        <f aca="false">IF('別紙様式2-3（６月以降分）'!AS190="","",'別紙様式2-3（６月以降分）'!AS190)</f>
        <v/>
      </c>
      <c r="AT190" s="916" t="str">
        <f aca="false">IF(AV192="","",IF(V192&lt;V190,"！加算の要件上は問題ありませんが、令和６年度当初の新加算の加算率と比較して、移行後の加算率が下がる計画になっています。",""))</f>
        <v/>
      </c>
      <c r="AU190" s="939"/>
      <c r="AV190" s="918"/>
      <c r="AW190" s="878" t="str">
        <f aca="false">IF('別紙様式2-2（４・５月分）'!O146="","",'別紙様式2-2（４・５月分）'!O146)</f>
        <v/>
      </c>
      <c r="AX190" s="834" t="e">
        <f aca="false">IF(SUM('別紙様式2-2（４・５月分）'!P146:P148)=0,"",SUM('別紙様式2-2（４・５月分）'!P146:P148))</f>
        <v>#N/A</v>
      </c>
      <c r="AY190" s="920" t="e">
        <f aca="false">IFERROR(VLOOKUP(K190,【参考】数式用!$AJ$2:$AK$24,2,FALSE),"")))</f>
        <v>#N/A</v>
      </c>
      <c r="AZ190" s="685"/>
      <c r="BE190" s="12"/>
      <c r="BF190" s="832" t="str">
        <f aca="false">G190</f>
        <v/>
      </c>
      <c r="BG190" s="832"/>
      <c r="BH190" s="832"/>
    </row>
    <row r="191" customFormat="false" ht="15" hidden="false" customHeight="true" outlineLevel="0" collapsed="false">
      <c r="A191" s="617"/>
      <c r="B191" s="618"/>
      <c r="C191" s="618"/>
      <c r="D191" s="618"/>
      <c r="E191" s="618"/>
      <c r="F191" s="618"/>
      <c r="G191" s="619"/>
      <c r="H191" s="619"/>
      <c r="I191" s="619"/>
      <c r="J191" s="809"/>
      <c r="K191" s="619"/>
      <c r="L191" s="810"/>
      <c r="M191" s="811"/>
      <c r="N191" s="838" t="str">
        <f aca="false">IF('別紙様式2-2（４・５月分）'!Q147="","",'別紙様式2-2（４・５月分）'!Q147)</f>
        <v/>
      </c>
      <c r="O191" s="864"/>
      <c r="P191" s="814"/>
      <c r="Q191" s="814"/>
      <c r="R191" s="814"/>
      <c r="S191" s="865"/>
      <c r="T191" s="816"/>
      <c r="U191" s="904"/>
      <c r="V191" s="866"/>
      <c r="W191" s="819"/>
      <c r="X191" s="905"/>
      <c r="Y191" s="627"/>
      <c r="Z191" s="905"/>
      <c r="AA191" s="627"/>
      <c r="AB191" s="905"/>
      <c r="AC191" s="627"/>
      <c r="AD191" s="905"/>
      <c r="AE191" s="627"/>
      <c r="AF191" s="627"/>
      <c r="AG191" s="627"/>
      <c r="AH191" s="822"/>
      <c r="AI191" s="867"/>
      <c r="AJ191" s="906"/>
      <c r="AK191" s="938"/>
      <c r="AL191" s="908"/>
      <c r="AM191" s="909"/>
      <c r="AN191" s="910"/>
      <c r="AO191" s="705"/>
      <c r="AP191" s="912"/>
      <c r="AQ191" s="705"/>
      <c r="AR191" s="914"/>
      <c r="AS191" s="915"/>
      <c r="AT191" s="921" t="str">
        <f aca="false">IF(AV192="","",IF(OR(AB192="",AB192&lt;&gt;7,AD192="",AD192&lt;&gt;3),"！算定期間の終わりが令和７年３月になっていません。年度内の廃止予定等がなければ、算定対象月を令和７年３月にしてください。",""))</f>
        <v/>
      </c>
      <c r="AU191" s="939"/>
      <c r="AV191" s="918"/>
      <c r="AW191" s="878" t="str">
        <f aca="false">IF('別紙様式2-2（４・５月分）'!O147="","",'別紙様式2-2（４・５月分）'!O147)</f>
        <v/>
      </c>
      <c r="AX191" s="834"/>
      <c r="AY191" s="920"/>
      <c r="AZ191" s="574"/>
      <c r="BE191" s="12"/>
      <c r="BF191" s="832" t="str">
        <f aca="false">G190</f>
        <v/>
      </c>
      <c r="BG191" s="832"/>
      <c r="BH191" s="832"/>
    </row>
    <row r="192" customFormat="false" ht="15" hidden="false" customHeight="true" outlineLevel="0" collapsed="false">
      <c r="A192" s="617"/>
      <c r="B192" s="618"/>
      <c r="C192" s="618"/>
      <c r="D192" s="618"/>
      <c r="E192" s="618"/>
      <c r="F192" s="618"/>
      <c r="G192" s="619"/>
      <c r="H192" s="619"/>
      <c r="I192" s="619"/>
      <c r="J192" s="809"/>
      <c r="K192" s="619"/>
      <c r="L192" s="810"/>
      <c r="M192" s="811"/>
      <c r="N192" s="838"/>
      <c r="O192" s="864"/>
      <c r="P192" s="874" t="s">
        <v>118</v>
      </c>
      <c r="Q192" s="877" t="e">
        <f aca="false">IFERROR(VLOOKUP('別紙様式2-2（４・５月分）'!AR146,【参考】数式用!$AT$5:$AV$22,3,FALSE),"")))</f>
        <v>#N/A</v>
      </c>
      <c r="R192" s="875" t="s">
        <v>120</v>
      </c>
      <c r="S192" s="876" t="e">
        <f aca="false">IFERROR(VLOOKUP(K190,【参考】数式用!$A$5:$AB$27,MATCH(Q192,【参考】数式用!$B$4:$AB$4,0)+1,0),"")))</f>
        <v>#N/A</v>
      </c>
      <c r="T192" s="844" t="s">
        <v>464</v>
      </c>
      <c r="U192" s="923"/>
      <c r="V192" s="871" t="e">
        <f aca="false">IFERROR(VLOOKUP(K190,【参考】数式用!$A$5:$AB$27,MATCH(U192,【参考】数式用!$B$4:$AB$4,0)+1,0),"")))</f>
        <v>#N/A</v>
      </c>
      <c r="W192" s="847" t="s">
        <v>114</v>
      </c>
      <c r="X192" s="924"/>
      <c r="Y192" s="668" t="s">
        <v>115</v>
      </c>
      <c r="Z192" s="924"/>
      <c r="AA192" s="668" t="s">
        <v>406</v>
      </c>
      <c r="AB192" s="924"/>
      <c r="AC192" s="668" t="s">
        <v>115</v>
      </c>
      <c r="AD192" s="924"/>
      <c r="AE192" s="668" t="s">
        <v>116</v>
      </c>
      <c r="AF192" s="668" t="s">
        <v>127</v>
      </c>
      <c r="AG192" s="668" t="str">
        <f aca="false">IF(X192&gt;=1,(AB192*12+AD192)-(X192*12+Z192)+1,"")</f>
        <v/>
      </c>
      <c r="AH192" s="850" t="s">
        <v>407</v>
      </c>
      <c r="AI192" s="851" t="str">
        <f aca="false">IFERROR(ROUNDDOWN(ROUND(L190*V192,0)*M190,0)*AG192,"")</f>
        <v/>
      </c>
      <c r="AJ192" s="925" t="str">
        <f aca="false">IFERROR(ROUNDDOWN(ROUND((L190*(V192-AX190)),0)*M190,0)*AG192,"")</f>
        <v/>
      </c>
      <c r="AK192" s="853" t="e">
        <f aca="false">IFERROR(ROUNDDOWN(ROUNDDOWN(ROUND(L190*VLOOKUP(K190,【参考】数式用!$A$5:$AB$27,MATCH("新加算Ⅳ",【参考】数式用!$B$4:$AB$4,0)+1,0),0)*M190,0)*AG192*0.5,0),"")),0),0),0))</f>
        <v>#N/A</v>
      </c>
      <c r="AL192" s="926"/>
      <c r="AM192" s="941" t="e">
        <f aca="false">IFERROR(IF('別紙様式2-2（４・５月分）'!Q148="ベア加算","", IF(OR(U192="新加算Ⅰ",U192="新加算Ⅱ",U192="新加算Ⅲ",U192="新加算Ⅳ"),ROUNDDOWN(ROUND(L190*VLOOKUP(K190,【参考】数式用!$A$5:$I$27,MATCH("ベア加算",【参考】数式用!$B$4:$I$4,0)+1,0),0)*M190,0)*AG192,"")),"")),0),0))))</f>
        <v>#N/A</v>
      </c>
      <c r="AN192" s="928"/>
      <c r="AO192" s="931"/>
      <c r="AP192" s="930"/>
      <c r="AQ192" s="931"/>
      <c r="AR192" s="932"/>
      <c r="AS192" s="933"/>
      <c r="AT192" s="921"/>
      <c r="AU192" s="612"/>
      <c r="AV192" s="832" t="str">
        <f aca="false">IF(OR(AB190&lt;&gt;7,AD190&lt;&gt;3),"V列に色付け","")</f>
        <v/>
      </c>
      <c r="AW192" s="878"/>
      <c r="AX192" s="834"/>
      <c r="AY192" s="934"/>
      <c r="AZ192" s="836" t="e">
        <f aca="false">IF(AM192&lt;&gt;"",IF(AN192="○","入力済","未入力"),"")</f>
        <v>#N/A</v>
      </c>
      <c r="BA192" s="836" t="str">
        <f aca="false">IF(OR(U192="新加算Ⅰ",U192="新加算Ⅱ",U192="新加算Ⅲ",U192="新加算Ⅳ",U192="新加算Ⅴ（１）",U192="新加算Ⅴ（２）",U192="新加算Ⅴ（３）",U192="新加算ⅠⅤ（４）",U192="新加算Ⅴ（５）",U192="新加算Ⅴ（６）",U192="新加算Ⅴ（８）",U192="新加算Ⅴ（11）"),IF(OR(AO192="○",AO192="令和６年度中に満たす"),"入力済","未入力"),"")</f>
        <v/>
      </c>
      <c r="BB192" s="836" t="str">
        <f aca="false">IF(OR(U192="新加算Ⅴ（７）",U192="新加算Ⅴ（９）",U192="新加算Ⅴ（10）",U192="新加算Ⅴ（12）",U192="新加算Ⅴ（13）",U192="新加算Ⅴ（14）"),IF(OR(AP192="○",AP192="令和６年度中に満たす"),"入力済","未入力"),"")</f>
        <v/>
      </c>
      <c r="BC192" s="836" t="str">
        <f aca="false">IF(OR(U192="新加算Ⅰ",U192="新加算Ⅱ",U192="新加算Ⅲ",U192="新加算Ⅴ（１）",U192="新加算Ⅴ（３）",U192="新加算Ⅴ（８）"),IF(OR(AQ192="○",AQ192="令和６年度中に満たす"),"入力済","未入力"),"")</f>
        <v/>
      </c>
      <c r="BD192" s="935" t="str">
        <f aca="false">IF(OR(U192="新加算Ⅰ",U192="新加算Ⅱ",U192="新加算Ⅴ（１）",U192="新加算Ⅴ（２）",U192="新加算Ⅴ（３）",U192="新加算Ⅴ（４）",U192="新加算Ⅴ（５）",U192="新加算Ⅴ（６）",U192="新加算Ⅴ（７）",U192="新加算Ⅴ（９）",U192="新加算Ⅴ（10）",U192="新加算Ⅴ（12）"),IF(OR(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（病院等（老健以外）)",K190&lt;&gt;"（介護予防）短期入所療養介護（医療院）"),AR192&lt;&gt;""),1,""),"")</f>
        <v/>
      </c>
      <c r="BE192" s="832" t="str">
        <f aca="false">IF(OR(U192="新加算Ⅰ",U192="新加算Ⅴ（１）",U192="新加算Ⅴ（２）",U192="新加算Ⅴ（５）",U192="新加算Ⅴ（７）",U192="新加算Ⅴ（10）"),IF(AS192="","未入力","入力済"),"")</f>
        <v/>
      </c>
      <c r="BF192" s="832" t="str">
        <f aca="false">G190</f>
        <v/>
      </c>
      <c r="BG192" s="832"/>
      <c r="BH192" s="832"/>
    </row>
    <row r="193" customFormat="false" ht="30" hidden="false" customHeight="true" outlineLevel="0" collapsed="false">
      <c r="A193" s="617"/>
      <c r="B193" s="618"/>
      <c r="C193" s="618"/>
      <c r="D193" s="618"/>
      <c r="E193" s="618"/>
      <c r="F193" s="618"/>
      <c r="G193" s="619"/>
      <c r="H193" s="619"/>
      <c r="I193" s="619"/>
      <c r="J193" s="809"/>
      <c r="K193" s="619"/>
      <c r="L193" s="810"/>
      <c r="M193" s="811"/>
      <c r="N193" s="860" t="str">
        <f aca="false">IF('別紙様式2-2（４・５月分）'!Q148="","",'別紙様式2-2（４・５月分）'!Q148)</f>
        <v/>
      </c>
      <c r="O193" s="864"/>
      <c r="P193" s="874"/>
      <c r="Q193" s="877"/>
      <c r="R193" s="875"/>
      <c r="S193" s="876"/>
      <c r="T193" s="844"/>
      <c r="U193" s="923"/>
      <c r="V193" s="871"/>
      <c r="W193" s="847"/>
      <c r="X193" s="924"/>
      <c r="Y193" s="668"/>
      <c r="Z193" s="924"/>
      <c r="AA193" s="668"/>
      <c r="AB193" s="924"/>
      <c r="AC193" s="668"/>
      <c r="AD193" s="924"/>
      <c r="AE193" s="668"/>
      <c r="AF193" s="668"/>
      <c r="AG193" s="668"/>
      <c r="AH193" s="850"/>
      <c r="AI193" s="851"/>
      <c r="AJ193" s="925"/>
      <c r="AK193" s="853"/>
      <c r="AL193" s="926"/>
      <c r="AM193" s="941"/>
      <c r="AN193" s="928"/>
      <c r="AO193" s="931"/>
      <c r="AP193" s="930"/>
      <c r="AQ193" s="931"/>
      <c r="AR193" s="932"/>
      <c r="AS193" s="933"/>
      <c r="AT193" s="936" t="str">
        <f aca="false">IF(AV192="","",IF(OR(U192="",AND(N193="ベア加算なし",OR(U192="新加算Ⅰ",U192="新加算Ⅱ",U192="新加算Ⅲ",U192="新加算Ⅳ"),AN192=""),AND(OR(U192="新加算Ⅰ",U192="新加算Ⅱ",U192="新加算Ⅲ",U192="新加算Ⅳ"),AO192=""),AND(OR(U192="新加算Ⅰ",U192="新加算Ⅱ",U192="新加算Ⅲ"),AQ192=""),AND(OR(U192="新加算Ⅰ",U192="新加算Ⅱ"),AR192=""),AND(OR(U192="新加算Ⅰ"),AS192="")),"！記入が必要な欄（ピンク色のセル）に空欄があります。空欄を埋めてください。",""))</f>
        <v/>
      </c>
      <c r="AU193" s="612"/>
      <c r="AV193" s="832"/>
      <c r="AW193" s="878" t="str">
        <f aca="false">IF('別紙様式2-2（４・５月分）'!O148="","",'別紙様式2-2（４・５月分）'!O148)</f>
        <v/>
      </c>
      <c r="AX193" s="834"/>
      <c r="AY193" s="937"/>
      <c r="AZ193" s="836" t="str">
        <f aca="false">IF(OR(U193="新加算Ⅰ",U193="新加算Ⅱ",U193="新加算Ⅲ",U193="新加算Ⅳ",U193="新加算Ⅴ（１）",U193="新加算Ⅴ（２）",U193="新加算Ⅴ（３）",U193="新加算ⅠⅤ（４）",U193="新加算Ⅴ（５）",U193="新加算Ⅴ（６）",U193="新加算Ⅴ（８）",U193="新加算Ⅴ（11）"),IF(AJ193="○","","未入力"),"")</f>
        <v/>
      </c>
      <c r="BA193" s="836" t="str">
        <f aca="false">IF(OR(V193="新加算Ⅰ",V193="新加算Ⅱ",V193="新加算Ⅲ",V193="新加算Ⅳ",V193="新加算Ⅴ（１）",V193="新加算Ⅴ（２）",V193="新加算Ⅴ（３）",V193="新加算ⅠⅤ（４）",V193="新加算Ⅴ（５）",V193="新加算Ⅴ（６）",V193="新加算Ⅴ（８）",V193="新加算Ⅴ（11）"),IF(AK193="○","","未入力"),"")</f>
        <v/>
      </c>
      <c r="BB193" s="836" t="str">
        <f aca="false">IF(OR(V193="新加算Ⅴ（７）",V193="新加算Ⅴ（９）",V193="新加算Ⅴ（10）",V193="新加算Ⅴ（12）",V193="新加算Ⅴ（13）",V193="新加算Ⅴ（14）"),IF(AL193="○","","未入力"),"")</f>
        <v/>
      </c>
      <c r="BC193" s="836" t="str">
        <f aca="false">IF(OR(V193="新加算Ⅰ",V193="新加算Ⅱ",V193="新加算Ⅲ",V193="新加算Ⅴ（１）",V193="新加算Ⅴ（３）",V193="新加算Ⅴ（８）"),IF(AM193="○","","未入力"),"")</f>
        <v/>
      </c>
      <c r="BD193" s="935" t="str">
        <f aca="false">IF(OR(V193="新加算Ⅰ",V193="新加算Ⅱ",V193="新加算Ⅴ（１）",V193="新加算Ⅴ（２）",V193="新加算Ⅴ（３）",V193="新加算Ⅴ（４）",V193="新加算Ⅴ（５）",V193="新加算Ⅴ（６）",V193="新加算Ⅴ（７）",V193="新加算Ⅴ（９）",V193="新加算Ⅴ（10）",V193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93" s="832" t="str">
        <f aca="false">IF(AND(U193&lt;&gt;"（参考）令和７年度の移行予定",OR(V193="新加算Ⅰ",V193="新加算Ⅴ（１）",V193="新加算Ⅴ（２）",V193="新加算Ⅴ（５）",V193="新加算Ⅴ（７）",V193="新加算Ⅴ（10）")),IF(AO193="","未入力",IF(AO193="いずれも取得していない","要件を満たさない","")),"")</f>
        <v/>
      </c>
      <c r="BF193" s="832" t="str">
        <f aca="false">G190</f>
        <v/>
      </c>
      <c r="BG193" s="832"/>
      <c r="BH193" s="832"/>
    </row>
    <row r="194" customFormat="false" ht="30" hidden="false" customHeight="true" outlineLevel="0" collapsed="false">
      <c r="A194" s="731" t="n">
        <v>46</v>
      </c>
      <c r="B194" s="732" t="str">
        <f aca="false">IF(基本情報入力シート!C99="","",基本情報入力シート!C99)</f>
        <v/>
      </c>
      <c r="C194" s="732"/>
      <c r="D194" s="732"/>
      <c r="E194" s="732"/>
      <c r="F194" s="732"/>
      <c r="G194" s="733" t="str">
        <f aca="false">IF(基本情報入力シート!M99="","",基本情報入力シート!M99)</f>
        <v/>
      </c>
      <c r="H194" s="733" t="str">
        <f aca="false">IF(基本情報入力シート!R99="","",基本情報入力シート!R99)</f>
        <v/>
      </c>
      <c r="I194" s="733" t="str">
        <f aca="false">IF(基本情報入力シート!W99="","",基本情報入力シート!W99)</f>
        <v/>
      </c>
      <c r="J194" s="861" t="str">
        <f aca="false">IF(基本情報入力シート!X99="","",基本情報入力シート!X99)</f>
        <v/>
      </c>
      <c r="K194" s="733" t="str">
        <f aca="false">IF(基本情報入力シート!Y99="","",基本情報入力シート!Y99)</f>
        <v/>
      </c>
      <c r="L194" s="862" t="str">
        <f aca="false">IF(基本情報入力シート!AB99="","",基本情報入力シート!AB99)</f>
        <v/>
      </c>
      <c r="M194" s="863" t="e">
        <f aca="false">IF(基本情報入力シート!AC99="","",基本情報入力シート!AC99)</f>
        <v>#N/A</v>
      </c>
      <c r="N194" s="812" t="str">
        <f aca="false">IF('別紙様式2-2（４・５月分）'!Q149="","",'別紙様式2-2（４・５月分）'!Q149)</f>
        <v/>
      </c>
      <c r="O194" s="864" t="e">
        <f aca="false">IF(SUM('別紙様式2-2（４・５月分）'!R149:R151)=0,"",SUM('別紙様式2-2（４・５月分）'!R149:R151))</f>
        <v>#N/A</v>
      </c>
      <c r="P194" s="814" t="e">
        <f aca="false">IFERROR(VLOOKUP('別紙様式2-2（４・５月分）'!AR149,【参考】数式用!$AT$5:$AU$22,2,FALSE),"")))</f>
        <v>#N/A</v>
      </c>
      <c r="Q194" s="814"/>
      <c r="R194" s="814"/>
      <c r="S194" s="865" t="e">
        <f aca="false">IFERROR(VLOOKUP(K194,【参考】数式用!$A$5:$AB$27,MATCH(P194,【参考】数式用!$B$4:$AB$4,0)+1,0),"")))</f>
        <v>#N/A</v>
      </c>
      <c r="T194" s="816" t="s">
        <v>463</v>
      </c>
      <c r="U194" s="904" t="str">
        <f aca="false">IF('別紙様式2-3（６月以降分）'!U194="","",'別紙様式2-3（６月以降分）'!U194)</f>
        <v/>
      </c>
      <c r="V194" s="866" t="e">
        <f aca="false">IFERROR(VLOOKUP(K194,【参考】数式用!$A$5:$AB$27,MATCH(U194,【参考】数式用!$B$4:$AB$4,0)+1,0),"")))</f>
        <v>#N/A</v>
      </c>
      <c r="W194" s="819" t="s">
        <v>114</v>
      </c>
      <c r="X194" s="905" t="n">
        <f aca="false">'別紙様式2-3（６月以降分）'!X194</f>
        <v>6</v>
      </c>
      <c r="Y194" s="627" t="s">
        <v>115</v>
      </c>
      <c r="Z194" s="905" t="n">
        <f aca="false">'別紙様式2-3（６月以降分）'!Z194</f>
        <v>6</v>
      </c>
      <c r="AA194" s="627" t="s">
        <v>406</v>
      </c>
      <c r="AB194" s="905" t="n">
        <f aca="false">'別紙様式2-3（６月以降分）'!AB194</f>
        <v>7</v>
      </c>
      <c r="AC194" s="627" t="s">
        <v>115</v>
      </c>
      <c r="AD194" s="905" t="n">
        <f aca="false">'別紙様式2-3（６月以降分）'!AD194</f>
        <v>3</v>
      </c>
      <c r="AE194" s="627" t="s">
        <v>116</v>
      </c>
      <c r="AF194" s="627" t="s">
        <v>127</v>
      </c>
      <c r="AG194" s="627" t="n">
        <f aca="false">IF(X194&gt;=1,(AB194*12+AD194)-(X194*12+Z194)+1,"")</f>
        <v>10</v>
      </c>
      <c r="AH194" s="822" t="s">
        <v>407</v>
      </c>
      <c r="AI194" s="867" t="str">
        <f aca="false">'別紙様式2-3（６月以降分）'!AI194</f>
        <v/>
      </c>
      <c r="AJ194" s="906" t="str">
        <f aca="false">'別紙様式2-3（６月以降分）'!AJ194</f>
        <v/>
      </c>
      <c r="AK194" s="938" t="n">
        <f aca="false">'別紙様式2-3（６月以降分）'!AK194</f>
        <v>0</v>
      </c>
      <c r="AL194" s="908" t="str">
        <f aca="false">IF('別紙様式2-3（６月以降分）'!AL194="","",'別紙様式2-3（６月以降分）'!AL194)</f>
        <v/>
      </c>
      <c r="AM194" s="909" t="n">
        <f aca="false">'別紙様式2-3（６月以降分）'!AM194</f>
        <v>0</v>
      </c>
      <c r="AN194" s="910" t="str">
        <f aca="false">IF('別紙様式2-3（６月以降分）'!AN194="","",'別紙様式2-3（６月以降分）'!AN194)</f>
        <v/>
      </c>
      <c r="AO194" s="705" t="str">
        <f aca="false">IF('別紙様式2-3（６月以降分）'!AO194="","",'別紙様式2-3（６月以降分）'!AO194)</f>
        <v/>
      </c>
      <c r="AP194" s="912" t="str">
        <f aca="false">IF('別紙様式2-3（６月以降分）'!AP194="","",'別紙様式2-3（６月以降分）'!AP194)</f>
        <v/>
      </c>
      <c r="AQ194" s="705" t="str">
        <f aca="false">IF('別紙様式2-3（６月以降分）'!AQ194="","",'別紙様式2-3（６月以降分）'!AQ194)</f>
        <v/>
      </c>
      <c r="AR194" s="914" t="str">
        <f aca="false">IF('別紙様式2-3（６月以降分）'!AR194="","",'別紙様式2-3（６月以降分）'!AR194)</f>
        <v/>
      </c>
      <c r="AS194" s="915" t="str">
        <f aca="false">IF('別紙様式2-3（６月以降分）'!AS194="","",'別紙様式2-3（６月以降分）'!AS194)</f>
        <v/>
      </c>
      <c r="AT194" s="916" t="str">
        <f aca="false">IF(AV196="","",IF(V196&lt;V194,"！加算の要件上は問題ありませんが、令和６年度当初の新加算の加算率と比較して、移行後の加算率が下がる計画になっています。",""))</f>
        <v/>
      </c>
      <c r="AU194" s="939"/>
      <c r="AV194" s="918"/>
      <c r="AW194" s="878" t="str">
        <f aca="false">IF('別紙様式2-2（４・５月分）'!O149="","",'別紙様式2-2（４・５月分）'!O149)</f>
        <v/>
      </c>
      <c r="AX194" s="834" t="e">
        <f aca="false">IF(SUM('別紙様式2-2（４・５月分）'!P149:P151)=0,"",SUM('別紙様式2-2（４・５月分）'!P149:P151))</f>
        <v>#N/A</v>
      </c>
      <c r="AY194" s="940" t="e">
        <f aca="false">IFERROR(VLOOKUP(K194,【参考】数式用!$AJ$2:$AK$24,2,FALSE),"")))</f>
        <v>#N/A</v>
      </c>
      <c r="AZ194" s="685"/>
      <c r="BE194" s="12"/>
      <c r="BF194" s="832" t="str">
        <f aca="false">G194</f>
        <v/>
      </c>
      <c r="BG194" s="832"/>
      <c r="BH194" s="832"/>
    </row>
    <row r="195" customFormat="false" ht="15" hidden="false" customHeight="true" outlineLevel="0" collapsed="false">
      <c r="A195" s="731"/>
      <c r="B195" s="732"/>
      <c r="C195" s="732"/>
      <c r="D195" s="732"/>
      <c r="E195" s="732"/>
      <c r="F195" s="732"/>
      <c r="G195" s="733"/>
      <c r="H195" s="733"/>
      <c r="I195" s="733"/>
      <c r="J195" s="861"/>
      <c r="K195" s="733"/>
      <c r="L195" s="862"/>
      <c r="M195" s="863"/>
      <c r="N195" s="838" t="str">
        <f aca="false">IF('別紙様式2-2（４・５月分）'!Q150="","",'別紙様式2-2（４・５月分）'!Q150)</f>
        <v/>
      </c>
      <c r="O195" s="864"/>
      <c r="P195" s="814"/>
      <c r="Q195" s="814"/>
      <c r="R195" s="814"/>
      <c r="S195" s="865"/>
      <c r="T195" s="816"/>
      <c r="U195" s="904"/>
      <c r="V195" s="866"/>
      <c r="W195" s="819"/>
      <c r="X195" s="905"/>
      <c r="Y195" s="627"/>
      <c r="Z195" s="905"/>
      <c r="AA195" s="627"/>
      <c r="AB195" s="905"/>
      <c r="AC195" s="627"/>
      <c r="AD195" s="905"/>
      <c r="AE195" s="627"/>
      <c r="AF195" s="627"/>
      <c r="AG195" s="627"/>
      <c r="AH195" s="822"/>
      <c r="AI195" s="867"/>
      <c r="AJ195" s="906"/>
      <c r="AK195" s="938"/>
      <c r="AL195" s="908"/>
      <c r="AM195" s="909"/>
      <c r="AN195" s="910"/>
      <c r="AO195" s="705"/>
      <c r="AP195" s="912"/>
      <c r="AQ195" s="705"/>
      <c r="AR195" s="914"/>
      <c r="AS195" s="915"/>
      <c r="AT195" s="921" t="str">
        <f aca="false">IF(AV196="","",IF(OR(AB196="",AB196&lt;&gt;7,AD196="",AD196&lt;&gt;3),"！算定期間の終わりが令和７年３月になっていません。年度内の廃止予定等がなければ、算定対象月を令和７年３月にしてください。",""))</f>
        <v/>
      </c>
      <c r="AU195" s="939"/>
      <c r="AV195" s="918"/>
      <c r="AW195" s="878" t="str">
        <f aca="false">IF('別紙様式2-2（４・５月分）'!O150="","",'別紙様式2-2（４・５月分）'!O150)</f>
        <v/>
      </c>
      <c r="AX195" s="834"/>
      <c r="AY195" s="940"/>
      <c r="AZ195" s="574"/>
      <c r="BE195" s="12"/>
      <c r="BF195" s="832" t="str">
        <f aca="false">G194</f>
        <v/>
      </c>
      <c r="BG195" s="832"/>
      <c r="BH195" s="832"/>
    </row>
    <row r="196" customFormat="false" ht="15" hidden="false" customHeight="true" outlineLevel="0" collapsed="false">
      <c r="A196" s="731"/>
      <c r="B196" s="732"/>
      <c r="C196" s="732"/>
      <c r="D196" s="732"/>
      <c r="E196" s="732"/>
      <c r="F196" s="732"/>
      <c r="G196" s="733"/>
      <c r="H196" s="733"/>
      <c r="I196" s="733"/>
      <c r="J196" s="861"/>
      <c r="K196" s="733"/>
      <c r="L196" s="862"/>
      <c r="M196" s="863"/>
      <c r="N196" s="838"/>
      <c r="O196" s="864"/>
      <c r="P196" s="874" t="s">
        <v>118</v>
      </c>
      <c r="Q196" s="877" t="e">
        <f aca="false">IFERROR(VLOOKUP('別紙様式2-2（４・５月分）'!AR149,【参考】数式用!$AT$5:$AV$22,3,FALSE),"")))</f>
        <v>#N/A</v>
      </c>
      <c r="R196" s="875" t="s">
        <v>120</v>
      </c>
      <c r="S196" s="870" t="e">
        <f aca="false">IFERROR(VLOOKUP(K194,【参考】数式用!$A$5:$AB$27,MATCH(Q196,【参考】数式用!$B$4:$AB$4,0)+1,0),"")))</f>
        <v>#N/A</v>
      </c>
      <c r="T196" s="844" t="s">
        <v>464</v>
      </c>
      <c r="U196" s="923"/>
      <c r="V196" s="871" t="e">
        <f aca="false">IFERROR(VLOOKUP(K194,【参考】数式用!$A$5:$AB$27,MATCH(U196,【参考】数式用!$B$4:$AB$4,0)+1,0),"")))</f>
        <v>#N/A</v>
      </c>
      <c r="W196" s="847" t="s">
        <v>114</v>
      </c>
      <c r="X196" s="924"/>
      <c r="Y196" s="668" t="s">
        <v>115</v>
      </c>
      <c r="Z196" s="924"/>
      <c r="AA196" s="668" t="s">
        <v>406</v>
      </c>
      <c r="AB196" s="924"/>
      <c r="AC196" s="668" t="s">
        <v>115</v>
      </c>
      <c r="AD196" s="924"/>
      <c r="AE196" s="668" t="s">
        <v>116</v>
      </c>
      <c r="AF196" s="668" t="s">
        <v>127</v>
      </c>
      <c r="AG196" s="668" t="str">
        <f aca="false">IF(X196&gt;=1,(AB196*12+AD196)-(X196*12+Z196)+1,"")</f>
        <v/>
      </c>
      <c r="AH196" s="850" t="s">
        <v>407</v>
      </c>
      <c r="AI196" s="851" t="str">
        <f aca="false">IFERROR(ROUNDDOWN(ROUND(L194*V196,0)*M194,0)*AG196,"")</f>
        <v/>
      </c>
      <c r="AJ196" s="925" t="str">
        <f aca="false">IFERROR(ROUNDDOWN(ROUND((L194*(V196-AX194)),0)*M194,0)*AG196,"")</f>
        <v/>
      </c>
      <c r="AK196" s="853" t="e">
        <f aca="false">IFERROR(ROUNDDOWN(ROUNDDOWN(ROUND(L194*VLOOKUP(K194,【参考】数式用!$A$5:$AB$27,MATCH("新加算Ⅳ",【参考】数式用!$B$4:$AB$4,0)+1,0),0)*M194,0)*AG196*0.5,0),"")),0),0),0))</f>
        <v>#N/A</v>
      </c>
      <c r="AL196" s="926"/>
      <c r="AM196" s="941" t="e">
        <f aca="false">IFERROR(IF('別紙様式2-2（４・５月分）'!Q151="ベア加算","", IF(OR(U196="新加算Ⅰ",U196="新加算Ⅱ",U196="新加算Ⅲ",U196="新加算Ⅳ"),ROUNDDOWN(ROUND(L194*VLOOKUP(K194,【参考】数式用!$A$5:$I$27,MATCH("ベア加算",【参考】数式用!$B$4:$I$4,0)+1,0),0)*M194,0)*AG196,"")),"")),0),0))))</f>
        <v>#N/A</v>
      </c>
      <c r="AN196" s="928"/>
      <c r="AO196" s="931"/>
      <c r="AP196" s="930"/>
      <c r="AQ196" s="931"/>
      <c r="AR196" s="932"/>
      <c r="AS196" s="933"/>
      <c r="AT196" s="921"/>
      <c r="AU196" s="612"/>
      <c r="AV196" s="832" t="str">
        <f aca="false">IF(OR(AB194&lt;&gt;7,AD194&lt;&gt;3),"V列に色付け","")</f>
        <v/>
      </c>
      <c r="AW196" s="878"/>
      <c r="AX196" s="834"/>
      <c r="AY196" s="934"/>
      <c r="AZ196" s="836" t="e">
        <f aca="false">IF(AM196&lt;&gt;"",IF(AN196="○","入力済","未入力"),"")</f>
        <v>#N/A</v>
      </c>
      <c r="BA196" s="836" t="str">
        <f aca="false">IF(OR(U196="新加算Ⅰ",U196="新加算Ⅱ",U196="新加算Ⅲ",U196="新加算Ⅳ",U196="新加算Ⅴ（１）",U196="新加算Ⅴ（２）",U196="新加算Ⅴ（３）",U196="新加算ⅠⅤ（４）",U196="新加算Ⅴ（５）",U196="新加算Ⅴ（６）",U196="新加算Ⅴ（８）",U196="新加算Ⅴ（11）"),IF(OR(AO196="○",AO196="令和６年度中に満たす"),"入力済","未入力"),"")</f>
        <v/>
      </c>
      <c r="BB196" s="836" t="str">
        <f aca="false">IF(OR(U196="新加算Ⅴ（７）",U196="新加算Ⅴ（９）",U196="新加算Ⅴ（10）",U196="新加算Ⅴ（12）",U196="新加算Ⅴ（13）",U196="新加算Ⅴ（14）"),IF(OR(AP196="○",AP196="令和６年度中に満たす"),"入力済","未入力"),"")</f>
        <v/>
      </c>
      <c r="BC196" s="836" t="str">
        <f aca="false">IF(OR(U196="新加算Ⅰ",U196="新加算Ⅱ",U196="新加算Ⅲ",U196="新加算Ⅴ（１）",U196="新加算Ⅴ（３）",U196="新加算Ⅴ（８）"),IF(OR(AQ196="○",AQ196="令和６年度中に満たす"),"入力済","未入力"),"")</f>
        <v/>
      </c>
      <c r="BD196" s="935" t="str">
        <f aca="false">IF(OR(U196="新加算Ⅰ",U196="新加算Ⅱ",U196="新加算Ⅴ（１）",U196="新加算Ⅴ（２）",U196="新加算Ⅴ（３）",U196="新加算Ⅴ（４）",U196="新加算Ⅴ（５）",U196="新加算Ⅴ（６）",U196="新加算Ⅴ（７）",U196="新加算Ⅴ（９）",U196="新加算Ⅴ（10）",U196="新加算Ⅴ（12）"),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（病院等（老健以外）)",K194&lt;&gt;"（介護予防）短期入所療養介護（医療院）"),AR196&lt;&gt;""),1,""),"")</f>
        <v/>
      </c>
      <c r="BE196" s="832" t="str">
        <f aca="false">IF(OR(U196="新加算Ⅰ",U196="新加算Ⅴ（１）",U196="新加算Ⅴ（２）",U196="新加算Ⅴ（５）",U196="新加算Ⅴ（７）",U196="新加算Ⅴ（10）"),IF(AS196="","未入力","入力済"),"")</f>
        <v/>
      </c>
      <c r="BF196" s="832" t="str">
        <f aca="false">G194</f>
        <v/>
      </c>
      <c r="BG196" s="832"/>
      <c r="BH196" s="832"/>
    </row>
    <row r="197" customFormat="false" ht="30" hidden="false" customHeight="true" outlineLevel="0" collapsed="false">
      <c r="A197" s="731"/>
      <c r="B197" s="732"/>
      <c r="C197" s="732"/>
      <c r="D197" s="732"/>
      <c r="E197" s="732"/>
      <c r="F197" s="732"/>
      <c r="G197" s="733"/>
      <c r="H197" s="733"/>
      <c r="I197" s="733"/>
      <c r="J197" s="861"/>
      <c r="K197" s="733"/>
      <c r="L197" s="862"/>
      <c r="M197" s="863"/>
      <c r="N197" s="860" t="str">
        <f aca="false">IF('別紙様式2-2（４・５月分）'!Q151="","",'別紙様式2-2（４・５月分）'!Q151)</f>
        <v/>
      </c>
      <c r="O197" s="864"/>
      <c r="P197" s="874"/>
      <c r="Q197" s="877"/>
      <c r="R197" s="875"/>
      <c r="S197" s="870"/>
      <c r="T197" s="844"/>
      <c r="U197" s="923"/>
      <c r="V197" s="871"/>
      <c r="W197" s="847"/>
      <c r="X197" s="924"/>
      <c r="Y197" s="668"/>
      <c r="Z197" s="924"/>
      <c r="AA197" s="668"/>
      <c r="AB197" s="924"/>
      <c r="AC197" s="668"/>
      <c r="AD197" s="924"/>
      <c r="AE197" s="668"/>
      <c r="AF197" s="668"/>
      <c r="AG197" s="668"/>
      <c r="AH197" s="850"/>
      <c r="AI197" s="851"/>
      <c r="AJ197" s="925"/>
      <c r="AK197" s="853"/>
      <c r="AL197" s="926"/>
      <c r="AM197" s="941"/>
      <c r="AN197" s="928"/>
      <c r="AO197" s="931"/>
      <c r="AP197" s="930"/>
      <c r="AQ197" s="931"/>
      <c r="AR197" s="932"/>
      <c r="AS197" s="933"/>
      <c r="AT197" s="936" t="str">
        <f aca="false">IF(AV196="","",IF(OR(U196="",AND(N197="ベア加算なし",OR(U196="新加算Ⅰ",U196="新加算Ⅱ",U196="新加算Ⅲ",U196="新加算Ⅳ"),AN196=""),AND(OR(U196="新加算Ⅰ",U196="新加算Ⅱ",U196="新加算Ⅲ",U196="新加算Ⅳ"),AO196=""),AND(OR(U196="新加算Ⅰ",U196="新加算Ⅱ",U196="新加算Ⅲ"),AQ196=""),AND(OR(U196="新加算Ⅰ",U196="新加算Ⅱ"),AR196=""),AND(OR(U196="新加算Ⅰ"),AS196="")),"！記入が必要な欄（ピンク色のセル）に空欄があります。空欄を埋めてください。",""))</f>
        <v/>
      </c>
      <c r="AU197" s="612"/>
      <c r="AV197" s="832"/>
      <c r="AW197" s="878" t="str">
        <f aca="false">IF('別紙様式2-2（４・５月分）'!O151="","",'別紙様式2-2（４・５月分）'!O151)</f>
        <v/>
      </c>
      <c r="AX197" s="834"/>
      <c r="AY197" s="937"/>
      <c r="AZ197" s="836" t="str">
        <f aca="false">IF(OR(U197="新加算Ⅰ",U197="新加算Ⅱ",U197="新加算Ⅲ",U197="新加算Ⅳ",U197="新加算Ⅴ（１）",U197="新加算Ⅴ（２）",U197="新加算Ⅴ（３）",U197="新加算ⅠⅤ（４）",U197="新加算Ⅴ（５）",U197="新加算Ⅴ（６）",U197="新加算Ⅴ（８）",U197="新加算Ⅴ（11）"),IF(AJ197="○","","未入力"),"")</f>
        <v/>
      </c>
      <c r="BA197" s="836" t="str">
        <f aca="false">IF(OR(V197="新加算Ⅰ",V197="新加算Ⅱ",V197="新加算Ⅲ",V197="新加算Ⅳ",V197="新加算Ⅴ（１）",V197="新加算Ⅴ（２）",V197="新加算Ⅴ（３）",V197="新加算ⅠⅤ（４）",V197="新加算Ⅴ（５）",V197="新加算Ⅴ（６）",V197="新加算Ⅴ（８）",V197="新加算Ⅴ（11）"),IF(AK197="○","","未入力"),"")</f>
        <v/>
      </c>
      <c r="BB197" s="836" t="str">
        <f aca="false">IF(OR(V197="新加算Ⅴ（７）",V197="新加算Ⅴ（９）",V197="新加算Ⅴ（10）",V197="新加算Ⅴ（12）",V197="新加算Ⅴ（13）",V197="新加算Ⅴ（14）"),IF(AL197="○","","未入力"),"")</f>
        <v/>
      </c>
      <c r="BC197" s="836" t="str">
        <f aca="false">IF(OR(V197="新加算Ⅰ",V197="新加算Ⅱ",V197="新加算Ⅲ",V197="新加算Ⅴ（１）",V197="新加算Ⅴ（３）",V197="新加算Ⅴ（８）"),IF(AM197="○","","未入力"),"")</f>
        <v/>
      </c>
      <c r="BD197" s="935" t="str">
        <f aca="false">IF(OR(V197="新加算Ⅰ",V197="新加算Ⅱ",V197="新加算Ⅴ（１）",V197="新加算Ⅴ（２）",V197="新加算Ⅴ（３）",V197="新加算Ⅴ（４）",V197="新加算Ⅴ（５）",V197="新加算Ⅴ（６）",V197="新加算Ⅴ（７）",V197="新加算Ⅴ（９）",V197="新加算Ⅴ（10）",V197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97" s="832" t="str">
        <f aca="false">IF(AND(U197&lt;&gt;"（参考）令和７年度の移行予定",OR(V197="新加算Ⅰ",V197="新加算Ⅴ（１）",V197="新加算Ⅴ（２）",V197="新加算Ⅴ（５）",V197="新加算Ⅴ（７）",V197="新加算Ⅴ（10）")),IF(AO197="","未入力",IF(AO197="いずれも取得していない","要件を満たさない","")),"")</f>
        <v/>
      </c>
      <c r="BF197" s="832" t="str">
        <f aca="false">G194</f>
        <v/>
      </c>
      <c r="BG197" s="832"/>
      <c r="BH197" s="832"/>
    </row>
    <row r="198" customFormat="false" ht="30" hidden="false" customHeight="true" outlineLevel="0" collapsed="false">
      <c r="A198" s="617" t="n">
        <v>47</v>
      </c>
      <c r="B198" s="618" t="str">
        <f aca="false">IF(基本情報入力シート!C100="","",基本情報入力シート!C100)</f>
        <v/>
      </c>
      <c r="C198" s="618"/>
      <c r="D198" s="618"/>
      <c r="E198" s="618"/>
      <c r="F198" s="618"/>
      <c r="G198" s="619" t="str">
        <f aca="false">IF(基本情報入力シート!M100="","",基本情報入力シート!M100)</f>
        <v/>
      </c>
      <c r="H198" s="619" t="str">
        <f aca="false">IF(基本情報入力シート!R100="","",基本情報入力シート!R100)</f>
        <v/>
      </c>
      <c r="I198" s="619" t="str">
        <f aca="false">IF(基本情報入力シート!W100="","",基本情報入力シート!W100)</f>
        <v/>
      </c>
      <c r="J198" s="809" t="str">
        <f aca="false">IF(基本情報入力シート!X100="","",基本情報入力シート!X100)</f>
        <v/>
      </c>
      <c r="K198" s="619" t="str">
        <f aca="false">IF(基本情報入力シート!Y100="","",基本情報入力シート!Y100)</f>
        <v/>
      </c>
      <c r="L198" s="810" t="str">
        <f aca="false">IF(基本情報入力シート!AB100="","",基本情報入力シート!AB100)</f>
        <v/>
      </c>
      <c r="M198" s="811" t="e">
        <f aca="false">IF(基本情報入力シート!AC100="","",基本情報入力シート!AC100)</f>
        <v>#N/A</v>
      </c>
      <c r="N198" s="812" t="str">
        <f aca="false">IF('別紙様式2-2（４・５月分）'!Q152="","",'別紙様式2-2（４・５月分）'!Q152)</f>
        <v/>
      </c>
      <c r="O198" s="864" t="e">
        <f aca="false">IF(SUM('別紙様式2-2（４・５月分）'!R152:R154)=0,"",SUM('別紙様式2-2（４・５月分）'!R152:R154))</f>
        <v>#N/A</v>
      </c>
      <c r="P198" s="814" t="e">
        <f aca="false">IFERROR(VLOOKUP('別紙様式2-2（４・５月分）'!AR152,【参考】数式用!$AT$5:$AU$22,2,FALSE),"")))</f>
        <v>#N/A</v>
      </c>
      <c r="Q198" s="814"/>
      <c r="R198" s="814"/>
      <c r="S198" s="865" t="e">
        <f aca="false">IFERROR(VLOOKUP(K198,【参考】数式用!$A$5:$AB$27,MATCH(P198,【参考】数式用!$B$4:$AB$4,0)+1,0),"")))</f>
        <v>#N/A</v>
      </c>
      <c r="T198" s="816" t="s">
        <v>463</v>
      </c>
      <c r="U198" s="904" t="str">
        <f aca="false">IF('別紙様式2-3（６月以降分）'!U198="","",'別紙様式2-3（６月以降分）'!U198)</f>
        <v/>
      </c>
      <c r="V198" s="866" t="e">
        <f aca="false">IFERROR(VLOOKUP(K198,【参考】数式用!$A$5:$AB$27,MATCH(U198,【参考】数式用!$B$4:$AB$4,0)+1,0),"")))</f>
        <v>#N/A</v>
      </c>
      <c r="W198" s="819" t="s">
        <v>114</v>
      </c>
      <c r="X198" s="905" t="n">
        <f aca="false">'別紙様式2-3（６月以降分）'!X198</f>
        <v>6</v>
      </c>
      <c r="Y198" s="627" t="s">
        <v>115</v>
      </c>
      <c r="Z198" s="905" t="n">
        <f aca="false">'別紙様式2-3（６月以降分）'!Z198</f>
        <v>6</v>
      </c>
      <c r="AA198" s="627" t="s">
        <v>406</v>
      </c>
      <c r="AB198" s="905" t="n">
        <f aca="false">'別紙様式2-3（６月以降分）'!AB198</f>
        <v>7</v>
      </c>
      <c r="AC198" s="627" t="s">
        <v>115</v>
      </c>
      <c r="AD198" s="905" t="n">
        <f aca="false">'別紙様式2-3（６月以降分）'!AD198</f>
        <v>3</v>
      </c>
      <c r="AE198" s="627" t="s">
        <v>116</v>
      </c>
      <c r="AF198" s="627" t="s">
        <v>127</v>
      </c>
      <c r="AG198" s="627" t="n">
        <f aca="false">IF(X198&gt;=1,(AB198*12+AD198)-(X198*12+Z198)+1,"")</f>
        <v>10</v>
      </c>
      <c r="AH198" s="822" t="s">
        <v>407</v>
      </c>
      <c r="AI198" s="867" t="str">
        <f aca="false">'別紙様式2-3（６月以降分）'!AI198</f>
        <v/>
      </c>
      <c r="AJ198" s="906" t="str">
        <f aca="false">'別紙様式2-3（６月以降分）'!AJ198</f>
        <v/>
      </c>
      <c r="AK198" s="938" t="n">
        <f aca="false">'別紙様式2-3（６月以降分）'!AK198</f>
        <v>0</v>
      </c>
      <c r="AL198" s="908" t="str">
        <f aca="false">IF('別紙様式2-3（６月以降分）'!AL198="","",'別紙様式2-3（６月以降分）'!AL198)</f>
        <v/>
      </c>
      <c r="AM198" s="909" t="n">
        <f aca="false">'別紙様式2-3（６月以降分）'!AM198</f>
        <v>0</v>
      </c>
      <c r="AN198" s="910" t="str">
        <f aca="false">IF('別紙様式2-3（６月以降分）'!AN198="","",'別紙様式2-3（６月以降分）'!AN198)</f>
        <v/>
      </c>
      <c r="AO198" s="705" t="str">
        <f aca="false">IF('別紙様式2-3（６月以降分）'!AO198="","",'別紙様式2-3（６月以降分）'!AO198)</f>
        <v/>
      </c>
      <c r="AP198" s="912" t="str">
        <f aca="false">IF('別紙様式2-3（６月以降分）'!AP198="","",'別紙様式2-3（６月以降分）'!AP198)</f>
        <v/>
      </c>
      <c r="AQ198" s="705" t="str">
        <f aca="false">IF('別紙様式2-3（６月以降分）'!AQ198="","",'別紙様式2-3（６月以降分）'!AQ198)</f>
        <v/>
      </c>
      <c r="AR198" s="914" t="str">
        <f aca="false">IF('別紙様式2-3（６月以降分）'!AR198="","",'別紙様式2-3（６月以降分）'!AR198)</f>
        <v/>
      </c>
      <c r="AS198" s="915" t="str">
        <f aca="false">IF('別紙様式2-3（６月以降分）'!AS198="","",'別紙様式2-3（６月以降分）'!AS198)</f>
        <v/>
      </c>
      <c r="AT198" s="916" t="str">
        <f aca="false">IF(AV200="","",IF(V200&lt;V198,"！加算の要件上は問題ありませんが、令和６年度当初の新加算の加算率と比較して、移行後の加算率が下がる計画になっています。",""))</f>
        <v/>
      </c>
      <c r="AU198" s="939"/>
      <c r="AV198" s="918"/>
      <c r="AW198" s="878" t="str">
        <f aca="false">IF('別紙様式2-2（４・５月分）'!O152="","",'別紙様式2-2（４・５月分）'!O152)</f>
        <v/>
      </c>
      <c r="AX198" s="834" t="e">
        <f aca="false">IF(SUM('別紙様式2-2（４・５月分）'!P152:P154)=0,"",SUM('別紙様式2-2（４・５月分）'!P152:P154))</f>
        <v>#N/A</v>
      </c>
      <c r="AY198" s="920" t="e">
        <f aca="false">IFERROR(VLOOKUP(K198,【参考】数式用!$AJ$2:$AK$24,2,FALSE),"")))</f>
        <v>#N/A</v>
      </c>
      <c r="AZ198" s="685"/>
      <c r="BE198" s="12"/>
      <c r="BF198" s="832" t="str">
        <f aca="false">G198</f>
        <v/>
      </c>
      <c r="BG198" s="832"/>
      <c r="BH198" s="832"/>
    </row>
    <row r="199" customFormat="false" ht="15" hidden="false" customHeight="true" outlineLevel="0" collapsed="false">
      <c r="A199" s="617"/>
      <c r="B199" s="618"/>
      <c r="C199" s="618"/>
      <c r="D199" s="618"/>
      <c r="E199" s="618"/>
      <c r="F199" s="618"/>
      <c r="G199" s="619"/>
      <c r="H199" s="619"/>
      <c r="I199" s="619"/>
      <c r="J199" s="809"/>
      <c r="K199" s="619"/>
      <c r="L199" s="810"/>
      <c r="M199" s="811"/>
      <c r="N199" s="838" t="str">
        <f aca="false">IF('別紙様式2-2（４・５月分）'!Q153="","",'別紙様式2-2（４・５月分）'!Q153)</f>
        <v/>
      </c>
      <c r="O199" s="864"/>
      <c r="P199" s="814"/>
      <c r="Q199" s="814"/>
      <c r="R199" s="814"/>
      <c r="S199" s="865"/>
      <c r="T199" s="816"/>
      <c r="U199" s="904"/>
      <c r="V199" s="866"/>
      <c r="W199" s="819"/>
      <c r="X199" s="905"/>
      <c r="Y199" s="627"/>
      <c r="Z199" s="905"/>
      <c r="AA199" s="627"/>
      <c r="AB199" s="905"/>
      <c r="AC199" s="627"/>
      <c r="AD199" s="905"/>
      <c r="AE199" s="627"/>
      <c r="AF199" s="627"/>
      <c r="AG199" s="627"/>
      <c r="AH199" s="822"/>
      <c r="AI199" s="867"/>
      <c r="AJ199" s="906"/>
      <c r="AK199" s="938"/>
      <c r="AL199" s="908"/>
      <c r="AM199" s="909"/>
      <c r="AN199" s="910"/>
      <c r="AO199" s="705"/>
      <c r="AP199" s="912"/>
      <c r="AQ199" s="705"/>
      <c r="AR199" s="914"/>
      <c r="AS199" s="915"/>
      <c r="AT199" s="921" t="str">
        <f aca="false">IF(AV200="","",IF(OR(AB200="",AB200&lt;&gt;7,AD200="",AD200&lt;&gt;3),"！算定期間の終わりが令和７年３月になっていません。年度内の廃止予定等がなければ、算定対象月を令和７年３月にしてください。",""))</f>
        <v/>
      </c>
      <c r="AU199" s="939"/>
      <c r="AV199" s="918"/>
      <c r="AW199" s="878" t="str">
        <f aca="false">IF('別紙様式2-2（４・５月分）'!O153="","",'別紙様式2-2（４・５月分）'!O153)</f>
        <v/>
      </c>
      <c r="AX199" s="834"/>
      <c r="AY199" s="920"/>
      <c r="AZ199" s="574"/>
      <c r="BE199" s="12"/>
      <c r="BF199" s="832" t="str">
        <f aca="false">G198</f>
        <v/>
      </c>
      <c r="BG199" s="832"/>
      <c r="BH199" s="832"/>
    </row>
    <row r="200" customFormat="false" ht="15" hidden="false" customHeight="true" outlineLevel="0" collapsed="false">
      <c r="A200" s="617"/>
      <c r="B200" s="618"/>
      <c r="C200" s="618"/>
      <c r="D200" s="618"/>
      <c r="E200" s="618"/>
      <c r="F200" s="618"/>
      <c r="G200" s="619"/>
      <c r="H200" s="619"/>
      <c r="I200" s="619"/>
      <c r="J200" s="809"/>
      <c r="K200" s="619"/>
      <c r="L200" s="810"/>
      <c r="M200" s="811"/>
      <c r="N200" s="838"/>
      <c r="O200" s="864"/>
      <c r="P200" s="874" t="s">
        <v>118</v>
      </c>
      <c r="Q200" s="877" t="e">
        <f aca="false">IFERROR(VLOOKUP('別紙様式2-2（４・５月分）'!AR152,【参考】数式用!$AT$5:$AV$22,3,FALSE),"")))</f>
        <v>#N/A</v>
      </c>
      <c r="R200" s="875" t="s">
        <v>120</v>
      </c>
      <c r="S200" s="876" t="e">
        <f aca="false">IFERROR(VLOOKUP(K198,【参考】数式用!$A$5:$AB$27,MATCH(Q200,【参考】数式用!$B$4:$AB$4,0)+1,0),"")))</f>
        <v>#N/A</v>
      </c>
      <c r="T200" s="844" t="s">
        <v>464</v>
      </c>
      <c r="U200" s="923"/>
      <c r="V200" s="871" t="e">
        <f aca="false">IFERROR(VLOOKUP(K198,【参考】数式用!$A$5:$AB$27,MATCH(U200,【参考】数式用!$B$4:$AB$4,0)+1,0),"")))</f>
        <v>#N/A</v>
      </c>
      <c r="W200" s="847" t="s">
        <v>114</v>
      </c>
      <c r="X200" s="924"/>
      <c r="Y200" s="668" t="s">
        <v>115</v>
      </c>
      <c r="Z200" s="924"/>
      <c r="AA200" s="668" t="s">
        <v>406</v>
      </c>
      <c r="AB200" s="924"/>
      <c r="AC200" s="668" t="s">
        <v>115</v>
      </c>
      <c r="AD200" s="924"/>
      <c r="AE200" s="668" t="s">
        <v>116</v>
      </c>
      <c r="AF200" s="668" t="s">
        <v>127</v>
      </c>
      <c r="AG200" s="668" t="str">
        <f aca="false">IF(X200&gt;=1,(AB200*12+AD200)-(X200*12+Z200)+1,"")</f>
        <v/>
      </c>
      <c r="AH200" s="850" t="s">
        <v>407</v>
      </c>
      <c r="AI200" s="851" t="str">
        <f aca="false">IFERROR(ROUNDDOWN(ROUND(L198*V200,0)*M198,0)*AG200,"")</f>
        <v/>
      </c>
      <c r="AJ200" s="925" t="str">
        <f aca="false">IFERROR(ROUNDDOWN(ROUND((L198*(V200-AX198)),0)*M198,0)*AG200,"")</f>
        <v/>
      </c>
      <c r="AK200" s="853" t="e">
        <f aca="false">IFERROR(ROUNDDOWN(ROUNDDOWN(ROUND(L198*VLOOKUP(K198,【参考】数式用!$A$5:$AB$27,MATCH("新加算Ⅳ",【参考】数式用!$B$4:$AB$4,0)+1,0),0)*M198,0)*AG200*0.5,0),"")),0),0),0))</f>
        <v>#N/A</v>
      </c>
      <c r="AL200" s="926"/>
      <c r="AM200" s="941" t="e">
        <f aca="false">IFERROR(IF('別紙様式2-2（４・５月分）'!Q154="ベア加算","", IF(OR(U200="新加算Ⅰ",U200="新加算Ⅱ",U200="新加算Ⅲ",U200="新加算Ⅳ"),ROUNDDOWN(ROUND(L198*VLOOKUP(K198,【参考】数式用!$A$5:$I$27,MATCH("ベア加算",【参考】数式用!$B$4:$I$4,0)+1,0),0)*M198,0)*AG200,"")),"")),0),0))))</f>
        <v>#N/A</v>
      </c>
      <c r="AN200" s="928"/>
      <c r="AO200" s="931"/>
      <c r="AP200" s="930"/>
      <c r="AQ200" s="931"/>
      <c r="AR200" s="932"/>
      <c r="AS200" s="933"/>
      <c r="AT200" s="921"/>
      <c r="AU200" s="612"/>
      <c r="AV200" s="832" t="str">
        <f aca="false">IF(OR(AB198&lt;&gt;7,AD198&lt;&gt;3),"V列に色付け","")</f>
        <v/>
      </c>
      <c r="AW200" s="878"/>
      <c r="AX200" s="834"/>
      <c r="AY200" s="934"/>
      <c r="AZ200" s="836" t="e">
        <f aca="false">IF(AM200&lt;&gt;"",IF(AN200="○","入力済","未入力"),"")</f>
        <v>#N/A</v>
      </c>
      <c r="BA200" s="836" t="str">
        <f aca="false">IF(OR(U200="新加算Ⅰ",U200="新加算Ⅱ",U200="新加算Ⅲ",U200="新加算Ⅳ",U200="新加算Ⅴ（１）",U200="新加算Ⅴ（２）",U200="新加算Ⅴ（３）",U200="新加算ⅠⅤ（４）",U200="新加算Ⅴ（５）",U200="新加算Ⅴ（６）",U200="新加算Ⅴ（８）",U200="新加算Ⅴ（11）"),IF(OR(AO200="○",AO200="令和６年度中に満たす"),"入力済","未入力"),"")</f>
        <v/>
      </c>
      <c r="BB200" s="836" t="str">
        <f aca="false">IF(OR(U200="新加算Ⅴ（７）",U200="新加算Ⅴ（９）",U200="新加算Ⅴ（10）",U200="新加算Ⅴ（12）",U200="新加算Ⅴ（13）",U200="新加算Ⅴ（14）"),IF(OR(AP200="○",AP200="令和６年度中に満たす"),"入力済","未入力"),"")</f>
        <v/>
      </c>
      <c r="BC200" s="836" t="str">
        <f aca="false">IF(OR(U200="新加算Ⅰ",U200="新加算Ⅱ",U200="新加算Ⅲ",U200="新加算Ⅴ（１）",U200="新加算Ⅴ（３）",U200="新加算Ⅴ（８）"),IF(OR(AQ200="○",AQ200="令和６年度中に満たす"),"入力済","未入力"),"")</f>
        <v/>
      </c>
      <c r="BD200" s="935" t="str">
        <f aca="false">IF(OR(U200="新加算Ⅰ",U200="新加算Ⅱ",U200="新加算Ⅴ（１）",U200="新加算Ⅴ（２）",U200="新加算Ⅴ（３）",U200="新加算Ⅴ（４）",U200="新加算Ⅴ（５）",U200="新加算Ⅴ（６）",U200="新加算Ⅴ（７）",U200="新加算Ⅴ（９）",U200="新加算Ⅴ（10）",U200="新加算Ⅴ（12）"),IF(OR(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（病院等（老健以外）)",K198&lt;&gt;"（介護予防）短期入所療養介護（医療院）"),AR200&lt;&gt;""),1,""),"")</f>
        <v/>
      </c>
      <c r="BE200" s="832" t="str">
        <f aca="false">IF(OR(U200="新加算Ⅰ",U200="新加算Ⅴ（１）",U200="新加算Ⅴ（２）",U200="新加算Ⅴ（５）",U200="新加算Ⅴ（７）",U200="新加算Ⅴ（10）"),IF(AS200="","未入力","入力済"),"")</f>
        <v/>
      </c>
      <c r="BF200" s="832" t="str">
        <f aca="false">G198</f>
        <v/>
      </c>
      <c r="BG200" s="832"/>
      <c r="BH200" s="832"/>
    </row>
    <row r="201" customFormat="false" ht="30" hidden="false" customHeight="true" outlineLevel="0" collapsed="false">
      <c r="A201" s="617"/>
      <c r="B201" s="618"/>
      <c r="C201" s="618"/>
      <c r="D201" s="618"/>
      <c r="E201" s="618"/>
      <c r="F201" s="618"/>
      <c r="G201" s="619"/>
      <c r="H201" s="619"/>
      <c r="I201" s="619"/>
      <c r="J201" s="809"/>
      <c r="K201" s="619"/>
      <c r="L201" s="810"/>
      <c r="M201" s="811"/>
      <c r="N201" s="860" t="str">
        <f aca="false">IF('別紙様式2-2（４・５月分）'!Q154="","",'別紙様式2-2（４・５月分）'!Q154)</f>
        <v/>
      </c>
      <c r="O201" s="864"/>
      <c r="P201" s="874"/>
      <c r="Q201" s="877"/>
      <c r="R201" s="875"/>
      <c r="S201" s="876"/>
      <c r="T201" s="844"/>
      <c r="U201" s="923"/>
      <c r="V201" s="871"/>
      <c r="W201" s="847"/>
      <c r="X201" s="924"/>
      <c r="Y201" s="668"/>
      <c r="Z201" s="924"/>
      <c r="AA201" s="668"/>
      <c r="AB201" s="924"/>
      <c r="AC201" s="668"/>
      <c r="AD201" s="924"/>
      <c r="AE201" s="668"/>
      <c r="AF201" s="668"/>
      <c r="AG201" s="668"/>
      <c r="AH201" s="850"/>
      <c r="AI201" s="851"/>
      <c r="AJ201" s="925"/>
      <c r="AK201" s="853"/>
      <c r="AL201" s="926"/>
      <c r="AM201" s="941"/>
      <c r="AN201" s="928"/>
      <c r="AO201" s="931"/>
      <c r="AP201" s="930"/>
      <c r="AQ201" s="931"/>
      <c r="AR201" s="932"/>
      <c r="AS201" s="933"/>
      <c r="AT201" s="936" t="str">
        <f aca="false">IF(AV200="","",IF(OR(U200="",AND(N201="ベア加算なし",OR(U200="新加算Ⅰ",U200="新加算Ⅱ",U200="新加算Ⅲ",U200="新加算Ⅳ"),AN200=""),AND(OR(U200="新加算Ⅰ",U200="新加算Ⅱ",U200="新加算Ⅲ",U200="新加算Ⅳ"),AO200=""),AND(OR(U200="新加算Ⅰ",U200="新加算Ⅱ",U200="新加算Ⅲ"),AQ200=""),AND(OR(U200="新加算Ⅰ",U200="新加算Ⅱ"),AR200=""),AND(OR(U200="新加算Ⅰ"),AS200="")),"！記入が必要な欄（ピンク色のセル）に空欄があります。空欄を埋めてください。",""))</f>
        <v/>
      </c>
      <c r="AU201" s="612"/>
      <c r="AV201" s="832"/>
      <c r="AW201" s="878" t="str">
        <f aca="false">IF('別紙様式2-2（４・５月分）'!O154="","",'別紙様式2-2（４・５月分）'!O154)</f>
        <v/>
      </c>
      <c r="AX201" s="834"/>
      <c r="AY201" s="937"/>
      <c r="AZ201" s="836" t="str">
        <f aca="false">IF(OR(U201="新加算Ⅰ",U201="新加算Ⅱ",U201="新加算Ⅲ",U201="新加算Ⅳ",U201="新加算Ⅴ（１）",U201="新加算Ⅴ（２）",U201="新加算Ⅴ（３）",U201="新加算ⅠⅤ（４）",U201="新加算Ⅴ（５）",U201="新加算Ⅴ（６）",U201="新加算Ⅴ（８）",U201="新加算Ⅴ（11）"),IF(AJ201="○","","未入力"),"")</f>
        <v/>
      </c>
      <c r="BA201" s="836" t="str">
        <f aca="false">IF(OR(V201="新加算Ⅰ",V201="新加算Ⅱ",V201="新加算Ⅲ",V201="新加算Ⅳ",V201="新加算Ⅴ（１）",V201="新加算Ⅴ（２）",V201="新加算Ⅴ（３）",V201="新加算ⅠⅤ（４）",V201="新加算Ⅴ（５）",V201="新加算Ⅴ（６）",V201="新加算Ⅴ（８）",V201="新加算Ⅴ（11）"),IF(AK201="○","","未入力"),"")</f>
        <v/>
      </c>
      <c r="BB201" s="836" t="str">
        <f aca="false">IF(OR(V201="新加算Ⅴ（７）",V201="新加算Ⅴ（９）",V201="新加算Ⅴ（10）",V201="新加算Ⅴ（12）",V201="新加算Ⅴ（13）",V201="新加算Ⅴ（14）"),IF(AL201="○","","未入力"),"")</f>
        <v/>
      </c>
      <c r="BC201" s="836" t="str">
        <f aca="false">IF(OR(V201="新加算Ⅰ",V201="新加算Ⅱ",V201="新加算Ⅲ",V201="新加算Ⅴ（１）",V201="新加算Ⅴ（３）",V201="新加算Ⅴ（８）"),IF(AM201="○","","未入力"),"")</f>
        <v/>
      </c>
      <c r="BD201" s="935" t="str">
        <f aca="false">IF(OR(V201="新加算Ⅰ",V201="新加算Ⅱ",V201="新加算Ⅴ（１）",V201="新加算Ⅴ（２）",V201="新加算Ⅴ（３）",V201="新加算Ⅴ（４）",V201="新加算Ⅴ（５）",V201="新加算Ⅴ（６）",V201="新加算Ⅴ（７）",V201="新加算Ⅴ（９）",V201="新加算Ⅴ（10）",V201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1" s="832" t="str">
        <f aca="false">IF(AND(U201&lt;&gt;"（参考）令和７年度の移行予定",OR(V201="新加算Ⅰ",V201="新加算Ⅴ（１）",V201="新加算Ⅴ（２）",V201="新加算Ⅴ（５）",V201="新加算Ⅴ（７）",V201="新加算Ⅴ（10）")),IF(AO201="","未入力",IF(AO201="いずれも取得していない","要件を満たさない","")),"")</f>
        <v/>
      </c>
      <c r="BF201" s="832" t="str">
        <f aca="false">G198</f>
        <v/>
      </c>
      <c r="BG201" s="832"/>
      <c r="BH201" s="832"/>
    </row>
    <row r="202" customFormat="false" ht="30" hidden="false" customHeight="true" outlineLevel="0" collapsed="false">
      <c r="A202" s="731" t="n">
        <v>48</v>
      </c>
      <c r="B202" s="732" t="str">
        <f aca="false">IF(基本情報入力シート!C101="","",基本情報入力シート!C101)</f>
        <v/>
      </c>
      <c r="C202" s="732"/>
      <c r="D202" s="732"/>
      <c r="E202" s="732"/>
      <c r="F202" s="732"/>
      <c r="G202" s="733" t="str">
        <f aca="false">IF(基本情報入力シート!M101="","",基本情報入力シート!M101)</f>
        <v/>
      </c>
      <c r="H202" s="733" t="str">
        <f aca="false">IF(基本情報入力シート!R101="","",基本情報入力シート!R101)</f>
        <v/>
      </c>
      <c r="I202" s="733" t="str">
        <f aca="false">IF(基本情報入力シート!W101="","",基本情報入力シート!W101)</f>
        <v/>
      </c>
      <c r="J202" s="861" t="str">
        <f aca="false">IF(基本情報入力シート!X101="","",基本情報入力シート!X101)</f>
        <v/>
      </c>
      <c r="K202" s="733" t="str">
        <f aca="false">IF(基本情報入力シート!Y101="","",基本情報入力シート!Y101)</f>
        <v/>
      </c>
      <c r="L202" s="862" t="str">
        <f aca="false">IF(基本情報入力シート!AB101="","",基本情報入力シート!AB101)</f>
        <v/>
      </c>
      <c r="M202" s="863" t="e">
        <f aca="false">IF(基本情報入力シート!AC101="","",基本情報入力シート!AC101)</f>
        <v>#N/A</v>
      </c>
      <c r="N202" s="812" t="str">
        <f aca="false">IF('別紙様式2-2（４・５月分）'!Q155="","",'別紙様式2-2（４・５月分）'!Q155)</f>
        <v/>
      </c>
      <c r="O202" s="864" t="e">
        <f aca="false">IF(SUM('別紙様式2-2（４・５月分）'!R155:R157)=0,"",SUM('別紙様式2-2（４・５月分）'!R155:R157))</f>
        <v>#N/A</v>
      </c>
      <c r="P202" s="814" t="e">
        <f aca="false">IFERROR(VLOOKUP('別紙様式2-2（４・５月分）'!AR155,【参考】数式用!$AT$5:$AU$22,2,FALSE),"")))</f>
        <v>#N/A</v>
      </c>
      <c r="Q202" s="814"/>
      <c r="R202" s="814"/>
      <c r="S202" s="865" t="e">
        <f aca="false">IFERROR(VLOOKUP(K202,【参考】数式用!$A$5:$AB$27,MATCH(P202,【参考】数式用!$B$4:$AB$4,0)+1,0),"")))</f>
        <v>#N/A</v>
      </c>
      <c r="T202" s="816" t="s">
        <v>463</v>
      </c>
      <c r="U202" s="904" t="str">
        <f aca="false">IF('別紙様式2-3（６月以降分）'!U202="","",'別紙様式2-3（６月以降分）'!U202)</f>
        <v/>
      </c>
      <c r="V202" s="866" t="e">
        <f aca="false">IFERROR(VLOOKUP(K202,【参考】数式用!$A$5:$AB$27,MATCH(U202,【参考】数式用!$B$4:$AB$4,0)+1,0),"")))</f>
        <v>#N/A</v>
      </c>
      <c r="W202" s="819" t="s">
        <v>114</v>
      </c>
      <c r="X202" s="905" t="n">
        <f aca="false">'別紙様式2-3（６月以降分）'!X202</f>
        <v>6</v>
      </c>
      <c r="Y202" s="627" t="s">
        <v>115</v>
      </c>
      <c r="Z202" s="905" t="n">
        <f aca="false">'別紙様式2-3（６月以降分）'!Z202</f>
        <v>6</v>
      </c>
      <c r="AA202" s="627" t="s">
        <v>406</v>
      </c>
      <c r="AB202" s="905" t="n">
        <f aca="false">'別紙様式2-3（６月以降分）'!AB202</f>
        <v>7</v>
      </c>
      <c r="AC202" s="627" t="s">
        <v>115</v>
      </c>
      <c r="AD202" s="905" t="n">
        <f aca="false">'別紙様式2-3（６月以降分）'!AD202</f>
        <v>3</v>
      </c>
      <c r="AE202" s="627" t="s">
        <v>116</v>
      </c>
      <c r="AF202" s="627" t="s">
        <v>127</v>
      </c>
      <c r="AG202" s="627" t="n">
        <f aca="false">IF(X202&gt;=1,(AB202*12+AD202)-(X202*12+Z202)+1,"")</f>
        <v>10</v>
      </c>
      <c r="AH202" s="822" t="s">
        <v>407</v>
      </c>
      <c r="AI202" s="867" t="str">
        <f aca="false">'別紙様式2-3（６月以降分）'!AI202</f>
        <v/>
      </c>
      <c r="AJ202" s="906" t="str">
        <f aca="false">'別紙様式2-3（６月以降分）'!AJ202</f>
        <v/>
      </c>
      <c r="AK202" s="938" t="n">
        <f aca="false">'別紙様式2-3（６月以降分）'!AK202</f>
        <v>0</v>
      </c>
      <c r="AL202" s="908" t="str">
        <f aca="false">IF('別紙様式2-3（６月以降分）'!AL202="","",'別紙様式2-3（６月以降分）'!AL202)</f>
        <v/>
      </c>
      <c r="AM202" s="909" t="n">
        <f aca="false">'別紙様式2-3（６月以降分）'!AM202</f>
        <v>0</v>
      </c>
      <c r="AN202" s="910" t="str">
        <f aca="false">IF('別紙様式2-3（６月以降分）'!AN202="","",'別紙様式2-3（６月以降分）'!AN202)</f>
        <v/>
      </c>
      <c r="AO202" s="705" t="str">
        <f aca="false">IF('別紙様式2-3（６月以降分）'!AO202="","",'別紙様式2-3（６月以降分）'!AO202)</f>
        <v/>
      </c>
      <c r="AP202" s="912" t="str">
        <f aca="false">IF('別紙様式2-3（６月以降分）'!AP202="","",'別紙様式2-3（６月以降分）'!AP202)</f>
        <v/>
      </c>
      <c r="AQ202" s="705" t="str">
        <f aca="false">IF('別紙様式2-3（６月以降分）'!AQ202="","",'別紙様式2-3（６月以降分）'!AQ202)</f>
        <v/>
      </c>
      <c r="AR202" s="914" t="str">
        <f aca="false">IF('別紙様式2-3（６月以降分）'!AR202="","",'別紙様式2-3（６月以降分）'!AR202)</f>
        <v/>
      </c>
      <c r="AS202" s="915" t="str">
        <f aca="false">IF('別紙様式2-3（６月以降分）'!AS202="","",'別紙様式2-3（６月以降分）'!AS202)</f>
        <v/>
      </c>
      <c r="AT202" s="916" t="str">
        <f aca="false">IF(AV204="","",IF(V204&lt;V202,"！加算の要件上は問題ありませんが、令和６年度当初の新加算の加算率と比較して、移行後の加算率が下がる計画になっています。",""))</f>
        <v/>
      </c>
      <c r="AU202" s="939"/>
      <c r="AV202" s="918"/>
      <c r="AW202" s="878" t="str">
        <f aca="false">IF('別紙様式2-2（４・５月分）'!O155="","",'別紙様式2-2（４・５月分）'!O155)</f>
        <v/>
      </c>
      <c r="AX202" s="834" t="e">
        <f aca="false">IF(SUM('別紙様式2-2（４・５月分）'!P155:P157)=0,"",SUM('別紙様式2-2（４・５月分）'!P155:P157))</f>
        <v>#N/A</v>
      </c>
      <c r="AY202" s="940" t="e">
        <f aca="false">IFERROR(VLOOKUP(K202,【参考】数式用!$AJ$2:$AK$24,2,FALSE),"")))</f>
        <v>#N/A</v>
      </c>
      <c r="AZ202" s="685"/>
      <c r="BE202" s="12"/>
      <c r="BF202" s="832" t="str">
        <f aca="false">G202</f>
        <v/>
      </c>
      <c r="BG202" s="832"/>
      <c r="BH202" s="832"/>
    </row>
    <row r="203" customFormat="false" ht="15" hidden="false" customHeight="true" outlineLevel="0" collapsed="false">
      <c r="A203" s="731"/>
      <c r="B203" s="732"/>
      <c r="C203" s="732"/>
      <c r="D203" s="732"/>
      <c r="E203" s="732"/>
      <c r="F203" s="732"/>
      <c r="G203" s="733"/>
      <c r="H203" s="733"/>
      <c r="I203" s="733"/>
      <c r="J203" s="861"/>
      <c r="K203" s="733"/>
      <c r="L203" s="862"/>
      <c r="M203" s="863"/>
      <c r="N203" s="838" t="str">
        <f aca="false">IF('別紙様式2-2（４・５月分）'!Q156="","",'別紙様式2-2（４・５月分）'!Q156)</f>
        <v/>
      </c>
      <c r="O203" s="864"/>
      <c r="P203" s="814"/>
      <c r="Q203" s="814"/>
      <c r="R203" s="814"/>
      <c r="S203" s="865"/>
      <c r="T203" s="816"/>
      <c r="U203" s="904"/>
      <c r="V203" s="866"/>
      <c r="W203" s="819"/>
      <c r="X203" s="905"/>
      <c r="Y203" s="627"/>
      <c r="Z203" s="905"/>
      <c r="AA203" s="627"/>
      <c r="AB203" s="905"/>
      <c r="AC203" s="627"/>
      <c r="AD203" s="905"/>
      <c r="AE203" s="627"/>
      <c r="AF203" s="627"/>
      <c r="AG203" s="627"/>
      <c r="AH203" s="822"/>
      <c r="AI203" s="867"/>
      <c r="AJ203" s="906"/>
      <c r="AK203" s="938"/>
      <c r="AL203" s="908"/>
      <c r="AM203" s="909"/>
      <c r="AN203" s="910"/>
      <c r="AO203" s="705"/>
      <c r="AP203" s="912"/>
      <c r="AQ203" s="705"/>
      <c r="AR203" s="914"/>
      <c r="AS203" s="915"/>
      <c r="AT203" s="921" t="str">
        <f aca="false">IF(AV204="","",IF(OR(AB204="",AB204&lt;&gt;7,AD204="",AD204&lt;&gt;3),"！算定期間の終わりが令和７年３月になっていません。年度内の廃止予定等がなければ、算定対象月を令和７年３月にしてください。",""))</f>
        <v/>
      </c>
      <c r="AU203" s="939"/>
      <c r="AV203" s="918"/>
      <c r="AW203" s="878" t="str">
        <f aca="false">IF('別紙様式2-2（４・５月分）'!O156="","",'別紙様式2-2（４・５月分）'!O156)</f>
        <v/>
      </c>
      <c r="AX203" s="834"/>
      <c r="AY203" s="940"/>
      <c r="AZ203" s="574"/>
      <c r="BE203" s="12"/>
      <c r="BF203" s="832" t="str">
        <f aca="false">G202</f>
        <v/>
      </c>
      <c r="BG203" s="832"/>
      <c r="BH203" s="832"/>
    </row>
    <row r="204" customFormat="false" ht="15" hidden="false" customHeight="true" outlineLevel="0" collapsed="false">
      <c r="A204" s="731"/>
      <c r="B204" s="732"/>
      <c r="C204" s="732"/>
      <c r="D204" s="732"/>
      <c r="E204" s="732"/>
      <c r="F204" s="732"/>
      <c r="G204" s="733"/>
      <c r="H204" s="733"/>
      <c r="I204" s="733"/>
      <c r="J204" s="861"/>
      <c r="K204" s="733"/>
      <c r="L204" s="862"/>
      <c r="M204" s="863"/>
      <c r="N204" s="838"/>
      <c r="O204" s="864"/>
      <c r="P204" s="874" t="s">
        <v>118</v>
      </c>
      <c r="Q204" s="877" t="e">
        <f aca="false">IFERROR(VLOOKUP('別紙様式2-2（４・５月分）'!AR155,【参考】数式用!$AT$5:$AV$22,3,FALSE),"")))</f>
        <v>#N/A</v>
      </c>
      <c r="R204" s="875" t="s">
        <v>120</v>
      </c>
      <c r="S204" s="870" t="e">
        <f aca="false">IFERROR(VLOOKUP(K202,【参考】数式用!$A$5:$AB$27,MATCH(Q204,【参考】数式用!$B$4:$AB$4,0)+1,0),"")))</f>
        <v>#N/A</v>
      </c>
      <c r="T204" s="844" t="s">
        <v>464</v>
      </c>
      <c r="U204" s="923"/>
      <c r="V204" s="871" t="e">
        <f aca="false">IFERROR(VLOOKUP(K202,【参考】数式用!$A$5:$AB$27,MATCH(U204,【参考】数式用!$B$4:$AB$4,0)+1,0),"")))</f>
        <v>#N/A</v>
      </c>
      <c r="W204" s="847" t="s">
        <v>114</v>
      </c>
      <c r="X204" s="924"/>
      <c r="Y204" s="668" t="s">
        <v>115</v>
      </c>
      <c r="Z204" s="924"/>
      <c r="AA204" s="668" t="s">
        <v>406</v>
      </c>
      <c r="AB204" s="924"/>
      <c r="AC204" s="668" t="s">
        <v>115</v>
      </c>
      <c r="AD204" s="924"/>
      <c r="AE204" s="668" t="s">
        <v>116</v>
      </c>
      <c r="AF204" s="668" t="s">
        <v>127</v>
      </c>
      <c r="AG204" s="668" t="str">
        <f aca="false">IF(X204&gt;=1,(AB204*12+AD204)-(X204*12+Z204)+1,"")</f>
        <v/>
      </c>
      <c r="AH204" s="850" t="s">
        <v>407</v>
      </c>
      <c r="AI204" s="851" t="str">
        <f aca="false">IFERROR(ROUNDDOWN(ROUND(L202*V204,0)*M202,0)*AG204,"")</f>
        <v/>
      </c>
      <c r="AJ204" s="925" t="str">
        <f aca="false">IFERROR(ROUNDDOWN(ROUND((L202*(V204-AX202)),0)*M202,0)*AG204,"")</f>
        <v/>
      </c>
      <c r="AK204" s="853" t="e">
        <f aca="false">IFERROR(ROUNDDOWN(ROUNDDOWN(ROUND(L202*VLOOKUP(K202,【参考】数式用!$A$5:$AB$27,MATCH("新加算Ⅳ",【参考】数式用!$B$4:$AB$4,0)+1,0),0)*M202,0)*AG204*0.5,0),"")),0),0),0))</f>
        <v>#N/A</v>
      </c>
      <c r="AL204" s="926"/>
      <c r="AM204" s="941" t="e">
        <f aca="false">IFERROR(IF('別紙様式2-2（４・５月分）'!Q157="ベア加算","", IF(OR(U204="新加算Ⅰ",U204="新加算Ⅱ",U204="新加算Ⅲ",U204="新加算Ⅳ"),ROUNDDOWN(ROUND(L202*VLOOKUP(K202,【参考】数式用!$A$5:$I$27,MATCH("ベア加算",【参考】数式用!$B$4:$I$4,0)+1,0),0)*M202,0)*AG204,"")),"")),0),0))))</f>
        <v>#N/A</v>
      </c>
      <c r="AN204" s="928"/>
      <c r="AO204" s="931"/>
      <c r="AP204" s="930"/>
      <c r="AQ204" s="931"/>
      <c r="AR204" s="932"/>
      <c r="AS204" s="933"/>
      <c r="AT204" s="921"/>
      <c r="AU204" s="612"/>
      <c r="AV204" s="832" t="str">
        <f aca="false">IF(OR(AB202&lt;&gt;7,AD202&lt;&gt;3),"V列に色付け","")</f>
        <v/>
      </c>
      <c r="AW204" s="878"/>
      <c r="AX204" s="834"/>
      <c r="AY204" s="934"/>
      <c r="AZ204" s="836" t="e">
        <f aca="false">IF(AM204&lt;&gt;"",IF(AN204="○","入力済","未入力"),"")</f>
        <v>#N/A</v>
      </c>
      <c r="BA204" s="836" t="str">
        <f aca="false">IF(OR(U204="新加算Ⅰ",U204="新加算Ⅱ",U204="新加算Ⅲ",U204="新加算Ⅳ",U204="新加算Ⅴ（１）",U204="新加算Ⅴ（２）",U204="新加算Ⅴ（３）",U204="新加算ⅠⅤ（４）",U204="新加算Ⅴ（５）",U204="新加算Ⅴ（６）",U204="新加算Ⅴ（８）",U204="新加算Ⅴ（11）"),IF(OR(AO204="○",AO204="令和６年度中に満たす"),"入力済","未入力"),"")</f>
        <v/>
      </c>
      <c r="BB204" s="836" t="str">
        <f aca="false">IF(OR(U204="新加算Ⅴ（７）",U204="新加算Ⅴ（９）",U204="新加算Ⅴ（10）",U204="新加算Ⅴ（12）",U204="新加算Ⅴ（13）",U204="新加算Ⅴ（14）"),IF(OR(AP204="○",AP204="令和６年度中に満たす"),"入力済","未入力"),"")</f>
        <v/>
      </c>
      <c r="BC204" s="836" t="str">
        <f aca="false">IF(OR(U204="新加算Ⅰ",U204="新加算Ⅱ",U204="新加算Ⅲ",U204="新加算Ⅴ（１）",U204="新加算Ⅴ（３）",U204="新加算Ⅴ（８）"),IF(OR(AQ204="○",AQ204="令和６年度中に満たす"),"入力済","未入力"),"")</f>
        <v/>
      </c>
      <c r="BD204" s="935" t="str">
        <f aca="false">IF(OR(U204="新加算Ⅰ",U204="新加算Ⅱ",U204="新加算Ⅴ（１）",U204="新加算Ⅴ（２）",U204="新加算Ⅴ（３）",U204="新加算Ⅴ（４）",U204="新加算Ⅴ（５）",U204="新加算Ⅴ（６）",U204="新加算Ⅴ（７）",U204="新加算Ⅴ（９）",U204="新加算Ⅴ（10）",U204="新加算Ⅴ（12）"),IF(OR(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（病院等（老健以外）)",K202&lt;&gt;"（介護予防）短期入所療養介護（医療院）"),AR204&lt;&gt;""),1,""),"")</f>
        <v/>
      </c>
      <c r="BE204" s="832" t="str">
        <f aca="false">IF(OR(U204="新加算Ⅰ",U204="新加算Ⅴ（１）",U204="新加算Ⅴ（２）",U204="新加算Ⅴ（５）",U204="新加算Ⅴ（７）",U204="新加算Ⅴ（10）"),IF(AS204="","未入力","入力済"),"")</f>
        <v/>
      </c>
      <c r="BF204" s="832" t="str">
        <f aca="false">G202</f>
        <v/>
      </c>
      <c r="BG204" s="832"/>
      <c r="BH204" s="832"/>
    </row>
    <row r="205" customFormat="false" ht="30" hidden="false" customHeight="true" outlineLevel="0" collapsed="false">
      <c r="A205" s="731"/>
      <c r="B205" s="732"/>
      <c r="C205" s="732"/>
      <c r="D205" s="732"/>
      <c r="E205" s="732"/>
      <c r="F205" s="732"/>
      <c r="G205" s="733"/>
      <c r="H205" s="733"/>
      <c r="I205" s="733"/>
      <c r="J205" s="861"/>
      <c r="K205" s="733"/>
      <c r="L205" s="862"/>
      <c r="M205" s="863"/>
      <c r="N205" s="860" t="str">
        <f aca="false">IF('別紙様式2-2（４・５月分）'!Q157="","",'別紙様式2-2（４・５月分）'!Q157)</f>
        <v/>
      </c>
      <c r="O205" s="864"/>
      <c r="P205" s="874"/>
      <c r="Q205" s="877"/>
      <c r="R205" s="875"/>
      <c r="S205" s="870"/>
      <c r="T205" s="844"/>
      <c r="U205" s="923"/>
      <c r="V205" s="871"/>
      <c r="W205" s="847"/>
      <c r="X205" s="924"/>
      <c r="Y205" s="668"/>
      <c r="Z205" s="924"/>
      <c r="AA205" s="668"/>
      <c r="AB205" s="924"/>
      <c r="AC205" s="668"/>
      <c r="AD205" s="924"/>
      <c r="AE205" s="668"/>
      <c r="AF205" s="668"/>
      <c r="AG205" s="668"/>
      <c r="AH205" s="850"/>
      <c r="AI205" s="851"/>
      <c r="AJ205" s="925"/>
      <c r="AK205" s="853"/>
      <c r="AL205" s="926"/>
      <c r="AM205" s="941"/>
      <c r="AN205" s="928"/>
      <c r="AO205" s="931"/>
      <c r="AP205" s="930"/>
      <c r="AQ205" s="931"/>
      <c r="AR205" s="932"/>
      <c r="AS205" s="933"/>
      <c r="AT205" s="936" t="str">
        <f aca="false">IF(AV204="","",IF(OR(U204="",AND(N205="ベア加算なし",OR(U204="新加算Ⅰ",U204="新加算Ⅱ",U204="新加算Ⅲ",U204="新加算Ⅳ"),AN204=""),AND(OR(U204="新加算Ⅰ",U204="新加算Ⅱ",U204="新加算Ⅲ",U204="新加算Ⅳ"),AO204=""),AND(OR(U204="新加算Ⅰ",U204="新加算Ⅱ",U204="新加算Ⅲ"),AQ204=""),AND(OR(U204="新加算Ⅰ",U204="新加算Ⅱ"),AR204=""),AND(OR(U204="新加算Ⅰ"),AS204="")),"！記入が必要な欄（ピンク色のセル）に空欄があります。空欄を埋めてください。",""))</f>
        <v/>
      </c>
      <c r="AU205" s="612"/>
      <c r="AV205" s="832"/>
      <c r="AW205" s="878" t="str">
        <f aca="false">IF('別紙様式2-2（４・５月分）'!O157="","",'別紙様式2-2（４・５月分）'!O157)</f>
        <v/>
      </c>
      <c r="AX205" s="834"/>
      <c r="AY205" s="937"/>
      <c r="AZ205" s="836" t="str">
        <f aca="false">IF(OR(U205="新加算Ⅰ",U205="新加算Ⅱ",U205="新加算Ⅲ",U205="新加算Ⅳ",U205="新加算Ⅴ（１）",U205="新加算Ⅴ（２）",U205="新加算Ⅴ（３）",U205="新加算ⅠⅤ（４）",U205="新加算Ⅴ（５）",U205="新加算Ⅴ（６）",U205="新加算Ⅴ（８）",U205="新加算Ⅴ（11）"),IF(AJ205="○","","未入力"),"")</f>
        <v/>
      </c>
      <c r="BA205" s="836" t="str">
        <f aca="false">IF(OR(V205="新加算Ⅰ",V205="新加算Ⅱ",V205="新加算Ⅲ",V205="新加算Ⅳ",V205="新加算Ⅴ（１）",V205="新加算Ⅴ（２）",V205="新加算Ⅴ（３）",V205="新加算ⅠⅤ（４）",V205="新加算Ⅴ（５）",V205="新加算Ⅴ（６）",V205="新加算Ⅴ（８）",V205="新加算Ⅴ（11）"),IF(AK205="○","","未入力"),"")</f>
        <v/>
      </c>
      <c r="BB205" s="836" t="str">
        <f aca="false">IF(OR(V205="新加算Ⅴ（７）",V205="新加算Ⅴ（９）",V205="新加算Ⅴ（10）",V205="新加算Ⅴ（12）",V205="新加算Ⅴ（13）",V205="新加算Ⅴ（14）"),IF(AL205="○","","未入力"),"")</f>
        <v/>
      </c>
      <c r="BC205" s="836" t="str">
        <f aca="false">IF(OR(V205="新加算Ⅰ",V205="新加算Ⅱ",V205="新加算Ⅲ",V205="新加算Ⅴ（１）",V205="新加算Ⅴ（３）",V205="新加算Ⅴ（８）"),IF(AM205="○","","未入力"),"")</f>
        <v/>
      </c>
      <c r="BD205" s="935" t="str">
        <f aca="false">IF(OR(V205="新加算Ⅰ",V205="新加算Ⅱ",V205="新加算Ⅴ（１）",V205="新加算Ⅴ（２）",V205="新加算Ⅴ（３）",V205="新加算Ⅴ（４）",V205="新加算Ⅴ（５）",V205="新加算Ⅴ（６）",V205="新加算Ⅴ（７）",V205="新加算Ⅴ（９）",V205="新加算Ⅴ（10）",V205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5" s="832" t="str">
        <f aca="false">IF(AND(U205&lt;&gt;"（参考）令和７年度の移行予定",OR(V205="新加算Ⅰ",V205="新加算Ⅴ（１）",V205="新加算Ⅴ（２）",V205="新加算Ⅴ（５）",V205="新加算Ⅴ（７）",V205="新加算Ⅴ（10）")),IF(AO205="","未入力",IF(AO205="いずれも取得していない","要件を満たさない","")),"")</f>
        <v/>
      </c>
      <c r="BF205" s="832" t="str">
        <f aca="false">G202</f>
        <v/>
      </c>
      <c r="BG205" s="832"/>
      <c r="BH205" s="832"/>
    </row>
    <row r="206" customFormat="false" ht="30" hidden="false" customHeight="true" outlineLevel="0" collapsed="false">
      <c r="A206" s="617" t="n">
        <v>49</v>
      </c>
      <c r="B206" s="618" t="str">
        <f aca="false">IF(基本情報入力シート!C102="","",基本情報入力シート!C102)</f>
        <v/>
      </c>
      <c r="C206" s="618"/>
      <c r="D206" s="618"/>
      <c r="E206" s="618"/>
      <c r="F206" s="618"/>
      <c r="G206" s="619" t="str">
        <f aca="false">IF(基本情報入力シート!M102="","",基本情報入力シート!M102)</f>
        <v/>
      </c>
      <c r="H206" s="619" t="str">
        <f aca="false">IF(基本情報入力シート!R102="","",基本情報入力シート!R102)</f>
        <v/>
      </c>
      <c r="I206" s="619" t="str">
        <f aca="false">IF(基本情報入力シート!W102="","",基本情報入力シート!W102)</f>
        <v/>
      </c>
      <c r="J206" s="809" t="str">
        <f aca="false">IF(基本情報入力シート!X102="","",基本情報入力シート!X102)</f>
        <v/>
      </c>
      <c r="K206" s="619" t="str">
        <f aca="false">IF(基本情報入力シート!Y102="","",基本情報入力シート!Y102)</f>
        <v/>
      </c>
      <c r="L206" s="810" t="str">
        <f aca="false">IF(基本情報入力シート!AB102="","",基本情報入力シート!AB102)</f>
        <v/>
      </c>
      <c r="M206" s="811" t="e">
        <f aca="false">IF(基本情報入力シート!AC102="","",基本情報入力シート!AC102)</f>
        <v>#N/A</v>
      </c>
      <c r="N206" s="812" t="str">
        <f aca="false">IF('別紙様式2-2（４・５月分）'!Q158="","",'別紙様式2-2（４・５月分）'!Q158)</f>
        <v/>
      </c>
      <c r="O206" s="864" t="e">
        <f aca="false">IF(SUM('別紙様式2-2（４・５月分）'!R158:R160)=0,"",SUM('別紙様式2-2（４・５月分）'!R158:R160))</f>
        <v>#N/A</v>
      </c>
      <c r="P206" s="814" t="e">
        <f aca="false">IFERROR(VLOOKUP('別紙様式2-2（４・５月分）'!AR158,【参考】数式用!$AT$5:$AU$22,2,FALSE),"")))</f>
        <v>#N/A</v>
      </c>
      <c r="Q206" s="814"/>
      <c r="R206" s="814"/>
      <c r="S206" s="865" t="e">
        <f aca="false">IFERROR(VLOOKUP(K206,【参考】数式用!$A$5:$AB$27,MATCH(P206,【参考】数式用!$B$4:$AB$4,0)+1,0),"")))</f>
        <v>#N/A</v>
      </c>
      <c r="T206" s="816" t="s">
        <v>463</v>
      </c>
      <c r="U206" s="904" t="str">
        <f aca="false">IF('別紙様式2-3（６月以降分）'!U206="","",'別紙様式2-3（６月以降分）'!U206)</f>
        <v/>
      </c>
      <c r="V206" s="866" t="e">
        <f aca="false">IFERROR(VLOOKUP(K206,【参考】数式用!$A$5:$AB$27,MATCH(U206,【参考】数式用!$B$4:$AB$4,0)+1,0),"")))</f>
        <v>#N/A</v>
      </c>
      <c r="W206" s="819" t="s">
        <v>114</v>
      </c>
      <c r="X206" s="905" t="n">
        <f aca="false">'別紙様式2-3（６月以降分）'!X206</f>
        <v>6</v>
      </c>
      <c r="Y206" s="627" t="s">
        <v>115</v>
      </c>
      <c r="Z206" s="905" t="n">
        <f aca="false">'別紙様式2-3（６月以降分）'!Z206</f>
        <v>6</v>
      </c>
      <c r="AA206" s="627" t="s">
        <v>406</v>
      </c>
      <c r="AB206" s="905" t="n">
        <f aca="false">'別紙様式2-3（６月以降分）'!AB206</f>
        <v>7</v>
      </c>
      <c r="AC206" s="627" t="s">
        <v>115</v>
      </c>
      <c r="AD206" s="905" t="n">
        <f aca="false">'別紙様式2-3（６月以降分）'!AD206</f>
        <v>3</v>
      </c>
      <c r="AE206" s="627" t="s">
        <v>116</v>
      </c>
      <c r="AF206" s="627" t="s">
        <v>127</v>
      </c>
      <c r="AG206" s="627" t="n">
        <f aca="false">IF(X206&gt;=1,(AB206*12+AD206)-(X206*12+Z206)+1,"")</f>
        <v>10</v>
      </c>
      <c r="AH206" s="822" t="s">
        <v>407</v>
      </c>
      <c r="AI206" s="867" t="str">
        <f aca="false">'別紙様式2-3（６月以降分）'!AI206</f>
        <v/>
      </c>
      <c r="AJ206" s="906" t="str">
        <f aca="false">'別紙様式2-3（６月以降分）'!AJ206</f>
        <v/>
      </c>
      <c r="AK206" s="938" t="n">
        <f aca="false">'別紙様式2-3（６月以降分）'!AK206</f>
        <v>0</v>
      </c>
      <c r="AL206" s="908" t="str">
        <f aca="false">IF('別紙様式2-3（６月以降分）'!AL206="","",'別紙様式2-3（６月以降分）'!AL206)</f>
        <v/>
      </c>
      <c r="AM206" s="909" t="n">
        <f aca="false">'別紙様式2-3（６月以降分）'!AM206</f>
        <v>0</v>
      </c>
      <c r="AN206" s="910" t="str">
        <f aca="false">IF('別紙様式2-3（６月以降分）'!AN206="","",'別紙様式2-3（６月以降分）'!AN206)</f>
        <v/>
      </c>
      <c r="AO206" s="705" t="str">
        <f aca="false">IF('別紙様式2-3（６月以降分）'!AO206="","",'別紙様式2-3（６月以降分）'!AO206)</f>
        <v/>
      </c>
      <c r="AP206" s="912" t="str">
        <f aca="false">IF('別紙様式2-3（６月以降分）'!AP206="","",'別紙様式2-3（６月以降分）'!AP206)</f>
        <v/>
      </c>
      <c r="AQ206" s="705" t="str">
        <f aca="false">IF('別紙様式2-3（６月以降分）'!AQ206="","",'別紙様式2-3（６月以降分）'!AQ206)</f>
        <v/>
      </c>
      <c r="AR206" s="914" t="str">
        <f aca="false">IF('別紙様式2-3（６月以降分）'!AR206="","",'別紙様式2-3（６月以降分）'!AR206)</f>
        <v/>
      </c>
      <c r="AS206" s="915" t="str">
        <f aca="false">IF('別紙様式2-3（６月以降分）'!AS206="","",'別紙様式2-3（６月以降分）'!AS206)</f>
        <v/>
      </c>
      <c r="AT206" s="916" t="str">
        <f aca="false">IF(AV208="","",IF(V208&lt;V206,"！加算の要件上は問題ありませんが、令和６年度当初の新加算の加算率と比較して、移行後の加算率が下がる計画になっています。",""))</f>
        <v/>
      </c>
      <c r="AU206" s="939"/>
      <c r="AV206" s="918"/>
      <c r="AW206" s="878" t="str">
        <f aca="false">IF('別紙様式2-2（４・５月分）'!O158="","",'別紙様式2-2（４・５月分）'!O158)</f>
        <v/>
      </c>
      <c r="AX206" s="834" t="e">
        <f aca="false">IF(SUM('別紙様式2-2（４・５月分）'!P158:P160)=0,"",SUM('別紙様式2-2（４・５月分）'!P158:P160))</f>
        <v>#N/A</v>
      </c>
      <c r="AY206" s="920" t="e">
        <f aca="false">IFERROR(VLOOKUP(K206,【参考】数式用!$AJ$2:$AK$24,2,FALSE),"")))</f>
        <v>#N/A</v>
      </c>
      <c r="AZ206" s="685"/>
      <c r="BE206" s="12"/>
      <c r="BF206" s="832" t="str">
        <f aca="false">G206</f>
        <v/>
      </c>
      <c r="BG206" s="832"/>
      <c r="BH206" s="832"/>
    </row>
    <row r="207" customFormat="false" ht="15" hidden="false" customHeight="true" outlineLevel="0" collapsed="false">
      <c r="A207" s="617"/>
      <c r="B207" s="618"/>
      <c r="C207" s="618"/>
      <c r="D207" s="618"/>
      <c r="E207" s="618"/>
      <c r="F207" s="618"/>
      <c r="G207" s="619"/>
      <c r="H207" s="619"/>
      <c r="I207" s="619"/>
      <c r="J207" s="809"/>
      <c r="K207" s="619"/>
      <c r="L207" s="810"/>
      <c r="M207" s="811"/>
      <c r="N207" s="838" t="str">
        <f aca="false">IF('別紙様式2-2（４・５月分）'!Q159="","",'別紙様式2-2（４・５月分）'!Q159)</f>
        <v/>
      </c>
      <c r="O207" s="864"/>
      <c r="P207" s="814"/>
      <c r="Q207" s="814"/>
      <c r="R207" s="814"/>
      <c r="S207" s="865"/>
      <c r="T207" s="816"/>
      <c r="U207" s="904"/>
      <c r="V207" s="866"/>
      <c r="W207" s="819"/>
      <c r="X207" s="905"/>
      <c r="Y207" s="627"/>
      <c r="Z207" s="905"/>
      <c r="AA207" s="627"/>
      <c r="AB207" s="905"/>
      <c r="AC207" s="627"/>
      <c r="AD207" s="905"/>
      <c r="AE207" s="627"/>
      <c r="AF207" s="627"/>
      <c r="AG207" s="627"/>
      <c r="AH207" s="822"/>
      <c r="AI207" s="867"/>
      <c r="AJ207" s="906"/>
      <c r="AK207" s="938"/>
      <c r="AL207" s="908"/>
      <c r="AM207" s="909"/>
      <c r="AN207" s="910"/>
      <c r="AO207" s="705"/>
      <c r="AP207" s="912"/>
      <c r="AQ207" s="705"/>
      <c r="AR207" s="914"/>
      <c r="AS207" s="915"/>
      <c r="AT207" s="921" t="str">
        <f aca="false">IF(AV208="","",IF(OR(AB208="",AB208&lt;&gt;7,AD208="",AD208&lt;&gt;3),"！算定期間の終わりが令和７年３月になっていません。年度内の廃止予定等がなければ、算定対象月を令和７年３月にしてください。",""))</f>
        <v/>
      </c>
      <c r="AU207" s="939"/>
      <c r="AV207" s="918"/>
      <c r="AW207" s="878" t="str">
        <f aca="false">IF('別紙様式2-2（４・５月分）'!O159="","",'別紙様式2-2（４・５月分）'!O159)</f>
        <v/>
      </c>
      <c r="AX207" s="834"/>
      <c r="AY207" s="920"/>
      <c r="AZ207" s="574"/>
      <c r="BE207" s="12"/>
      <c r="BF207" s="832" t="str">
        <f aca="false">G206</f>
        <v/>
      </c>
      <c r="BG207" s="832"/>
      <c r="BH207" s="832"/>
    </row>
    <row r="208" customFormat="false" ht="15" hidden="false" customHeight="true" outlineLevel="0" collapsed="false">
      <c r="A208" s="617"/>
      <c r="B208" s="618"/>
      <c r="C208" s="618"/>
      <c r="D208" s="618"/>
      <c r="E208" s="618"/>
      <c r="F208" s="618"/>
      <c r="G208" s="619"/>
      <c r="H208" s="619"/>
      <c r="I208" s="619"/>
      <c r="J208" s="809"/>
      <c r="K208" s="619"/>
      <c r="L208" s="810"/>
      <c r="M208" s="811"/>
      <c r="N208" s="838"/>
      <c r="O208" s="864"/>
      <c r="P208" s="874" t="s">
        <v>118</v>
      </c>
      <c r="Q208" s="877" t="e">
        <f aca="false">IFERROR(VLOOKUP('別紙様式2-2（４・５月分）'!AR158,【参考】数式用!$AT$5:$AV$22,3,FALSE),"")))</f>
        <v>#N/A</v>
      </c>
      <c r="R208" s="875" t="s">
        <v>120</v>
      </c>
      <c r="S208" s="876" t="e">
        <f aca="false">IFERROR(VLOOKUP(K206,【参考】数式用!$A$5:$AB$27,MATCH(Q208,【参考】数式用!$B$4:$AB$4,0)+1,0),"")))</f>
        <v>#N/A</v>
      </c>
      <c r="T208" s="844" t="s">
        <v>464</v>
      </c>
      <c r="U208" s="923"/>
      <c r="V208" s="871" t="e">
        <f aca="false">IFERROR(VLOOKUP(K206,【参考】数式用!$A$5:$AB$27,MATCH(U208,【参考】数式用!$B$4:$AB$4,0)+1,0),"")))</f>
        <v>#N/A</v>
      </c>
      <c r="W208" s="847" t="s">
        <v>114</v>
      </c>
      <c r="X208" s="924"/>
      <c r="Y208" s="668" t="s">
        <v>115</v>
      </c>
      <c r="Z208" s="924"/>
      <c r="AA208" s="668" t="s">
        <v>406</v>
      </c>
      <c r="AB208" s="924"/>
      <c r="AC208" s="668" t="s">
        <v>115</v>
      </c>
      <c r="AD208" s="924"/>
      <c r="AE208" s="668" t="s">
        <v>116</v>
      </c>
      <c r="AF208" s="668" t="s">
        <v>127</v>
      </c>
      <c r="AG208" s="668" t="str">
        <f aca="false">IF(X208&gt;=1,(AB208*12+AD208)-(X208*12+Z208)+1,"")</f>
        <v/>
      </c>
      <c r="AH208" s="850" t="s">
        <v>407</v>
      </c>
      <c r="AI208" s="851" t="str">
        <f aca="false">IFERROR(ROUNDDOWN(ROUND(L206*V208,0)*M206,0)*AG208,"")</f>
        <v/>
      </c>
      <c r="AJ208" s="925" t="str">
        <f aca="false">IFERROR(ROUNDDOWN(ROUND((L206*(V208-AX206)),0)*M206,0)*AG208,"")</f>
        <v/>
      </c>
      <c r="AK208" s="853" t="e">
        <f aca="false">IFERROR(ROUNDDOWN(ROUNDDOWN(ROUND(L206*VLOOKUP(K206,【参考】数式用!$A$5:$AB$27,MATCH("新加算Ⅳ",【参考】数式用!$B$4:$AB$4,0)+1,0),0)*M206,0)*AG208*0.5,0),"")),0),0),0))</f>
        <v>#N/A</v>
      </c>
      <c r="AL208" s="926"/>
      <c r="AM208" s="941" t="e">
        <f aca="false">IFERROR(IF('別紙様式2-2（４・５月分）'!Q160="ベア加算","", IF(OR(U208="新加算Ⅰ",U208="新加算Ⅱ",U208="新加算Ⅲ",U208="新加算Ⅳ"),ROUNDDOWN(ROUND(L206*VLOOKUP(K206,【参考】数式用!$A$5:$I$27,MATCH("ベア加算",【参考】数式用!$B$4:$I$4,0)+1,0),0)*M206,0)*AG208,"")),"")),0),0))))</f>
        <v>#N/A</v>
      </c>
      <c r="AN208" s="928"/>
      <c r="AO208" s="931"/>
      <c r="AP208" s="930"/>
      <c r="AQ208" s="931"/>
      <c r="AR208" s="932"/>
      <c r="AS208" s="933"/>
      <c r="AT208" s="921"/>
      <c r="AU208" s="612"/>
      <c r="AV208" s="832" t="str">
        <f aca="false">IF(OR(AB206&lt;&gt;7,AD206&lt;&gt;3),"V列に色付け","")</f>
        <v/>
      </c>
      <c r="AW208" s="878"/>
      <c r="AX208" s="834"/>
      <c r="AY208" s="934"/>
      <c r="AZ208" s="836" t="e">
        <f aca="false">IF(AM208&lt;&gt;"",IF(AN208="○","入力済","未入力"),"")</f>
        <v>#N/A</v>
      </c>
      <c r="BA208" s="836" t="str">
        <f aca="false">IF(OR(U208="新加算Ⅰ",U208="新加算Ⅱ",U208="新加算Ⅲ",U208="新加算Ⅳ",U208="新加算Ⅴ（１）",U208="新加算Ⅴ（２）",U208="新加算Ⅴ（３）",U208="新加算ⅠⅤ（４）",U208="新加算Ⅴ（５）",U208="新加算Ⅴ（６）",U208="新加算Ⅴ（８）",U208="新加算Ⅴ（11）"),IF(OR(AO208="○",AO208="令和６年度中に満たす"),"入力済","未入力"),"")</f>
        <v/>
      </c>
      <c r="BB208" s="836" t="str">
        <f aca="false">IF(OR(U208="新加算Ⅴ（７）",U208="新加算Ⅴ（９）",U208="新加算Ⅴ（10）",U208="新加算Ⅴ（12）",U208="新加算Ⅴ（13）",U208="新加算Ⅴ（14）"),IF(OR(AP208="○",AP208="令和６年度中に満たす"),"入力済","未入力"),"")</f>
        <v/>
      </c>
      <c r="BC208" s="836" t="str">
        <f aca="false">IF(OR(U208="新加算Ⅰ",U208="新加算Ⅱ",U208="新加算Ⅲ",U208="新加算Ⅴ（１）",U208="新加算Ⅴ（３）",U208="新加算Ⅴ（８）"),IF(OR(AQ208="○",AQ208="令和６年度中に満たす"),"入力済","未入力"),"")</f>
        <v/>
      </c>
      <c r="BD208" s="935" t="str">
        <f aca="false">IF(OR(U208="新加算Ⅰ",U208="新加算Ⅱ",U208="新加算Ⅴ（１）",U208="新加算Ⅴ（２）",U208="新加算Ⅴ（３）",U208="新加算Ⅴ（４）",U208="新加算Ⅴ（５）",U208="新加算Ⅴ（６）",U208="新加算Ⅴ（７）",U208="新加算Ⅴ（９）",U208="新加算Ⅴ（10）",U208="新加算Ⅴ（12）"),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（病院等（老健以外）)",K206&lt;&gt;"（介護予防）短期入所療養介護（医療院）"),AR208&lt;&gt;""),1,""),"")</f>
        <v/>
      </c>
      <c r="BE208" s="832" t="str">
        <f aca="false">IF(OR(U208="新加算Ⅰ",U208="新加算Ⅴ（１）",U208="新加算Ⅴ（２）",U208="新加算Ⅴ（５）",U208="新加算Ⅴ（７）",U208="新加算Ⅴ（10）"),IF(AS208="","未入力","入力済"),"")</f>
        <v/>
      </c>
      <c r="BF208" s="832" t="str">
        <f aca="false">G206</f>
        <v/>
      </c>
      <c r="BG208" s="832"/>
      <c r="BH208" s="832"/>
    </row>
    <row r="209" customFormat="false" ht="30" hidden="false" customHeight="true" outlineLevel="0" collapsed="false">
      <c r="A209" s="617"/>
      <c r="B209" s="618"/>
      <c r="C209" s="618"/>
      <c r="D209" s="618"/>
      <c r="E209" s="618"/>
      <c r="F209" s="618"/>
      <c r="G209" s="619"/>
      <c r="H209" s="619"/>
      <c r="I209" s="619"/>
      <c r="J209" s="809"/>
      <c r="K209" s="619"/>
      <c r="L209" s="810"/>
      <c r="M209" s="811"/>
      <c r="N209" s="860" t="str">
        <f aca="false">IF('別紙様式2-2（４・５月分）'!Q160="","",'別紙様式2-2（４・５月分）'!Q160)</f>
        <v/>
      </c>
      <c r="O209" s="864"/>
      <c r="P209" s="874"/>
      <c r="Q209" s="877"/>
      <c r="R209" s="875"/>
      <c r="S209" s="876"/>
      <c r="T209" s="844"/>
      <c r="U209" s="923"/>
      <c r="V209" s="871"/>
      <c r="W209" s="847"/>
      <c r="X209" s="924"/>
      <c r="Y209" s="668"/>
      <c r="Z209" s="924"/>
      <c r="AA209" s="668"/>
      <c r="AB209" s="924"/>
      <c r="AC209" s="668"/>
      <c r="AD209" s="924"/>
      <c r="AE209" s="668"/>
      <c r="AF209" s="668"/>
      <c r="AG209" s="668"/>
      <c r="AH209" s="850"/>
      <c r="AI209" s="851"/>
      <c r="AJ209" s="925"/>
      <c r="AK209" s="853"/>
      <c r="AL209" s="926"/>
      <c r="AM209" s="941"/>
      <c r="AN209" s="928"/>
      <c r="AO209" s="931"/>
      <c r="AP209" s="930"/>
      <c r="AQ209" s="931"/>
      <c r="AR209" s="932"/>
      <c r="AS209" s="933"/>
      <c r="AT209" s="936" t="str">
        <f aca="false">IF(AV208="","",IF(OR(U208="",AND(N209="ベア加算なし",OR(U208="新加算Ⅰ",U208="新加算Ⅱ",U208="新加算Ⅲ",U208="新加算Ⅳ"),AN208=""),AND(OR(U208="新加算Ⅰ",U208="新加算Ⅱ",U208="新加算Ⅲ",U208="新加算Ⅳ"),AO208=""),AND(OR(U208="新加算Ⅰ",U208="新加算Ⅱ",U208="新加算Ⅲ"),AQ208=""),AND(OR(U208="新加算Ⅰ",U208="新加算Ⅱ"),AR208=""),AND(OR(U208="新加算Ⅰ"),AS208="")),"！記入が必要な欄（ピンク色のセル）に空欄があります。空欄を埋めてください。",""))</f>
        <v/>
      </c>
      <c r="AU209" s="612"/>
      <c r="AV209" s="832"/>
      <c r="AW209" s="878" t="str">
        <f aca="false">IF('別紙様式2-2（４・５月分）'!O160="","",'別紙様式2-2（４・５月分）'!O160)</f>
        <v/>
      </c>
      <c r="AX209" s="834"/>
      <c r="AY209" s="937"/>
      <c r="AZ209" s="836" t="str">
        <f aca="false">IF(OR(U209="新加算Ⅰ",U209="新加算Ⅱ",U209="新加算Ⅲ",U209="新加算Ⅳ",U209="新加算Ⅴ（１）",U209="新加算Ⅴ（２）",U209="新加算Ⅴ（３）",U209="新加算ⅠⅤ（４）",U209="新加算Ⅴ（５）",U209="新加算Ⅴ（６）",U209="新加算Ⅴ（８）",U209="新加算Ⅴ（11）"),IF(AJ209="○","","未入力"),"")</f>
        <v/>
      </c>
      <c r="BA209" s="836" t="str">
        <f aca="false">IF(OR(V209="新加算Ⅰ",V209="新加算Ⅱ",V209="新加算Ⅲ",V209="新加算Ⅳ",V209="新加算Ⅴ（１）",V209="新加算Ⅴ（２）",V209="新加算Ⅴ（３）",V209="新加算ⅠⅤ（４）",V209="新加算Ⅴ（５）",V209="新加算Ⅴ（６）",V209="新加算Ⅴ（８）",V209="新加算Ⅴ（11）"),IF(AK209="○","","未入力"),"")</f>
        <v/>
      </c>
      <c r="BB209" s="836" t="str">
        <f aca="false">IF(OR(V209="新加算Ⅴ（７）",V209="新加算Ⅴ（９）",V209="新加算Ⅴ（10）",V209="新加算Ⅴ（12）",V209="新加算Ⅴ（13）",V209="新加算Ⅴ（14）"),IF(AL209="○","","未入力"),"")</f>
        <v/>
      </c>
      <c r="BC209" s="836" t="str">
        <f aca="false">IF(OR(V209="新加算Ⅰ",V209="新加算Ⅱ",V209="新加算Ⅲ",V209="新加算Ⅴ（１）",V209="新加算Ⅴ（３）",V209="新加算Ⅴ（８）"),IF(AM209="○","","未入力"),"")</f>
        <v/>
      </c>
      <c r="BD209" s="935" t="str">
        <f aca="false">IF(OR(V209="新加算Ⅰ",V209="新加算Ⅱ",V209="新加算Ⅴ（１）",V209="新加算Ⅴ（２）",V209="新加算Ⅴ（３）",V209="新加算Ⅴ（４）",V209="新加算Ⅴ（５）",V209="新加算Ⅴ（６）",V209="新加算Ⅴ（７）",V209="新加算Ⅴ（９）",V209="新加算Ⅴ（10）",V209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9" s="832" t="str">
        <f aca="false">IF(AND(U209&lt;&gt;"（参考）令和７年度の移行予定",OR(V209="新加算Ⅰ",V209="新加算Ⅴ（１）",V209="新加算Ⅴ（２）",V209="新加算Ⅴ（５）",V209="新加算Ⅴ（７）",V209="新加算Ⅴ（10）")),IF(AO209="","未入力",IF(AO209="いずれも取得していない","要件を満たさない","")),"")</f>
        <v/>
      </c>
      <c r="BF209" s="832" t="str">
        <f aca="false">G206</f>
        <v/>
      </c>
      <c r="BG209" s="832"/>
      <c r="BH209" s="832"/>
    </row>
    <row r="210" customFormat="false" ht="30" hidden="false" customHeight="true" outlineLevel="0" collapsed="false">
      <c r="A210" s="731" t="n">
        <v>50</v>
      </c>
      <c r="B210" s="732" t="str">
        <f aca="false">IF(基本情報入力シート!C103="","",基本情報入力シート!C103)</f>
        <v/>
      </c>
      <c r="C210" s="732"/>
      <c r="D210" s="732"/>
      <c r="E210" s="732"/>
      <c r="F210" s="732"/>
      <c r="G210" s="733" t="str">
        <f aca="false">IF(基本情報入力シート!M103="","",基本情報入力シート!M103)</f>
        <v/>
      </c>
      <c r="H210" s="733" t="str">
        <f aca="false">IF(基本情報入力シート!R103="","",基本情報入力シート!R103)</f>
        <v/>
      </c>
      <c r="I210" s="733" t="str">
        <f aca="false">IF(基本情報入力シート!W103="","",基本情報入力シート!W103)</f>
        <v/>
      </c>
      <c r="J210" s="861" t="str">
        <f aca="false">IF(基本情報入力シート!X103="","",基本情報入力シート!X103)</f>
        <v/>
      </c>
      <c r="K210" s="733" t="str">
        <f aca="false">IF(基本情報入力シート!Y103="","",基本情報入力シート!Y103)</f>
        <v/>
      </c>
      <c r="L210" s="862" t="str">
        <f aca="false">IF(基本情報入力シート!AB103="","",基本情報入力シート!AB103)</f>
        <v/>
      </c>
      <c r="M210" s="863" t="e">
        <f aca="false">IF(基本情報入力シート!AC103="","",基本情報入力シート!AC103)</f>
        <v>#N/A</v>
      </c>
      <c r="N210" s="812" t="str">
        <f aca="false">IF('別紙様式2-2（４・５月分）'!Q161="","",'別紙様式2-2（４・５月分）'!Q161)</f>
        <v/>
      </c>
      <c r="O210" s="864" t="e">
        <f aca="false">IF(SUM('別紙様式2-2（４・５月分）'!R161:R163)=0,"",SUM('別紙様式2-2（４・５月分）'!R161:R163))</f>
        <v>#N/A</v>
      </c>
      <c r="P210" s="814" t="e">
        <f aca="false">IFERROR(VLOOKUP('別紙様式2-2（４・５月分）'!AR161,【参考】数式用!$AT$5:$AU$22,2,FALSE),"")))</f>
        <v>#N/A</v>
      </c>
      <c r="Q210" s="814"/>
      <c r="R210" s="814"/>
      <c r="S210" s="865" t="e">
        <f aca="false">IFERROR(VLOOKUP(K210,【参考】数式用!$A$5:$AB$27,MATCH(P210,【参考】数式用!$B$4:$AB$4,0)+1,0),"")))</f>
        <v>#N/A</v>
      </c>
      <c r="T210" s="816" t="s">
        <v>463</v>
      </c>
      <c r="U210" s="904" t="str">
        <f aca="false">IF('別紙様式2-3（６月以降分）'!U210="","",'別紙様式2-3（６月以降分）'!U210)</f>
        <v/>
      </c>
      <c r="V210" s="866" t="e">
        <f aca="false">IFERROR(VLOOKUP(K210,【参考】数式用!$A$5:$AB$27,MATCH(U210,【参考】数式用!$B$4:$AB$4,0)+1,0),"")))</f>
        <v>#N/A</v>
      </c>
      <c r="W210" s="819" t="s">
        <v>114</v>
      </c>
      <c r="X210" s="905" t="n">
        <f aca="false">'別紙様式2-3（６月以降分）'!X210</f>
        <v>6</v>
      </c>
      <c r="Y210" s="627" t="s">
        <v>115</v>
      </c>
      <c r="Z210" s="905" t="n">
        <f aca="false">'別紙様式2-3（６月以降分）'!Z210</f>
        <v>6</v>
      </c>
      <c r="AA210" s="627" t="s">
        <v>406</v>
      </c>
      <c r="AB210" s="905" t="n">
        <f aca="false">'別紙様式2-3（６月以降分）'!AB210</f>
        <v>7</v>
      </c>
      <c r="AC210" s="627" t="s">
        <v>115</v>
      </c>
      <c r="AD210" s="905" t="n">
        <f aca="false">'別紙様式2-3（６月以降分）'!AD210</f>
        <v>3</v>
      </c>
      <c r="AE210" s="627" t="s">
        <v>116</v>
      </c>
      <c r="AF210" s="627" t="s">
        <v>127</v>
      </c>
      <c r="AG210" s="627" t="n">
        <f aca="false">IF(X210&gt;=1,(AB210*12+AD210)-(X210*12+Z210)+1,"")</f>
        <v>10</v>
      </c>
      <c r="AH210" s="822" t="s">
        <v>407</v>
      </c>
      <c r="AI210" s="867" t="str">
        <f aca="false">'別紙様式2-3（６月以降分）'!AI210</f>
        <v/>
      </c>
      <c r="AJ210" s="906" t="str">
        <f aca="false">'別紙様式2-3（６月以降分）'!AJ210</f>
        <v/>
      </c>
      <c r="AK210" s="938" t="n">
        <f aca="false">'別紙様式2-3（６月以降分）'!AK210</f>
        <v>0</v>
      </c>
      <c r="AL210" s="908" t="str">
        <f aca="false">IF('別紙様式2-3（６月以降分）'!AL210="","",'別紙様式2-3（６月以降分）'!AL210)</f>
        <v/>
      </c>
      <c r="AM210" s="909" t="n">
        <f aca="false">'別紙様式2-3（６月以降分）'!AM210</f>
        <v>0</v>
      </c>
      <c r="AN210" s="910" t="str">
        <f aca="false">IF('別紙様式2-3（６月以降分）'!AN210="","",'別紙様式2-3（６月以降分）'!AN210)</f>
        <v/>
      </c>
      <c r="AO210" s="705" t="str">
        <f aca="false">IF('別紙様式2-3（６月以降分）'!AO210="","",'別紙様式2-3（６月以降分）'!AO210)</f>
        <v/>
      </c>
      <c r="AP210" s="912" t="str">
        <f aca="false">IF('別紙様式2-3（６月以降分）'!AP210="","",'別紙様式2-3（６月以降分）'!AP210)</f>
        <v/>
      </c>
      <c r="AQ210" s="705" t="str">
        <f aca="false">IF('別紙様式2-3（６月以降分）'!AQ210="","",'別紙様式2-3（６月以降分）'!AQ210)</f>
        <v/>
      </c>
      <c r="AR210" s="914" t="str">
        <f aca="false">IF('別紙様式2-3（６月以降分）'!AR210="","",'別紙様式2-3（６月以降分）'!AR210)</f>
        <v/>
      </c>
      <c r="AS210" s="915" t="str">
        <f aca="false">IF('別紙様式2-3（６月以降分）'!AS210="","",'別紙様式2-3（６月以降分）'!AS210)</f>
        <v/>
      </c>
      <c r="AT210" s="916" t="str">
        <f aca="false">IF(AV212="","",IF(V212&lt;V210,"！加算の要件上は問題ありませんが、令和６年度当初の新加算の加算率と比較して、移行後の加算率が下がる計画になっています。",""))</f>
        <v/>
      </c>
      <c r="AU210" s="939"/>
      <c r="AV210" s="918"/>
      <c r="AW210" s="878" t="str">
        <f aca="false">IF('別紙様式2-2（４・５月分）'!O161="","",'別紙様式2-2（４・５月分）'!O161)</f>
        <v/>
      </c>
      <c r="AX210" s="834" t="e">
        <f aca="false">IF(SUM('別紙様式2-2（４・５月分）'!P161:P163)=0,"",SUM('別紙様式2-2（４・５月分）'!P161:P163))</f>
        <v>#N/A</v>
      </c>
      <c r="AY210" s="940" t="e">
        <f aca="false">IFERROR(VLOOKUP(K210,【参考】数式用!$AJ$2:$AK$24,2,FALSE),"")))</f>
        <v>#N/A</v>
      </c>
      <c r="AZ210" s="685"/>
      <c r="BE210" s="12"/>
      <c r="BF210" s="832" t="str">
        <f aca="false">G210</f>
        <v/>
      </c>
      <c r="BG210" s="832"/>
      <c r="BH210" s="832"/>
    </row>
    <row r="211" customFormat="false" ht="15" hidden="false" customHeight="true" outlineLevel="0" collapsed="false">
      <c r="A211" s="731"/>
      <c r="B211" s="732"/>
      <c r="C211" s="732"/>
      <c r="D211" s="732"/>
      <c r="E211" s="732"/>
      <c r="F211" s="732"/>
      <c r="G211" s="733"/>
      <c r="H211" s="733"/>
      <c r="I211" s="733"/>
      <c r="J211" s="861"/>
      <c r="K211" s="733"/>
      <c r="L211" s="862"/>
      <c r="M211" s="863"/>
      <c r="N211" s="838" t="str">
        <f aca="false">IF('別紙様式2-2（４・５月分）'!Q162="","",'別紙様式2-2（４・５月分）'!Q162)</f>
        <v/>
      </c>
      <c r="O211" s="864"/>
      <c r="P211" s="814"/>
      <c r="Q211" s="814"/>
      <c r="R211" s="814"/>
      <c r="S211" s="865"/>
      <c r="T211" s="816"/>
      <c r="U211" s="904"/>
      <c r="V211" s="866"/>
      <c r="W211" s="819"/>
      <c r="X211" s="905"/>
      <c r="Y211" s="627"/>
      <c r="Z211" s="905"/>
      <c r="AA211" s="627"/>
      <c r="AB211" s="905"/>
      <c r="AC211" s="627"/>
      <c r="AD211" s="905"/>
      <c r="AE211" s="627"/>
      <c r="AF211" s="627"/>
      <c r="AG211" s="627"/>
      <c r="AH211" s="822"/>
      <c r="AI211" s="867"/>
      <c r="AJ211" s="906"/>
      <c r="AK211" s="938"/>
      <c r="AL211" s="908"/>
      <c r="AM211" s="909"/>
      <c r="AN211" s="910"/>
      <c r="AO211" s="705"/>
      <c r="AP211" s="912"/>
      <c r="AQ211" s="705"/>
      <c r="AR211" s="914"/>
      <c r="AS211" s="915"/>
      <c r="AT211" s="921" t="str">
        <f aca="false">IF(AV212="","",IF(OR(AB212="",AB212&lt;&gt;7,AD212="",AD212&lt;&gt;3),"！算定期間の終わりが令和７年３月になっていません。年度内の廃止予定等がなければ、算定対象月を令和７年３月にしてください。",""))</f>
        <v/>
      </c>
      <c r="AU211" s="939"/>
      <c r="AV211" s="918"/>
      <c r="AW211" s="878" t="str">
        <f aca="false">IF('別紙様式2-2（４・５月分）'!O162="","",'別紙様式2-2（４・５月分）'!O162)</f>
        <v/>
      </c>
      <c r="AX211" s="834"/>
      <c r="AY211" s="940"/>
      <c r="AZ211" s="574"/>
      <c r="BE211" s="12"/>
      <c r="BF211" s="832" t="str">
        <f aca="false">G210</f>
        <v/>
      </c>
      <c r="BG211" s="832"/>
      <c r="BH211" s="832"/>
    </row>
    <row r="212" customFormat="false" ht="15" hidden="false" customHeight="true" outlineLevel="0" collapsed="false">
      <c r="A212" s="731"/>
      <c r="B212" s="732"/>
      <c r="C212" s="732"/>
      <c r="D212" s="732"/>
      <c r="E212" s="732"/>
      <c r="F212" s="732"/>
      <c r="G212" s="733"/>
      <c r="H212" s="733"/>
      <c r="I212" s="733"/>
      <c r="J212" s="861"/>
      <c r="K212" s="733"/>
      <c r="L212" s="862"/>
      <c r="M212" s="863"/>
      <c r="N212" s="838"/>
      <c r="O212" s="864"/>
      <c r="P212" s="874" t="s">
        <v>118</v>
      </c>
      <c r="Q212" s="877" t="e">
        <f aca="false">IFERROR(VLOOKUP('別紙様式2-2（４・５月分）'!AR161,【参考】数式用!$AT$5:$AV$22,3,FALSE),"")))</f>
        <v>#N/A</v>
      </c>
      <c r="R212" s="875" t="s">
        <v>120</v>
      </c>
      <c r="S212" s="870" t="e">
        <f aca="false">IFERROR(VLOOKUP(K210,【参考】数式用!$A$5:$AB$27,MATCH(Q212,【参考】数式用!$B$4:$AB$4,0)+1,0),"")))</f>
        <v>#N/A</v>
      </c>
      <c r="T212" s="844" t="s">
        <v>464</v>
      </c>
      <c r="U212" s="923"/>
      <c r="V212" s="871" t="e">
        <f aca="false">IFERROR(VLOOKUP(K210,【参考】数式用!$A$5:$AB$27,MATCH(U212,【参考】数式用!$B$4:$AB$4,0)+1,0),"")))</f>
        <v>#N/A</v>
      </c>
      <c r="W212" s="847" t="s">
        <v>114</v>
      </c>
      <c r="X212" s="924"/>
      <c r="Y212" s="668" t="s">
        <v>115</v>
      </c>
      <c r="Z212" s="924"/>
      <c r="AA212" s="668" t="s">
        <v>406</v>
      </c>
      <c r="AB212" s="924"/>
      <c r="AC212" s="668" t="s">
        <v>115</v>
      </c>
      <c r="AD212" s="924"/>
      <c r="AE212" s="668" t="s">
        <v>116</v>
      </c>
      <c r="AF212" s="668" t="s">
        <v>127</v>
      </c>
      <c r="AG212" s="668" t="str">
        <f aca="false">IF(X212&gt;=1,(AB212*12+AD212)-(X212*12+Z212)+1,"")</f>
        <v/>
      </c>
      <c r="AH212" s="850" t="s">
        <v>407</v>
      </c>
      <c r="AI212" s="851" t="str">
        <f aca="false">IFERROR(ROUNDDOWN(ROUND(L210*V212,0)*M210,0)*AG212,"")</f>
        <v/>
      </c>
      <c r="AJ212" s="925" t="str">
        <f aca="false">IFERROR(ROUNDDOWN(ROUND((L210*(V212-AX210)),0)*M210,0)*AG212,"")</f>
        <v/>
      </c>
      <c r="AK212" s="853" t="e">
        <f aca="false">IFERROR(ROUNDDOWN(ROUNDDOWN(ROUND(L210*VLOOKUP(K210,【参考】数式用!$A$5:$AB$27,MATCH("新加算Ⅳ",【参考】数式用!$B$4:$AB$4,0)+1,0),0)*M210,0)*AG212*0.5,0),"")),0),0),0))</f>
        <v>#N/A</v>
      </c>
      <c r="AL212" s="926"/>
      <c r="AM212" s="941" t="e">
        <f aca="false">IFERROR(IF('別紙様式2-2（４・５月分）'!Q163="ベア加算","", IF(OR(U212="新加算Ⅰ",U212="新加算Ⅱ",U212="新加算Ⅲ",U212="新加算Ⅳ"),ROUNDDOWN(ROUND(L210*VLOOKUP(K210,【参考】数式用!$A$5:$I$27,MATCH("ベア加算",【参考】数式用!$B$4:$I$4,0)+1,0),0)*M210,0)*AG212,"")),"")),0),0))))</f>
        <v>#N/A</v>
      </c>
      <c r="AN212" s="928"/>
      <c r="AO212" s="931"/>
      <c r="AP212" s="930"/>
      <c r="AQ212" s="931"/>
      <c r="AR212" s="932"/>
      <c r="AS212" s="933"/>
      <c r="AT212" s="921"/>
      <c r="AU212" s="612"/>
      <c r="AV212" s="832" t="str">
        <f aca="false">IF(OR(AB210&lt;&gt;7,AD210&lt;&gt;3),"V列に色付け","")</f>
        <v/>
      </c>
      <c r="AW212" s="878"/>
      <c r="AX212" s="834"/>
      <c r="AY212" s="934"/>
      <c r="AZ212" s="836" t="e">
        <f aca="false">IF(AM212&lt;&gt;"",IF(AN212="○","入力済","未入力"),"")</f>
        <v>#N/A</v>
      </c>
      <c r="BA212" s="836" t="str">
        <f aca="false">IF(OR(U212="新加算Ⅰ",U212="新加算Ⅱ",U212="新加算Ⅲ",U212="新加算Ⅳ",U212="新加算Ⅴ（１）",U212="新加算Ⅴ（２）",U212="新加算Ⅴ（３）",U212="新加算ⅠⅤ（４）",U212="新加算Ⅴ（５）",U212="新加算Ⅴ（６）",U212="新加算Ⅴ（８）",U212="新加算Ⅴ（11）"),IF(OR(AO212="○",AO212="令和６年度中に満たす"),"入力済","未入力"),"")</f>
        <v/>
      </c>
      <c r="BB212" s="836" t="str">
        <f aca="false">IF(OR(U212="新加算Ⅴ（７）",U212="新加算Ⅴ（９）",U212="新加算Ⅴ（10）",U212="新加算Ⅴ（12）",U212="新加算Ⅴ（13）",U212="新加算Ⅴ（14）"),IF(OR(AP212="○",AP212="令和６年度中に満たす"),"入力済","未入力"),"")</f>
        <v/>
      </c>
      <c r="BC212" s="836" t="str">
        <f aca="false">IF(OR(U212="新加算Ⅰ",U212="新加算Ⅱ",U212="新加算Ⅲ",U212="新加算Ⅴ（１）",U212="新加算Ⅴ（３）",U212="新加算Ⅴ（８）"),IF(OR(AQ212="○",AQ212="令和６年度中に満たす"),"入力済","未入力"),"")</f>
        <v/>
      </c>
      <c r="BD212" s="935" t="str">
        <f aca="false">IF(OR(U212="新加算Ⅰ",U212="新加算Ⅱ",U212="新加算Ⅴ（１）",U212="新加算Ⅴ（２）",U212="新加算Ⅴ（３）",U212="新加算Ⅴ（４）",U212="新加算Ⅴ（５）",U212="新加算Ⅴ（６）",U212="新加算Ⅴ（７）",U212="新加算Ⅴ（９）",U212="新加算Ⅴ（10）",U212="新加算Ⅴ（12）"),IF(OR(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（病院等（老健以外）)",K210&lt;&gt;"（介護予防）短期入所療養介護（医療院）"),AR212&lt;&gt;""),1,""),"")</f>
        <v/>
      </c>
      <c r="BE212" s="832" t="str">
        <f aca="false">IF(OR(U212="新加算Ⅰ",U212="新加算Ⅴ（１）",U212="新加算Ⅴ（２）",U212="新加算Ⅴ（５）",U212="新加算Ⅴ（７）",U212="新加算Ⅴ（10）"),IF(AS212="","未入力","入力済"),"")</f>
        <v/>
      </c>
      <c r="BF212" s="832" t="str">
        <f aca="false">G210</f>
        <v/>
      </c>
      <c r="BG212" s="832"/>
      <c r="BH212" s="832"/>
    </row>
    <row r="213" customFormat="false" ht="30" hidden="false" customHeight="true" outlineLevel="0" collapsed="false">
      <c r="A213" s="731"/>
      <c r="B213" s="732"/>
      <c r="C213" s="732"/>
      <c r="D213" s="732"/>
      <c r="E213" s="732"/>
      <c r="F213" s="732"/>
      <c r="G213" s="733"/>
      <c r="H213" s="733"/>
      <c r="I213" s="733"/>
      <c r="J213" s="861"/>
      <c r="K213" s="733"/>
      <c r="L213" s="862"/>
      <c r="M213" s="863"/>
      <c r="N213" s="860" t="str">
        <f aca="false">IF('別紙様式2-2（４・５月分）'!Q163="","",'別紙様式2-2（４・５月分）'!Q163)</f>
        <v/>
      </c>
      <c r="O213" s="864"/>
      <c r="P213" s="874"/>
      <c r="Q213" s="877"/>
      <c r="R213" s="875"/>
      <c r="S213" s="870"/>
      <c r="T213" s="844"/>
      <c r="U213" s="923"/>
      <c r="V213" s="871"/>
      <c r="W213" s="847"/>
      <c r="X213" s="924"/>
      <c r="Y213" s="668"/>
      <c r="Z213" s="924"/>
      <c r="AA213" s="668"/>
      <c r="AB213" s="924"/>
      <c r="AC213" s="668"/>
      <c r="AD213" s="924"/>
      <c r="AE213" s="668"/>
      <c r="AF213" s="668"/>
      <c r="AG213" s="668"/>
      <c r="AH213" s="850"/>
      <c r="AI213" s="851"/>
      <c r="AJ213" s="925"/>
      <c r="AK213" s="853"/>
      <c r="AL213" s="926"/>
      <c r="AM213" s="941"/>
      <c r="AN213" s="928"/>
      <c r="AO213" s="931"/>
      <c r="AP213" s="930"/>
      <c r="AQ213" s="931"/>
      <c r="AR213" s="932"/>
      <c r="AS213" s="933"/>
      <c r="AT213" s="936" t="str">
        <f aca="false">IF(AV212="","",IF(OR(U212="",AND(N213="ベア加算なし",OR(U212="新加算Ⅰ",U212="新加算Ⅱ",U212="新加算Ⅲ",U212="新加算Ⅳ"),AN212=""),AND(OR(U212="新加算Ⅰ",U212="新加算Ⅱ",U212="新加算Ⅲ",U212="新加算Ⅳ"),AO212=""),AND(OR(U212="新加算Ⅰ",U212="新加算Ⅱ",U212="新加算Ⅲ"),AQ212=""),AND(OR(U212="新加算Ⅰ",U212="新加算Ⅱ"),AR212=""),AND(OR(U212="新加算Ⅰ"),AS212="")),"！記入が必要な欄（ピンク色のセル）に空欄があります。空欄を埋めてください。",""))</f>
        <v/>
      </c>
      <c r="AU213" s="612"/>
      <c r="AV213" s="832"/>
      <c r="AW213" s="878" t="str">
        <f aca="false">IF('別紙様式2-2（４・５月分）'!O163="","",'別紙様式2-2（４・５月分）'!O163)</f>
        <v/>
      </c>
      <c r="AX213" s="834"/>
      <c r="AY213" s="937"/>
      <c r="AZ213" s="836" t="str">
        <f aca="false">IF(OR(U213="新加算Ⅰ",U213="新加算Ⅱ",U213="新加算Ⅲ",U213="新加算Ⅳ",U213="新加算Ⅴ（１）",U213="新加算Ⅴ（２）",U213="新加算Ⅴ（３）",U213="新加算ⅠⅤ（４）",U213="新加算Ⅴ（５）",U213="新加算Ⅴ（６）",U213="新加算Ⅴ（８）",U213="新加算Ⅴ（11）"),IF(AJ213="○","","未入力"),"")</f>
        <v/>
      </c>
      <c r="BA213" s="836" t="str">
        <f aca="false">IF(OR(V213="新加算Ⅰ",V213="新加算Ⅱ",V213="新加算Ⅲ",V213="新加算Ⅳ",V213="新加算Ⅴ（１）",V213="新加算Ⅴ（２）",V213="新加算Ⅴ（３）",V213="新加算ⅠⅤ（４）",V213="新加算Ⅴ（５）",V213="新加算Ⅴ（６）",V213="新加算Ⅴ（８）",V213="新加算Ⅴ（11）"),IF(AK213="○","","未入力"),"")</f>
        <v/>
      </c>
      <c r="BB213" s="836" t="str">
        <f aca="false">IF(OR(V213="新加算Ⅴ（７）",V213="新加算Ⅴ（９）",V213="新加算Ⅴ（10）",V213="新加算Ⅴ（12）",V213="新加算Ⅴ（13）",V213="新加算Ⅴ（14）"),IF(AL213="○","","未入力"),"")</f>
        <v/>
      </c>
      <c r="BC213" s="836" t="str">
        <f aca="false">IF(OR(V213="新加算Ⅰ",V213="新加算Ⅱ",V213="新加算Ⅲ",V213="新加算Ⅴ（１）",V213="新加算Ⅴ（３）",V213="新加算Ⅴ（８）"),IF(AM213="○","","未入力"),"")</f>
        <v/>
      </c>
      <c r="BD213" s="935" t="str">
        <f aca="false">IF(OR(V213="新加算Ⅰ",V213="新加算Ⅱ",V213="新加算Ⅴ（１）",V213="新加算Ⅴ（２）",V213="新加算Ⅴ（３）",V213="新加算Ⅴ（４）",V213="新加算Ⅴ（５）",V213="新加算Ⅴ（６）",V213="新加算Ⅴ（７）",V213="新加算Ⅴ（９）",V213="新加算Ⅴ（10）",V213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3" s="832" t="str">
        <f aca="false">IF(AND(U213&lt;&gt;"（参考）令和７年度の移行予定",OR(V213="新加算Ⅰ",V213="新加算Ⅴ（１）",V213="新加算Ⅴ（２）",V213="新加算Ⅴ（５）",V213="新加算Ⅴ（７）",V213="新加算Ⅴ（10）")),IF(AO213="","未入力",IF(AO213="いずれも取得していない","要件を満たさない","")),"")</f>
        <v/>
      </c>
      <c r="BF213" s="832" t="str">
        <f aca="false">G210</f>
        <v/>
      </c>
      <c r="BG213" s="832"/>
      <c r="BH213" s="832"/>
    </row>
    <row r="214" customFormat="false" ht="30" hidden="false" customHeight="true" outlineLevel="0" collapsed="false">
      <c r="A214" s="617" t="n">
        <v>51</v>
      </c>
      <c r="B214" s="618" t="str">
        <f aca="false">IF(基本情報入力シート!C104="","",基本情報入力シート!C104)</f>
        <v/>
      </c>
      <c r="C214" s="618"/>
      <c r="D214" s="618"/>
      <c r="E214" s="618"/>
      <c r="F214" s="618"/>
      <c r="G214" s="619" t="str">
        <f aca="false">IF(基本情報入力シート!M104="","",基本情報入力シート!M104)</f>
        <v/>
      </c>
      <c r="H214" s="619" t="str">
        <f aca="false">IF(基本情報入力シート!R104="","",基本情報入力シート!R104)</f>
        <v/>
      </c>
      <c r="I214" s="619" t="str">
        <f aca="false">IF(基本情報入力シート!W104="","",基本情報入力シート!W104)</f>
        <v/>
      </c>
      <c r="J214" s="809" t="str">
        <f aca="false">IF(基本情報入力シート!X104="","",基本情報入力シート!X104)</f>
        <v/>
      </c>
      <c r="K214" s="619" t="str">
        <f aca="false">IF(基本情報入力シート!Y104="","",基本情報入力シート!Y104)</f>
        <v/>
      </c>
      <c r="L214" s="810" t="str">
        <f aca="false">IF(基本情報入力シート!AB104="","",基本情報入力シート!AB104)</f>
        <v/>
      </c>
      <c r="M214" s="811" t="e">
        <f aca="false">IF(基本情報入力シート!AC104="","",基本情報入力シート!AC104)</f>
        <v>#N/A</v>
      </c>
      <c r="N214" s="812" t="str">
        <f aca="false">IF('別紙様式2-2（４・５月分）'!Q164="","",'別紙様式2-2（４・５月分）'!Q164)</f>
        <v/>
      </c>
      <c r="O214" s="864" t="e">
        <f aca="false">IF(SUM('別紙様式2-2（４・５月分）'!R164:R166)=0,"",SUM('別紙様式2-2（４・５月分）'!R164:R166))</f>
        <v>#N/A</v>
      </c>
      <c r="P214" s="814" t="e">
        <f aca="false">IFERROR(VLOOKUP('別紙様式2-2（４・５月分）'!AR164,【参考】数式用!$AT$5:$AU$22,2,FALSE),"")))</f>
        <v>#N/A</v>
      </c>
      <c r="Q214" s="814"/>
      <c r="R214" s="814"/>
      <c r="S214" s="865" t="e">
        <f aca="false">IFERROR(VLOOKUP(K214,【参考】数式用!$A$5:$AB$27,MATCH(P214,【参考】数式用!$B$4:$AB$4,0)+1,0),"")))</f>
        <v>#N/A</v>
      </c>
      <c r="T214" s="816" t="s">
        <v>463</v>
      </c>
      <c r="U214" s="904" t="str">
        <f aca="false">IF('別紙様式2-3（６月以降分）'!U214="","",'別紙様式2-3（６月以降分）'!U214)</f>
        <v/>
      </c>
      <c r="V214" s="866" t="e">
        <f aca="false">IFERROR(VLOOKUP(K214,【参考】数式用!$A$5:$AB$27,MATCH(U214,【参考】数式用!$B$4:$AB$4,0)+1,0),"")))</f>
        <v>#N/A</v>
      </c>
      <c r="W214" s="819" t="s">
        <v>114</v>
      </c>
      <c r="X214" s="905" t="n">
        <f aca="false">'別紙様式2-3（６月以降分）'!X214</f>
        <v>6</v>
      </c>
      <c r="Y214" s="627" t="s">
        <v>115</v>
      </c>
      <c r="Z214" s="905" t="n">
        <f aca="false">'別紙様式2-3（６月以降分）'!Z214</f>
        <v>6</v>
      </c>
      <c r="AA214" s="627" t="s">
        <v>406</v>
      </c>
      <c r="AB214" s="905" t="n">
        <f aca="false">'別紙様式2-3（６月以降分）'!AB214</f>
        <v>7</v>
      </c>
      <c r="AC214" s="627" t="s">
        <v>115</v>
      </c>
      <c r="AD214" s="905" t="n">
        <f aca="false">'別紙様式2-3（６月以降分）'!AD214</f>
        <v>3</v>
      </c>
      <c r="AE214" s="627" t="s">
        <v>116</v>
      </c>
      <c r="AF214" s="627" t="s">
        <v>127</v>
      </c>
      <c r="AG214" s="627" t="n">
        <f aca="false">IF(X214&gt;=1,(AB214*12+AD214)-(X214*12+Z214)+1,"")</f>
        <v>10</v>
      </c>
      <c r="AH214" s="822" t="s">
        <v>407</v>
      </c>
      <c r="AI214" s="867" t="str">
        <f aca="false">'別紙様式2-3（６月以降分）'!AI214</f>
        <v/>
      </c>
      <c r="AJ214" s="906" t="str">
        <f aca="false">'別紙様式2-3（６月以降分）'!AJ214</f>
        <v/>
      </c>
      <c r="AK214" s="938" t="n">
        <f aca="false">'別紙様式2-3（６月以降分）'!AK214</f>
        <v>0</v>
      </c>
      <c r="AL214" s="908" t="str">
        <f aca="false">IF('別紙様式2-3（６月以降分）'!AL214="","",'別紙様式2-3（６月以降分）'!AL214)</f>
        <v/>
      </c>
      <c r="AM214" s="909" t="n">
        <f aca="false">'別紙様式2-3（６月以降分）'!AM214</f>
        <v>0</v>
      </c>
      <c r="AN214" s="910" t="str">
        <f aca="false">IF('別紙様式2-3（６月以降分）'!AN214="","",'別紙様式2-3（６月以降分）'!AN214)</f>
        <v/>
      </c>
      <c r="AO214" s="705" t="str">
        <f aca="false">IF('別紙様式2-3（６月以降分）'!AO214="","",'別紙様式2-3（６月以降分）'!AO214)</f>
        <v/>
      </c>
      <c r="AP214" s="912" t="str">
        <f aca="false">IF('別紙様式2-3（６月以降分）'!AP214="","",'別紙様式2-3（６月以降分）'!AP214)</f>
        <v/>
      </c>
      <c r="AQ214" s="705" t="str">
        <f aca="false">IF('別紙様式2-3（６月以降分）'!AQ214="","",'別紙様式2-3（６月以降分）'!AQ214)</f>
        <v/>
      </c>
      <c r="AR214" s="914" t="str">
        <f aca="false">IF('別紙様式2-3（６月以降分）'!AR214="","",'別紙様式2-3（６月以降分）'!AR214)</f>
        <v/>
      </c>
      <c r="AS214" s="915" t="str">
        <f aca="false">IF('別紙様式2-3（６月以降分）'!AS214="","",'別紙様式2-3（６月以降分）'!AS214)</f>
        <v/>
      </c>
      <c r="AT214" s="916" t="str">
        <f aca="false">IF(AV216="","",IF(V216&lt;V214,"！加算の要件上は問題ありませんが、令和６年度当初の新加算の加算率と比較して、移行後の加算率が下がる計画になっています。",""))</f>
        <v/>
      </c>
      <c r="AU214" s="939"/>
      <c r="AV214" s="918"/>
      <c r="AW214" s="878" t="str">
        <f aca="false">IF('別紙様式2-2（４・５月分）'!O164="","",'別紙様式2-2（４・５月分）'!O164)</f>
        <v/>
      </c>
      <c r="AX214" s="834" t="e">
        <f aca="false">IF(SUM('別紙様式2-2（４・５月分）'!P164:P166)=0,"",SUM('別紙様式2-2（４・５月分）'!P164:P166))</f>
        <v>#N/A</v>
      </c>
      <c r="AY214" s="920" t="e">
        <f aca="false">IFERROR(VLOOKUP(K214,【参考】数式用!$AJ$2:$AK$24,2,FALSE),"")))</f>
        <v>#N/A</v>
      </c>
      <c r="AZ214" s="685"/>
      <c r="BE214" s="12"/>
      <c r="BF214" s="832" t="str">
        <f aca="false">G214</f>
        <v/>
      </c>
      <c r="BG214" s="832"/>
      <c r="BH214" s="832"/>
    </row>
    <row r="215" customFormat="false" ht="15" hidden="false" customHeight="true" outlineLevel="0" collapsed="false">
      <c r="A215" s="617"/>
      <c r="B215" s="618"/>
      <c r="C215" s="618"/>
      <c r="D215" s="618"/>
      <c r="E215" s="618"/>
      <c r="F215" s="618"/>
      <c r="G215" s="619"/>
      <c r="H215" s="619"/>
      <c r="I215" s="619"/>
      <c r="J215" s="809"/>
      <c r="K215" s="619"/>
      <c r="L215" s="810"/>
      <c r="M215" s="811"/>
      <c r="N215" s="838" t="str">
        <f aca="false">IF('別紙様式2-2（４・５月分）'!Q165="","",'別紙様式2-2（４・５月分）'!Q165)</f>
        <v/>
      </c>
      <c r="O215" s="864"/>
      <c r="P215" s="814"/>
      <c r="Q215" s="814"/>
      <c r="R215" s="814"/>
      <c r="S215" s="865"/>
      <c r="T215" s="816"/>
      <c r="U215" s="904"/>
      <c r="V215" s="866"/>
      <c r="W215" s="819"/>
      <c r="X215" s="905"/>
      <c r="Y215" s="627"/>
      <c r="Z215" s="905"/>
      <c r="AA215" s="627"/>
      <c r="AB215" s="905"/>
      <c r="AC215" s="627"/>
      <c r="AD215" s="905"/>
      <c r="AE215" s="627"/>
      <c r="AF215" s="627"/>
      <c r="AG215" s="627"/>
      <c r="AH215" s="822"/>
      <c r="AI215" s="867"/>
      <c r="AJ215" s="906"/>
      <c r="AK215" s="938"/>
      <c r="AL215" s="908"/>
      <c r="AM215" s="909"/>
      <c r="AN215" s="910"/>
      <c r="AO215" s="705"/>
      <c r="AP215" s="912"/>
      <c r="AQ215" s="705"/>
      <c r="AR215" s="914"/>
      <c r="AS215" s="915"/>
      <c r="AT215" s="921" t="str">
        <f aca="false">IF(AV216="","",IF(OR(AB216="",AB216&lt;&gt;7,AD216="",AD216&lt;&gt;3),"！算定期間の終わりが令和７年３月になっていません。年度内の廃止予定等がなければ、算定対象月を令和７年３月にしてください。",""))</f>
        <v/>
      </c>
      <c r="AU215" s="939"/>
      <c r="AV215" s="918"/>
      <c r="AW215" s="878" t="str">
        <f aca="false">IF('別紙様式2-2（４・５月分）'!O165="","",'別紙様式2-2（４・５月分）'!O165)</f>
        <v/>
      </c>
      <c r="AX215" s="834"/>
      <c r="AY215" s="920"/>
      <c r="AZ215" s="574"/>
      <c r="BE215" s="12"/>
      <c r="BF215" s="832" t="str">
        <f aca="false">G214</f>
        <v/>
      </c>
      <c r="BG215" s="832"/>
      <c r="BH215" s="832"/>
    </row>
    <row r="216" customFormat="false" ht="15" hidden="false" customHeight="true" outlineLevel="0" collapsed="false">
      <c r="A216" s="617"/>
      <c r="B216" s="618"/>
      <c r="C216" s="618"/>
      <c r="D216" s="618"/>
      <c r="E216" s="618"/>
      <c r="F216" s="618"/>
      <c r="G216" s="619"/>
      <c r="H216" s="619"/>
      <c r="I216" s="619"/>
      <c r="J216" s="809"/>
      <c r="K216" s="619"/>
      <c r="L216" s="810"/>
      <c r="M216" s="811"/>
      <c r="N216" s="838"/>
      <c r="O216" s="864"/>
      <c r="P216" s="874" t="s">
        <v>118</v>
      </c>
      <c r="Q216" s="877" t="e">
        <f aca="false">IFERROR(VLOOKUP('別紙様式2-2（４・５月分）'!AR164,【参考】数式用!$AT$5:$AV$22,3,FALSE),"")))</f>
        <v>#N/A</v>
      </c>
      <c r="R216" s="875" t="s">
        <v>120</v>
      </c>
      <c r="S216" s="876" t="e">
        <f aca="false">IFERROR(VLOOKUP(K214,【参考】数式用!$A$5:$AB$27,MATCH(Q216,【参考】数式用!$B$4:$AB$4,0)+1,0),"")))</f>
        <v>#N/A</v>
      </c>
      <c r="T216" s="844" t="s">
        <v>464</v>
      </c>
      <c r="U216" s="923"/>
      <c r="V216" s="871" t="e">
        <f aca="false">IFERROR(VLOOKUP(K214,【参考】数式用!$A$5:$AB$27,MATCH(U216,【参考】数式用!$B$4:$AB$4,0)+1,0),"")))</f>
        <v>#N/A</v>
      </c>
      <c r="W216" s="847" t="s">
        <v>114</v>
      </c>
      <c r="X216" s="924"/>
      <c r="Y216" s="668" t="s">
        <v>115</v>
      </c>
      <c r="Z216" s="924"/>
      <c r="AA216" s="668" t="s">
        <v>406</v>
      </c>
      <c r="AB216" s="924"/>
      <c r="AC216" s="668" t="s">
        <v>115</v>
      </c>
      <c r="AD216" s="924"/>
      <c r="AE216" s="668" t="s">
        <v>116</v>
      </c>
      <c r="AF216" s="668" t="s">
        <v>127</v>
      </c>
      <c r="AG216" s="668" t="str">
        <f aca="false">IF(X216&gt;=1,(AB216*12+AD216)-(X216*12+Z216)+1,"")</f>
        <v/>
      </c>
      <c r="AH216" s="850" t="s">
        <v>407</v>
      </c>
      <c r="AI216" s="851" t="str">
        <f aca="false">IFERROR(ROUNDDOWN(ROUND(L214*V216,0)*M214,0)*AG216,"")</f>
        <v/>
      </c>
      <c r="AJ216" s="925" t="str">
        <f aca="false">IFERROR(ROUNDDOWN(ROUND((L214*(V216-AX214)),0)*M214,0)*AG216,"")</f>
        <v/>
      </c>
      <c r="AK216" s="853" t="e">
        <f aca="false">IFERROR(ROUNDDOWN(ROUNDDOWN(ROUND(L214*VLOOKUP(K214,【参考】数式用!$A$5:$AB$27,MATCH("新加算Ⅳ",【参考】数式用!$B$4:$AB$4,0)+1,0),0)*M214,0)*AG216*0.5,0),"")),0),0),0))</f>
        <v>#N/A</v>
      </c>
      <c r="AL216" s="926"/>
      <c r="AM216" s="941" t="e">
        <f aca="false">IFERROR(IF('別紙様式2-2（４・５月分）'!Q166="ベア加算","", IF(OR(U216="新加算Ⅰ",U216="新加算Ⅱ",U216="新加算Ⅲ",U216="新加算Ⅳ"),ROUNDDOWN(ROUND(L214*VLOOKUP(K214,【参考】数式用!$A$5:$I$27,MATCH("ベア加算",【参考】数式用!$B$4:$I$4,0)+1,0),0)*M214,0)*AG216,"")),"")),0),0))))</f>
        <v>#N/A</v>
      </c>
      <c r="AN216" s="928"/>
      <c r="AO216" s="931"/>
      <c r="AP216" s="930"/>
      <c r="AQ216" s="931"/>
      <c r="AR216" s="932"/>
      <c r="AS216" s="933"/>
      <c r="AT216" s="921"/>
      <c r="AU216" s="612"/>
      <c r="AV216" s="832" t="str">
        <f aca="false">IF(OR(AB214&lt;&gt;7,AD214&lt;&gt;3),"V列に色付け","")</f>
        <v/>
      </c>
      <c r="AW216" s="878"/>
      <c r="AX216" s="834"/>
      <c r="AY216" s="934"/>
      <c r="AZ216" s="836" t="e">
        <f aca="false">IF(AM216&lt;&gt;"",IF(AN216="○","入力済","未入力"),"")</f>
        <v>#N/A</v>
      </c>
      <c r="BA216" s="836" t="str">
        <f aca="false">IF(OR(U216="新加算Ⅰ",U216="新加算Ⅱ",U216="新加算Ⅲ",U216="新加算Ⅳ",U216="新加算Ⅴ（１）",U216="新加算Ⅴ（２）",U216="新加算Ⅴ（３）",U216="新加算ⅠⅤ（４）",U216="新加算Ⅴ（５）",U216="新加算Ⅴ（６）",U216="新加算Ⅴ（８）",U216="新加算Ⅴ（11）"),IF(OR(AO216="○",AO216="令和６年度中に満たす"),"入力済","未入力"),"")</f>
        <v/>
      </c>
      <c r="BB216" s="836" t="str">
        <f aca="false">IF(OR(U216="新加算Ⅴ（７）",U216="新加算Ⅴ（９）",U216="新加算Ⅴ（10）",U216="新加算Ⅴ（12）",U216="新加算Ⅴ（13）",U216="新加算Ⅴ（14）"),IF(OR(AP216="○",AP216="令和６年度中に満たす"),"入力済","未入力"),"")</f>
        <v/>
      </c>
      <c r="BC216" s="836" t="str">
        <f aca="false">IF(OR(U216="新加算Ⅰ",U216="新加算Ⅱ",U216="新加算Ⅲ",U216="新加算Ⅴ（１）",U216="新加算Ⅴ（３）",U216="新加算Ⅴ（８）"),IF(OR(AQ216="○",AQ216="令和６年度中に満たす"),"入力済","未入力"),"")</f>
        <v/>
      </c>
      <c r="BD216" s="935" t="str">
        <f aca="false">IF(OR(U216="新加算Ⅰ",U216="新加算Ⅱ",U216="新加算Ⅴ（１）",U216="新加算Ⅴ（２）",U216="新加算Ⅴ（３）",U216="新加算Ⅴ（４）",U216="新加算Ⅴ（５）",U216="新加算Ⅴ（６）",U216="新加算Ⅴ（７）",U216="新加算Ⅴ（９）",U216="新加算Ⅴ（10）",U216="新加算Ⅴ（12）"),IF(OR(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（病院等（老健以外）)",K214&lt;&gt;"（介護予防）短期入所療養介護（医療院）"),AR216&lt;&gt;""),1,""),"")</f>
        <v/>
      </c>
      <c r="BE216" s="832" t="str">
        <f aca="false">IF(OR(U216="新加算Ⅰ",U216="新加算Ⅴ（１）",U216="新加算Ⅴ（２）",U216="新加算Ⅴ（５）",U216="新加算Ⅴ（７）",U216="新加算Ⅴ（10）"),IF(AS216="","未入力","入力済"),"")</f>
        <v/>
      </c>
      <c r="BF216" s="832" t="str">
        <f aca="false">G214</f>
        <v/>
      </c>
      <c r="BG216" s="832"/>
      <c r="BH216" s="832"/>
    </row>
    <row r="217" customFormat="false" ht="30" hidden="false" customHeight="true" outlineLevel="0" collapsed="false">
      <c r="A217" s="617"/>
      <c r="B217" s="618"/>
      <c r="C217" s="618"/>
      <c r="D217" s="618"/>
      <c r="E217" s="618"/>
      <c r="F217" s="618"/>
      <c r="G217" s="619"/>
      <c r="H217" s="619"/>
      <c r="I217" s="619"/>
      <c r="J217" s="809"/>
      <c r="K217" s="619"/>
      <c r="L217" s="810"/>
      <c r="M217" s="811"/>
      <c r="N217" s="860" t="str">
        <f aca="false">IF('別紙様式2-2（４・５月分）'!Q166="","",'別紙様式2-2（４・５月分）'!Q166)</f>
        <v/>
      </c>
      <c r="O217" s="864"/>
      <c r="P217" s="874"/>
      <c r="Q217" s="877"/>
      <c r="R217" s="875"/>
      <c r="S217" s="876"/>
      <c r="T217" s="844"/>
      <c r="U217" s="923"/>
      <c r="V217" s="871"/>
      <c r="W217" s="847"/>
      <c r="X217" s="924"/>
      <c r="Y217" s="668"/>
      <c r="Z217" s="924"/>
      <c r="AA217" s="668"/>
      <c r="AB217" s="924"/>
      <c r="AC217" s="668"/>
      <c r="AD217" s="924"/>
      <c r="AE217" s="668"/>
      <c r="AF217" s="668"/>
      <c r="AG217" s="668"/>
      <c r="AH217" s="850"/>
      <c r="AI217" s="851"/>
      <c r="AJ217" s="925"/>
      <c r="AK217" s="853"/>
      <c r="AL217" s="926"/>
      <c r="AM217" s="941"/>
      <c r="AN217" s="928"/>
      <c r="AO217" s="931"/>
      <c r="AP217" s="930"/>
      <c r="AQ217" s="931"/>
      <c r="AR217" s="932"/>
      <c r="AS217" s="933"/>
      <c r="AT217" s="936" t="str">
        <f aca="false">IF(AV216="","",IF(OR(U216="",AND(N217="ベア加算なし",OR(U216="新加算Ⅰ",U216="新加算Ⅱ",U216="新加算Ⅲ",U216="新加算Ⅳ"),AN216=""),AND(OR(U216="新加算Ⅰ",U216="新加算Ⅱ",U216="新加算Ⅲ",U216="新加算Ⅳ"),AO216=""),AND(OR(U216="新加算Ⅰ",U216="新加算Ⅱ",U216="新加算Ⅲ"),AQ216=""),AND(OR(U216="新加算Ⅰ",U216="新加算Ⅱ"),AR216=""),AND(OR(U216="新加算Ⅰ"),AS216="")),"！記入が必要な欄（ピンク色のセル）に空欄があります。空欄を埋めてください。",""))</f>
        <v/>
      </c>
      <c r="AU217" s="612"/>
      <c r="AV217" s="832"/>
      <c r="AW217" s="878" t="str">
        <f aca="false">IF('別紙様式2-2（４・５月分）'!O166="","",'別紙様式2-2（４・５月分）'!O166)</f>
        <v/>
      </c>
      <c r="AX217" s="834"/>
      <c r="AY217" s="937"/>
      <c r="AZ217" s="836" t="str">
        <f aca="false">IF(OR(U217="新加算Ⅰ",U217="新加算Ⅱ",U217="新加算Ⅲ",U217="新加算Ⅳ",U217="新加算Ⅴ（１）",U217="新加算Ⅴ（２）",U217="新加算Ⅴ（３）",U217="新加算ⅠⅤ（４）",U217="新加算Ⅴ（５）",U217="新加算Ⅴ（６）",U217="新加算Ⅴ（８）",U217="新加算Ⅴ（11）"),IF(AJ217="○","","未入力"),"")</f>
        <v/>
      </c>
      <c r="BA217" s="836" t="str">
        <f aca="false">IF(OR(V217="新加算Ⅰ",V217="新加算Ⅱ",V217="新加算Ⅲ",V217="新加算Ⅳ",V217="新加算Ⅴ（１）",V217="新加算Ⅴ（２）",V217="新加算Ⅴ（３）",V217="新加算ⅠⅤ（４）",V217="新加算Ⅴ（５）",V217="新加算Ⅴ（６）",V217="新加算Ⅴ（８）",V217="新加算Ⅴ（11）"),IF(AK217="○","","未入力"),"")</f>
        <v/>
      </c>
      <c r="BB217" s="836" t="str">
        <f aca="false">IF(OR(V217="新加算Ⅴ（７）",V217="新加算Ⅴ（９）",V217="新加算Ⅴ（10）",V217="新加算Ⅴ（12）",V217="新加算Ⅴ（13）",V217="新加算Ⅴ（14）"),IF(AL217="○","","未入力"),"")</f>
        <v/>
      </c>
      <c r="BC217" s="836" t="str">
        <f aca="false">IF(OR(V217="新加算Ⅰ",V217="新加算Ⅱ",V217="新加算Ⅲ",V217="新加算Ⅴ（１）",V217="新加算Ⅴ（３）",V217="新加算Ⅴ（８）"),IF(AM217="○","","未入力"),"")</f>
        <v/>
      </c>
      <c r="BD217" s="935" t="str">
        <f aca="false">IF(OR(V217="新加算Ⅰ",V217="新加算Ⅱ",V217="新加算Ⅴ（１）",V217="新加算Ⅴ（２）",V217="新加算Ⅴ（３）",V217="新加算Ⅴ（４）",V217="新加算Ⅴ（５）",V217="新加算Ⅴ（６）",V217="新加算Ⅴ（７）",V217="新加算Ⅴ（９）",V217="新加算Ⅴ（10）",V217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7" s="832" t="str">
        <f aca="false">IF(AND(U217&lt;&gt;"（参考）令和７年度の移行予定",OR(V217="新加算Ⅰ",V217="新加算Ⅴ（１）",V217="新加算Ⅴ（２）",V217="新加算Ⅴ（５）",V217="新加算Ⅴ（７）",V217="新加算Ⅴ（10）")),IF(AO217="","未入力",IF(AO217="いずれも取得していない","要件を満たさない","")),"")</f>
        <v/>
      </c>
      <c r="BF217" s="832" t="str">
        <f aca="false">G214</f>
        <v/>
      </c>
      <c r="BG217" s="832"/>
      <c r="BH217" s="832"/>
    </row>
    <row r="218" customFormat="false" ht="30" hidden="false" customHeight="true" outlineLevel="0" collapsed="false">
      <c r="A218" s="731" t="n">
        <v>52</v>
      </c>
      <c r="B218" s="732" t="str">
        <f aca="false">IF(基本情報入力シート!C105="","",基本情報入力シート!C105)</f>
        <v/>
      </c>
      <c r="C218" s="732"/>
      <c r="D218" s="732"/>
      <c r="E218" s="732"/>
      <c r="F218" s="732"/>
      <c r="G218" s="733" t="str">
        <f aca="false">IF(基本情報入力シート!M105="","",基本情報入力シート!M105)</f>
        <v/>
      </c>
      <c r="H218" s="733" t="str">
        <f aca="false">IF(基本情報入力シート!R105="","",基本情報入力シート!R105)</f>
        <v/>
      </c>
      <c r="I218" s="733" t="str">
        <f aca="false">IF(基本情報入力シート!W105="","",基本情報入力シート!W105)</f>
        <v/>
      </c>
      <c r="J218" s="861" t="str">
        <f aca="false">IF(基本情報入力シート!X105="","",基本情報入力シート!X105)</f>
        <v/>
      </c>
      <c r="K218" s="733" t="str">
        <f aca="false">IF(基本情報入力シート!Y105="","",基本情報入力シート!Y105)</f>
        <v/>
      </c>
      <c r="L218" s="862" t="str">
        <f aca="false">IF(基本情報入力シート!AB105="","",基本情報入力シート!AB105)</f>
        <v/>
      </c>
      <c r="M218" s="863" t="e">
        <f aca="false">IF(基本情報入力シート!AC105="","",基本情報入力シート!AC105)</f>
        <v>#N/A</v>
      </c>
      <c r="N218" s="812" t="str">
        <f aca="false">IF('別紙様式2-2（４・５月分）'!Q167="","",'別紙様式2-2（４・５月分）'!Q167)</f>
        <v/>
      </c>
      <c r="O218" s="864" t="e">
        <f aca="false">IF(SUM('別紙様式2-2（４・５月分）'!R167:R169)=0,"",SUM('別紙様式2-2（４・５月分）'!R167:R169))</f>
        <v>#N/A</v>
      </c>
      <c r="P218" s="814" t="e">
        <f aca="false">IFERROR(VLOOKUP('別紙様式2-2（４・５月分）'!AR167,【参考】数式用!$AT$5:$AU$22,2,FALSE),"")))</f>
        <v>#N/A</v>
      </c>
      <c r="Q218" s="814"/>
      <c r="R218" s="814"/>
      <c r="S218" s="865" t="e">
        <f aca="false">IFERROR(VLOOKUP(K218,【参考】数式用!$A$5:$AB$27,MATCH(P218,【参考】数式用!$B$4:$AB$4,0)+1,0),"")))</f>
        <v>#N/A</v>
      </c>
      <c r="T218" s="816" t="s">
        <v>463</v>
      </c>
      <c r="U218" s="904" t="str">
        <f aca="false">IF('別紙様式2-3（６月以降分）'!U218="","",'別紙様式2-3（６月以降分）'!U218)</f>
        <v/>
      </c>
      <c r="V218" s="866" t="e">
        <f aca="false">IFERROR(VLOOKUP(K218,【参考】数式用!$A$5:$AB$27,MATCH(U218,【参考】数式用!$B$4:$AB$4,0)+1,0),"")))</f>
        <v>#N/A</v>
      </c>
      <c r="W218" s="819" t="s">
        <v>114</v>
      </c>
      <c r="X218" s="905" t="n">
        <f aca="false">'別紙様式2-3（６月以降分）'!X218</f>
        <v>6</v>
      </c>
      <c r="Y218" s="627" t="s">
        <v>115</v>
      </c>
      <c r="Z218" s="905" t="n">
        <f aca="false">'別紙様式2-3（６月以降分）'!Z218</f>
        <v>6</v>
      </c>
      <c r="AA218" s="627" t="s">
        <v>406</v>
      </c>
      <c r="AB218" s="905" t="n">
        <f aca="false">'別紙様式2-3（６月以降分）'!AB218</f>
        <v>7</v>
      </c>
      <c r="AC218" s="627" t="s">
        <v>115</v>
      </c>
      <c r="AD218" s="905" t="n">
        <f aca="false">'別紙様式2-3（６月以降分）'!AD218</f>
        <v>3</v>
      </c>
      <c r="AE218" s="627" t="s">
        <v>116</v>
      </c>
      <c r="AF218" s="627" t="s">
        <v>127</v>
      </c>
      <c r="AG218" s="627" t="n">
        <f aca="false">IF(X218&gt;=1,(AB218*12+AD218)-(X218*12+Z218)+1,"")</f>
        <v>10</v>
      </c>
      <c r="AH218" s="822" t="s">
        <v>407</v>
      </c>
      <c r="AI218" s="867" t="str">
        <f aca="false">'別紙様式2-3（６月以降分）'!AI218</f>
        <v/>
      </c>
      <c r="AJ218" s="906" t="str">
        <f aca="false">'別紙様式2-3（６月以降分）'!AJ218</f>
        <v/>
      </c>
      <c r="AK218" s="938" t="n">
        <f aca="false">'別紙様式2-3（６月以降分）'!AK218</f>
        <v>0</v>
      </c>
      <c r="AL218" s="908" t="str">
        <f aca="false">IF('別紙様式2-3（６月以降分）'!AL218="","",'別紙様式2-3（６月以降分）'!AL218)</f>
        <v/>
      </c>
      <c r="AM218" s="909" t="n">
        <f aca="false">'別紙様式2-3（６月以降分）'!AM218</f>
        <v>0</v>
      </c>
      <c r="AN218" s="910" t="str">
        <f aca="false">IF('別紙様式2-3（６月以降分）'!AN218="","",'別紙様式2-3（６月以降分）'!AN218)</f>
        <v/>
      </c>
      <c r="AO218" s="705" t="str">
        <f aca="false">IF('別紙様式2-3（６月以降分）'!AO218="","",'別紙様式2-3（６月以降分）'!AO218)</f>
        <v/>
      </c>
      <c r="AP218" s="912" t="str">
        <f aca="false">IF('別紙様式2-3（６月以降分）'!AP218="","",'別紙様式2-3（６月以降分）'!AP218)</f>
        <v/>
      </c>
      <c r="AQ218" s="705" t="str">
        <f aca="false">IF('別紙様式2-3（６月以降分）'!AQ218="","",'別紙様式2-3（６月以降分）'!AQ218)</f>
        <v/>
      </c>
      <c r="AR218" s="914" t="str">
        <f aca="false">IF('別紙様式2-3（６月以降分）'!AR218="","",'別紙様式2-3（６月以降分）'!AR218)</f>
        <v/>
      </c>
      <c r="AS218" s="915" t="str">
        <f aca="false">IF('別紙様式2-3（６月以降分）'!AS218="","",'別紙様式2-3（６月以降分）'!AS218)</f>
        <v/>
      </c>
      <c r="AT218" s="916" t="str">
        <f aca="false">IF(AV220="","",IF(V220&lt;V218,"！加算の要件上は問題ありませんが、令和６年度当初の新加算の加算率と比較して、移行後の加算率が下がる計画になっています。",""))</f>
        <v/>
      </c>
      <c r="AU218" s="939"/>
      <c r="AV218" s="918"/>
      <c r="AW218" s="878" t="str">
        <f aca="false">IF('別紙様式2-2（４・５月分）'!O167="","",'別紙様式2-2（４・５月分）'!O167)</f>
        <v/>
      </c>
      <c r="AX218" s="834" t="e">
        <f aca="false">IF(SUM('別紙様式2-2（４・５月分）'!P167:P169)=0,"",SUM('別紙様式2-2（４・５月分）'!P167:P169))</f>
        <v>#N/A</v>
      </c>
      <c r="AY218" s="940" t="e">
        <f aca="false">IFERROR(VLOOKUP(K218,【参考】数式用!$AJ$2:$AK$24,2,FALSE),"")))</f>
        <v>#N/A</v>
      </c>
      <c r="AZ218" s="685"/>
      <c r="BE218" s="12"/>
      <c r="BF218" s="832" t="str">
        <f aca="false">G218</f>
        <v/>
      </c>
      <c r="BG218" s="832"/>
      <c r="BH218" s="832"/>
    </row>
    <row r="219" customFormat="false" ht="15" hidden="false" customHeight="true" outlineLevel="0" collapsed="false">
      <c r="A219" s="731"/>
      <c r="B219" s="732"/>
      <c r="C219" s="732"/>
      <c r="D219" s="732"/>
      <c r="E219" s="732"/>
      <c r="F219" s="732"/>
      <c r="G219" s="733"/>
      <c r="H219" s="733"/>
      <c r="I219" s="733"/>
      <c r="J219" s="861"/>
      <c r="K219" s="733"/>
      <c r="L219" s="862"/>
      <c r="M219" s="863"/>
      <c r="N219" s="838" t="str">
        <f aca="false">IF('別紙様式2-2（４・５月分）'!Q168="","",'別紙様式2-2（４・５月分）'!Q168)</f>
        <v/>
      </c>
      <c r="O219" s="864"/>
      <c r="P219" s="814"/>
      <c r="Q219" s="814"/>
      <c r="R219" s="814"/>
      <c r="S219" s="865"/>
      <c r="T219" s="816"/>
      <c r="U219" s="904"/>
      <c r="V219" s="866"/>
      <c r="W219" s="819"/>
      <c r="X219" s="905"/>
      <c r="Y219" s="627"/>
      <c r="Z219" s="905"/>
      <c r="AA219" s="627"/>
      <c r="AB219" s="905"/>
      <c r="AC219" s="627"/>
      <c r="AD219" s="905"/>
      <c r="AE219" s="627"/>
      <c r="AF219" s="627"/>
      <c r="AG219" s="627"/>
      <c r="AH219" s="822"/>
      <c r="AI219" s="867"/>
      <c r="AJ219" s="906"/>
      <c r="AK219" s="938"/>
      <c r="AL219" s="908"/>
      <c r="AM219" s="909"/>
      <c r="AN219" s="910"/>
      <c r="AO219" s="705"/>
      <c r="AP219" s="912"/>
      <c r="AQ219" s="705"/>
      <c r="AR219" s="914"/>
      <c r="AS219" s="915"/>
      <c r="AT219" s="921" t="str">
        <f aca="false">IF(AV220="","",IF(OR(AB220="",AB220&lt;&gt;7,AD220="",AD220&lt;&gt;3),"！算定期間の終わりが令和７年３月になっていません。年度内の廃止予定等がなければ、算定対象月を令和７年３月にしてください。",""))</f>
        <v/>
      </c>
      <c r="AU219" s="939"/>
      <c r="AV219" s="918"/>
      <c r="AW219" s="878" t="str">
        <f aca="false">IF('別紙様式2-2（４・５月分）'!O168="","",'別紙様式2-2（４・５月分）'!O168)</f>
        <v/>
      </c>
      <c r="AX219" s="834"/>
      <c r="AY219" s="940"/>
      <c r="AZ219" s="574"/>
      <c r="BE219" s="12"/>
      <c r="BF219" s="832" t="str">
        <f aca="false">G218</f>
        <v/>
      </c>
      <c r="BG219" s="832"/>
      <c r="BH219" s="832"/>
    </row>
    <row r="220" customFormat="false" ht="15" hidden="false" customHeight="true" outlineLevel="0" collapsed="false">
      <c r="A220" s="731"/>
      <c r="B220" s="732"/>
      <c r="C220" s="732"/>
      <c r="D220" s="732"/>
      <c r="E220" s="732"/>
      <c r="F220" s="732"/>
      <c r="G220" s="733"/>
      <c r="H220" s="733"/>
      <c r="I220" s="733"/>
      <c r="J220" s="861"/>
      <c r="K220" s="733"/>
      <c r="L220" s="862"/>
      <c r="M220" s="863"/>
      <c r="N220" s="838"/>
      <c r="O220" s="864"/>
      <c r="P220" s="874" t="s">
        <v>118</v>
      </c>
      <c r="Q220" s="877" t="e">
        <f aca="false">IFERROR(VLOOKUP('別紙様式2-2（４・５月分）'!AR167,【参考】数式用!$AT$5:$AV$22,3,FALSE),"")))</f>
        <v>#N/A</v>
      </c>
      <c r="R220" s="875" t="s">
        <v>120</v>
      </c>
      <c r="S220" s="870" t="e">
        <f aca="false">IFERROR(VLOOKUP(K218,【参考】数式用!$A$5:$AB$27,MATCH(Q220,【参考】数式用!$B$4:$AB$4,0)+1,0),"")))</f>
        <v>#N/A</v>
      </c>
      <c r="T220" s="844" t="s">
        <v>464</v>
      </c>
      <c r="U220" s="923"/>
      <c r="V220" s="871" t="e">
        <f aca="false">IFERROR(VLOOKUP(K218,【参考】数式用!$A$5:$AB$27,MATCH(U220,【参考】数式用!$B$4:$AB$4,0)+1,0),"")))</f>
        <v>#N/A</v>
      </c>
      <c r="W220" s="847" t="s">
        <v>114</v>
      </c>
      <c r="X220" s="924"/>
      <c r="Y220" s="668" t="s">
        <v>115</v>
      </c>
      <c r="Z220" s="924"/>
      <c r="AA220" s="668" t="s">
        <v>406</v>
      </c>
      <c r="AB220" s="924"/>
      <c r="AC220" s="668" t="s">
        <v>115</v>
      </c>
      <c r="AD220" s="924"/>
      <c r="AE220" s="668" t="s">
        <v>116</v>
      </c>
      <c r="AF220" s="668" t="s">
        <v>127</v>
      </c>
      <c r="AG220" s="668" t="str">
        <f aca="false">IF(X220&gt;=1,(AB220*12+AD220)-(X220*12+Z220)+1,"")</f>
        <v/>
      </c>
      <c r="AH220" s="850" t="s">
        <v>407</v>
      </c>
      <c r="AI220" s="851" t="str">
        <f aca="false">IFERROR(ROUNDDOWN(ROUND(L218*V220,0)*M218,0)*AG220,"")</f>
        <v/>
      </c>
      <c r="AJ220" s="925" t="str">
        <f aca="false">IFERROR(ROUNDDOWN(ROUND((L218*(V220-AX218)),0)*M218,0)*AG220,"")</f>
        <v/>
      </c>
      <c r="AK220" s="853" t="e">
        <f aca="false">IFERROR(ROUNDDOWN(ROUNDDOWN(ROUND(L218*VLOOKUP(K218,【参考】数式用!$A$5:$AB$27,MATCH("新加算Ⅳ",【参考】数式用!$B$4:$AB$4,0)+1,0),0)*M218,0)*AG220*0.5,0),"")),0),0),0))</f>
        <v>#N/A</v>
      </c>
      <c r="AL220" s="926"/>
      <c r="AM220" s="941" t="e">
        <f aca="false">IFERROR(IF('別紙様式2-2（４・５月分）'!Q169="ベア加算","", IF(OR(U220="新加算Ⅰ",U220="新加算Ⅱ",U220="新加算Ⅲ",U220="新加算Ⅳ"),ROUNDDOWN(ROUND(L218*VLOOKUP(K218,【参考】数式用!$A$5:$I$27,MATCH("ベア加算",【参考】数式用!$B$4:$I$4,0)+1,0),0)*M218,0)*AG220,"")),"")),0),0))))</f>
        <v>#N/A</v>
      </c>
      <c r="AN220" s="928"/>
      <c r="AO220" s="931"/>
      <c r="AP220" s="930"/>
      <c r="AQ220" s="931"/>
      <c r="AR220" s="932"/>
      <c r="AS220" s="933"/>
      <c r="AT220" s="921"/>
      <c r="AU220" s="612"/>
      <c r="AV220" s="832" t="str">
        <f aca="false">IF(OR(AB218&lt;&gt;7,AD218&lt;&gt;3),"V列に色付け","")</f>
        <v/>
      </c>
      <c r="AW220" s="878"/>
      <c r="AX220" s="834"/>
      <c r="AY220" s="934"/>
      <c r="AZ220" s="836" t="e">
        <f aca="false">IF(AM220&lt;&gt;"",IF(AN220="○","入力済","未入力"),"")</f>
        <v>#N/A</v>
      </c>
      <c r="BA220" s="836" t="str">
        <f aca="false">IF(OR(U220="新加算Ⅰ",U220="新加算Ⅱ",U220="新加算Ⅲ",U220="新加算Ⅳ",U220="新加算Ⅴ（１）",U220="新加算Ⅴ（２）",U220="新加算Ⅴ（３）",U220="新加算ⅠⅤ（４）",U220="新加算Ⅴ（５）",U220="新加算Ⅴ（６）",U220="新加算Ⅴ（８）",U220="新加算Ⅴ（11）"),IF(OR(AO220="○",AO220="令和６年度中に満たす"),"入力済","未入力"),"")</f>
        <v/>
      </c>
      <c r="BB220" s="836" t="str">
        <f aca="false">IF(OR(U220="新加算Ⅴ（７）",U220="新加算Ⅴ（９）",U220="新加算Ⅴ（10）",U220="新加算Ⅴ（12）",U220="新加算Ⅴ（13）",U220="新加算Ⅴ（14）"),IF(OR(AP220="○",AP220="令和６年度中に満たす"),"入力済","未入力"),"")</f>
        <v/>
      </c>
      <c r="BC220" s="836" t="str">
        <f aca="false">IF(OR(U220="新加算Ⅰ",U220="新加算Ⅱ",U220="新加算Ⅲ",U220="新加算Ⅴ（１）",U220="新加算Ⅴ（３）",U220="新加算Ⅴ（８）"),IF(OR(AQ220="○",AQ220="令和６年度中に満たす"),"入力済","未入力"),"")</f>
        <v/>
      </c>
      <c r="BD220" s="935" t="str">
        <f aca="false">IF(OR(U220="新加算Ⅰ",U220="新加算Ⅱ",U220="新加算Ⅴ（１）",U220="新加算Ⅴ（２）",U220="新加算Ⅴ（３）",U220="新加算Ⅴ（４）",U220="新加算Ⅴ（５）",U220="新加算Ⅴ（６）",U220="新加算Ⅴ（７）",U220="新加算Ⅴ（９）",U220="新加算Ⅴ（10）",U220="新加算Ⅴ（12）"),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（病院等（老健以外）)",K218&lt;&gt;"（介護予防）短期入所療養介護（医療院）"),AR220&lt;&gt;""),1,""),"")</f>
        <v/>
      </c>
      <c r="BE220" s="832" t="str">
        <f aca="false">IF(OR(U220="新加算Ⅰ",U220="新加算Ⅴ（１）",U220="新加算Ⅴ（２）",U220="新加算Ⅴ（５）",U220="新加算Ⅴ（７）",U220="新加算Ⅴ（10）"),IF(AS220="","未入力","入力済"),"")</f>
        <v/>
      </c>
      <c r="BF220" s="832" t="str">
        <f aca="false">G218</f>
        <v/>
      </c>
      <c r="BG220" s="832"/>
      <c r="BH220" s="832"/>
    </row>
    <row r="221" customFormat="false" ht="30" hidden="false" customHeight="true" outlineLevel="0" collapsed="false">
      <c r="A221" s="731"/>
      <c r="B221" s="732"/>
      <c r="C221" s="732"/>
      <c r="D221" s="732"/>
      <c r="E221" s="732"/>
      <c r="F221" s="732"/>
      <c r="G221" s="733"/>
      <c r="H221" s="733"/>
      <c r="I221" s="733"/>
      <c r="J221" s="861"/>
      <c r="K221" s="733"/>
      <c r="L221" s="862"/>
      <c r="M221" s="863"/>
      <c r="N221" s="860" t="str">
        <f aca="false">IF('別紙様式2-2（４・５月分）'!Q169="","",'別紙様式2-2（４・５月分）'!Q169)</f>
        <v/>
      </c>
      <c r="O221" s="864"/>
      <c r="P221" s="874"/>
      <c r="Q221" s="877"/>
      <c r="R221" s="875"/>
      <c r="S221" s="870"/>
      <c r="T221" s="844"/>
      <c r="U221" s="923"/>
      <c r="V221" s="871"/>
      <c r="W221" s="847"/>
      <c r="X221" s="924"/>
      <c r="Y221" s="668"/>
      <c r="Z221" s="924"/>
      <c r="AA221" s="668"/>
      <c r="AB221" s="924"/>
      <c r="AC221" s="668"/>
      <c r="AD221" s="924"/>
      <c r="AE221" s="668"/>
      <c r="AF221" s="668"/>
      <c r="AG221" s="668"/>
      <c r="AH221" s="850"/>
      <c r="AI221" s="851"/>
      <c r="AJ221" s="925"/>
      <c r="AK221" s="853"/>
      <c r="AL221" s="926"/>
      <c r="AM221" s="941"/>
      <c r="AN221" s="928"/>
      <c r="AO221" s="931"/>
      <c r="AP221" s="930"/>
      <c r="AQ221" s="931"/>
      <c r="AR221" s="932"/>
      <c r="AS221" s="933"/>
      <c r="AT221" s="936" t="str">
        <f aca="false">IF(AV220="","",IF(OR(U220="",AND(N221="ベア加算なし",OR(U220="新加算Ⅰ",U220="新加算Ⅱ",U220="新加算Ⅲ",U220="新加算Ⅳ"),AN220=""),AND(OR(U220="新加算Ⅰ",U220="新加算Ⅱ",U220="新加算Ⅲ",U220="新加算Ⅳ"),AO220=""),AND(OR(U220="新加算Ⅰ",U220="新加算Ⅱ",U220="新加算Ⅲ"),AQ220=""),AND(OR(U220="新加算Ⅰ",U220="新加算Ⅱ"),AR220=""),AND(OR(U220="新加算Ⅰ"),AS220="")),"！記入が必要な欄（ピンク色のセル）に空欄があります。空欄を埋めてください。",""))</f>
        <v/>
      </c>
      <c r="AU221" s="612"/>
      <c r="AV221" s="832"/>
      <c r="AW221" s="878" t="str">
        <f aca="false">IF('別紙様式2-2（４・５月分）'!O169="","",'別紙様式2-2（４・５月分）'!O169)</f>
        <v/>
      </c>
      <c r="AX221" s="834"/>
      <c r="AY221" s="937"/>
      <c r="AZ221" s="836" t="str">
        <f aca="false">IF(OR(U221="新加算Ⅰ",U221="新加算Ⅱ",U221="新加算Ⅲ",U221="新加算Ⅳ",U221="新加算Ⅴ（１）",U221="新加算Ⅴ（２）",U221="新加算Ⅴ（３）",U221="新加算ⅠⅤ（４）",U221="新加算Ⅴ（５）",U221="新加算Ⅴ（６）",U221="新加算Ⅴ（８）",U221="新加算Ⅴ（11）"),IF(AJ221="○","","未入力"),"")</f>
        <v/>
      </c>
      <c r="BA221" s="836" t="str">
        <f aca="false">IF(OR(V221="新加算Ⅰ",V221="新加算Ⅱ",V221="新加算Ⅲ",V221="新加算Ⅳ",V221="新加算Ⅴ（１）",V221="新加算Ⅴ（２）",V221="新加算Ⅴ（３）",V221="新加算ⅠⅤ（４）",V221="新加算Ⅴ（５）",V221="新加算Ⅴ（６）",V221="新加算Ⅴ（８）",V221="新加算Ⅴ（11）"),IF(AK221="○","","未入力"),"")</f>
        <v/>
      </c>
      <c r="BB221" s="836" t="str">
        <f aca="false">IF(OR(V221="新加算Ⅴ（７）",V221="新加算Ⅴ（９）",V221="新加算Ⅴ（10）",V221="新加算Ⅴ（12）",V221="新加算Ⅴ（13）",V221="新加算Ⅴ（14）"),IF(AL221="○","","未入力"),"")</f>
        <v/>
      </c>
      <c r="BC221" s="836" t="str">
        <f aca="false">IF(OR(V221="新加算Ⅰ",V221="新加算Ⅱ",V221="新加算Ⅲ",V221="新加算Ⅴ（１）",V221="新加算Ⅴ（３）",V221="新加算Ⅴ（８）"),IF(AM221="○","","未入力"),"")</f>
        <v/>
      </c>
      <c r="BD221" s="935" t="str">
        <f aca="false">IF(OR(V221="新加算Ⅰ",V221="新加算Ⅱ",V221="新加算Ⅴ（１）",V221="新加算Ⅴ（２）",V221="新加算Ⅴ（３）",V221="新加算Ⅴ（４）",V221="新加算Ⅴ（５）",V221="新加算Ⅴ（６）",V221="新加算Ⅴ（７）",V221="新加算Ⅴ（９）",V221="新加算Ⅴ（10）",V221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1" s="832" t="str">
        <f aca="false">IF(AND(U221&lt;&gt;"（参考）令和７年度の移行予定",OR(V221="新加算Ⅰ",V221="新加算Ⅴ（１）",V221="新加算Ⅴ（２）",V221="新加算Ⅴ（５）",V221="新加算Ⅴ（７）",V221="新加算Ⅴ（10）")),IF(AO221="","未入力",IF(AO221="いずれも取得していない","要件を満たさない","")),"")</f>
        <v/>
      </c>
      <c r="BF221" s="832" t="str">
        <f aca="false">G218</f>
        <v/>
      </c>
      <c r="BG221" s="832"/>
      <c r="BH221" s="832"/>
    </row>
    <row r="222" customFormat="false" ht="30" hidden="false" customHeight="true" outlineLevel="0" collapsed="false">
      <c r="A222" s="617" t="n">
        <v>53</v>
      </c>
      <c r="B222" s="618" t="str">
        <f aca="false">IF(基本情報入力シート!C106="","",基本情報入力シート!C106)</f>
        <v/>
      </c>
      <c r="C222" s="618"/>
      <c r="D222" s="618"/>
      <c r="E222" s="618"/>
      <c r="F222" s="618"/>
      <c r="G222" s="619" t="str">
        <f aca="false">IF(基本情報入力シート!M106="","",基本情報入力シート!M106)</f>
        <v/>
      </c>
      <c r="H222" s="619" t="str">
        <f aca="false">IF(基本情報入力シート!R106="","",基本情報入力シート!R106)</f>
        <v/>
      </c>
      <c r="I222" s="619" t="str">
        <f aca="false">IF(基本情報入力シート!W106="","",基本情報入力シート!W106)</f>
        <v/>
      </c>
      <c r="J222" s="809" t="str">
        <f aca="false">IF(基本情報入力シート!X106="","",基本情報入力シート!X106)</f>
        <v/>
      </c>
      <c r="K222" s="619" t="str">
        <f aca="false">IF(基本情報入力シート!Y106="","",基本情報入力シート!Y106)</f>
        <v/>
      </c>
      <c r="L222" s="810" t="str">
        <f aca="false">IF(基本情報入力シート!AB106="","",基本情報入力シート!AB106)</f>
        <v/>
      </c>
      <c r="M222" s="811" t="e">
        <f aca="false">IF(基本情報入力シート!AC106="","",基本情報入力シート!AC106)</f>
        <v>#N/A</v>
      </c>
      <c r="N222" s="812" t="str">
        <f aca="false">IF('別紙様式2-2（４・５月分）'!Q170="","",'別紙様式2-2（４・５月分）'!Q170)</f>
        <v/>
      </c>
      <c r="O222" s="864" t="e">
        <f aca="false">IF(SUM('別紙様式2-2（４・５月分）'!R170:R172)=0,"",SUM('別紙様式2-2（４・５月分）'!R170:R172))</f>
        <v>#N/A</v>
      </c>
      <c r="P222" s="814" t="e">
        <f aca="false">IFERROR(VLOOKUP('別紙様式2-2（４・５月分）'!AR170,【参考】数式用!$AT$5:$AU$22,2,FALSE),"")))</f>
        <v>#N/A</v>
      </c>
      <c r="Q222" s="814"/>
      <c r="R222" s="814"/>
      <c r="S222" s="865" t="e">
        <f aca="false">IFERROR(VLOOKUP(K222,【参考】数式用!$A$5:$AB$27,MATCH(P222,【参考】数式用!$B$4:$AB$4,0)+1,0),"")))</f>
        <v>#N/A</v>
      </c>
      <c r="T222" s="816" t="s">
        <v>463</v>
      </c>
      <c r="U222" s="904" t="str">
        <f aca="false">IF('別紙様式2-3（６月以降分）'!U222="","",'別紙様式2-3（６月以降分）'!U222)</f>
        <v/>
      </c>
      <c r="V222" s="866" t="e">
        <f aca="false">IFERROR(VLOOKUP(K222,【参考】数式用!$A$5:$AB$27,MATCH(U222,【参考】数式用!$B$4:$AB$4,0)+1,0),"")))</f>
        <v>#N/A</v>
      </c>
      <c r="W222" s="819" t="s">
        <v>114</v>
      </c>
      <c r="X222" s="905" t="n">
        <f aca="false">'別紙様式2-3（６月以降分）'!X222</f>
        <v>6</v>
      </c>
      <c r="Y222" s="627" t="s">
        <v>115</v>
      </c>
      <c r="Z222" s="905" t="n">
        <f aca="false">'別紙様式2-3（６月以降分）'!Z222</f>
        <v>6</v>
      </c>
      <c r="AA222" s="627" t="s">
        <v>406</v>
      </c>
      <c r="AB222" s="905" t="n">
        <f aca="false">'別紙様式2-3（６月以降分）'!AB222</f>
        <v>7</v>
      </c>
      <c r="AC222" s="627" t="s">
        <v>115</v>
      </c>
      <c r="AD222" s="905" t="n">
        <f aca="false">'別紙様式2-3（６月以降分）'!AD222</f>
        <v>3</v>
      </c>
      <c r="AE222" s="627" t="s">
        <v>116</v>
      </c>
      <c r="AF222" s="627" t="s">
        <v>127</v>
      </c>
      <c r="AG222" s="627" t="n">
        <f aca="false">IF(X222&gt;=1,(AB222*12+AD222)-(X222*12+Z222)+1,"")</f>
        <v>10</v>
      </c>
      <c r="AH222" s="822" t="s">
        <v>407</v>
      </c>
      <c r="AI222" s="867" t="str">
        <f aca="false">'別紙様式2-3（６月以降分）'!AI222</f>
        <v/>
      </c>
      <c r="AJ222" s="906" t="str">
        <f aca="false">'別紙様式2-3（６月以降分）'!AJ222</f>
        <v/>
      </c>
      <c r="AK222" s="938" t="n">
        <f aca="false">'別紙様式2-3（６月以降分）'!AK222</f>
        <v>0</v>
      </c>
      <c r="AL222" s="908" t="str">
        <f aca="false">IF('別紙様式2-3（６月以降分）'!AL222="","",'別紙様式2-3（６月以降分）'!AL222)</f>
        <v/>
      </c>
      <c r="AM222" s="909" t="n">
        <f aca="false">'別紙様式2-3（６月以降分）'!AM222</f>
        <v>0</v>
      </c>
      <c r="AN222" s="910" t="str">
        <f aca="false">IF('別紙様式2-3（６月以降分）'!AN222="","",'別紙様式2-3（６月以降分）'!AN222)</f>
        <v/>
      </c>
      <c r="AO222" s="705" t="str">
        <f aca="false">IF('別紙様式2-3（６月以降分）'!AO222="","",'別紙様式2-3（６月以降分）'!AO222)</f>
        <v/>
      </c>
      <c r="AP222" s="912" t="str">
        <f aca="false">IF('別紙様式2-3（６月以降分）'!AP222="","",'別紙様式2-3（６月以降分）'!AP222)</f>
        <v/>
      </c>
      <c r="AQ222" s="705" t="str">
        <f aca="false">IF('別紙様式2-3（６月以降分）'!AQ222="","",'別紙様式2-3（６月以降分）'!AQ222)</f>
        <v/>
      </c>
      <c r="AR222" s="914" t="str">
        <f aca="false">IF('別紙様式2-3（６月以降分）'!AR222="","",'別紙様式2-3（６月以降分）'!AR222)</f>
        <v/>
      </c>
      <c r="AS222" s="915" t="str">
        <f aca="false">IF('別紙様式2-3（６月以降分）'!AS222="","",'別紙様式2-3（６月以降分）'!AS222)</f>
        <v/>
      </c>
      <c r="AT222" s="916" t="str">
        <f aca="false">IF(AV224="","",IF(V224&lt;V222,"！加算の要件上は問題ありませんが、令和６年度当初の新加算の加算率と比較して、移行後の加算率が下がる計画になっています。",""))</f>
        <v/>
      </c>
      <c r="AU222" s="939"/>
      <c r="AV222" s="918"/>
      <c r="AW222" s="878" t="str">
        <f aca="false">IF('別紙様式2-2（４・５月分）'!O170="","",'別紙様式2-2（４・５月分）'!O170)</f>
        <v/>
      </c>
      <c r="AX222" s="834" t="e">
        <f aca="false">IF(SUM('別紙様式2-2（４・５月分）'!P170:P172)=0,"",SUM('別紙様式2-2（４・５月分）'!P170:P172))</f>
        <v>#N/A</v>
      </c>
      <c r="AY222" s="920" t="e">
        <f aca="false">IFERROR(VLOOKUP(K222,【参考】数式用!$AJ$2:$AK$24,2,FALSE),"")))</f>
        <v>#N/A</v>
      </c>
      <c r="AZ222" s="685"/>
      <c r="BE222" s="12"/>
      <c r="BF222" s="832" t="str">
        <f aca="false">G222</f>
        <v/>
      </c>
      <c r="BG222" s="832"/>
      <c r="BH222" s="832"/>
    </row>
    <row r="223" customFormat="false" ht="15" hidden="false" customHeight="true" outlineLevel="0" collapsed="false">
      <c r="A223" s="617"/>
      <c r="B223" s="618"/>
      <c r="C223" s="618"/>
      <c r="D223" s="618"/>
      <c r="E223" s="618"/>
      <c r="F223" s="618"/>
      <c r="G223" s="619"/>
      <c r="H223" s="619"/>
      <c r="I223" s="619"/>
      <c r="J223" s="809"/>
      <c r="K223" s="619"/>
      <c r="L223" s="810"/>
      <c r="M223" s="811"/>
      <c r="N223" s="838" t="str">
        <f aca="false">IF('別紙様式2-2（４・５月分）'!Q171="","",'別紙様式2-2（４・５月分）'!Q171)</f>
        <v/>
      </c>
      <c r="O223" s="864"/>
      <c r="P223" s="814"/>
      <c r="Q223" s="814"/>
      <c r="R223" s="814"/>
      <c r="S223" s="865"/>
      <c r="T223" s="816"/>
      <c r="U223" s="904"/>
      <c r="V223" s="866"/>
      <c r="W223" s="819"/>
      <c r="X223" s="905"/>
      <c r="Y223" s="627"/>
      <c r="Z223" s="905"/>
      <c r="AA223" s="627"/>
      <c r="AB223" s="905"/>
      <c r="AC223" s="627"/>
      <c r="AD223" s="905"/>
      <c r="AE223" s="627"/>
      <c r="AF223" s="627"/>
      <c r="AG223" s="627"/>
      <c r="AH223" s="822"/>
      <c r="AI223" s="867"/>
      <c r="AJ223" s="906"/>
      <c r="AK223" s="938"/>
      <c r="AL223" s="908"/>
      <c r="AM223" s="909"/>
      <c r="AN223" s="910"/>
      <c r="AO223" s="705"/>
      <c r="AP223" s="912"/>
      <c r="AQ223" s="705"/>
      <c r="AR223" s="914"/>
      <c r="AS223" s="915"/>
      <c r="AT223" s="921" t="str">
        <f aca="false">IF(AV224="","",IF(OR(AB224="",AB224&lt;&gt;7,AD224="",AD224&lt;&gt;3),"！算定期間の終わりが令和７年３月になっていません。年度内の廃止予定等がなければ、算定対象月を令和７年３月にしてください。",""))</f>
        <v/>
      </c>
      <c r="AU223" s="939"/>
      <c r="AV223" s="918"/>
      <c r="AW223" s="878" t="str">
        <f aca="false">IF('別紙様式2-2（４・５月分）'!O171="","",'別紙様式2-2（４・５月分）'!O171)</f>
        <v/>
      </c>
      <c r="AX223" s="834"/>
      <c r="AY223" s="920"/>
      <c r="AZ223" s="574"/>
      <c r="BE223" s="12"/>
      <c r="BF223" s="832" t="str">
        <f aca="false">G222</f>
        <v/>
      </c>
      <c r="BG223" s="832"/>
      <c r="BH223" s="832"/>
    </row>
    <row r="224" customFormat="false" ht="15" hidden="false" customHeight="true" outlineLevel="0" collapsed="false">
      <c r="A224" s="617"/>
      <c r="B224" s="618"/>
      <c r="C224" s="618"/>
      <c r="D224" s="618"/>
      <c r="E224" s="618"/>
      <c r="F224" s="618"/>
      <c r="G224" s="619"/>
      <c r="H224" s="619"/>
      <c r="I224" s="619"/>
      <c r="J224" s="809"/>
      <c r="K224" s="619"/>
      <c r="L224" s="810"/>
      <c r="M224" s="811"/>
      <c r="N224" s="838"/>
      <c r="O224" s="864"/>
      <c r="P224" s="874" t="s">
        <v>118</v>
      </c>
      <c r="Q224" s="877" t="e">
        <f aca="false">IFERROR(VLOOKUP('別紙様式2-2（４・５月分）'!AR170,【参考】数式用!$AT$5:$AV$22,3,FALSE),"")))</f>
        <v>#N/A</v>
      </c>
      <c r="R224" s="875" t="s">
        <v>120</v>
      </c>
      <c r="S224" s="876" t="e">
        <f aca="false">IFERROR(VLOOKUP(K222,【参考】数式用!$A$5:$AB$27,MATCH(Q224,【参考】数式用!$B$4:$AB$4,0)+1,0),"")))</f>
        <v>#N/A</v>
      </c>
      <c r="T224" s="844" t="s">
        <v>464</v>
      </c>
      <c r="U224" s="923"/>
      <c r="V224" s="871" t="e">
        <f aca="false">IFERROR(VLOOKUP(K222,【参考】数式用!$A$5:$AB$27,MATCH(U224,【参考】数式用!$B$4:$AB$4,0)+1,0),"")))</f>
        <v>#N/A</v>
      </c>
      <c r="W224" s="847" t="s">
        <v>114</v>
      </c>
      <c r="X224" s="924"/>
      <c r="Y224" s="668" t="s">
        <v>115</v>
      </c>
      <c r="Z224" s="924"/>
      <c r="AA224" s="668" t="s">
        <v>406</v>
      </c>
      <c r="AB224" s="924"/>
      <c r="AC224" s="668" t="s">
        <v>115</v>
      </c>
      <c r="AD224" s="924"/>
      <c r="AE224" s="668" t="s">
        <v>116</v>
      </c>
      <c r="AF224" s="668" t="s">
        <v>127</v>
      </c>
      <c r="AG224" s="668" t="str">
        <f aca="false">IF(X224&gt;=1,(AB224*12+AD224)-(X224*12+Z224)+1,"")</f>
        <v/>
      </c>
      <c r="AH224" s="850" t="s">
        <v>407</v>
      </c>
      <c r="AI224" s="851" t="str">
        <f aca="false">IFERROR(ROUNDDOWN(ROUND(L222*V224,0)*M222,0)*AG224,"")</f>
        <v/>
      </c>
      <c r="AJ224" s="925" t="str">
        <f aca="false">IFERROR(ROUNDDOWN(ROUND((L222*(V224-AX222)),0)*M222,0)*AG224,"")</f>
        <v/>
      </c>
      <c r="AK224" s="853" t="e">
        <f aca="false">IFERROR(ROUNDDOWN(ROUNDDOWN(ROUND(L222*VLOOKUP(K222,【参考】数式用!$A$5:$AB$27,MATCH("新加算Ⅳ",【参考】数式用!$B$4:$AB$4,0)+1,0),0)*M222,0)*AG224*0.5,0),"")),0),0),0))</f>
        <v>#N/A</v>
      </c>
      <c r="AL224" s="926"/>
      <c r="AM224" s="941" t="e">
        <f aca="false">IFERROR(IF('別紙様式2-2（４・５月分）'!Q172="ベア加算","", IF(OR(U224="新加算Ⅰ",U224="新加算Ⅱ",U224="新加算Ⅲ",U224="新加算Ⅳ"),ROUNDDOWN(ROUND(L222*VLOOKUP(K222,【参考】数式用!$A$5:$I$27,MATCH("ベア加算",【参考】数式用!$B$4:$I$4,0)+1,0),0)*M222,0)*AG224,"")),"")),0),0))))</f>
        <v>#N/A</v>
      </c>
      <c r="AN224" s="928"/>
      <c r="AO224" s="931"/>
      <c r="AP224" s="930"/>
      <c r="AQ224" s="931"/>
      <c r="AR224" s="932"/>
      <c r="AS224" s="933"/>
      <c r="AT224" s="921"/>
      <c r="AU224" s="612"/>
      <c r="AV224" s="832" t="str">
        <f aca="false">IF(OR(AB222&lt;&gt;7,AD222&lt;&gt;3),"V列に色付け","")</f>
        <v/>
      </c>
      <c r="AW224" s="878"/>
      <c r="AX224" s="834"/>
      <c r="AY224" s="934"/>
      <c r="AZ224" s="836" t="e">
        <f aca="false">IF(AM224&lt;&gt;"",IF(AN224="○","入力済","未入力"),"")</f>
        <v>#N/A</v>
      </c>
      <c r="BA224" s="836" t="str">
        <f aca="false">IF(OR(U224="新加算Ⅰ",U224="新加算Ⅱ",U224="新加算Ⅲ",U224="新加算Ⅳ",U224="新加算Ⅴ（１）",U224="新加算Ⅴ（２）",U224="新加算Ⅴ（３）",U224="新加算ⅠⅤ（４）",U224="新加算Ⅴ（５）",U224="新加算Ⅴ（６）",U224="新加算Ⅴ（８）",U224="新加算Ⅴ（11）"),IF(OR(AO224="○",AO224="令和６年度中に満たす"),"入力済","未入力"),"")</f>
        <v/>
      </c>
      <c r="BB224" s="836" t="str">
        <f aca="false">IF(OR(U224="新加算Ⅴ（７）",U224="新加算Ⅴ（９）",U224="新加算Ⅴ（10）",U224="新加算Ⅴ（12）",U224="新加算Ⅴ（13）",U224="新加算Ⅴ（14）"),IF(OR(AP224="○",AP224="令和６年度中に満たす"),"入力済","未入力"),"")</f>
        <v/>
      </c>
      <c r="BC224" s="836" t="str">
        <f aca="false">IF(OR(U224="新加算Ⅰ",U224="新加算Ⅱ",U224="新加算Ⅲ",U224="新加算Ⅴ（１）",U224="新加算Ⅴ（３）",U224="新加算Ⅴ（８）"),IF(OR(AQ224="○",AQ224="令和６年度中に満たす"),"入力済","未入力"),"")</f>
        <v/>
      </c>
      <c r="BD224" s="935" t="str">
        <f aca="false">IF(OR(U224="新加算Ⅰ",U224="新加算Ⅱ",U224="新加算Ⅴ（１）",U224="新加算Ⅴ（２）",U224="新加算Ⅴ（３）",U224="新加算Ⅴ（４）",U224="新加算Ⅴ（５）",U224="新加算Ⅴ（６）",U224="新加算Ⅴ（７）",U224="新加算Ⅴ（９）",U224="新加算Ⅴ（10）",U224="新加算Ⅴ（12）"),IF(OR(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（病院等（老健以外）)",K222&lt;&gt;"（介護予防）短期入所療養介護（医療院）"),AR224&lt;&gt;""),1,""),"")</f>
        <v/>
      </c>
      <c r="BE224" s="832" t="str">
        <f aca="false">IF(OR(U224="新加算Ⅰ",U224="新加算Ⅴ（１）",U224="新加算Ⅴ（２）",U224="新加算Ⅴ（５）",U224="新加算Ⅴ（７）",U224="新加算Ⅴ（10）"),IF(AS224="","未入力","入力済"),"")</f>
        <v/>
      </c>
      <c r="BF224" s="832" t="str">
        <f aca="false">G222</f>
        <v/>
      </c>
      <c r="BG224" s="832"/>
      <c r="BH224" s="832"/>
    </row>
    <row r="225" customFormat="false" ht="30" hidden="false" customHeight="true" outlineLevel="0" collapsed="false">
      <c r="A225" s="617"/>
      <c r="B225" s="618"/>
      <c r="C225" s="618"/>
      <c r="D225" s="618"/>
      <c r="E225" s="618"/>
      <c r="F225" s="618"/>
      <c r="G225" s="619"/>
      <c r="H225" s="619"/>
      <c r="I225" s="619"/>
      <c r="J225" s="809"/>
      <c r="K225" s="619"/>
      <c r="L225" s="810"/>
      <c r="M225" s="811"/>
      <c r="N225" s="860" t="str">
        <f aca="false">IF('別紙様式2-2（４・５月分）'!Q172="","",'別紙様式2-2（４・５月分）'!Q172)</f>
        <v/>
      </c>
      <c r="O225" s="864"/>
      <c r="P225" s="874"/>
      <c r="Q225" s="877"/>
      <c r="R225" s="875"/>
      <c r="S225" s="876"/>
      <c r="T225" s="844"/>
      <c r="U225" s="923"/>
      <c r="V225" s="871"/>
      <c r="W225" s="847"/>
      <c r="X225" s="924"/>
      <c r="Y225" s="668"/>
      <c r="Z225" s="924"/>
      <c r="AA225" s="668"/>
      <c r="AB225" s="924"/>
      <c r="AC225" s="668"/>
      <c r="AD225" s="924"/>
      <c r="AE225" s="668"/>
      <c r="AF225" s="668"/>
      <c r="AG225" s="668"/>
      <c r="AH225" s="850"/>
      <c r="AI225" s="851"/>
      <c r="AJ225" s="925"/>
      <c r="AK225" s="853"/>
      <c r="AL225" s="926"/>
      <c r="AM225" s="941"/>
      <c r="AN225" s="928"/>
      <c r="AO225" s="931"/>
      <c r="AP225" s="930"/>
      <c r="AQ225" s="931"/>
      <c r="AR225" s="932"/>
      <c r="AS225" s="933"/>
      <c r="AT225" s="936" t="str">
        <f aca="false">IF(AV224="","",IF(OR(U224="",AND(N225="ベア加算なし",OR(U224="新加算Ⅰ",U224="新加算Ⅱ",U224="新加算Ⅲ",U224="新加算Ⅳ"),AN224=""),AND(OR(U224="新加算Ⅰ",U224="新加算Ⅱ",U224="新加算Ⅲ",U224="新加算Ⅳ"),AO224=""),AND(OR(U224="新加算Ⅰ",U224="新加算Ⅱ",U224="新加算Ⅲ"),AQ224=""),AND(OR(U224="新加算Ⅰ",U224="新加算Ⅱ"),AR224=""),AND(OR(U224="新加算Ⅰ"),AS224="")),"！記入が必要な欄（ピンク色のセル）に空欄があります。空欄を埋めてください。",""))</f>
        <v/>
      </c>
      <c r="AU225" s="612"/>
      <c r="AV225" s="832"/>
      <c r="AW225" s="878" t="str">
        <f aca="false">IF('別紙様式2-2（４・５月分）'!O172="","",'別紙様式2-2（４・５月分）'!O172)</f>
        <v/>
      </c>
      <c r="AX225" s="834"/>
      <c r="AY225" s="937"/>
      <c r="AZ225" s="836" t="str">
        <f aca="false">IF(OR(U225="新加算Ⅰ",U225="新加算Ⅱ",U225="新加算Ⅲ",U225="新加算Ⅳ",U225="新加算Ⅴ（１）",U225="新加算Ⅴ（２）",U225="新加算Ⅴ（３）",U225="新加算ⅠⅤ（４）",U225="新加算Ⅴ（５）",U225="新加算Ⅴ（６）",U225="新加算Ⅴ（８）",U225="新加算Ⅴ（11）"),IF(AJ225="○","","未入力"),"")</f>
        <v/>
      </c>
      <c r="BA225" s="836" t="str">
        <f aca="false">IF(OR(V225="新加算Ⅰ",V225="新加算Ⅱ",V225="新加算Ⅲ",V225="新加算Ⅳ",V225="新加算Ⅴ（１）",V225="新加算Ⅴ（２）",V225="新加算Ⅴ（３）",V225="新加算ⅠⅤ（４）",V225="新加算Ⅴ（５）",V225="新加算Ⅴ（６）",V225="新加算Ⅴ（８）",V225="新加算Ⅴ（11）"),IF(AK225="○","","未入力"),"")</f>
        <v/>
      </c>
      <c r="BB225" s="836" t="str">
        <f aca="false">IF(OR(V225="新加算Ⅴ（７）",V225="新加算Ⅴ（９）",V225="新加算Ⅴ（10）",V225="新加算Ⅴ（12）",V225="新加算Ⅴ（13）",V225="新加算Ⅴ（14）"),IF(AL225="○","","未入力"),"")</f>
        <v/>
      </c>
      <c r="BC225" s="836" t="str">
        <f aca="false">IF(OR(V225="新加算Ⅰ",V225="新加算Ⅱ",V225="新加算Ⅲ",V225="新加算Ⅴ（１）",V225="新加算Ⅴ（３）",V225="新加算Ⅴ（８）"),IF(AM225="○","","未入力"),"")</f>
        <v/>
      </c>
      <c r="BD225" s="935" t="str">
        <f aca="false">IF(OR(V225="新加算Ⅰ",V225="新加算Ⅱ",V225="新加算Ⅴ（１）",V225="新加算Ⅴ（２）",V225="新加算Ⅴ（３）",V225="新加算Ⅴ（４）",V225="新加算Ⅴ（５）",V225="新加算Ⅴ（６）",V225="新加算Ⅴ（７）",V225="新加算Ⅴ（９）",V225="新加算Ⅴ（10）",V225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5" s="832" t="str">
        <f aca="false">IF(AND(U225&lt;&gt;"（参考）令和７年度の移行予定",OR(V225="新加算Ⅰ",V225="新加算Ⅴ（１）",V225="新加算Ⅴ（２）",V225="新加算Ⅴ（５）",V225="新加算Ⅴ（７）",V225="新加算Ⅴ（10）")),IF(AO225="","未入力",IF(AO225="いずれも取得していない","要件を満たさない","")),"")</f>
        <v/>
      </c>
      <c r="BF225" s="832" t="str">
        <f aca="false">G222</f>
        <v/>
      </c>
      <c r="BG225" s="832"/>
      <c r="BH225" s="832"/>
    </row>
    <row r="226" customFormat="false" ht="30" hidden="false" customHeight="true" outlineLevel="0" collapsed="false">
      <c r="A226" s="731" t="n">
        <v>54</v>
      </c>
      <c r="B226" s="732" t="str">
        <f aca="false">IF(基本情報入力シート!C107="","",基本情報入力シート!C107)</f>
        <v/>
      </c>
      <c r="C226" s="732"/>
      <c r="D226" s="732"/>
      <c r="E226" s="732"/>
      <c r="F226" s="732"/>
      <c r="G226" s="733" t="str">
        <f aca="false">IF(基本情報入力シート!M107="","",基本情報入力シート!M107)</f>
        <v/>
      </c>
      <c r="H226" s="733" t="str">
        <f aca="false">IF(基本情報入力シート!R107="","",基本情報入力シート!R107)</f>
        <v/>
      </c>
      <c r="I226" s="733" t="str">
        <f aca="false">IF(基本情報入力シート!W107="","",基本情報入力シート!W107)</f>
        <v/>
      </c>
      <c r="J226" s="861" t="str">
        <f aca="false">IF(基本情報入力シート!X107="","",基本情報入力シート!X107)</f>
        <v/>
      </c>
      <c r="K226" s="733" t="str">
        <f aca="false">IF(基本情報入力シート!Y107="","",基本情報入力シート!Y107)</f>
        <v/>
      </c>
      <c r="L226" s="862" t="str">
        <f aca="false">IF(基本情報入力シート!AB107="","",基本情報入力シート!AB107)</f>
        <v/>
      </c>
      <c r="M226" s="863" t="e">
        <f aca="false">IF(基本情報入力シート!AC107="","",基本情報入力シート!AC107)</f>
        <v>#N/A</v>
      </c>
      <c r="N226" s="812" t="str">
        <f aca="false">IF('別紙様式2-2（４・５月分）'!Q173="","",'別紙様式2-2（４・５月分）'!Q173)</f>
        <v/>
      </c>
      <c r="O226" s="864" t="e">
        <f aca="false">IF(SUM('別紙様式2-2（４・５月分）'!R173:R175)=0,"",SUM('別紙様式2-2（４・５月分）'!R173:R175))</f>
        <v>#N/A</v>
      </c>
      <c r="P226" s="814" t="e">
        <f aca="false">IFERROR(VLOOKUP('別紙様式2-2（４・５月分）'!AR173,【参考】数式用!$AT$5:$AU$22,2,FALSE),"")))</f>
        <v>#N/A</v>
      </c>
      <c r="Q226" s="814"/>
      <c r="R226" s="814"/>
      <c r="S226" s="865" t="e">
        <f aca="false">IFERROR(VLOOKUP(K226,【参考】数式用!$A$5:$AB$27,MATCH(P226,【参考】数式用!$B$4:$AB$4,0)+1,0),"")))</f>
        <v>#N/A</v>
      </c>
      <c r="T226" s="816" t="s">
        <v>463</v>
      </c>
      <c r="U226" s="904" t="str">
        <f aca="false">IF('別紙様式2-3（６月以降分）'!U226="","",'別紙様式2-3（６月以降分）'!U226)</f>
        <v/>
      </c>
      <c r="V226" s="866" t="e">
        <f aca="false">IFERROR(VLOOKUP(K226,【参考】数式用!$A$5:$AB$27,MATCH(U226,【参考】数式用!$B$4:$AB$4,0)+1,0),"")))</f>
        <v>#N/A</v>
      </c>
      <c r="W226" s="819" t="s">
        <v>114</v>
      </c>
      <c r="X226" s="905" t="n">
        <f aca="false">'別紙様式2-3（６月以降分）'!X226</f>
        <v>6</v>
      </c>
      <c r="Y226" s="627" t="s">
        <v>115</v>
      </c>
      <c r="Z226" s="905" t="n">
        <f aca="false">'別紙様式2-3（６月以降分）'!Z226</f>
        <v>6</v>
      </c>
      <c r="AA226" s="627" t="s">
        <v>406</v>
      </c>
      <c r="AB226" s="905" t="n">
        <f aca="false">'別紙様式2-3（６月以降分）'!AB226</f>
        <v>7</v>
      </c>
      <c r="AC226" s="627" t="s">
        <v>115</v>
      </c>
      <c r="AD226" s="905" t="n">
        <f aca="false">'別紙様式2-3（６月以降分）'!AD226</f>
        <v>3</v>
      </c>
      <c r="AE226" s="627" t="s">
        <v>116</v>
      </c>
      <c r="AF226" s="627" t="s">
        <v>127</v>
      </c>
      <c r="AG226" s="627" t="n">
        <f aca="false">IF(X226&gt;=1,(AB226*12+AD226)-(X226*12+Z226)+1,"")</f>
        <v>10</v>
      </c>
      <c r="AH226" s="822" t="s">
        <v>407</v>
      </c>
      <c r="AI226" s="867" t="str">
        <f aca="false">'別紙様式2-3（６月以降分）'!AI226</f>
        <v/>
      </c>
      <c r="AJ226" s="906" t="str">
        <f aca="false">'別紙様式2-3（６月以降分）'!AJ226</f>
        <v/>
      </c>
      <c r="AK226" s="938" t="n">
        <f aca="false">'別紙様式2-3（６月以降分）'!AK226</f>
        <v>0</v>
      </c>
      <c r="AL226" s="908" t="str">
        <f aca="false">IF('別紙様式2-3（６月以降分）'!AL226="","",'別紙様式2-3（６月以降分）'!AL226)</f>
        <v/>
      </c>
      <c r="AM226" s="909" t="n">
        <f aca="false">'別紙様式2-3（６月以降分）'!AM226</f>
        <v>0</v>
      </c>
      <c r="AN226" s="910" t="str">
        <f aca="false">IF('別紙様式2-3（６月以降分）'!AN226="","",'別紙様式2-3（６月以降分）'!AN226)</f>
        <v/>
      </c>
      <c r="AO226" s="705" t="str">
        <f aca="false">IF('別紙様式2-3（６月以降分）'!AO226="","",'別紙様式2-3（６月以降分）'!AO226)</f>
        <v/>
      </c>
      <c r="AP226" s="912" t="str">
        <f aca="false">IF('別紙様式2-3（６月以降分）'!AP226="","",'別紙様式2-3（６月以降分）'!AP226)</f>
        <v/>
      </c>
      <c r="AQ226" s="705" t="str">
        <f aca="false">IF('別紙様式2-3（６月以降分）'!AQ226="","",'別紙様式2-3（６月以降分）'!AQ226)</f>
        <v/>
      </c>
      <c r="AR226" s="914" t="str">
        <f aca="false">IF('別紙様式2-3（６月以降分）'!AR226="","",'別紙様式2-3（６月以降分）'!AR226)</f>
        <v/>
      </c>
      <c r="AS226" s="915" t="str">
        <f aca="false">IF('別紙様式2-3（６月以降分）'!AS226="","",'別紙様式2-3（６月以降分）'!AS226)</f>
        <v/>
      </c>
      <c r="AT226" s="916" t="str">
        <f aca="false">IF(AV228="","",IF(V228&lt;V226,"！加算の要件上は問題ありませんが、令和６年度当初の新加算の加算率と比較して、移行後の加算率が下がる計画になっています。",""))</f>
        <v/>
      </c>
      <c r="AU226" s="939"/>
      <c r="AV226" s="918"/>
      <c r="AW226" s="878" t="str">
        <f aca="false">IF('別紙様式2-2（４・５月分）'!O173="","",'別紙様式2-2（４・５月分）'!O173)</f>
        <v/>
      </c>
      <c r="AX226" s="834" t="e">
        <f aca="false">IF(SUM('別紙様式2-2（４・５月分）'!P173:P175)=0,"",SUM('別紙様式2-2（４・５月分）'!P173:P175))</f>
        <v>#N/A</v>
      </c>
      <c r="AY226" s="940" t="e">
        <f aca="false">IFERROR(VLOOKUP(K226,【参考】数式用!$AJ$2:$AK$24,2,FALSE),"")))</f>
        <v>#N/A</v>
      </c>
      <c r="AZ226" s="685"/>
      <c r="BE226" s="12"/>
      <c r="BF226" s="832" t="str">
        <f aca="false">G226</f>
        <v/>
      </c>
      <c r="BG226" s="832"/>
      <c r="BH226" s="832"/>
    </row>
    <row r="227" customFormat="false" ht="15" hidden="false" customHeight="true" outlineLevel="0" collapsed="false">
      <c r="A227" s="731"/>
      <c r="B227" s="732"/>
      <c r="C227" s="732"/>
      <c r="D227" s="732"/>
      <c r="E227" s="732"/>
      <c r="F227" s="732"/>
      <c r="G227" s="733"/>
      <c r="H227" s="733"/>
      <c r="I227" s="733"/>
      <c r="J227" s="861"/>
      <c r="K227" s="733"/>
      <c r="L227" s="862"/>
      <c r="M227" s="863"/>
      <c r="N227" s="838" t="str">
        <f aca="false">IF('別紙様式2-2（４・５月分）'!Q174="","",'別紙様式2-2（４・５月分）'!Q174)</f>
        <v/>
      </c>
      <c r="O227" s="864"/>
      <c r="P227" s="814"/>
      <c r="Q227" s="814"/>
      <c r="R227" s="814"/>
      <c r="S227" s="865"/>
      <c r="T227" s="816"/>
      <c r="U227" s="904"/>
      <c r="V227" s="866"/>
      <c r="W227" s="819"/>
      <c r="X227" s="905"/>
      <c r="Y227" s="627"/>
      <c r="Z227" s="905"/>
      <c r="AA227" s="627"/>
      <c r="AB227" s="905"/>
      <c r="AC227" s="627"/>
      <c r="AD227" s="905"/>
      <c r="AE227" s="627"/>
      <c r="AF227" s="627"/>
      <c r="AG227" s="627"/>
      <c r="AH227" s="822"/>
      <c r="AI227" s="867"/>
      <c r="AJ227" s="906"/>
      <c r="AK227" s="938"/>
      <c r="AL227" s="908"/>
      <c r="AM227" s="909"/>
      <c r="AN227" s="910"/>
      <c r="AO227" s="705"/>
      <c r="AP227" s="912"/>
      <c r="AQ227" s="705"/>
      <c r="AR227" s="914"/>
      <c r="AS227" s="915"/>
      <c r="AT227" s="921" t="str">
        <f aca="false">IF(AV228="","",IF(OR(AB228="",AB228&lt;&gt;7,AD228="",AD228&lt;&gt;3),"！算定期間の終わりが令和７年３月になっていません。年度内の廃止予定等がなければ、算定対象月を令和７年３月にしてください。",""))</f>
        <v/>
      </c>
      <c r="AU227" s="939"/>
      <c r="AV227" s="918"/>
      <c r="AW227" s="878" t="str">
        <f aca="false">IF('別紙様式2-2（４・５月分）'!O174="","",'別紙様式2-2（４・５月分）'!O174)</f>
        <v/>
      </c>
      <c r="AX227" s="834"/>
      <c r="AY227" s="940"/>
      <c r="AZ227" s="574"/>
      <c r="BE227" s="12"/>
      <c r="BF227" s="832" t="str">
        <f aca="false">G226</f>
        <v/>
      </c>
      <c r="BG227" s="832"/>
      <c r="BH227" s="832"/>
    </row>
    <row r="228" customFormat="false" ht="15" hidden="false" customHeight="true" outlineLevel="0" collapsed="false">
      <c r="A228" s="731"/>
      <c r="B228" s="732"/>
      <c r="C228" s="732"/>
      <c r="D228" s="732"/>
      <c r="E228" s="732"/>
      <c r="F228" s="732"/>
      <c r="G228" s="733"/>
      <c r="H228" s="733"/>
      <c r="I228" s="733"/>
      <c r="J228" s="861"/>
      <c r="K228" s="733"/>
      <c r="L228" s="862"/>
      <c r="M228" s="863"/>
      <c r="N228" s="838"/>
      <c r="O228" s="864"/>
      <c r="P228" s="874" t="s">
        <v>118</v>
      </c>
      <c r="Q228" s="877" t="e">
        <f aca="false">IFERROR(VLOOKUP('別紙様式2-2（４・５月分）'!AR173,【参考】数式用!$AT$5:$AV$22,3,FALSE),"")))</f>
        <v>#N/A</v>
      </c>
      <c r="R228" s="875" t="s">
        <v>120</v>
      </c>
      <c r="S228" s="870" t="e">
        <f aca="false">IFERROR(VLOOKUP(K226,【参考】数式用!$A$5:$AB$27,MATCH(Q228,【参考】数式用!$B$4:$AB$4,0)+1,0),"")))</f>
        <v>#N/A</v>
      </c>
      <c r="T228" s="844" t="s">
        <v>464</v>
      </c>
      <c r="U228" s="923"/>
      <c r="V228" s="871" t="e">
        <f aca="false">IFERROR(VLOOKUP(K226,【参考】数式用!$A$5:$AB$27,MATCH(U228,【参考】数式用!$B$4:$AB$4,0)+1,0),"")))</f>
        <v>#N/A</v>
      </c>
      <c r="W228" s="847" t="s">
        <v>114</v>
      </c>
      <c r="X228" s="924"/>
      <c r="Y228" s="668" t="s">
        <v>115</v>
      </c>
      <c r="Z228" s="924"/>
      <c r="AA228" s="668" t="s">
        <v>406</v>
      </c>
      <c r="AB228" s="924"/>
      <c r="AC228" s="668" t="s">
        <v>115</v>
      </c>
      <c r="AD228" s="924"/>
      <c r="AE228" s="668" t="s">
        <v>116</v>
      </c>
      <c r="AF228" s="668" t="s">
        <v>127</v>
      </c>
      <c r="AG228" s="668" t="str">
        <f aca="false">IF(X228&gt;=1,(AB228*12+AD228)-(X228*12+Z228)+1,"")</f>
        <v/>
      </c>
      <c r="AH228" s="850" t="s">
        <v>407</v>
      </c>
      <c r="AI228" s="851" t="str">
        <f aca="false">IFERROR(ROUNDDOWN(ROUND(L226*V228,0)*M226,0)*AG228,"")</f>
        <v/>
      </c>
      <c r="AJ228" s="925" t="str">
        <f aca="false">IFERROR(ROUNDDOWN(ROUND((L226*(V228-AX226)),0)*M226,0)*AG228,"")</f>
        <v/>
      </c>
      <c r="AK228" s="853" t="e">
        <f aca="false">IFERROR(ROUNDDOWN(ROUNDDOWN(ROUND(L226*VLOOKUP(K226,【参考】数式用!$A$5:$AB$27,MATCH("新加算Ⅳ",【参考】数式用!$B$4:$AB$4,0)+1,0),0)*M226,0)*AG228*0.5,0),"")),0),0),0))</f>
        <v>#N/A</v>
      </c>
      <c r="AL228" s="926"/>
      <c r="AM228" s="941" t="e">
        <f aca="false">IFERROR(IF('別紙様式2-2（４・５月分）'!Q175="ベア加算","", IF(OR(U228="新加算Ⅰ",U228="新加算Ⅱ",U228="新加算Ⅲ",U228="新加算Ⅳ"),ROUNDDOWN(ROUND(L226*VLOOKUP(K226,【参考】数式用!$A$5:$I$27,MATCH("ベア加算",【参考】数式用!$B$4:$I$4,0)+1,0),0)*M226,0)*AG228,"")),"")),0),0))))</f>
        <v>#N/A</v>
      </c>
      <c r="AN228" s="928"/>
      <c r="AO228" s="931"/>
      <c r="AP228" s="930"/>
      <c r="AQ228" s="931"/>
      <c r="AR228" s="932"/>
      <c r="AS228" s="933"/>
      <c r="AT228" s="921"/>
      <c r="AU228" s="612"/>
      <c r="AV228" s="832" t="str">
        <f aca="false">IF(OR(AB226&lt;&gt;7,AD226&lt;&gt;3),"V列に色付け","")</f>
        <v/>
      </c>
      <c r="AW228" s="878"/>
      <c r="AX228" s="834"/>
      <c r="AY228" s="934"/>
      <c r="AZ228" s="836" t="e">
        <f aca="false">IF(AM228&lt;&gt;"",IF(AN228="○","入力済","未入力"),"")</f>
        <v>#N/A</v>
      </c>
      <c r="BA228" s="836" t="str">
        <f aca="false">IF(OR(U228="新加算Ⅰ",U228="新加算Ⅱ",U228="新加算Ⅲ",U228="新加算Ⅳ",U228="新加算Ⅴ（１）",U228="新加算Ⅴ（２）",U228="新加算Ⅴ（３）",U228="新加算ⅠⅤ（４）",U228="新加算Ⅴ（５）",U228="新加算Ⅴ（６）",U228="新加算Ⅴ（８）",U228="新加算Ⅴ（11）"),IF(OR(AO228="○",AO228="令和６年度中に満たす"),"入力済","未入力"),"")</f>
        <v/>
      </c>
      <c r="BB228" s="836" t="str">
        <f aca="false">IF(OR(U228="新加算Ⅴ（７）",U228="新加算Ⅴ（９）",U228="新加算Ⅴ（10）",U228="新加算Ⅴ（12）",U228="新加算Ⅴ（13）",U228="新加算Ⅴ（14）"),IF(OR(AP228="○",AP228="令和６年度中に満たす"),"入力済","未入力"),"")</f>
        <v/>
      </c>
      <c r="BC228" s="836" t="str">
        <f aca="false">IF(OR(U228="新加算Ⅰ",U228="新加算Ⅱ",U228="新加算Ⅲ",U228="新加算Ⅴ（１）",U228="新加算Ⅴ（３）",U228="新加算Ⅴ（８）"),IF(OR(AQ228="○",AQ228="令和６年度中に満たす"),"入力済","未入力"),"")</f>
        <v/>
      </c>
      <c r="BD228" s="935" t="str">
        <f aca="false">IF(OR(U228="新加算Ⅰ",U228="新加算Ⅱ",U228="新加算Ⅴ（１）",U228="新加算Ⅴ（２）",U228="新加算Ⅴ（３）",U228="新加算Ⅴ（４）",U228="新加算Ⅴ（５）",U228="新加算Ⅴ（６）",U228="新加算Ⅴ（７）",U228="新加算Ⅴ（９）",U228="新加算Ⅴ（10）",U228="新加算Ⅴ（12）"),IF(OR(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（病院等（老健以外）)",K226&lt;&gt;"（介護予防）短期入所療養介護（医療院）"),AR228&lt;&gt;""),1,""),"")</f>
        <v/>
      </c>
      <c r="BE228" s="832" t="str">
        <f aca="false">IF(OR(U228="新加算Ⅰ",U228="新加算Ⅴ（１）",U228="新加算Ⅴ（２）",U228="新加算Ⅴ（５）",U228="新加算Ⅴ（７）",U228="新加算Ⅴ（10）"),IF(AS228="","未入力","入力済"),"")</f>
        <v/>
      </c>
      <c r="BF228" s="832" t="str">
        <f aca="false">G226</f>
        <v/>
      </c>
      <c r="BG228" s="832"/>
      <c r="BH228" s="832"/>
    </row>
    <row r="229" customFormat="false" ht="30" hidden="false" customHeight="true" outlineLevel="0" collapsed="false">
      <c r="A229" s="731"/>
      <c r="B229" s="732"/>
      <c r="C229" s="732"/>
      <c r="D229" s="732"/>
      <c r="E229" s="732"/>
      <c r="F229" s="732"/>
      <c r="G229" s="733"/>
      <c r="H229" s="733"/>
      <c r="I229" s="733"/>
      <c r="J229" s="861"/>
      <c r="K229" s="733"/>
      <c r="L229" s="862"/>
      <c r="M229" s="863"/>
      <c r="N229" s="860" t="str">
        <f aca="false">IF('別紙様式2-2（４・５月分）'!Q175="","",'別紙様式2-2（４・５月分）'!Q175)</f>
        <v/>
      </c>
      <c r="O229" s="864"/>
      <c r="P229" s="874"/>
      <c r="Q229" s="877"/>
      <c r="R229" s="875"/>
      <c r="S229" s="870"/>
      <c r="T229" s="844"/>
      <c r="U229" s="923"/>
      <c r="V229" s="871"/>
      <c r="W229" s="847"/>
      <c r="X229" s="924"/>
      <c r="Y229" s="668"/>
      <c r="Z229" s="924"/>
      <c r="AA229" s="668"/>
      <c r="AB229" s="924"/>
      <c r="AC229" s="668"/>
      <c r="AD229" s="924"/>
      <c r="AE229" s="668"/>
      <c r="AF229" s="668"/>
      <c r="AG229" s="668"/>
      <c r="AH229" s="850"/>
      <c r="AI229" s="851"/>
      <c r="AJ229" s="925"/>
      <c r="AK229" s="853"/>
      <c r="AL229" s="926"/>
      <c r="AM229" s="941"/>
      <c r="AN229" s="928"/>
      <c r="AO229" s="931"/>
      <c r="AP229" s="930"/>
      <c r="AQ229" s="931"/>
      <c r="AR229" s="932"/>
      <c r="AS229" s="933"/>
      <c r="AT229" s="936" t="str">
        <f aca="false">IF(AV228="","",IF(OR(U228="",AND(N229="ベア加算なし",OR(U228="新加算Ⅰ",U228="新加算Ⅱ",U228="新加算Ⅲ",U228="新加算Ⅳ"),AN228=""),AND(OR(U228="新加算Ⅰ",U228="新加算Ⅱ",U228="新加算Ⅲ",U228="新加算Ⅳ"),AO228=""),AND(OR(U228="新加算Ⅰ",U228="新加算Ⅱ",U228="新加算Ⅲ"),AQ228=""),AND(OR(U228="新加算Ⅰ",U228="新加算Ⅱ"),AR228=""),AND(OR(U228="新加算Ⅰ"),AS228="")),"！記入が必要な欄（ピンク色のセル）に空欄があります。空欄を埋めてください。",""))</f>
        <v/>
      </c>
      <c r="AU229" s="612"/>
      <c r="AV229" s="832"/>
      <c r="AW229" s="878" t="str">
        <f aca="false">IF('別紙様式2-2（４・５月分）'!O175="","",'別紙様式2-2（４・５月分）'!O175)</f>
        <v/>
      </c>
      <c r="AX229" s="834"/>
      <c r="AY229" s="937"/>
      <c r="AZ229" s="836" t="str">
        <f aca="false">IF(OR(U229="新加算Ⅰ",U229="新加算Ⅱ",U229="新加算Ⅲ",U229="新加算Ⅳ",U229="新加算Ⅴ（１）",U229="新加算Ⅴ（２）",U229="新加算Ⅴ（３）",U229="新加算ⅠⅤ（４）",U229="新加算Ⅴ（５）",U229="新加算Ⅴ（６）",U229="新加算Ⅴ（８）",U229="新加算Ⅴ（11）"),IF(AJ229="○","","未入力"),"")</f>
        <v/>
      </c>
      <c r="BA229" s="836" t="str">
        <f aca="false">IF(OR(V229="新加算Ⅰ",V229="新加算Ⅱ",V229="新加算Ⅲ",V229="新加算Ⅳ",V229="新加算Ⅴ（１）",V229="新加算Ⅴ（２）",V229="新加算Ⅴ（３）",V229="新加算ⅠⅤ（４）",V229="新加算Ⅴ（５）",V229="新加算Ⅴ（６）",V229="新加算Ⅴ（８）",V229="新加算Ⅴ（11）"),IF(AK229="○","","未入力"),"")</f>
        <v/>
      </c>
      <c r="BB229" s="836" t="str">
        <f aca="false">IF(OR(V229="新加算Ⅴ（７）",V229="新加算Ⅴ（９）",V229="新加算Ⅴ（10）",V229="新加算Ⅴ（12）",V229="新加算Ⅴ（13）",V229="新加算Ⅴ（14）"),IF(AL229="○","","未入力"),"")</f>
        <v/>
      </c>
      <c r="BC229" s="836" t="str">
        <f aca="false">IF(OR(V229="新加算Ⅰ",V229="新加算Ⅱ",V229="新加算Ⅲ",V229="新加算Ⅴ（１）",V229="新加算Ⅴ（３）",V229="新加算Ⅴ（８）"),IF(AM229="○","","未入力"),"")</f>
        <v/>
      </c>
      <c r="BD229" s="935" t="str">
        <f aca="false">IF(OR(V229="新加算Ⅰ",V229="新加算Ⅱ",V229="新加算Ⅴ（１）",V229="新加算Ⅴ（２）",V229="新加算Ⅴ（３）",V229="新加算Ⅴ（４）",V229="新加算Ⅴ（５）",V229="新加算Ⅴ（６）",V229="新加算Ⅴ（７）",V229="新加算Ⅴ（９）",V229="新加算Ⅴ（10）",V229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9" s="832" t="str">
        <f aca="false">IF(AND(U229&lt;&gt;"（参考）令和７年度の移行予定",OR(V229="新加算Ⅰ",V229="新加算Ⅴ（１）",V229="新加算Ⅴ（２）",V229="新加算Ⅴ（５）",V229="新加算Ⅴ（７）",V229="新加算Ⅴ（10）")),IF(AO229="","未入力",IF(AO229="いずれも取得していない","要件を満たさない","")),"")</f>
        <v/>
      </c>
      <c r="BF229" s="832" t="str">
        <f aca="false">G226</f>
        <v/>
      </c>
      <c r="BG229" s="832"/>
      <c r="BH229" s="832"/>
    </row>
    <row r="230" customFormat="false" ht="30" hidden="false" customHeight="true" outlineLevel="0" collapsed="false">
      <c r="A230" s="617" t="n">
        <v>55</v>
      </c>
      <c r="B230" s="618" t="str">
        <f aca="false">IF(基本情報入力シート!C108="","",基本情報入力シート!C108)</f>
        <v/>
      </c>
      <c r="C230" s="618"/>
      <c r="D230" s="618"/>
      <c r="E230" s="618"/>
      <c r="F230" s="618"/>
      <c r="G230" s="619" t="str">
        <f aca="false">IF(基本情報入力シート!M108="","",基本情報入力シート!M108)</f>
        <v/>
      </c>
      <c r="H230" s="619" t="str">
        <f aca="false">IF(基本情報入力シート!R108="","",基本情報入力シート!R108)</f>
        <v/>
      </c>
      <c r="I230" s="619" t="str">
        <f aca="false">IF(基本情報入力シート!W108="","",基本情報入力シート!W108)</f>
        <v/>
      </c>
      <c r="J230" s="809" t="str">
        <f aca="false">IF(基本情報入力シート!X108="","",基本情報入力シート!X108)</f>
        <v/>
      </c>
      <c r="K230" s="619" t="str">
        <f aca="false">IF(基本情報入力シート!Y108="","",基本情報入力シート!Y108)</f>
        <v/>
      </c>
      <c r="L230" s="810" t="str">
        <f aca="false">IF(基本情報入力シート!AB108="","",基本情報入力シート!AB108)</f>
        <v/>
      </c>
      <c r="M230" s="811" t="e">
        <f aca="false">IF(基本情報入力シート!AC108="","",基本情報入力シート!AC108)</f>
        <v>#N/A</v>
      </c>
      <c r="N230" s="812" t="str">
        <f aca="false">IF('別紙様式2-2（４・５月分）'!Q176="","",'別紙様式2-2（４・５月分）'!Q176)</f>
        <v/>
      </c>
      <c r="O230" s="864" t="e">
        <f aca="false">IF(SUM('別紙様式2-2（４・５月分）'!R176:R178)=0,"",SUM('別紙様式2-2（４・５月分）'!R176:R178))</f>
        <v>#N/A</v>
      </c>
      <c r="P230" s="814" t="e">
        <f aca="false">IFERROR(VLOOKUP('別紙様式2-2（４・５月分）'!AR176,【参考】数式用!$AT$5:$AU$22,2,FALSE),"")))</f>
        <v>#N/A</v>
      </c>
      <c r="Q230" s="814"/>
      <c r="R230" s="814"/>
      <c r="S230" s="865" t="e">
        <f aca="false">IFERROR(VLOOKUP(K230,【参考】数式用!$A$5:$AB$27,MATCH(P230,【参考】数式用!$B$4:$AB$4,0)+1,0),"")))</f>
        <v>#N/A</v>
      </c>
      <c r="T230" s="816" t="s">
        <v>463</v>
      </c>
      <c r="U230" s="904" t="str">
        <f aca="false">IF('別紙様式2-3（６月以降分）'!U230="","",'別紙様式2-3（６月以降分）'!U230)</f>
        <v/>
      </c>
      <c r="V230" s="866" t="e">
        <f aca="false">IFERROR(VLOOKUP(K230,【参考】数式用!$A$5:$AB$27,MATCH(U230,【参考】数式用!$B$4:$AB$4,0)+1,0),"")))</f>
        <v>#N/A</v>
      </c>
      <c r="W230" s="819" t="s">
        <v>114</v>
      </c>
      <c r="X230" s="905" t="n">
        <f aca="false">'別紙様式2-3（６月以降分）'!X230</f>
        <v>6</v>
      </c>
      <c r="Y230" s="627" t="s">
        <v>115</v>
      </c>
      <c r="Z230" s="905" t="n">
        <f aca="false">'別紙様式2-3（６月以降分）'!Z230</f>
        <v>6</v>
      </c>
      <c r="AA230" s="627" t="s">
        <v>406</v>
      </c>
      <c r="AB230" s="905" t="n">
        <f aca="false">'別紙様式2-3（６月以降分）'!AB230</f>
        <v>7</v>
      </c>
      <c r="AC230" s="627" t="s">
        <v>115</v>
      </c>
      <c r="AD230" s="905" t="n">
        <f aca="false">'別紙様式2-3（６月以降分）'!AD230</f>
        <v>3</v>
      </c>
      <c r="AE230" s="627" t="s">
        <v>116</v>
      </c>
      <c r="AF230" s="627" t="s">
        <v>127</v>
      </c>
      <c r="AG230" s="627" t="n">
        <f aca="false">IF(X230&gt;=1,(AB230*12+AD230)-(X230*12+Z230)+1,"")</f>
        <v>10</v>
      </c>
      <c r="AH230" s="822" t="s">
        <v>407</v>
      </c>
      <c r="AI230" s="867" t="str">
        <f aca="false">'別紙様式2-3（６月以降分）'!AI230</f>
        <v/>
      </c>
      <c r="AJ230" s="906" t="str">
        <f aca="false">'別紙様式2-3（６月以降分）'!AJ230</f>
        <v/>
      </c>
      <c r="AK230" s="938" t="n">
        <f aca="false">'別紙様式2-3（６月以降分）'!AK230</f>
        <v>0</v>
      </c>
      <c r="AL230" s="908" t="str">
        <f aca="false">IF('別紙様式2-3（６月以降分）'!AL230="","",'別紙様式2-3（６月以降分）'!AL230)</f>
        <v/>
      </c>
      <c r="AM230" s="909" t="n">
        <f aca="false">'別紙様式2-3（６月以降分）'!AM230</f>
        <v>0</v>
      </c>
      <c r="AN230" s="910" t="str">
        <f aca="false">IF('別紙様式2-3（６月以降分）'!AN230="","",'別紙様式2-3（６月以降分）'!AN230)</f>
        <v/>
      </c>
      <c r="AO230" s="705" t="str">
        <f aca="false">IF('別紙様式2-3（６月以降分）'!AO230="","",'別紙様式2-3（６月以降分）'!AO230)</f>
        <v/>
      </c>
      <c r="AP230" s="912" t="str">
        <f aca="false">IF('別紙様式2-3（６月以降分）'!AP230="","",'別紙様式2-3（６月以降分）'!AP230)</f>
        <v/>
      </c>
      <c r="AQ230" s="705" t="str">
        <f aca="false">IF('別紙様式2-3（６月以降分）'!AQ230="","",'別紙様式2-3（６月以降分）'!AQ230)</f>
        <v/>
      </c>
      <c r="AR230" s="914" t="str">
        <f aca="false">IF('別紙様式2-3（６月以降分）'!AR230="","",'別紙様式2-3（６月以降分）'!AR230)</f>
        <v/>
      </c>
      <c r="AS230" s="915" t="str">
        <f aca="false">IF('別紙様式2-3（６月以降分）'!AS230="","",'別紙様式2-3（６月以降分）'!AS230)</f>
        <v/>
      </c>
      <c r="AT230" s="916" t="str">
        <f aca="false">IF(AV232="","",IF(V232&lt;V230,"！加算の要件上は問題ありませんが、令和６年度当初の新加算の加算率と比較して、移行後の加算率が下がる計画になっています。",""))</f>
        <v/>
      </c>
      <c r="AU230" s="939"/>
      <c r="AV230" s="918"/>
      <c r="AW230" s="878" t="str">
        <f aca="false">IF('別紙様式2-2（４・５月分）'!O176="","",'別紙様式2-2（４・５月分）'!O176)</f>
        <v/>
      </c>
      <c r="AX230" s="834" t="e">
        <f aca="false">IF(SUM('別紙様式2-2（４・５月分）'!P176:P178)=0,"",SUM('別紙様式2-2（４・５月分）'!P176:P178))</f>
        <v>#N/A</v>
      </c>
      <c r="AY230" s="920" t="e">
        <f aca="false">IFERROR(VLOOKUP(K230,【参考】数式用!$AJ$2:$AK$24,2,FALSE),"")))</f>
        <v>#N/A</v>
      </c>
      <c r="AZ230" s="685"/>
      <c r="BE230" s="12"/>
      <c r="BF230" s="832" t="str">
        <f aca="false">G230</f>
        <v/>
      </c>
      <c r="BG230" s="832"/>
      <c r="BH230" s="832"/>
    </row>
    <row r="231" customFormat="false" ht="15" hidden="false" customHeight="true" outlineLevel="0" collapsed="false">
      <c r="A231" s="617"/>
      <c r="B231" s="618"/>
      <c r="C231" s="618"/>
      <c r="D231" s="618"/>
      <c r="E231" s="618"/>
      <c r="F231" s="618"/>
      <c r="G231" s="619"/>
      <c r="H231" s="619"/>
      <c r="I231" s="619"/>
      <c r="J231" s="809"/>
      <c r="K231" s="619"/>
      <c r="L231" s="810"/>
      <c r="M231" s="811"/>
      <c r="N231" s="838" t="str">
        <f aca="false">IF('別紙様式2-2（４・５月分）'!Q177="","",'別紙様式2-2（４・５月分）'!Q177)</f>
        <v/>
      </c>
      <c r="O231" s="864"/>
      <c r="P231" s="814"/>
      <c r="Q231" s="814"/>
      <c r="R231" s="814"/>
      <c r="S231" s="865"/>
      <c r="T231" s="816"/>
      <c r="U231" s="904"/>
      <c r="V231" s="866"/>
      <c r="W231" s="819"/>
      <c r="X231" s="905"/>
      <c r="Y231" s="627"/>
      <c r="Z231" s="905"/>
      <c r="AA231" s="627"/>
      <c r="AB231" s="905"/>
      <c r="AC231" s="627"/>
      <c r="AD231" s="905"/>
      <c r="AE231" s="627"/>
      <c r="AF231" s="627"/>
      <c r="AG231" s="627"/>
      <c r="AH231" s="822"/>
      <c r="AI231" s="867"/>
      <c r="AJ231" s="906"/>
      <c r="AK231" s="938"/>
      <c r="AL231" s="908"/>
      <c r="AM231" s="909"/>
      <c r="AN231" s="910"/>
      <c r="AO231" s="705"/>
      <c r="AP231" s="912"/>
      <c r="AQ231" s="705"/>
      <c r="AR231" s="914"/>
      <c r="AS231" s="915"/>
      <c r="AT231" s="921" t="str">
        <f aca="false">IF(AV232="","",IF(OR(AB232="",AB232&lt;&gt;7,AD232="",AD232&lt;&gt;3),"！算定期間の終わりが令和７年３月になっていません。年度内の廃止予定等がなければ、算定対象月を令和７年３月にしてください。",""))</f>
        <v/>
      </c>
      <c r="AU231" s="939"/>
      <c r="AV231" s="918"/>
      <c r="AW231" s="878" t="str">
        <f aca="false">IF('別紙様式2-2（４・５月分）'!O177="","",'別紙様式2-2（４・５月分）'!O177)</f>
        <v/>
      </c>
      <c r="AX231" s="834"/>
      <c r="AY231" s="920"/>
      <c r="AZ231" s="574"/>
      <c r="BE231" s="12"/>
      <c r="BF231" s="832" t="str">
        <f aca="false">G230</f>
        <v/>
      </c>
      <c r="BG231" s="832"/>
      <c r="BH231" s="832"/>
    </row>
    <row r="232" customFormat="false" ht="15" hidden="false" customHeight="true" outlineLevel="0" collapsed="false">
      <c r="A232" s="617"/>
      <c r="B232" s="618"/>
      <c r="C232" s="618"/>
      <c r="D232" s="618"/>
      <c r="E232" s="618"/>
      <c r="F232" s="618"/>
      <c r="G232" s="619"/>
      <c r="H232" s="619"/>
      <c r="I232" s="619"/>
      <c r="J232" s="809"/>
      <c r="K232" s="619"/>
      <c r="L232" s="810"/>
      <c r="M232" s="811"/>
      <c r="N232" s="838"/>
      <c r="O232" s="864"/>
      <c r="P232" s="874" t="s">
        <v>118</v>
      </c>
      <c r="Q232" s="877" t="e">
        <f aca="false">IFERROR(VLOOKUP('別紙様式2-2（４・５月分）'!AR176,【参考】数式用!$AT$5:$AV$22,3,FALSE),"")))</f>
        <v>#N/A</v>
      </c>
      <c r="R232" s="875" t="s">
        <v>120</v>
      </c>
      <c r="S232" s="876" t="e">
        <f aca="false">IFERROR(VLOOKUP(K230,【参考】数式用!$A$5:$AB$27,MATCH(Q232,【参考】数式用!$B$4:$AB$4,0)+1,0),"")))</f>
        <v>#N/A</v>
      </c>
      <c r="T232" s="844" t="s">
        <v>464</v>
      </c>
      <c r="U232" s="923"/>
      <c r="V232" s="871" t="e">
        <f aca="false">IFERROR(VLOOKUP(K230,【参考】数式用!$A$5:$AB$27,MATCH(U232,【参考】数式用!$B$4:$AB$4,0)+1,0),"")))</f>
        <v>#N/A</v>
      </c>
      <c r="W232" s="847" t="s">
        <v>114</v>
      </c>
      <c r="X232" s="924"/>
      <c r="Y232" s="668" t="s">
        <v>115</v>
      </c>
      <c r="Z232" s="924"/>
      <c r="AA232" s="668" t="s">
        <v>406</v>
      </c>
      <c r="AB232" s="924"/>
      <c r="AC232" s="668" t="s">
        <v>115</v>
      </c>
      <c r="AD232" s="924"/>
      <c r="AE232" s="668" t="s">
        <v>116</v>
      </c>
      <c r="AF232" s="668" t="s">
        <v>127</v>
      </c>
      <c r="AG232" s="668" t="str">
        <f aca="false">IF(X232&gt;=1,(AB232*12+AD232)-(X232*12+Z232)+1,"")</f>
        <v/>
      </c>
      <c r="AH232" s="850" t="s">
        <v>407</v>
      </c>
      <c r="AI232" s="851" t="str">
        <f aca="false">IFERROR(ROUNDDOWN(ROUND(L230*V232,0)*M230,0)*AG232,"")</f>
        <v/>
      </c>
      <c r="AJ232" s="925" t="str">
        <f aca="false">IFERROR(ROUNDDOWN(ROUND((L230*(V232-AX230)),0)*M230,0)*AG232,"")</f>
        <v/>
      </c>
      <c r="AK232" s="853" t="e">
        <f aca="false">IFERROR(ROUNDDOWN(ROUNDDOWN(ROUND(L230*VLOOKUP(K230,【参考】数式用!$A$5:$AB$27,MATCH("新加算Ⅳ",【参考】数式用!$B$4:$AB$4,0)+1,0),0)*M230,0)*AG232*0.5,0),"")),0),0),0))</f>
        <v>#N/A</v>
      </c>
      <c r="AL232" s="926"/>
      <c r="AM232" s="941" t="e">
        <f aca="false">IFERROR(IF('別紙様式2-2（４・５月分）'!Q178="ベア加算","", IF(OR(U232="新加算Ⅰ",U232="新加算Ⅱ",U232="新加算Ⅲ",U232="新加算Ⅳ"),ROUNDDOWN(ROUND(L230*VLOOKUP(K230,【参考】数式用!$A$5:$I$27,MATCH("ベア加算",【参考】数式用!$B$4:$I$4,0)+1,0),0)*M230,0)*AG232,"")),"")),0),0))))</f>
        <v>#N/A</v>
      </c>
      <c r="AN232" s="928"/>
      <c r="AO232" s="931"/>
      <c r="AP232" s="930"/>
      <c r="AQ232" s="931"/>
      <c r="AR232" s="932"/>
      <c r="AS232" s="933"/>
      <c r="AT232" s="921"/>
      <c r="AU232" s="612"/>
      <c r="AV232" s="832" t="str">
        <f aca="false">IF(OR(AB230&lt;&gt;7,AD230&lt;&gt;3),"V列に色付け","")</f>
        <v/>
      </c>
      <c r="AW232" s="878"/>
      <c r="AX232" s="834"/>
      <c r="AY232" s="934"/>
      <c r="AZ232" s="836" t="e">
        <f aca="false">IF(AM232&lt;&gt;"",IF(AN232="○","入力済","未入力"),"")</f>
        <v>#N/A</v>
      </c>
      <c r="BA232" s="836" t="str">
        <f aca="false">IF(OR(U232="新加算Ⅰ",U232="新加算Ⅱ",U232="新加算Ⅲ",U232="新加算Ⅳ",U232="新加算Ⅴ（１）",U232="新加算Ⅴ（２）",U232="新加算Ⅴ（３）",U232="新加算ⅠⅤ（４）",U232="新加算Ⅴ（５）",U232="新加算Ⅴ（６）",U232="新加算Ⅴ（８）",U232="新加算Ⅴ（11）"),IF(OR(AO232="○",AO232="令和６年度中に満たす"),"入力済","未入力"),"")</f>
        <v/>
      </c>
      <c r="BB232" s="836" t="str">
        <f aca="false">IF(OR(U232="新加算Ⅴ（７）",U232="新加算Ⅴ（９）",U232="新加算Ⅴ（10）",U232="新加算Ⅴ（12）",U232="新加算Ⅴ（13）",U232="新加算Ⅴ（14）"),IF(OR(AP232="○",AP232="令和６年度中に満たす"),"入力済","未入力"),"")</f>
        <v/>
      </c>
      <c r="BC232" s="836" t="str">
        <f aca="false">IF(OR(U232="新加算Ⅰ",U232="新加算Ⅱ",U232="新加算Ⅲ",U232="新加算Ⅴ（１）",U232="新加算Ⅴ（３）",U232="新加算Ⅴ（８）"),IF(OR(AQ232="○",AQ232="令和６年度中に満たす"),"入力済","未入力"),"")</f>
        <v/>
      </c>
      <c r="BD232" s="935" t="str">
        <f aca="false">IF(OR(U232="新加算Ⅰ",U232="新加算Ⅱ",U232="新加算Ⅴ（１）",U232="新加算Ⅴ（２）",U232="新加算Ⅴ（３）",U232="新加算Ⅴ（４）",U232="新加算Ⅴ（５）",U232="新加算Ⅴ（６）",U232="新加算Ⅴ（７）",U232="新加算Ⅴ（９）",U232="新加算Ⅴ（10）",U232="新加算Ⅴ（12）"),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（病院等（老健以外）)",K230&lt;&gt;"（介護予防）短期入所療養介護（医療院）"),AR232&lt;&gt;""),1,""),"")</f>
        <v/>
      </c>
      <c r="BE232" s="832" t="str">
        <f aca="false">IF(OR(U232="新加算Ⅰ",U232="新加算Ⅴ（１）",U232="新加算Ⅴ（２）",U232="新加算Ⅴ（５）",U232="新加算Ⅴ（７）",U232="新加算Ⅴ（10）"),IF(AS232="","未入力","入力済"),"")</f>
        <v/>
      </c>
      <c r="BF232" s="832" t="str">
        <f aca="false">G230</f>
        <v/>
      </c>
      <c r="BG232" s="832"/>
      <c r="BH232" s="832"/>
    </row>
    <row r="233" customFormat="false" ht="30" hidden="false" customHeight="true" outlineLevel="0" collapsed="false">
      <c r="A233" s="617"/>
      <c r="B233" s="618"/>
      <c r="C233" s="618"/>
      <c r="D233" s="618"/>
      <c r="E233" s="618"/>
      <c r="F233" s="618"/>
      <c r="G233" s="619"/>
      <c r="H233" s="619"/>
      <c r="I233" s="619"/>
      <c r="J233" s="809"/>
      <c r="K233" s="619"/>
      <c r="L233" s="810"/>
      <c r="M233" s="811"/>
      <c r="N233" s="860" t="str">
        <f aca="false">IF('別紙様式2-2（４・５月分）'!Q178="","",'別紙様式2-2（４・５月分）'!Q178)</f>
        <v/>
      </c>
      <c r="O233" s="864"/>
      <c r="P233" s="874"/>
      <c r="Q233" s="877"/>
      <c r="R233" s="875"/>
      <c r="S233" s="876"/>
      <c r="T233" s="844"/>
      <c r="U233" s="923"/>
      <c r="V233" s="871"/>
      <c r="W233" s="847"/>
      <c r="X233" s="924"/>
      <c r="Y233" s="668"/>
      <c r="Z233" s="924"/>
      <c r="AA233" s="668"/>
      <c r="AB233" s="924"/>
      <c r="AC233" s="668"/>
      <c r="AD233" s="924"/>
      <c r="AE233" s="668"/>
      <c r="AF233" s="668"/>
      <c r="AG233" s="668"/>
      <c r="AH233" s="850"/>
      <c r="AI233" s="851"/>
      <c r="AJ233" s="925"/>
      <c r="AK233" s="853"/>
      <c r="AL233" s="926"/>
      <c r="AM233" s="941"/>
      <c r="AN233" s="928"/>
      <c r="AO233" s="931"/>
      <c r="AP233" s="930"/>
      <c r="AQ233" s="931"/>
      <c r="AR233" s="932"/>
      <c r="AS233" s="933"/>
      <c r="AT233" s="936" t="str">
        <f aca="false">IF(AV232="","",IF(OR(U232="",AND(N233="ベア加算なし",OR(U232="新加算Ⅰ",U232="新加算Ⅱ",U232="新加算Ⅲ",U232="新加算Ⅳ"),AN232=""),AND(OR(U232="新加算Ⅰ",U232="新加算Ⅱ",U232="新加算Ⅲ",U232="新加算Ⅳ"),AO232=""),AND(OR(U232="新加算Ⅰ",U232="新加算Ⅱ",U232="新加算Ⅲ"),AQ232=""),AND(OR(U232="新加算Ⅰ",U232="新加算Ⅱ"),AR232=""),AND(OR(U232="新加算Ⅰ"),AS232="")),"！記入が必要な欄（ピンク色のセル）に空欄があります。空欄を埋めてください。",""))</f>
        <v/>
      </c>
      <c r="AU233" s="612"/>
      <c r="AV233" s="832"/>
      <c r="AW233" s="878" t="str">
        <f aca="false">IF('別紙様式2-2（４・５月分）'!O178="","",'別紙様式2-2（４・５月分）'!O178)</f>
        <v/>
      </c>
      <c r="AX233" s="834"/>
      <c r="AY233" s="937"/>
      <c r="AZ233" s="836" t="str">
        <f aca="false">IF(OR(U233="新加算Ⅰ",U233="新加算Ⅱ",U233="新加算Ⅲ",U233="新加算Ⅳ",U233="新加算Ⅴ（１）",U233="新加算Ⅴ（２）",U233="新加算Ⅴ（３）",U233="新加算ⅠⅤ（４）",U233="新加算Ⅴ（５）",U233="新加算Ⅴ（６）",U233="新加算Ⅴ（８）",U233="新加算Ⅴ（11）"),IF(AJ233="○","","未入力"),"")</f>
        <v/>
      </c>
      <c r="BA233" s="836" t="str">
        <f aca="false">IF(OR(V233="新加算Ⅰ",V233="新加算Ⅱ",V233="新加算Ⅲ",V233="新加算Ⅳ",V233="新加算Ⅴ（１）",V233="新加算Ⅴ（２）",V233="新加算Ⅴ（３）",V233="新加算ⅠⅤ（４）",V233="新加算Ⅴ（５）",V233="新加算Ⅴ（６）",V233="新加算Ⅴ（８）",V233="新加算Ⅴ（11）"),IF(AK233="○","","未入力"),"")</f>
        <v/>
      </c>
      <c r="BB233" s="836" t="str">
        <f aca="false">IF(OR(V233="新加算Ⅴ（７）",V233="新加算Ⅴ（９）",V233="新加算Ⅴ（10）",V233="新加算Ⅴ（12）",V233="新加算Ⅴ（13）",V233="新加算Ⅴ（14）"),IF(AL233="○","","未入力"),"")</f>
        <v/>
      </c>
      <c r="BC233" s="836" t="str">
        <f aca="false">IF(OR(V233="新加算Ⅰ",V233="新加算Ⅱ",V233="新加算Ⅲ",V233="新加算Ⅴ（１）",V233="新加算Ⅴ（３）",V233="新加算Ⅴ（８）"),IF(AM233="○","","未入力"),"")</f>
        <v/>
      </c>
      <c r="BD233" s="935" t="str">
        <f aca="false">IF(OR(V233="新加算Ⅰ",V233="新加算Ⅱ",V233="新加算Ⅴ（１）",V233="新加算Ⅴ（２）",V233="新加算Ⅴ（３）",V233="新加算Ⅴ（４）",V233="新加算Ⅴ（５）",V233="新加算Ⅴ（６）",V233="新加算Ⅴ（７）",V233="新加算Ⅴ（９）",V233="新加算Ⅴ（10）",V233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33" s="832" t="str">
        <f aca="false">IF(AND(U233&lt;&gt;"（参考）令和７年度の移行予定",OR(V233="新加算Ⅰ",V233="新加算Ⅴ（１）",V233="新加算Ⅴ（２）",V233="新加算Ⅴ（５）",V233="新加算Ⅴ（７）",V233="新加算Ⅴ（10）")),IF(AO233="","未入力",IF(AO233="いずれも取得していない","要件を満たさない","")),"")</f>
        <v/>
      </c>
      <c r="BF233" s="832" t="str">
        <f aca="false">G230</f>
        <v/>
      </c>
      <c r="BG233" s="832"/>
      <c r="BH233" s="832"/>
    </row>
    <row r="234" customFormat="false" ht="30" hidden="false" customHeight="true" outlineLevel="0" collapsed="false">
      <c r="A234" s="731" t="n">
        <v>56</v>
      </c>
      <c r="B234" s="732" t="str">
        <f aca="false">IF(基本情報入力シート!C109="","",基本情報入力シート!C109)</f>
        <v/>
      </c>
      <c r="C234" s="732"/>
      <c r="D234" s="732"/>
      <c r="E234" s="732"/>
      <c r="F234" s="732"/>
      <c r="G234" s="733" t="str">
        <f aca="false">IF(基本情報入力シート!M109="","",基本情報入力シート!M109)</f>
        <v/>
      </c>
      <c r="H234" s="733" t="str">
        <f aca="false">IF(基本情報入力シート!R109="","",基本情報入力シート!R109)</f>
        <v/>
      </c>
      <c r="I234" s="733" t="str">
        <f aca="false">IF(基本情報入力シート!W109="","",基本情報入力シート!W109)</f>
        <v/>
      </c>
      <c r="J234" s="861" t="str">
        <f aca="false">IF(基本情報入力シート!X109="","",基本情報入力シート!X109)</f>
        <v/>
      </c>
      <c r="K234" s="733" t="str">
        <f aca="false">IF(基本情報入力シート!Y109="","",基本情報入力シート!Y109)</f>
        <v/>
      </c>
      <c r="L234" s="862" t="str">
        <f aca="false">IF(基本情報入力シート!AB109="","",基本情報入力シート!AB109)</f>
        <v/>
      </c>
      <c r="M234" s="863" t="e">
        <f aca="false">IF(基本情報入力シート!AC109="","",基本情報入力シート!AC109)</f>
        <v>#N/A</v>
      </c>
      <c r="N234" s="812" t="str">
        <f aca="false">IF('別紙様式2-2（４・５月分）'!Q179="","",'別紙様式2-2（４・５月分）'!Q179)</f>
        <v/>
      </c>
      <c r="O234" s="864" t="e">
        <f aca="false">IF(SUM('別紙様式2-2（４・５月分）'!R179:R181)=0,"",SUM('別紙様式2-2（４・５月分）'!R179:R181))</f>
        <v>#N/A</v>
      </c>
      <c r="P234" s="814" t="e">
        <f aca="false">IFERROR(VLOOKUP('別紙様式2-2（４・５月分）'!AR179,【参考】数式用!$AT$5:$AU$22,2,FALSE),"")))</f>
        <v>#N/A</v>
      </c>
      <c r="Q234" s="814"/>
      <c r="R234" s="814"/>
      <c r="S234" s="865" t="e">
        <f aca="false">IFERROR(VLOOKUP(K234,【参考】数式用!$A$5:$AB$27,MATCH(P234,【参考】数式用!$B$4:$AB$4,0)+1,0),"")))</f>
        <v>#N/A</v>
      </c>
      <c r="T234" s="816" t="s">
        <v>463</v>
      </c>
      <c r="U234" s="904" t="str">
        <f aca="false">IF('別紙様式2-3（６月以降分）'!U234="","",'別紙様式2-3（６月以降分）'!U234)</f>
        <v/>
      </c>
      <c r="V234" s="866" t="e">
        <f aca="false">IFERROR(VLOOKUP(K234,【参考】数式用!$A$5:$AB$27,MATCH(U234,【参考】数式用!$B$4:$AB$4,0)+1,0),"")))</f>
        <v>#N/A</v>
      </c>
      <c r="W234" s="819" t="s">
        <v>114</v>
      </c>
      <c r="X234" s="905" t="n">
        <f aca="false">'別紙様式2-3（６月以降分）'!X234</f>
        <v>6</v>
      </c>
      <c r="Y234" s="627" t="s">
        <v>115</v>
      </c>
      <c r="Z234" s="905" t="n">
        <f aca="false">'別紙様式2-3（６月以降分）'!Z234</f>
        <v>6</v>
      </c>
      <c r="AA234" s="627" t="s">
        <v>406</v>
      </c>
      <c r="AB234" s="905" t="n">
        <f aca="false">'別紙様式2-3（６月以降分）'!AB234</f>
        <v>7</v>
      </c>
      <c r="AC234" s="627" t="s">
        <v>115</v>
      </c>
      <c r="AD234" s="905" t="n">
        <f aca="false">'別紙様式2-3（６月以降分）'!AD234</f>
        <v>3</v>
      </c>
      <c r="AE234" s="627" t="s">
        <v>116</v>
      </c>
      <c r="AF234" s="627" t="s">
        <v>127</v>
      </c>
      <c r="AG234" s="627" t="n">
        <f aca="false">IF(X234&gt;=1,(AB234*12+AD234)-(X234*12+Z234)+1,"")</f>
        <v>10</v>
      </c>
      <c r="AH234" s="822" t="s">
        <v>407</v>
      </c>
      <c r="AI234" s="867" t="str">
        <f aca="false">'別紙様式2-3（６月以降分）'!AI234</f>
        <v/>
      </c>
      <c r="AJ234" s="906" t="str">
        <f aca="false">'別紙様式2-3（６月以降分）'!AJ234</f>
        <v/>
      </c>
      <c r="AK234" s="938" t="n">
        <f aca="false">'別紙様式2-3（６月以降分）'!AK234</f>
        <v>0</v>
      </c>
      <c r="AL234" s="908" t="str">
        <f aca="false">IF('別紙様式2-3（６月以降分）'!AL234="","",'別紙様式2-3（６月以降分）'!AL234)</f>
        <v/>
      </c>
      <c r="AM234" s="909" t="n">
        <f aca="false">'別紙様式2-3（６月以降分）'!AM234</f>
        <v>0</v>
      </c>
      <c r="AN234" s="910" t="str">
        <f aca="false">IF('別紙様式2-3（６月以降分）'!AN234="","",'別紙様式2-3（６月以降分）'!AN234)</f>
        <v/>
      </c>
      <c r="AO234" s="705" t="str">
        <f aca="false">IF('別紙様式2-3（６月以降分）'!AO234="","",'別紙様式2-3（６月以降分）'!AO234)</f>
        <v/>
      </c>
      <c r="AP234" s="912" t="str">
        <f aca="false">IF('別紙様式2-3（６月以降分）'!AP234="","",'別紙様式2-3（６月以降分）'!AP234)</f>
        <v/>
      </c>
      <c r="AQ234" s="705" t="str">
        <f aca="false">IF('別紙様式2-3（６月以降分）'!AQ234="","",'別紙様式2-3（６月以降分）'!AQ234)</f>
        <v/>
      </c>
      <c r="AR234" s="914" t="str">
        <f aca="false">IF('別紙様式2-3（６月以降分）'!AR234="","",'別紙様式2-3（６月以降分）'!AR234)</f>
        <v/>
      </c>
      <c r="AS234" s="915" t="str">
        <f aca="false">IF('別紙様式2-3（６月以降分）'!AS234="","",'別紙様式2-3（６月以降分）'!AS234)</f>
        <v/>
      </c>
      <c r="AT234" s="916" t="str">
        <f aca="false">IF(AV236="","",IF(V236&lt;V234,"！加算の要件上は問題ありませんが、令和６年度当初の新加算の加算率と比較して、移行後の加算率が下がる計画になっています。",""))</f>
        <v/>
      </c>
      <c r="AU234" s="939"/>
      <c r="AV234" s="918"/>
      <c r="AW234" s="878" t="str">
        <f aca="false">IF('別紙様式2-2（４・５月分）'!O179="","",'別紙様式2-2（４・５月分）'!O179)</f>
        <v/>
      </c>
      <c r="AX234" s="834" t="e">
        <f aca="false">IF(SUM('別紙様式2-2（４・５月分）'!P179:P181)=0,"",SUM('別紙様式2-2（４・５月分）'!P179:P181))</f>
        <v>#N/A</v>
      </c>
      <c r="AY234" s="940" t="e">
        <f aca="false">IFERROR(VLOOKUP(K234,【参考】数式用!$AJ$2:$AK$24,2,FALSE),"")))</f>
        <v>#N/A</v>
      </c>
      <c r="AZ234" s="685"/>
      <c r="BE234" s="12"/>
      <c r="BF234" s="832" t="str">
        <f aca="false">G234</f>
        <v/>
      </c>
      <c r="BG234" s="832"/>
      <c r="BH234" s="832"/>
    </row>
    <row r="235" customFormat="false" ht="15" hidden="false" customHeight="true" outlineLevel="0" collapsed="false">
      <c r="A235" s="731"/>
      <c r="B235" s="732"/>
      <c r="C235" s="732"/>
      <c r="D235" s="732"/>
      <c r="E235" s="732"/>
      <c r="F235" s="732"/>
      <c r="G235" s="733"/>
      <c r="H235" s="733"/>
      <c r="I235" s="733"/>
      <c r="J235" s="861"/>
      <c r="K235" s="733"/>
      <c r="L235" s="862"/>
      <c r="M235" s="863"/>
      <c r="N235" s="838" t="str">
        <f aca="false">IF('別紙様式2-2（４・５月分）'!Q180="","",'別紙様式2-2（４・５月分）'!Q180)</f>
        <v/>
      </c>
      <c r="O235" s="864"/>
      <c r="P235" s="814"/>
      <c r="Q235" s="814"/>
      <c r="R235" s="814"/>
      <c r="S235" s="865"/>
      <c r="T235" s="816"/>
      <c r="U235" s="904"/>
      <c r="V235" s="866"/>
      <c r="W235" s="819"/>
      <c r="X235" s="905"/>
      <c r="Y235" s="627"/>
      <c r="Z235" s="905"/>
      <c r="AA235" s="627"/>
      <c r="AB235" s="905"/>
      <c r="AC235" s="627"/>
      <c r="AD235" s="905"/>
      <c r="AE235" s="627"/>
      <c r="AF235" s="627"/>
      <c r="AG235" s="627"/>
      <c r="AH235" s="822"/>
      <c r="AI235" s="867"/>
      <c r="AJ235" s="906"/>
      <c r="AK235" s="938"/>
      <c r="AL235" s="908"/>
      <c r="AM235" s="909"/>
      <c r="AN235" s="910"/>
      <c r="AO235" s="705"/>
      <c r="AP235" s="912"/>
      <c r="AQ235" s="705"/>
      <c r="AR235" s="914"/>
      <c r="AS235" s="915"/>
      <c r="AT235" s="921" t="str">
        <f aca="false">IF(AV236="","",IF(OR(AB236="",AB236&lt;&gt;7,AD236="",AD236&lt;&gt;3),"！算定期間の終わりが令和７年３月になっていません。年度内の廃止予定等がなければ、算定対象月を令和７年３月にしてください。",""))</f>
        <v/>
      </c>
      <c r="AU235" s="939"/>
      <c r="AV235" s="918"/>
      <c r="AW235" s="878" t="str">
        <f aca="false">IF('別紙様式2-2（４・５月分）'!O180="","",'別紙様式2-2（４・５月分）'!O180)</f>
        <v/>
      </c>
      <c r="AX235" s="834"/>
      <c r="AY235" s="940"/>
      <c r="AZ235" s="574"/>
      <c r="BE235" s="12"/>
      <c r="BF235" s="832" t="str">
        <f aca="false">G234</f>
        <v/>
      </c>
      <c r="BG235" s="832"/>
      <c r="BH235" s="832"/>
    </row>
    <row r="236" customFormat="false" ht="15" hidden="false" customHeight="true" outlineLevel="0" collapsed="false">
      <c r="A236" s="731"/>
      <c r="B236" s="732"/>
      <c r="C236" s="732"/>
      <c r="D236" s="732"/>
      <c r="E236" s="732"/>
      <c r="F236" s="732"/>
      <c r="G236" s="733"/>
      <c r="H236" s="733"/>
      <c r="I236" s="733"/>
      <c r="J236" s="861"/>
      <c r="K236" s="733"/>
      <c r="L236" s="862"/>
      <c r="M236" s="863"/>
      <c r="N236" s="838"/>
      <c r="O236" s="864"/>
      <c r="P236" s="874" t="s">
        <v>118</v>
      </c>
      <c r="Q236" s="877" t="e">
        <f aca="false">IFERROR(VLOOKUP('別紙様式2-2（４・５月分）'!AR179,【参考】数式用!$AT$5:$AV$22,3,FALSE),"")))</f>
        <v>#N/A</v>
      </c>
      <c r="R236" s="875" t="s">
        <v>120</v>
      </c>
      <c r="S236" s="870" t="e">
        <f aca="false">IFERROR(VLOOKUP(K234,【参考】数式用!$A$5:$AB$27,MATCH(Q236,【参考】数式用!$B$4:$AB$4,0)+1,0),"")))</f>
        <v>#N/A</v>
      </c>
      <c r="T236" s="844" t="s">
        <v>464</v>
      </c>
      <c r="U236" s="923"/>
      <c r="V236" s="871" t="e">
        <f aca="false">IFERROR(VLOOKUP(K234,【参考】数式用!$A$5:$AB$27,MATCH(U236,【参考】数式用!$B$4:$AB$4,0)+1,0),"")))</f>
        <v>#N/A</v>
      </c>
      <c r="W236" s="847" t="s">
        <v>114</v>
      </c>
      <c r="X236" s="924"/>
      <c r="Y236" s="668" t="s">
        <v>115</v>
      </c>
      <c r="Z236" s="924"/>
      <c r="AA236" s="668" t="s">
        <v>406</v>
      </c>
      <c r="AB236" s="924"/>
      <c r="AC236" s="668" t="s">
        <v>115</v>
      </c>
      <c r="AD236" s="924"/>
      <c r="AE236" s="668" t="s">
        <v>116</v>
      </c>
      <c r="AF236" s="668" t="s">
        <v>127</v>
      </c>
      <c r="AG236" s="668" t="str">
        <f aca="false">IF(X236&gt;=1,(AB236*12+AD236)-(X236*12+Z236)+1,"")</f>
        <v/>
      </c>
      <c r="AH236" s="850" t="s">
        <v>407</v>
      </c>
      <c r="AI236" s="851" t="str">
        <f aca="false">IFERROR(ROUNDDOWN(ROUND(L234*V236,0)*M234,0)*AG236,"")</f>
        <v/>
      </c>
      <c r="AJ236" s="925" t="str">
        <f aca="false">IFERROR(ROUNDDOWN(ROUND((L234*(V236-AX234)),0)*M234,0)*AG236,"")</f>
        <v/>
      </c>
      <c r="AK236" s="853" t="e">
        <f aca="false">IFERROR(ROUNDDOWN(ROUNDDOWN(ROUND(L234*VLOOKUP(K234,【参考】数式用!$A$5:$AB$27,MATCH("新加算Ⅳ",【参考】数式用!$B$4:$AB$4,0)+1,0),0)*M234,0)*AG236*0.5,0),"")),0),0),0))</f>
        <v>#N/A</v>
      </c>
      <c r="AL236" s="926"/>
      <c r="AM236" s="941" t="e">
        <f aca="false">IFERROR(IF('別紙様式2-2（４・５月分）'!Q181="ベア加算","", IF(OR(U236="新加算Ⅰ",U236="新加算Ⅱ",U236="新加算Ⅲ",U236="新加算Ⅳ"),ROUNDDOWN(ROUND(L234*VLOOKUP(K234,【参考】数式用!$A$5:$I$27,MATCH("ベア加算",【参考】数式用!$B$4:$I$4,0)+1,0),0)*M234,0)*AG236,"")),"")),0),0))))</f>
        <v>#N/A</v>
      </c>
      <c r="AN236" s="928"/>
      <c r="AO236" s="931"/>
      <c r="AP236" s="930"/>
      <c r="AQ236" s="931"/>
      <c r="AR236" s="932"/>
      <c r="AS236" s="933"/>
      <c r="AT236" s="921"/>
      <c r="AU236" s="612"/>
      <c r="AV236" s="832" t="str">
        <f aca="false">IF(OR(AB234&lt;&gt;7,AD234&lt;&gt;3),"V列に色付け","")</f>
        <v/>
      </c>
      <c r="AW236" s="878"/>
      <c r="AX236" s="834"/>
      <c r="AY236" s="934"/>
      <c r="AZ236" s="836" t="e">
        <f aca="false">IF(AM236&lt;&gt;"",IF(AN236="○","入力済","未入力"),"")</f>
        <v>#N/A</v>
      </c>
      <c r="BA236" s="836" t="str">
        <f aca="false">IF(OR(U236="新加算Ⅰ",U236="新加算Ⅱ",U236="新加算Ⅲ",U236="新加算Ⅳ",U236="新加算Ⅴ（１）",U236="新加算Ⅴ（２）",U236="新加算Ⅴ（３）",U236="新加算ⅠⅤ（４）",U236="新加算Ⅴ（５）",U236="新加算Ⅴ（６）",U236="新加算Ⅴ（８）",U236="新加算Ⅴ（11）"),IF(OR(AO236="○",AO236="令和６年度中に満たす"),"入力済","未入力"),"")</f>
        <v/>
      </c>
      <c r="BB236" s="836" t="str">
        <f aca="false">IF(OR(U236="新加算Ⅴ（７）",U236="新加算Ⅴ（９）",U236="新加算Ⅴ（10）",U236="新加算Ⅴ（12）",U236="新加算Ⅴ（13）",U236="新加算Ⅴ（14）"),IF(OR(AP236="○",AP236="令和６年度中に満たす"),"入力済","未入力"),"")</f>
        <v/>
      </c>
      <c r="BC236" s="836" t="str">
        <f aca="false">IF(OR(U236="新加算Ⅰ",U236="新加算Ⅱ",U236="新加算Ⅲ",U236="新加算Ⅴ（１）",U236="新加算Ⅴ（３）",U236="新加算Ⅴ（８）"),IF(OR(AQ236="○",AQ236="令和６年度中に満たす"),"入力済","未入力"),"")</f>
        <v/>
      </c>
      <c r="BD236" s="935" t="str">
        <f aca="false">IF(OR(U236="新加算Ⅰ",U236="新加算Ⅱ",U236="新加算Ⅴ（１）",U236="新加算Ⅴ（２）",U236="新加算Ⅴ（３）",U236="新加算Ⅴ（４）",U236="新加算Ⅴ（５）",U236="新加算Ⅴ（６）",U236="新加算Ⅴ（７）",U236="新加算Ⅴ（９）",U236="新加算Ⅴ（10）",U236="新加算Ⅴ（12）"),IF(OR(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（病院等（老健以外）)",K234&lt;&gt;"（介護予防）短期入所療養介護（医療院）"),AR236&lt;&gt;""),1,""),"")</f>
        <v/>
      </c>
      <c r="BE236" s="832" t="str">
        <f aca="false">IF(OR(U236="新加算Ⅰ",U236="新加算Ⅴ（１）",U236="新加算Ⅴ（２）",U236="新加算Ⅴ（５）",U236="新加算Ⅴ（７）",U236="新加算Ⅴ（10）"),IF(AS236="","未入力","入力済"),"")</f>
        <v/>
      </c>
      <c r="BF236" s="832" t="str">
        <f aca="false">G234</f>
        <v/>
      </c>
      <c r="BG236" s="832"/>
      <c r="BH236" s="832"/>
    </row>
    <row r="237" customFormat="false" ht="30" hidden="false" customHeight="true" outlineLevel="0" collapsed="false">
      <c r="A237" s="731"/>
      <c r="B237" s="732"/>
      <c r="C237" s="732"/>
      <c r="D237" s="732"/>
      <c r="E237" s="732"/>
      <c r="F237" s="732"/>
      <c r="G237" s="733"/>
      <c r="H237" s="733"/>
      <c r="I237" s="733"/>
      <c r="J237" s="861"/>
      <c r="K237" s="733"/>
      <c r="L237" s="862"/>
      <c r="M237" s="863"/>
      <c r="N237" s="860" t="str">
        <f aca="false">IF('別紙様式2-2（４・５月分）'!Q181="","",'別紙様式2-2（４・５月分）'!Q181)</f>
        <v/>
      </c>
      <c r="O237" s="864"/>
      <c r="P237" s="874"/>
      <c r="Q237" s="877"/>
      <c r="R237" s="875"/>
      <c r="S237" s="870"/>
      <c r="T237" s="844"/>
      <c r="U237" s="923"/>
      <c r="V237" s="871"/>
      <c r="W237" s="847"/>
      <c r="X237" s="924"/>
      <c r="Y237" s="668"/>
      <c r="Z237" s="924"/>
      <c r="AA237" s="668"/>
      <c r="AB237" s="924"/>
      <c r="AC237" s="668"/>
      <c r="AD237" s="924"/>
      <c r="AE237" s="668"/>
      <c r="AF237" s="668"/>
      <c r="AG237" s="668"/>
      <c r="AH237" s="850"/>
      <c r="AI237" s="851"/>
      <c r="AJ237" s="925"/>
      <c r="AK237" s="853"/>
      <c r="AL237" s="926"/>
      <c r="AM237" s="941"/>
      <c r="AN237" s="928"/>
      <c r="AO237" s="931"/>
      <c r="AP237" s="930"/>
      <c r="AQ237" s="931"/>
      <c r="AR237" s="932"/>
      <c r="AS237" s="933"/>
      <c r="AT237" s="936" t="str">
        <f aca="false">IF(AV236="","",IF(OR(U236="",AND(N237="ベア加算なし",OR(U236="新加算Ⅰ",U236="新加算Ⅱ",U236="新加算Ⅲ",U236="新加算Ⅳ"),AN236=""),AND(OR(U236="新加算Ⅰ",U236="新加算Ⅱ",U236="新加算Ⅲ",U236="新加算Ⅳ"),AO236=""),AND(OR(U236="新加算Ⅰ",U236="新加算Ⅱ",U236="新加算Ⅲ"),AQ236=""),AND(OR(U236="新加算Ⅰ",U236="新加算Ⅱ"),AR236=""),AND(OR(U236="新加算Ⅰ"),AS236="")),"！記入が必要な欄（ピンク色のセル）に空欄があります。空欄を埋めてください。",""))</f>
        <v/>
      </c>
      <c r="AU237" s="612"/>
      <c r="AV237" s="832"/>
      <c r="AW237" s="878" t="str">
        <f aca="false">IF('別紙様式2-2（４・５月分）'!O181="","",'別紙様式2-2（４・５月分）'!O181)</f>
        <v/>
      </c>
      <c r="AX237" s="834"/>
      <c r="AY237" s="937"/>
      <c r="AZ237" s="836" t="str">
        <f aca="false">IF(OR(U237="新加算Ⅰ",U237="新加算Ⅱ",U237="新加算Ⅲ",U237="新加算Ⅳ",U237="新加算Ⅴ（１）",U237="新加算Ⅴ（２）",U237="新加算Ⅴ（３）",U237="新加算ⅠⅤ（４）",U237="新加算Ⅴ（５）",U237="新加算Ⅴ（６）",U237="新加算Ⅴ（８）",U237="新加算Ⅴ（11）"),IF(AJ237="○","","未入力"),"")</f>
        <v/>
      </c>
      <c r="BA237" s="836" t="str">
        <f aca="false">IF(OR(V237="新加算Ⅰ",V237="新加算Ⅱ",V237="新加算Ⅲ",V237="新加算Ⅳ",V237="新加算Ⅴ（１）",V237="新加算Ⅴ（２）",V237="新加算Ⅴ（３）",V237="新加算ⅠⅤ（４）",V237="新加算Ⅴ（５）",V237="新加算Ⅴ（６）",V237="新加算Ⅴ（８）",V237="新加算Ⅴ（11）"),IF(AK237="○","","未入力"),"")</f>
        <v/>
      </c>
      <c r="BB237" s="836" t="str">
        <f aca="false">IF(OR(V237="新加算Ⅴ（７）",V237="新加算Ⅴ（９）",V237="新加算Ⅴ（10）",V237="新加算Ⅴ（12）",V237="新加算Ⅴ（13）",V237="新加算Ⅴ（14）"),IF(AL237="○","","未入力"),"")</f>
        <v/>
      </c>
      <c r="BC237" s="836" t="str">
        <f aca="false">IF(OR(V237="新加算Ⅰ",V237="新加算Ⅱ",V237="新加算Ⅲ",V237="新加算Ⅴ（１）",V237="新加算Ⅴ（３）",V237="新加算Ⅴ（８）"),IF(AM237="○","","未入力"),"")</f>
        <v/>
      </c>
      <c r="BD237" s="935" t="str">
        <f aca="false">IF(OR(V237="新加算Ⅰ",V237="新加算Ⅱ",V237="新加算Ⅴ（１）",V237="新加算Ⅴ（２）",V237="新加算Ⅴ（３）",V237="新加算Ⅴ（４）",V237="新加算Ⅴ（５）",V237="新加算Ⅴ（６）",V237="新加算Ⅴ（７）",V237="新加算Ⅴ（９）",V237="新加算Ⅴ（10）",V237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37" s="832" t="str">
        <f aca="false">IF(AND(U237&lt;&gt;"（参考）令和７年度の移行予定",OR(V237="新加算Ⅰ",V237="新加算Ⅴ（１）",V237="新加算Ⅴ（２）",V237="新加算Ⅴ（５）",V237="新加算Ⅴ（７）",V237="新加算Ⅴ（10）")),IF(AO237="","未入力",IF(AO237="いずれも取得していない","要件を満たさない","")),"")</f>
        <v/>
      </c>
      <c r="BF237" s="832" t="str">
        <f aca="false">G234</f>
        <v/>
      </c>
      <c r="BG237" s="832"/>
      <c r="BH237" s="832"/>
    </row>
    <row r="238" customFormat="false" ht="30" hidden="false" customHeight="true" outlineLevel="0" collapsed="false">
      <c r="A238" s="617" t="n">
        <v>57</v>
      </c>
      <c r="B238" s="732" t="str">
        <f aca="false">IF(基本情報入力シート!C110="","",基本情報入力シート!C110)</f>
        <v/>
      </c>
      <c r="C238" s="732"/>
      <c r="D238" s="732"/>
      <c r="E238" s="732"/>
      <c r="F238" s="732"/>
      <c r="G238" s="733" t="str">
        <f aca="false">IF(基本情報入力シート!M110="","",基本情報入力シート!M110)</f>
        <v/>
      </c>
      <c r="H238" s="733" t="str">
        <f aca="false">IF(基本情報入力シート!R110="","",基本情報入力シート!R110)</f>
        <v/>
      </c>
      <c r="I238" s="733" t="str">
        <f aca="false">IF(基本情報入力シート!W110="","",基本情報入力シート!W110)</f>
        <v/>
      </c>
      <c r="J238" s="861" t="str">
        <f aca="false">IF(基本情報入力シート!X110="","",基本情報入力シート!X110)</f>
        <v/>
      </c>
      <c r="K238" s="733" t="str">
        <f aca="false">IF(基本情報入力シート!Y110="","",基本情報入力シート!Y110)</f>
        <v/>
      </c>
      <c r="L238" s="862" t="str">
        <f aca="false">IF(基本情報入力シート!AB110="","",基本情報入力シート!AB110)</f>
        <v/>
      </c>
      <c r="M238" s="863" t="e">
        <f aca="false">IF(基本情報入力シート!AC110="","",基本情報入力シート!AC110)</f>
        <v>#N/A</v>
      </c>
      <c r="N238" s="812" t="str">
        <f aca="false">IF('別紙様式2-2（４・５月分）'!Q182="","",'別紙様式2-2（４・５月分）'!Q182)</f>
        <v/>
      </c>
      <c r="O238" s="864" t="e">
        <f aca="false">IF(SUM('別紙様式2-2（４・５月分）'!R182:R184)=0,"",SUM('別紙様式2-2（４・５月分）'!R182:R184))</f>
        <v>#N/A</v>
      </c>
      <c r="P238" s="814" t="e">
        <f aca="false">IFERROR(VLOOKUP('別紙様式2-2（４・５月分）'!AR182,【参考】数式用!$AT$5:$AU$22,2,FALSE),"")))</f>
        <v>#N/A</v>
      </c>
      <c r="Q238" s="814"/>
      <c r="R238" s="814"/>
      <c r="S238" s="865" t="e">
        <f aca="false">IFERROR(VLOOKUP(K238,【参考】数式用!$A$5:$AB$27,MATCH(P238,【参考】数式用!$B$4:$AB$4,0)+1,0),"")))</f>
        <v>#N/A</v>
      </c>
      <c r="T238" s="816" t="s">
        <v>463</v>
      </c>
      <c r="U238" s="904" t="str">
        <f aca="false">IF('別紙様式2-3（６月以降分）'!U238="","",'別紙様式2-3（６月以降分）'!U238)</f>
        <v/>
      </c>
      <c r="V238" s="866" t="e">
        <f aca="false">IFERROR(VLOOKUP(K238,【参考】数式用!$A$5:$AB$27,MATCH(U238,【参考】数式用!$B$4:$AB$4,0)+1,0),"")))</f>
        <v>#N/A</v>
      </c>
      <c r="W238" s="819" t="s">
        <v>114</v>
      </c>
      <c r="X238" s="905" t="n">
        <f aca="false">'別紙様式2-3（６月以降分）'!X238</f>
        <v>6</v>
      </c>
      <c r="Y238" s="627" t="s">
        <v>115</v>
      </c>
      <c r="Z238" s="905" t="n">
        <f aca="false">'別紙様式2-3（６月以降分）'!Z238</f>
        <v>6</v>
      </c>
      <c r="AA238" s="627" t="s">
        <v>406</v>
      </c>
      <c r="AB238" s="905" t="n">
        <f aca="false">'別紙様式2-3（６月以降分）'!AB238</f>
        <v>7</v>
      </c>
      <c r="AC238" s="627" t="s">
        <v>115</v>
      </c>
      <c r="AD238" s="905" t="n">
        <f aca="false">'別紙様式2-3（６月以降分）'!AD238</f>
        <v>3</v>
      </c>
      <c r="AE238" s="627" t="s">
        <v>116</v>
      </c>
      <c r="AF238" s="627" t="s">
        <v>127</v>
      </c>
      <c r="AG238" s="627" t="n">
        <f aca="false">IF(X238&gt;=1,(AB238*12+AD238)-(X238*12+Z238)+1,"")</f>
        <v>10</v>
      </c>
      <c r="AH238" s="822" t="s">
        <v>407</v>
      </c>
      <c r="AI238" s="867" t="str">
        <f aca="false">'別紙様式2-3（６月以降分）'!AI238</f>
        <v/>
      </c>
      <c r="AJ238" s="906" t="str">
        <f aca="false">'別紙様式2-3（６月以降分）'!AJ238</f>
        <v/>
      </c>
      <c r="AK238" s="938" t="n">
        <f aca="false">'別紙様式2-3（６月以降分）'!AK238</f>
        <v>0</v>
      </c>
      <c r="AL238" s="908" t="str">
        <f aca="false">IF('別紙様式2-3（６月以降分）'!AL238="","",'別紙様式2-3（６月以降分）'!AL238)</f>
        <v/>
      </c>
      <c r="AM238" s="909" t="n">
        <f aca="false">'別紙様式2-3（６月以降分）'!AM238</f>
        <v>0</v>
      </c>
      <c r="AN238" s="910" t="str">
        <f aca="false">IF('別紙様式2-3（６月以降分）'!AN238="","",'別紙様式2-3（６月以降分）'!AN238)</f>
        <v/>
      </c>
      <c r="AO238" s="705" t="str">
        <f aca="false">IF('別紙様式2-3（６月以降分）'!AO238="","",'別紙様式2-3（６月以降分）'!AO238)</f>
        <v/>
      </c>
      <c r="AP238" s="912" t="str">
        <f aca="false">IF('別紙様式2-3（６月以降分）'!AP238="","",'別紙様式2-3（６月以降分）'!AP238)</f>
        <v/>
      </c>
      <c r="AQ238" s="705" t="str">
        <f aca="false">IF('別紙様式2-3（６月以降分）'!AQ238="","",'別紙様式2-3（６月以降分）'!AQ238)</f>
        <v/>
      </c>
      <c r="AR238" s="914" t="str">
        <f aca="false">IF('別紙様式2-3（６月以降分）'!AR238="","",'別紙様式2-3（６月以降分）'!AR238)</f>
        <v/>
      </c>
      <c r="AS238" s="915" t="str">
        <f aca="false">IF('別紙様式2-3（６月以降分）'!AS238="","",'別紙様式2-3（６月以降分）'!AS238)</f>
        <v/>
      </c>
      <c r="AT238" s="916" t="str">
        <f aca="false">IF(AV240="","",IF(V240&lt;V238,"！加算の要件上は問題ありませんが、令和６年度当初の新加算の加算率と比較して、移行後の加算率が下がる計画になっています。",""))</f>
        <v/>
      </c>
      <c r="AU238" s="939"/>
      <c r="AV238" s="918"/>
      <c r="AW238" s="878" t="str">
        <f aca="false">IF('別紙様式2-2（４・５月分）'!O182="","",'別紙様式2-2（４・５月分）'!O182)</f>
        <v/>
      </c>
      <c r="AX238" s="834" t="e">
        <f aca="false">IF(SUM('別紙様式2-2（４・５月分）'!P182:P184)=0,"",SUM('別紙様式2-2（４・５月分）'!P182:P184))</f>
        <v>#N/A</v>
      </c>
      <c r="AY238" s="920" t="e">
        <f aca="false">IFERROR(VLOOKUP(K238,【参考】数式用!$AJ$2:$AK$24,2,FALSE),"")))</f>
        <v>#N/A</v>
      </c>
      <c r="AZ238" s="685"/>
      <c r="BE238" s="12"/>
      <c r="BF238" s="832" t="str">
        <f aca="false">G238</f>
        <v/>
      </c>
      <c r="BG238" s="832"/>
      <c r="BH238" s="832"/>
    </row>
    <row r="239" customFormat="false" ht="15" hidden="false" customHeight="true" outlineLevel="0" collapsed="false">
      <c r="A239" s="617"/>
      <c r="B239" s="732"/>
      <c r="C239" s="732"/>
      <c r="D239" s="732"/>
      <c r="E239" s="732"/>
      <c r="F239" s="732"/>
      <c r="G239" s="733"/>
      <c r="H239" s="733"/>
      <c r="I239" s="733"/>
      <c r="J239" s="861"/>
      <c r="K239" s="733"/>
      <c r="L239" s="862"/>
      <c r="M239" s="863"/>
      <c r="N239" s="838" t="str">
        <f aca="false">IF('別紙様式2-2（４・５月分）'!Q183="","",'別紙様式2-2（４・５月分）'!Q183)</f>
        <v/>
      </c>
      <c r="O239" s="864"/>
      <c r="P239" s="814"/>
      <c r="Q239" s="814"/>
      <c r="R239" s="814"/>
      <c r="S239" s="865"/>
      <c r="T239" s="816"/>
      <c r="U239" s="904"/>
      <c r="V239" s="866"/>
      <c r="W239" s="819"/>
      <c r="X239" s="905"/>
      <c r="Y239" s="627"/>
      <c r="Z239" s="905"/>
      <c r="AA239" s="627"/>
      <c r="AB239" s="905"/>
      <c r="AC239" s="627"/>
      <c r="AD239" s="905"/>
      <c r="AE239" s="627"/>
      <c r="AF239" s="627"/>
      <c r="AG239" s="627"/>
      <c r="AH239" s="822"/>
      <c r="AI239" s="867"/>
      <c r="AJ239" s="906"/>
      <c r="AK239" s="938"/>
      <c r="AL239" s="908"/>
      <c r="AM239" s="909"/>
      <c r="AN239" s="910"/>
      <c r="AO239" s="705"/>
      <c r="AP239" s="912"/>
      <c r="AQ239" s="705"/>
      <c r="AR239" s="914"/>
      <c r="AS239" s="915"/>
      <c r="AT239" s="921" t="str">
        <f aca="false">IF(AV240="","",IF(OR(AB240="",AB240&lt;&gt;7,AD240="",AD240&lt;&gt;3),"！算定期間の終わりが令和７年３月になっていません。年度内の廃止予定等がなければ、算定対象月を令和７年３月にしてください。",""))</f>
        <v/>
      </c>
      <c r="AU239" s="939"/>
      <c r="AV239" s="918"/>
      <c r="AW239" s="878" t="str">
        <f aca="false">IF('別紙様式2-2（４・５月分）'!O183="","",'別紙様式2-2（４・５月分）'!O183)</f>
        <v/>
      </c>
      <c r="AX239" s="834"/>
      <c r="AY239" s="920"/>
      <c r="AZ239" s="574"/>
      <c r="BE239" s="12"/>
      <c r="BF239" s="832" t="str">
        <f aca="false">G238</f>
        <v/>
      </c>
      <c r="BG239" s="832"/>
      <c r="BH239" s="832"/>
    </row>
    <row r="240" customFormat="false" ht="15" hidden="false" customHeight="true" outlineLevel="0" collapsed="false">
      <c r="A240" s="617"/>
      <c r="B240" s="732"/>
      <c r="C240" s="732"/>
      <c r="D240" s="732"/>
      <c r="E240" s="732"/>
      <c r="F240" s="732"/>
      <c r="G240" s="733"/>
      <c r="H240" s="733"/>
      <c r="I240" s="733"/>
      <c r="J240" s="861"/>
      <c r="K240" s="733"/>
      <c r="L240" s="862"/>
      <c r="M240" s="863"/>
      <c r="N240" s="838"/>
      <c r="O240" s="864"/>
      <c r="P240" s="874" t="s">
        <v>118</v>
      </c>
      <c r="Q240" s="877" t="e">
        <f aca="false">IFERROR(VLOOKUP('別紙様式2-2（４・５月分）'!AR182,【参考】数式用!$AT$5:$AV$22,3,FALSE),"")))</f>
        <v>#N/A</v>
      </c>
      <c r="R240" s="875" t="s">
        <v>120</v>
      </c>
      <c r="S240" s="870" t="e">
        <f aca="false">IFERROR(VLOOKUP(K238,【参考】数式用!$A$5:$AB$27,MATCH(Q240,【参考】数式用!$B$4:$AB$4,0)+1,0),"")))</f>
        <v>#N/A</v>
      </c>
      <c r="T240" s="844" t="s">
        <v>464</v>
      </c>
      <c r="U240" s="923"/>
      <c r="V240" s="871" t="e">
        <f aca="false">IFERROR(VLOOKUP(K238,【参考】数式用!$A$5:$AB$27,MATCH(U240,【参考】数式用!$B$4:$AB$4,0)+1,0),"")))</f>
        <v>#N/A</v>
      </c>
      <c r="W240" s="847" t="s">
        <v>114</v>
      </c>
      <c r="X240" s="924"/>
      <c r="Y240" s="668" t="s">
        <v>115</v>
      </c>
      <c r="Z240" s="924"/>
      <c r="AA240" s="668" t="s">
        <v>406</v>
      </c>
      <c r="AB240" s="924"/>
      <c r="AC240" s="668" t="s">
        <v>115</v>
      </c>
      <c r="AD240" s="924"/>
      <c r="AE240" s="668" t="s">
        <v>116</v>
      </c>
      <c r="AF240" s="668" t="s">
        <v>127</v>
      </c>
      <c r="AG240" s="668" t="str">
        <f aca="false">IF(X240&gt;=1,(AB240*12+AD240)-(X240*12+Z240)+1,"")</f>
        <v/>
      </c>
      <c r="AH240" s="850" t="s">
        <v>407</v>
      </c>
      <c r="AI240" s="851" t="str">
        <f aca="false">IFERROR(ROUNDDOWN(ROUND(L238*V240,0)*M238,0)*AG240,"")</f>
        <v/>
      </c>
      <c r="AJ240" s="925" t="str">
        <f aca="false">IFERROR(ROUNDDOWN(ROUND((L238*(V240-AX238)),0)*M238,0)*AG240,"")</f>
        <v/>
      </c>
      <c r="AK240" s="853" t="e">
        <f aca="false">IFERROR(ROUNDDOWN(ROUNDDOWN(ROUND(L238*VLOOKUP(K238,【参考】数式用!$A$5:$AB$27,MATCH("新加算Ⅳ",【参考】数式用!$B$4:$AB$4,0)+1,0),0)*M238,0)*AG240*0.5,0),"")),0),0),0))</f>
        <v>#N/A</v>
      </c>
      <c r="AL240" s="926"/>
      <c r="AM240" s="941" t="e">
        <f aca="false">IFERROR(IF('別紙様式2-2（４・５月分）'!Q184="ベア加算","", IF(OR(U240="新加算Ⅰ",U240="新加算Ⅱ",U240="新加算Ⅲ",U240="新加算Ⅳ"),ROUNDDOWN(ROUND(L238*VLOOKUP(K238,【参考】数式用!$A$5:$I$27,MATCH("ベア加算",【参考】数式用!$B$4:$I$4,0)+1,0),0)*M238,0)*AG240,"")),"")),0),0))))</f>
        <v>#N/A</v>
      </c>
      <c r="AN240" s="928"/>
      <c r="AO240" s="931"/>
      <c r="AP240" s="930"/>
      <c r="AQ240" s="931"/>
      <c r="AR240" s="932"/>
      <c r="AS240" s="933"/>
      <c r="AT240" s="921"/>
      <c r="AU240" s="612"/>
      <c r="AV240" s="832" t="str">
        <f aca="false">IF(OR(AB238&lt;&gt;7,AD238&lt;&gt;3),"V列に色付け","")</f>
        <v/>
      </c>
      <c r="AW240" s="878"/>
      <c r="AX240" s="834"/>
      <c r="AY240" s="934"/>
      <c r="AZ240" s="836" t="e">
        <f aca="false">IF(AM240&lt;&gt;"",IF(AN240="○","入力済","未入力"),"")</f>
        <v>#N/A</v>
      </c>
      <c r="BA240" s="836" t="str">
        <f aca="false">IF(OR(U240="新加算Ⅰ",U240="新加算Ⅱ",U240="新加算Ⅲ",U240="新加算Ⅳ",U240="新加算Ⅴ（１）",U240="新加算Ⅴ（２）",U240="新加算Ⅴ（３）",U240="新加算ⅠⅤ（４）",U240="新加算Ⅴ（５）",U240="新加算Ⅴ（６）",U240="新加算Ⅴ（８）",U240="新加算Ⅴ（11）"),IF(OR(AO240="○",AO240="令和６年度中に満たす"),"入力済","未入力"),"")</f>
        <v/>
      </c>
      <c r="BB240" s="836" t="str">
        <f aca="false">IF(OR(U240="新加算Ⅴ（７）",U240="新加算Ⅴ（９）",U240="新加算Ⅴ（10）",U240="新加算Ⅴ（12）",U240="新加算Ⅴ（13）",U240="新加算Ⅴ（14）"),IF(OR(AP240="○",AP240="令和６年度中に満たす"),"入力済","未入力"),"")</f>
        <v/>
      </c>
      <c r="BC240" s="836" t="str">
        <f aca="false">IF(OR(U240="新加算Ⅰ",U240="新加算Ⅱ",U240="新加算Ⅲ",U240="新加算Ⅴ（１）",U240="新加算Ⅴ（３）",U240="新加算Ⅴ（８）"),IF(OR(AQ240="○",AQ240="令和６年度中に満たす"),"入力済","未入力"),"")</f>
        <v/>
      </c>
      <c r="BD240" s="935" t="str">
        <f aca="false">IF(OR(U240="新加算Ⅰ",U240="新加算Ⅱ",U240="新加算Ⅴ（１）",U240="新加算Ⅴ（２）",U240="新加算Ⅴ（３）",U240="新加算Ⅴ（４）",U240="新加算Ⅴ（５）",U240="新加算Ⅴ（６）",U240="新加算Ⅴ（７）",U240="新加算Ⅴ（９）",U240="新加算Ⅴ（10）",U240="新加算Ⅴ（12）"),IF(OR(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（病院等（老健以外）)",K238&lt;&gt;"（介護予防）短期入所療養介護（医療院）"),AR240&lt;&gt;""),1,""),"")</f>
        <v/>
      </c>
      <c r="BE240" s="832" t="str">
        <f aca="false">IF(OR(U240="新加算Ⅰ",U240="新加算Ⅴ（１）",U240="新加算Ⅴ（２）",U240="新加算Ⅴ（５）",U240="新加算Ⅴ（７）",U240="新加算Ⅴ（10）"),IF(AS240="","未入力","入力済"),"")</f>
        <v/>
      </c>
      <c r="BF240" s="832" t="str">
        <f aca="false">G238</f>
        <v/>
      </c>
      <c r="BG240" s="832"/>
      <c r="BH240" s="832"/>
    </row>
    <row r="241" customFormat="false" ht="30" hidden="false" customHeight="true" outlineLevel="0" collapsed="false">
      <c r="A241" s="617"/>
      <c r="B241" s="732"/>
      <c r="C241" s="732"/>
      <c r="D241" s="732"/>
      <c r="E241" s="732"/>
      <c r="F241" s="732"/>
      <c r="G241" s="733"/>
      <c r="H241" s="733"/>
      <c r="I241" s="733"/>
      <c r="J241" s="861"/>
      <c r="K241" s="733"/>
      <c r="L241" s="862"/>
      <c r="M241" s="863"/>
      <c r="N241" s="860" t="str">
        <f aca="false">IF('別紙様式2-2（４・５月分）'!Q184="","",'別紙様式2-2（４・５月分）'!Q184)</f>
        <v/>
      </c>
      <c r="O241" s="864"/>
      <c r="P241" s="874"/>
      <c r="Q241" s="877"/>
      <c r="R241" s="875"/>
      <c r="S241" s="870"/>
      <c r="T241" s="844"/>
      <c r="U241" s="923"/>
      <c r="V241" s="871"/>
      <c r="W241" s="847"/>
      <c r="X241" s="924"/>
      <c r="Y241" s="668"/>
      <c r="Z241" s="924"/>
      <c r="AA241" s="668"/>
      <c r="AB241" s="924"/>
      <c r="AC241" s="668"/>
      <c r="AD241" s="924"/>
      <c r="AE241" s="668"/>
      <c r="AF241" s="668"/>
      <c r="AG241" s="668"/>
      <c r="AH241" s="850"/>
      <c r="AI241" s="851"/>
      <c r="AJ241" s="925"/>
      <c r="AK241" s="853"/>
      <c r="AL241" s="926"/>
      <c r="AM241" s="941"/>
      <c r="AN241" s="928"/>
      <c r="AO241" s="931"/>
      <c r="AP241" s="930"/>
      <c r="AQ241" s="931"/>
      <c r="AR241" s="932"/>
      <c r="AS241" s="933"/>
      <c r="AT241" s="936" t="str">
        <f aca="false">IF(AV240="","",IF(OR(U240="",AND(N241="ベア加算なし",OR(U240="新加算Ⅰ",U240="新加算Ⅱ",U240="新加算Ⅲ",U240="新加算Ⅳ"),AN240=""),AND(OR(U240="新加算Ⅰ",U240="新加算Ⅱ",U240="新加算Ⅲ",U240="新加算Ⅳ"),AO240=""),AND(OR(U240="新加算Ⅰ",U240="新加算Ⅱ",U240="新加算Ⅲ"),AQ240=""),AND(OR(U240="新加算Ⅰ",U240="新加算Ⅱ"),AR240=""),AND(OR(U240="新加算Ⅰ"),AS240="")),"！記入が必要な欄（ピンク色のセル）に空欄があります。空欄を埋めてください。",""))</f>
        <v/>
      </c>
      <c r="AU241" s="612"/>
      <c r="AV241" s="832"/>
      <c r="AW241" s="878" t="str">
        <f aca="false">IF('別紙様式2-2（４・５月分）'!O184="","",'別紙様式2-2（４・５月分）'!O184)</f>
        <v/>
      </c>
      <c r="AX241" s="834"/>
      <c r="AY241" s="937"/>
      <c r="AZ241" s="836" t="str">
        <f aca="false">IF(OR(U241="新加算Ⅰ",U241="新加算Ⅱ",U241="新加算Ⅲ",U241="新加算Ⅳ",U241="新加算Ⅴ（１）",U241="新加算Ⅴ（２）",U241="新加算Ⅴ（３）",U241="新加算ⅠⅤ（４）",U241="新加算Ⅴ（５）",U241="新加算Ⅴ（６）",U241="新加算Ⅴ（８）",U241="新加算Ⅴ（11）"),IF(AJ241="○","","未入力"),"")</f>
        <v/>
      </c>
      <c r="BA241" s="836" t="str">
        <f aca="false">IF(OR(V241="新加算Ⅰ",V241="新加算Ⅱ",V241="新加算Ⅲ",V241="新加算Ⅳ",V241="新加算Ⅴ（１）",V241="新加算Ⅴ（２）",V241="新加算Ⅴ（３）",V241="新加算ⅠⅤ（４）",V241="新加算Ⅴ（５）",V241="新加算Ⅴ（６）",V241="新加算Ⅴ（８）",V241="新加算Ⅴ（11）"),IF(AK241="○","","未入力"),"")</f>
        <v/>
      </c>
      <c r="BB241" s="836" t="str">
        <f aca="false">IF(OR(V241="新加算Ⅴ（７）",V241="新加算Ⅴ（９）",V241="新加算Ⅴ（10）",V241="新加算Ⅴ（12）",V241="新加算Ⅴ（13）",V241="新加算Ⅴ（14）"),IF(AL241="○","","未入力"),"")</f>
        <v/>
      </c>
      <c r="BC241" s="836" t="str">
        <f aca="false">IF(OR(V241="新加算Ⅰ",V241="新加算Ⅱ",V241="新加算Ⅲ",V241="新加算Ⅴ（１）",V241="新加算Ⅴ（３）",V241="新加算Ⅴ（８）"),IF(AM241="○","","未入力"),"")</f>
        <v/>
      </c>
      <c r="BD241" s="935" t="str">
        <f aca="false">IF(OR(V241="新加算Ⅰ",V241="新加算Ⅱ",V241="新加算Ⅴ（１）",V241="新加算Ⅴ（２）",V241="新加算Ⅴ（３）",V241="新加算Ⅴ（４）",V241="新加算Ⅴ（５）",V241="新加算Ⅴ（６）",V241="新加算Ⅴ（７）",V241="新加算Ⅴ（９）",V241="新加算Ⅴ（10）",V241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1" s="832" t="str">
        <f aca="false">IF(AND(U241&lt;&gt;"（参考）令和７年度の移行予定",OR(V241="新加算Ⅰ",V241="新加算Ⅴ（１）",V241="新加算Ⅴ（２）",V241="新加算Ⅴ（５）",V241="新加算Ⅴ（７）",V241="新加算Ⅴ（10）")),IF(AO241="","未入力",IF(AO241="いずれも取得していない","要件を満たさない","")),"")</f>
        <v/>
      </c>
      <c r="BF241" s="832" t="str">
        <f aca="false">G238</f>
        <v/>
      </c>
      <c r="BG241" s="832"/>
      <c r="BH241" s="832"/>
    </row>
    <row r="242" customFormat="false" ht="30" hidden="false" customHeight="true" outlineLevel="0" collapsed="false">
      <c r="A242" s="731" t="n">
        <v>58</v>
      </c>
      <c r="B242" s="618" t="str">
        <f aca="false">IF(基本情報入力シート!C111="","",基本情報入力シート!C111)</f>
        <v/>
      </c>
      <c r="C242" s="618"/>
      <c r="D242" s="618"/>
      <c r="E242" s="618"/>
      <c r="F242" s="618"/>
      <c r="G242" s="619" t="str">
        <f aca="false">IF(基本情報入力シート!M111="","",基本情報入力シート!M111)</f>
        <v/>
      </c>
      <c r="H242" s="619" t="str">
        <f aca="false">IF(基本情報入力シート!R111="","",基本情報入力シート!R111)</f>
        <v/>
      </c>
      <c r="I242" s="619" t="str">
        <f aca="false">IF(基本情報入力シート!W111="","",基本情報入力シート!W111)</f>
        <v/>
      </c>
      <c r="J242" s="809" t="str">
        <f aca="false">IF(基本情報入力シート!X111="","",基本情報入力シート!X111)</f>
        <v/>
      </c>
      <c r="K242" s="619" t="str">
        <f aca="false">IF(基本情報入力シート!Y111="","",基本情報入力シート!Y111)</f>
        <v/>
      </c>
      <c r="L242" s="810" t="str">
        <f aca="false">IF(基本情報入力シート!AB111="","",基本情報入力シート!AB111)</f>
        <v/>
      </c>
      <c r="M242" s="811" t="e">
        <f aca="false">IF(基本情報入力シート!AC111="","",基本情報入力シート!AC111)</f>
        <v>#N/A</v>
      </c>
      <c r="N242" s="812" t="str">
        <f aca="false">IF('別紙様式2-2（４・５月分）'!Q185="","",'別紙様式2-2（４・５月分）'!Q185)</f>
        <v/>
      </c>
      <c r="O242" s="864" t="e">
        <f aca="false">IF(SUM('別紙様式2-2（４・５月分）'!R185:R187)=0,"",SUM('別紙様式2-2（４・５月分）'!R185:R187))</f>
        <v>#N/A</v>
      </c>
      <c r="P242" s="814" t="e">
        <f aca="false">IFERROR(VLOOKUP('別紙様式2-2（４・５月分）'!AR185,【参考】数式用!$AT$5:$AU$22,2,FALSE),"")))</f>
        <v>#N/A</v>
      </c>
      <c r="Q242" s="814"/>
      <c r="R242" s="814"/>
      <c r="S242" s="865" t="e">
        <f aca="false">IFERROR(VLOOKUP(K242,【参考】数式用!$A$5:$AB$27,MATCH(P242,【参考】数式用!$B$4:$AB$4,0)+1,0),"")))</f>
        <v>#N/A</v>
      </c>
      <c r="T242" s="816" t="s">
        <v>463</v>
      </c>
      <c r="U242" s="904" t="str">
        <f aca="false">IF('別紙様式2-3（６月以降分）'!U242="","",'別紙様式2-3（６月以降分）'!U242)</f>
        <v/>
      </c>
      <c r="V242" s="866" t="e">
        <f aca="false">IFERROR(VLOOKUP(K242,【参考】数式用!$A$5:$AB$27,MATCH(U242,【参考】数式用!$B$4:$AB$4,0)+1,0),"")))</f>
        <v>#N/A</v>
      </c>
      <c r="W242" s="819" t="s">
        <v>114</v>
      </c>
      <c r="X242" s="905" t="n">
        <f aca="false">'別紙様式2-3（６月以降分）'!X242</f>
        <v>6</v>
      </c>
      <c r="Y242" s="627" t="s">
        <v>115</v>
      </c>
      <c r="Z242" s="905" t="n">
        <f aca="false">'別紙様式2-3（６月以降分）'!Z242</f>
        <v>6</v>
      </c>
      <c r="AA242" s="627" t="s">
        <v>406</v>
      </c>
      <c r="AB242" s="905" t="n">
        <f aca="false">'別紙様式2-3（６月以降分）'!AB242</f>
        <v>7</v>
      </c>
      <c r="AC242" s="627" t="s">
        <v>115</v>
      </c>
      <c r="AD242" s="905" t="n">
        <f aca="false">'別紙様式2-3（６月以降分）'!AD242</f>
        <v>3</v>
      </c>
      <c r="AE242" s="627" t="s">
        <v>116</v>
      </c>
      <c r="AF242" s="627" t="s">
        <v>127</v>
      </c>
      <c r="AG242" s="627" t="n">
        <f aca="false">IF(X242&gt;=1,(AB242*12+AD242)-(X242*12+Z242)+1,"")</f>
        <v>10</v>
      </c>
      <c r="AH242" s="822" t="s">
        <v>407</v>
      </c>
      <c r="AI242" s="867" t="str">
        <f aca="false">'別紙様式2-3（６月以降分）'!AI242</f>
        <v/>
      </c>
      <c r="AJ242" s="906" t="str">
        <f aca="false">'別紙様式2-3（６月以降分）'!AJ242</f>
        <v/>
      </c>
      <c r="AK242" s="938" t="n">
        <f aca="false">'別紙様式2-3（６月以降分）'!AK242</f>
        <v>0</v>
      </c>
      <c r="AL242" s="908" t="str">
        <f aca="false">IF('別紙様式2-3（６月以降分）'!AL242="","",'別紙様式2-3（６月以降分）'!AL242)</f>
        <v/>
      </c>
      <c r="AM242" s="909" t="n">
        <f aca="false">'別紙様式2-3（６月以降分）'!AM242</f>
        <v>0</v>
      </c>
      <c r="AN242" s="910" t="str">
        <f aca="false">IF('別紙様式2-3（６月以降分）'!AN242="","",'別紙様式2-3（６月以降分）'!AN242)</f>
        <v/>
      </c>
      <c r="AO242" s="705" t="str">
        <f aca="false">IF('別紙様式2-3（６月以降分）'!AO242="","",'別紙様式2-3（６月以降分）'!AO242)</f>
        <v/>
      </c>
      <c r="AP242" s="912" t="str">
        <f aca="false">IF('別紙様式2-3（６月以降分）'!AP242="","",'別紙様式2-3（６月以降分）'!AP242)</f>
        <v/>
      </c>
      <c r="AQ242" s="705" t="str">
        <f aca="false">IF('別紙様式2-3（６月以降分）'!AQ242="","",'別紙様式2-3（６月以降分）'!AQ242)</f>
        <v/>
      </c>
      <c r="AR242" s="914" t="str">
        <f aca="false">IF('別紙様式2-3（６月以降分）'!AR242="","",'別紙様式2-3（６月以降分）'!AR242)</f>
        <v/>
      </c>
      <c r="AS242" s="915" t="str">
        <f aca="false">IF('別紙様式2-3（６月以降分）'!AS242="","",'別紙様式2-3（６月以降分）'!AS242)</f>
        <v/>
      </c>
      <c r="AT242" s="916" t="str">
        <f aca="false">IF(AV244="","",IF(V244&lt;V242,"！加算の要件上は問題ありませんが、令和６年度当初の新加算の加算率と比較して、移行後の加算率が下がる計画になっています。",""))</f>
        <v/>
      </c>
      <c r="AU242" s="939"/>
      <c r="AV242" s="918"/>
      <c r="AW242" s="878" t="str">
        <f aca="false">IF('別紙様式2-2（４・５月分）'!O185="","",'別紙様式2-2（４・５月分）'!O185)</f>
        <v/>
      </c>
      <c r="AX242" s="834" t="e">
        <f aca="false">IF(SUM('別紙様式2-2（４・５月分）'!P185:P187)=0,"",SUM('別紙様式2-2（４・５月分）'!P185:P187))</f>
        <v>#N/A</v>
      </c>
      <c r="AY242" s="940" t="e">
        <f aca="false">IFERROR(VLOOKUP(K242,【参考】数式用!$AJ$2:$AK$24,2,FALSE),"")))</f>
        <v>#N/A</v>
      </c>
      <c r="AZ242" s="685"/>
      <c r="BE242" s="12"/>
      <c r="BF242" s="832" t="str">
        <f aca="false">G242</f>
        <v/>
      </c>
      <c r="BG242" s="832"/>
      <c r="BH242" s="832"/>
    </row>
    <row r="243" customFormat="false" ht="15" hidden="false" customHeight="true" outlineLevel="0" collapsed="false">
      <c r="A243" s="731"/>
      <c r="B243" s="618"/>
      <c r="C243" s="618"/>
      <c r="D243" s="618"/>
      <c r="E243" s="618"/>
      <c r="F243" s="618"/>
      <c r="G243" s="619"/>
      <c r="H243" s="619"/>
      <c r="I243" s="619"/>
      <c r="J243" s="809"/>
      <c r="K243" s="619"/>
      <c r="L243" s="810"/>
      <c r="M243" s="811"/>
      <c r="N243" s="838" t="str">
        <f aca="false">IF('別紙様式2-2（４・５月分）'!Q186="","",'別紙様式2-2（４・５月分）'!Q186)</f>
        <v/>
      </c>
      <c r="O243" s="864"/>
      <c r="P243" s="814"/>
      <c r="Q243" s="814"/>
      <c r="R243" s="814"/>
      <c r="S243" s="865"/>
      <c r="T243" s="816"/>
      <c r="U243" s="904"/>
      <c r="V243" s="866"/>
      <c r="W243" s="819"/>
      <c r="X243" s="905"/>
      <c r="Y243" s="627"/>
      <c r="Z243" s="905"/>
      <c r="AA243" s="627"/>
      <c r="AB243" s="905"/>
      <c r="AC243" s="627"/>
      <c r="AD243" s="905"/>
      <c r="AE243" s="627"/>
      <c r="AF243" s="627"/>
      <c r="AG243" s="627"/>
      <c r="AH243" s="822"/>
      <c r="AI243" s="867"/>
      <c r="AJ243" s="906"/>
      <c r="AK243" s="938"/>
      <c r="AL243" s="908"/>
      <c r="AM243" s="909"/>
      <c r="AN243" s="910"/>
      <c r="AO243" s="705"/>
      <c r="AP243" s="912"/>
      <c r="AQ243" s="705"/>
      <c r="AR243" s="914"/>
      <c r="AS243" s="915"/>
      <c r="AT243" s="921" t="str">
        <f aca="false">IF(AV244="","",IF(OR(AB244="",AB244&lt;&gt;7,AD244="",AD244&lt;&gt;3),"！算定期間の終わりが令和７年３月になっていません。年度内の廃止予定等がなければ、算定対象月を令和７年３月にしてください。",""))</f>
        <v/>
      </c>
      <c r="AU243" s="939"/>
      <c r="AV243" s="918"/>
      <c r="AW243" s="878" t="str">
        <f aca="false">IF('別紙様式2-2（４・５月分）'!O186="","",'別紙様式2-2（４・５月分）'!O186)</f>
        <v/>
      </c>
      <c r="AX243" s="834"/>
      <c r="AY243" s="940"/>
      <c r="AZ243" s="574"/>
      <c r="BE243" s="12"/>
      <c r="BF243" s="832" t="str">
        <f aca="false">G242</f>
        <v/>
      </c>
      <c r="BG243" s="832"/>
      <c r="BH243" s="832"/>
    </row>
    <row r="244" customFormat="false" ht="15" hidden="false" customHeight="true" outlineLevel="0" collapsed="false">
      <c r="A244" s="731"/>
      <c r="B244" s="618"/>
      <c r="C244" s="618"/>
      <c r="D244" s="618"/>
      <c r="E244" s="618"/>
      <c r="F244" s="618"/>
      <c r="G244" s="619"/>
      <c r="H244" s="619"/>
      <c r="I244" s="619"/>
      <c r="J244" s="809"/>
      <c r="K244" s="619"/>
      <c r="L244" s="810"/>
      <c r="M244" s="811"/>
      <c r="N244" s="838"/>
      <c r="O244" s="864"/>
      <c r="P244" s="874" t="s">
        <v>118</v>
      </c>
      <c r="Q244" s="877" t="e">
        <f aca="false">IFERROR(VLOOKUP('別紙様式2-2（４・５月分）'!AR185,【参考】数式用!$AT$5:$AV$22,3,FALSE),"")))</f>
        <v>#N/A</v>
      </c>
      <c r="R244" s="875" t="s">
        <v>120</v>
      </c>
      <c r="S244" s="876" t="e">
        <f aca="false">IFERROR(VLOOKUP(K242,【参考】数式用!$A$5:$AB$27,MATCH(Q244,【参考】数式用!$B$4:$AB$4,0)+1,0),"")))</f>
        <v>#N/A</v>
      </c>
      <c r="T244" s="844" t="s">
        <v>464</v>
      </c>
      <c r="U244" s="923"/>
      <c r="V244" s="871" t="e">
        <f aca="false">IFERROR(VLOOKUP(K242,【参考】数式用!$A$5:$AB$27,MATCH(U244,【参考】数式用!$B$4:$AB$4,0)+1,0),"")))</f>
        <v>#N/A</v>
      </c>
      <c r="W244" s="847" t="s">
        <v>114</v>
      </c>
      <c r="X244" s="924"/>
      <c r="Y244" s="668" t="s">
        <v>115</v>
      </c>
      <c r="Z244" s="924"/>
      <c r="AA244" s="668" t="s">
        <v>406</v>
      </c>
      <c r="AB244" s="924"/>
      <c r="AC244" s="668" t="s">
        <v>115</v>
      </c>
      <c r="AD244" s="924"/>
      <c r="AE244" s="668" t="s">
        <v>116</v>
      </c>
      <c r="AF244" s="668" t="s">
        <v>127</v>
      </c>
      <c r="AG244" s="668" t="str">
        <f aca="false">IF(X244&gt;=1,(AB244*12+AD244)-(X244*12+Z244)+1,"")</f>
        <v/>
      </c>
      <c r="AH244" s="850" t="s">
        <v>407</v>
      </c>
      <c r="AI244" s="851" t="str">
        <f aca="false">IFERROR(ROUNDDOWN(ROUND(L242*V244,0)*M242,0)*AG244,"")</f>
        <v/>
      </c>
      <c r="AJ244" s="925" t="str">
        <f aca="false">IFERROR(ROUNDDOWN(ROUND((L242*(V244-AX242)),0)*M242,0)*AG244,"")</f>
        <v/>
      </c>
      <c r="AK244" s="853" t="e">
        <f aca="false">IFERROR(ROUNDDOWN(ROUNDDOWN(ROUND(L242*VLOOKUP(K242,【参考】数式用!$A$5:$AB$27,MATCH("新加算Ⅳ",【参考】数式用!$B$4:$AB$4,0)+1,0),0)*M242,0)*AG244*0.5,0),"")),0),0),0))</f>
        <v>#N/A</v>
      </c>
      <c r="AL244" s="926"/>
      <c r="AM244" s="941" t="e">
        <f aca="false">IFERROR(IF('別紙様式2-2（４・５月分）'!Q187="ベア加算","", IF(OR(U244="新加算Ⅰ",U244="新加算Ⅱ",U244="新加算Ⅲ",U244="新加算Ⅳ"),ROUNDDOWN(ROUND(L242*VLOOKUP(K242,【参考】数式用!$A$5:$I$27,MATCH("ベア加算",【参考】数式用!$B$4:$I$4,0)+1,0),0)*M242,0)*AG244,"")),"")),0),0))))</f>
        <v>#N/A</v>
      </c>
      <c r="AN244" s="928"/>
      <c r="AO244" s="931"/>
      <c r="AP244" s="930"/>
      <c r="AQ244" s="931"/>
      <c r="AR244" s="932"/>
      <c r="AS244" s="933"/>
      <c r="AT244" s="921"/>
      <c r="AU244" s="612"/>
      <c r="AV244" s="832" t="str">
        <f aca="false">IF(OR(AB242&lt;&gt;7,AD242&lt;&gt;3),"V列に色付け","")</f>
        <v/>
      </c>
      <c r="AW244" s="878"/>
      <c r="AX244" s="834"/>
      <c r="AY244" s="934"/>
      <c r="AZ244" s="836" t="e">
        <f aca="false">IF(AM244&lt;&gt;"",IF(AN244="○","入力済","未入力"),"")</f>
        <v>#N/A</v>
      </c>
      <c r="BA244" s="836" t="str">
        <f aca="false">IF(OR(U244="新加算Ⅰ",U244="新加算Ⅱ",U244="新加算Ⅲ",U244="新加算Ⅳ",U244="新加算Ⅴ（１）",U244="新加算Ⅴ（２）",U244="新加算Ⅴ（３）",U244="新加算ⅠⅤ（４）",U244="新加算Ⅴ（５）",U244="新加算Ⅴ（６）",U244="新加算Ⅴ（８）",U244="新加算Ⅴ（11）"),IF(OR(AO244="○",AO244="令和６年度中に満たす"),"入力済","未入力"),"")</f>
        <v/>
      </c>
      <c r="BB244" s="836" t="str">
        <f aca="false">IF(OR(U244="新加算Ⅴ（７）",U244="新加算Ⅴ（９）",U244="新加算Ⅴ（10）",U244="新加算Ⅴ（12）",U244="新加算Ⅴ（13）",U244="新加算Ⅴ（14）"),IF(OR(AP244="○",AP244="令和６年度中に満たす"),"入力済","未入力"),"")</f>
        <v/>
      </c>
      <c r="BC244" s="836" t="str">
        <f aca="false">IF(OR(U244="新加算Ⅰ",U244="新加算Ⅱ",U244="新加算Ⅲ",U244="新加算Ⅴ（１）",U244="新加算Ⅴ（３）",U244="新加算Ⅴ（８）"),IF(OR(AQ244="○",AQ244="令和６年度中に満たす"),"入力済","未入力"),"")</f>
        <v/>
      </c>
      <c r="BD244" s="935" t="str">
        <f aca="false">IF(OR(U244="新加算Ⅰ",U244="新加算Ⅱ",U244="新加算Ⅴ（１）",U244="新加算Ⅴ（２）",U244="新加算Ⅴ（３）",U244="新加算Ⅴ（４）",U244="新加算Ⅴ（５）",U244="新加算Ⅴ（６）",U244="新加算Ⅴ（７）",U244="新加算Ⅴ（９）",U244="新加算Ⅴ（10）",U244="新加算Ⅴ（12）"),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（病院等（老健以外）)",K242&lt;&gt;"（介護予防）短期入所療養介護（医療院）"),AR244&lt;&gt;""),1,""),"")</f>
        <v/>
      </c>
      <c r="BE244" s="832" t="str">
        <f aca="false">IF(OR(U244="新加算Ⅰ",U244="新加算Ⅴ（１）",U244="新加算Ⅴ（２）",U244="新加算Ⅴ（５）",U244="新加算Ⅴ（７）",U244="新加算Ⅴ（10）"),IF(AS244="","未入力","入力済"),"")</f>
        <v/>
      </c>
      <c r="BF244" s="832" t="str">
        <f aca="false">G242</f>
        <v/>
      </c>
      <c r="BG244" s="832"/>
      <c r="BH244" s="832"/>
    </row>
    <row r="245" customFormat="false" ht="30" hidden="false" customHeight="true" outlineLevel="0" collapsed="false">
      <c r="A245" s="731"/>
      <c r="B245" s="618"/>
      <c r="C245" s="618"/>
      <c r="D245" s="618"/>
      <c r="E245" s="618"/>
      <c r="F245" s="618"/>
      <c r="G245" s="619"/>
      <c r="H245" s="619"/>
      <c r="I245" s="619"/>
      <c r="J245" s="809"/>
      <c r="K245" s="619"/>
      <c r="L245" s="810"/>
      <c r="M245" s="811"/>
      <c r="N245" s="860" t="str">
        <f aca="false">IF('別紙様式2-2（４・５月分）'!Q187="","",'別紙様式2-2（４・５月分）'!Q187)</f>
        <v/>
      </c>
      <c r="O245" s="864"/>
      <c r="P245" s="874"/>
      <c r="Q245" s="877"/>
      <c r="R245" s="875"/>
      <c r="S245" s="876"/>
      <c r="T245" s="844"/>
      <c r="U245" s="923"/>
      <c r="V245" s="871"/>
      <c r="W245" s="847"/>
      <c r="X245" s="924"/>
      <c r="Y245" s="668"/>
      <c r="Z245" s="924"/>
      <c r="AA245" s="668"/>
      <c r="AB245" s="924"/>
      <c r="AC245" s="668"/>
      <c r="AD245" s="924"/>
      <c r="AE245" s="668"/>
      <c r="AF245" s="668"/>
      <c r="AG245" s="668"/>
      <c r="AH245" s="850"/>
      <c r="AI245" s="851"/>
      <c r="AJ245" s="925"/>
      <c r="AK245" s="853"/>
      <c r="AL245" s="926"/>
      <c r="AM245" s="941"/>
      <c r="AN245" s="928"/>
      <c r="AO245" s="931"/>
      <c r="AP245" s="930"/>
      <c r="AQ245" s="931"/>
      <c r="AR245" s="932"/>
      <c r="AS245" s="933"/>
      <c r="AT245" s="936" t="str">
        <f aca="false">IF(AV244="","",IF(OR(U244="",AND(N245="ベア加算なし",OR(U244="新加算Ⅰ",U244="新加算Ⅱ",U244="新加算Ⅲ",U244="新加算Ⅳ"),AN244=""),AND(OR(U244="新加算Ⅰ",U244="新加算Ⅱ",U244="新加算Ⅲ",U244="新加算Ⅳ"),AO244=""),AND(OR(U244="新加算Ⅰ",U244="新加算Ⅱ",U244="新加算Ⅲ"),AQ244=""),AND(OR(U244="新加算Ⅰ",U244="新加算Ⅱ"),AR244=""),AND(OR(U244="新加算Ⅰ"),AS244="")),"！記入が必要な欄（ピンク色のセル）に空欄があります。空欄を埋めてください。",""))</f>
        <v/>
      </c>
      <c r="AU245" s="612"/>
      <c r="AV245" s="832"/>
      <c r="AW245" s="878" t="str">
        <f aca="false">IF('別紙様式2-2（４・５月分）'!O187="","",'別紙様式2-2（４・５月分）'!O187)</f>
        <v/>
      </c>
      <c r="AX245" s="834"/>
      <c r="AY245" s="937"/>
      <c r="AZ245" s="836" t="str">
        <f aca="false">IF(OR(U245="新加算Ⅰ",U245="新加算Ⅱ",U245="新加算Ⅲ",U245="新加算Ⅳ",U245="新加算Ⅴ（１）",U245="新加算Ⅴ（２）",U245="新加算Ⅴ（３）",U245="新加算ⅠⅤ（４）",U245="新加算Ⅴ（５）",U245="新加算Ⅴ（６）",U245="新加算Ⅴ（８）",U245="新加算Ⅴ（11）"),IF(AJ245="○","","未入力"),"")</f>
        <v/>
      </c>
      <c r="BA245" s="836" t="str">
        <f aca="false">IF(OR(V245="新加算Ⅰ",V245="新加算Ⅱ",V245="新加算Ⅲ",V245="新加算Ⅳ",V245="新加算Ⅴ（１）",V245="新加算Ⅴ（２）",V245="新加算Ⅴ（３）",V245="新加算ⅠⅤ（４）",V245="新加算Ⅴ（５）",V245="新加算Ⅴ（６）",V245="新加算Ⅴ（８）",V245="新加算Ⅴ（11）"),IF(AK245="○","","未入力"),"")</f>
        <v/>
      </c>
      <c r="BB245" s="836" t="str">
        <f aca="false">IF(OR(V245="新加算Ⅴ（７）",V245="新加算Ⅴ（９）",V245="新加算Ⅴ（10）",V245="新加算Ⅴ（12）",V245="新加算Ⅴ（13）",V245="新加算Ⅴ（14）"),IF(AL245="○","","未入力"),"")</f>
        <v/>
      </c>
      <c r="BC245" s="836" t="str">
        <f aca="false">IF(OR(V245="新加算Ⅰ",V245="新加算Ⅱ",V245="新加算Ⅲ",V245="新加算Ⅴ（１）",V245="新加算Ⅴ（３）",V245="新加算Ⅴ（８）"),IF(AM245="○","","未入力"),"")</f>
        <v/>
      </c>
      <c r="BD245" s="935" t="str">
        <f aca="false">IF(OR(V245="新加算Ⅰ",V245="新加算Ⅱ",V245="新加算Ⅴ（１）",V245="新加算Ⅴ（２）",V245="新加算Ⅴ（３）",V245="新加算Ⅴ（４）",V245="新加算Ⅴ（５）",V245="新加算Ⅴ（６）",V245="新加算Ⅴ（７）",V245="新加算Ⅴ（９）",V245="新加算Ⅴ（10）",V245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5" s="832" t="str">
        <f aca="false">IF(AND(U245&lt;&gt;"（参考）令和７年度の移行予定",OR(V245="新加算Ⅰ",V245="新加算Ⅴ（１）",V245="新加算Ⅴ（２）",V245="新加算Ⅴ（５）",V245="新加算Ⅴ（７）",V245="新加算Ⅴ（10）")),IF(AO245="","未入力",IF(AO245="いずれも取得していない","要件を満たさない","")),"")</f>
        <v/>
      </c>
      <c r="BF245" s="832" t="str">
        <f aca="false">G242</f>
        <v/>
      </c>
      <c r="BG245" s="832"/>
      <c r="BH245" s="832"/>
    </row>
    <row r="246" customFormat="false" ht="30" hidden="false" customHeight="true" outlineLevel="0" collapsed="false">
      <c r="A246" s="617" t="n">
        <v>59</v>
      </c>
      <c r="B246" s="732" t="str">
        <f aca="false">IF(基本情報入力シート!C112="","",基本情報入力シート!C112)</f>
        <v/>
      </c>
      <c r="C246" s="732"/>
      <c r="D246" s="732"/>
      <c r="E246" s="732"/>
      <c r="F246" s="732"/>
      <c r="G246" s="733" t="str">
        <f aca="false">IF(基本情報入力シート!M112="","",基本情報入力シート!M112)</f>
        <v/>
      </c>
      <c r="H246" s="733" t="str">
        <f aca="false">IF(基本情報入力シート!R112="","",基本情報入力シート!R112)</f>
        <v/>
      </c>
      <c r="I246" s="733" t="str">
        <f aca="false">IF(基本情報入力シート!W112="","",基本情報入力シート!W112)</f>
        <v/>
      </c>
      <c r="J246" s="861" t="str">
        <f aca="false">IF(基本情報入力シート!X112="","",基本情報入力シート!X112)</f>
        <v/>
      </c>
      <c r="K246" s="733" t="str">
        <f aca="false">IF(基本情報入力シート!Y112="","",基本情報入力シート!Y112)</f>
        <v/>
      </c>
      <c r="L246" s="862" t="str">
        <f aca="false">IF(基本情報入力シート!AB112="","",基本情報入力シート!AB112)</f>
        <v/>
      </c>
      <c r="M246" s="863" t="e">
        <f aca="false">IF(基本情報入力シート!AC112="","",基本情報入力シート!AC112)</f>
        <v>#N/A</v>
      </c>
      <c r="N246" s="812" t="str">
        <f aca="false">IF('別紙様式2-2（４・５月分）'!Q188="","",'別紙様式2-2（４・５月分）'!Q188)</f>
        <v/>
      </c>
      <c r="O246" s="864" t="e">
        <f aca="false">IF(SUM('別紙様式2-2（４・５月分）'!R188:R190)=0,"",SUM('別紙様式2-2（４・５月分）'!R188:R190))</f>
        <v>#N/A</v>
      </c>
      <c r="P246" s="814" t="e">
        <f aca="false">IFERROR(VLOOKUP('別紙様式2-2（４・５月分）'!AR188,【参考】数式用!$AT$5:$AU$22,2,FALSE),"")))</f>
        <v>#N/A</v>
      </c>
      <c r="Q246" s="814"/>
      <c r="R246" s="814"/>
      <c r="S246" s="865" t="e">
        <f aca="false">IFERROR(VLOOKUP(K246,【参考】数式用!$A$5:$AB$27,MATCH(P246,【参考】数式用!$B$4:$AB$4,0)+1,0),"")))</f>
        <v>#N/A</v>
      </c>
      <c r="T246" s="816" t="s">
        <v>463</v>
      </c>
      <c r="U246" s="904" t="str">
        <f aca="false">IF('別紙様式2-3（６月以降分）'!U246="","",'別紙様式2-3（６月以降分）'!U246)</f>
        <v/>
      </c>
      <c r="V246" s="866" t="e">
        <f aca="false">IFERROR(VLOOKUP(K246,【参考】数式用!$A$5:$AB$27,MATCH(U246,【参考】数式用!$B$4:$AB$4,0)+1,0),"")))</f>
        <v>#N/A</v>
      </c>
      <c r="W246" s="819" t="s">
        <v>114</v>
      </c>
      <c r="X246" s="905" t="n">
        <f aca="false">'別紙様式2-3（６月以降分）'!X246</f>
        <v>6</v>
      </c>
      <c r="Y246" s="627" t="s">
        <v>115</v>
      </c>
      <c r="Z246" s="905" t="n">
        <f aca="false">'別紙様式2-3（６月以降分）'!Z246</f>
        <v>6</v>
      </c>
      <c r="AA246" s="627" t="s">
        <v>406</v>
      </c>
      <c r="AB246" s="905" t="n">
        <f aca="false">'別紙様式2-3（６月以降分）'!AB246</f>
        <v>7</v>
      </c>
      <c r="AC246" s="627" t="s">
        <v>115</v>
      </c>
      <c r="AD246" s="905" t="n">
        <f aca="false">'別紙様式2-3（６月以降分）'!AD246</f>
        <v>3</v>
      </c>
      <c r="AE246" s="627" t="s">
        <v>116</v>
      </c>
      <c r="AF246" s="627" t="s">
        <v>127</v>
      </c>
      <c r="AG246" s="627" t="n">
        <f aca="false">IF(X246&gt;=1,(AB246*12+AD246)-(X246*12+Z246)+1,"")</f>
        <v>10</v>
      </c>
      <c r="AH246" s="822" t="s">
        <v>407</v>
      </c>
      <c r="AI246" s="867" t="str">
        <f aca="false">'別紙様式2-3（６月以降分）'!AI246</f>
        <v/>
      </c>
      <c r="AJ246" s="906" t="str">
        <f aca="false">'別紙様式2-3（６月以降分）'!AJ246</f>
        <v/>
      </c>
      <c r="AK246" s="938" t="n">
        <f aca="false">'別紙様式2-3（６月以降分）'!AK246</f>
        <v>0</v>
      </c>
      <c r="AL246" s="908" t="str">
        <f aca="false">IF('別紙様式2-3（６月以降分）'!AL246="","",'別紙様式2-3（６月以降分）'!AL246)</f>
        <v/>
      </c>
      <c r="AM246" s="909" t="n">
        <f aca="false">'別紙様式2-3（６月以降分）'!AM246</f>
        <v>0</v>
      </c>
      <c r="AN246" s="910" t="str">
        <f aca="false">IF('別紙様式2-3（６月以降分）'!AN246="","",'別紙様式2-3（６月以降分）'!AN246)</f>
        <v/>
      </c>
      <c r="AO246" s="705" t="str">
        <f aca="false">IF('別紙様式2-3（６月以降分）'!AO246="","",'別紙様式2-3（６月以降分）'!AO246)</f>
        <v/>
      </c>
      <c r="AP246" s="912" t="str">
        <f aca="false">IF('別紙様式2-3（６月以降分）'!AP246="","",'別紙様式2-3（６月以降分）'!AP246)</f>
        <v/>
      </c>
      <c r="AQ246" s="705" t="str">
        <f aca="false">IF('別紙様式2-3（６月以降分）'!AQ246="","",'別紙様式2-3（６月以降分）'!AQ246)</f>
        <v/>
      </c>
      <c r="AR246" s="914" t="str">
        <f aca="false">IF('別紙様式2-3（６月以降分）'!AR246="","",'別紙様式2-3（６月以降分）'!AR246)</f>
        <v/>
      </c>
      <c r="AS246" s="915" t="str">
        <f aca="false">IF('別紙様式2-3（６月以降分）'!AS246="","",'別紙様式2-3（６月以降分）'!AS246)</f>
        <v/>
      </c>
      <c r="AT246" s="916" t="str">
        <f aca="false">IF(AV248="","",IF(V248&lt;V246,"！加算の要件上は問題ありませんが、令和６年度当初の新加算の加算率と比較して、移行後の加算率が下がる計画になっています。",""))</f>
        <v/>
      </c>
      <c r="AU246" s="939"/>
      <c r="AV246" s="918"/>
      <c r="AW246" s="878" t="str">
        <f aca="false">IF('別紙様式2-2（４・５月分）'!O188="","",'別紙様式2-2（４・５月分）'!O188)</f>
        <v/>
      </c>
      <c r="AX246" s="834" t="e">
        <f aca="false">IF(SUM('別紙様式2-2（４・５月分）'!P188:P190)=0,"",SUM('別紙様式2-2（４・５月分）'!P188:P190))</f>
        <v>#N/A</v>
      </c>
      <c r="AY246" s="920" t="e">
        <f aca="false">IFERROR(VLOOKUP(K246,【参考】数式用!$AJ$2:$AK$24,2,FALSE),"")))</f>
        <v>#N/A</v>
      </c>
      <c r="AZ246" s="685"/>
      <c r="BE246" s="12"/>
      <c r="BF246" s="832" t="str">
        <f aca="false">G246</f>
        <v/>
      </c>
      <c r="BG246" s="832"/>
      <c r="BH246" s="832"/>
    </row>
    <row r="247" customFormat="false" ht="15" hidden="false" customHeight="true" outlineLevel="0" collapsed="false">
      <c r="A247" s="617"/>
      <c r="B247" s="732"/>
      <c r="C247" s="732"/>
      <c r="D247" s="732"/>
      <c r="E247" s="732"/>
      <c r="F247" s="732"/>
      <c r="G247" s="733"/>
      <c r="H247" s="733"/>
      <c r="I247" s="733"/>
      <c r="J247" s="861"/>
      <c r="K247" s="733"/>
      <c r="L247" s="862"/>
      <c r="M247" s="863"/>
      <c r="N247" s="838" t="str">
        <f aca="false">IF('別紙様式2-2（４・５月分）'!Q189="","",'別紙様式2-2（４・５月分）'!Q189)</f>
        <v/>
      </c>
      <c r="O247" s="864"/>
      <c r="P247" s="814"/>
      <c r="Q247" s="814"/>
      <c r="R247" s="814"/>
      <c r="S247" s="865"/>
      <c r="T247" s="816"/>
      <c r="U247" s="904"/>
      <c r="V247" s="866"/>
      <c r="W247" s="819"/>
      <c r="X247" s="905"/>
      <c r="Y247" s="627"/>
      <c r="Z247" s="905"/>
      <c r="AA247" s="627"/>
      <c r="AB247" s="905"/>
      <c r="AC247" s="627"/>
      <c r="AD247" s="905"/>
      <c r="AE247" s="627"/>
      <c r="AF247" s="627"/>
      <c r="AG247" s="627"/>
      <c r="AH247" s="822"/>
      <c r="AI247" s="867"/>
      <c r="AJ247" s="906"/>
      <c r="AK247" s="938"/>
      <c r="AL247" s="908"/>
      <c r="AM247" s="909"/>
      <c r="AN247" s="910"/>
      <c r="AO247" s="705"/>
      <c r="AP247" s="912"/>
      <c r="AQ247" s="705"/>
      <c r="AR247" s="914"/>
      <c r="AS247" s="915"/>
      <c r="AT247" s="921" t="str">
        <f aca="false">IF(AV248="","",IF(OR(AB248="",AB248&lt;&gt;7,AD248="",AD248&lt;&gt;3),"！算定期間の終わりが令和７年３月になっていません。年度内の廃止予定等がなければ、算定対象月を令和７年３月にしてください。",""))</f>
        <v/>
      </c>
      <c r="AU247" s="939"/>
      <c r="AV247" s="918"/>
      <c r="AW247" s="878" t="str">
        <f aca="false">IF('別紙様式2-2（４・５月分）'!O189="","",'別紙様式2-2（４・５月分）'!O189)</f>
        <v/>
      </c>
      <c r="AX247" s="834"/>
      <c r="AY247" s="920"/>
      <c r="AZ247" s="574"/>
      <c r="BE247" s="12"/>
      <c r="BF247" s="832" t="str">
        <f aca="false">G246</f>
        <v/>
      </c>
      <c r="BG247" s="832"/>
      <c r="BH247" s="832"/>
    </row>
    <row r="248" customFormat="false" ht="15" hidden="false" customHeight="true" outlineLevel="0" collapsed="false">
      <c r="A248" s="617"/>
      <c r="B248" s="732"/>
      <c r="C248" s="732"/>
      <c r="D248" s="732"/>
      <c r="E248" s="732"/>
      <c r="F248" s="732"/>
      <c r="G248" s="733"/>
      <c r="H248" s="733"/>
      <c r="I248" s="733"/>
      <c r="J248" s="861"/>
      <c r="K248" s="733"/>
      <c r="L248" s="862"/>
      <c r="M248" s="863"/>
      <c r="N248" s="838"/>
      <c r="O248" s="864"/>
      <c r="P248" s="874" t="s">
        <v>118</v>
      </c>
      <c r="Q248" s="877" t="e">
        <f aca="false">IFERROR(VLOOKUP('別紙様式2-2（４・５月分）'!AR188,【参考】数式用!$AT$5:$AV$22,3,FALSE),"")))</f>
        <v>#N/A</v>
      </c>
      <c r="R248" s="875" t="s">
        <v>120</v>
      </c>
      <c r="S248" s="870" t="e">
        <f aca="false">IFERROR(VLOOKUP(K246,【参考】数式用!$A$5:$AB$27,MATCH(Q248,【参考】数式用!$B$4:$AB$4,0)+1,0),"")))</f>
        <v>#N/A</v>
      </c>
      <c r="T248" s="844" t="s">
        <v>464</v>
      </c>
      <c r="U248" s="923"/>
      <c r="V248" s="871" t="e">
        <f aca="false">IFERROR(VLOOKUP(K246,【参考】数式用!$A$5:$AB$27,MATCH(U248,【参考】数式用!$B$4:$AB$4,0)+1,0),"")))</f>
        <v>#N/A</v>
      </c>
      <c r="W248" s="847" t="s">
        <v>114</v>
      </c>
      <c r="X248" s="924"/>
      <c r="Y248" s="668" t="s">
        <v>115</v>
      </c>
      <c r="Z248" s="924"/>
      <c r="AA248" s="668" t="s">
        <v>406</v>
      </c>
      <c r="AB248" s="924"/>
      <c r="AC248" s="668" t="s">
        <v>115</v>
      </c>
      <c r="AD248" s="924"/>
      <c r="AE248" s="668" t="s">
        <v>116</v>
      </c>
      <c r="AF248" s="668" t="s">
        <v>127</v>
      </c>
      <c r="AG248" s="668" t="str">
        <f aca="false">IF(X248&gt;=1,(AB248*12+AD248)-(X248*12+Z248)+1,"")</f>
        <v/>
      </c>
      <c r="AH248" s="850" t="s">
        <v>407</v>
      </c>
      <c r="AI248" s="851" t="str">
        <f aca="false">IFERROR(ROUNDDOWN(ROUND(L246*V248,0)*M246,0)*AG248,"")</f>
        <v/>
      </c>
      <c r="AJ248" s="925" t="str">
        <f aca="false">IFERROR(ROUNDDOWN(ROUND((L246*(V248-AX246)),0)*M246,0)*AG248,"")</f>
        <v/>
      </c>
      <c r="AK248" s="853" t="e">
        <f aca="false">IFERROR(ROUNDDOWN(ROUNDDOWN(ROUND(L246*VLOOKUP(K246,【参考】数式用!$A$5:$AB$27,MATCH("新加算Ⅳ",【参考】数式用!$B$4:$AB$4,0)+1,0),0)*M246,0)*AG248*0.5,0),"")),0),0),0))</f>
        <v>#N/A</v>
      </c>
      <c r="AL248" s="926"/>
      <c r="AM248" s="941" t="e">
        <f aca="false">IFERROR(IF('別紙様式2-2（４・５月分）'!Q190="ベア加算","", IF(OR(U248="新加算Ⅰ",U248="新加算Ⅱ",U248="新加算Ⅲ",U248="新加算Ⅳ"),ROUNDDOWN(ROUND(L246*VLOOKUP(K246,【参考】数式用!$A$5:$I$27,MATCH("ベア加算",【参考】数式用!$B$4:$I$4,0)+1,0),0)*M246,0)*AG248,"")),"")),0),0))))</f>
        <v>#N/A</v>
      </c>
      <c r="AN248" s="928"/>
      <c r="AO248" s="931"/>
      <c r="AP248" s="930"/>
      <c r="AQ248" s="931"/>
      <c r="AR248" s="932"/>
      <c r="AS248" s="933"/>
      <c r="AT248" s="921"/>
      <c r="AU248" s="612"/>
      <c r="AV248" s="832" t="str">
        <f aca="false">IF(OR(AB246&lt;&gt;7,AD246&lt;&gt;3),"V列に色付け","")</f>
        <v/>
      </c>
      <c r="AW248" s="878"/>
      <c r="AX248" s="834"/>
      <c r="AY248" s="934"/>
      <c r="AZ248" s="836" t="e">
        <f aca="false">IF(AM248&lt;&gt;"",IF(AN248="○","入力済","未入力"),"")</f>
        <v>#N/A</v>
      </c>
      <c r="BA248" s="836" t="str">
        <f aca="false">IF(OR(U248="新加算Ⅰ",U248="新加算Ⅱ",U248="新加算Ⅲ",U248="新加算Ⅳ",U248="新加算Ⅴ（１）",U248="新加算Ⅴ（２）",U248="新加算Ⅴ（３）",U248="新加算ⅠⅤ（４）",U248="新加算Ⅴ（５）",U248="新加算Ⅴ（６）",U248="新加算Ⅴ（８）",U248="新加算Ⅴ（11）"),IF(OR(AO248="○",AO248="令和６年度中に満たす"),"入力済","未入力"),"")</f>
        <v/>
      </c>
      <c r="BB248" s="836" t="str">
        <f aca="false">IF(OR(U248="新加算Ⅴ（７）",U248="新加算Ⅴ（９）",U248="新加算Ⅴ（10）",U248="新加算Ⅴ（12）",U248="新加算Ⅴ（13）",U248="新加算Ⅴ（14）"),IF(OR(AP248="○",AP248="令和６年度中に満たす"),"入力済","未入力"),"")</f>
        <v/>
      </c>
      <c r="BC248" s="836" t="str">
        <f aca="false">IF(OR(U248="新加算Ⅰ",U248="新加算Ⅱ",U248="新加算Ⅲ",U248="新加算Ⅴ（１）",U248="新加算Ⅴ（３）",U248="新加算Ⅴ（８）"),IF(OR(AQ248="○",AQ248="令和６年度中に満たす"),"入力済","未入力"),"")</f>
        <v/>
      </c>
      <c r="BD248" s="935" t="str">
        <f aca="false">IF(OR(U248="新加算Ⅰ",U248="新加算Ⅱ",U248="新加算Ⅴ（１）",U248="新加算Ⅴ（２）",U248="新加算Ⅴ（３）",U248="新加算Ⅴ（４）",U248="新加算Ⅴ（５）",U248="新加算Ⅴ（６）",U248="新加算Ⅴ（７）",U248="新加算Ⅴ（９）",U248="新加算Ⅴ（10）",U248="新加算Ⅴ（12）"),IF(OR(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（病院等（老健以外）)",K246&lt;&gt;"（介護予防）短期入所療養介護（医療院）"),AR248&lt;&gt;""),1,""),"")</f>
        <v/>
      </c>
      <c r="BE248" s="832" t="str">
        <f aca="false">IF(OR(U248="新加算Ⅰ",U248="新加算Ⅴ（１）",U248="新加算Ⅴ（２）",U248="新加算Ⅴ（５）",U248="新加算Ⅴ（７）",U248="新加算Ⅴ（10）"),IF(AS248="","未入力","入力済"),"")</f>
        <v/>
      </c>
      <c r="BF248" s="832" t="str">
        <f aca="false">G246</f>
        <v/>
      </c>
      <c r="BG248" s="832"/>
      <c r="BH248" s="832"/>
    </row>
    <row r="249" customFormat="false" ht="30" hidden="false" customHeight="true" outlineLevel="0" collapsed="false">
      <c r="A249" s="617"/>
      <c r="B249" s="732"/>
      <c r="C249" s="732"/>
      <c r="D249" s="732"/>
      <c r="E249" s="732"/>
      <c r="F249" s="732"/>
      <c r="G249" s="733"/>
      <c r="H249" s="733"/>
      <c r="I249" s="733"/>
      <c r="J249" s="861"/>
      <c r="K249" s="733"/>
      <c r="L249" s="862"/>
      <c r="M249" s="863"/>
      <c r="N249" s="860" t="str">
        <f aca="false">IF('別紙様式2-2（４・５月分）'!Q190="","",'別紙様式2-2（４・５月分）'!Q190)</f>
        <v/>
      </c>
      <c r="O249" s="864"/>
      <c r="P249" s="874"/>
      <c r="Q249" s="877"/>
      <c r="R249" s="875"/>
      <c r="S249" s="870"/>
      <c r="T249" s="844"/>
      <c r="U249" s="923"/>
      <c r="V249" s="871"/>
      <c r="W249" s="847"/>
      <c r="X249" s="924"/>
      <c r="Y249" s="668"/>
      <c r="Z249" s="924"/>
      <c r="AA249" s="668"/>
      <c r="AB249" s="924"/>
      <c r="AC249" s="668"/>
      <c r="AD249" s="924"/>
      <c r="AE249" s="668"/>
      <c r="AF249" s="668"/>
      <c r="AG249" s="668"/>
      <c r="AH249" s="850"/>
      <c r="AI249" s="851"/>
      <c r="AJ249" s="925"/>
      <c r="AK249" s="853"/>
      <c r="AL249" s="926"/>
      <c r="AM249" s="941"/>
      <c r="AN249" s="928"/>
      <c r="AO249" s="931"/>
      <c r="AP249" s="930"/>
      <c r="AQ249" s="931"/>
      <c r="AR249" s="932"/>
      <c r="AS249" s="933"/>
      <c r="AT249" s="936" t="str">
        <f aca="false">IF(AV248="","",IF(OR(U248="",AND(N249="ベア加算なし",OR(U248="新加算Ⅰ",U248="新加算Ⅱ",U248="新加算Ⅲ",U248="新加算Ⅳ"),AN248=""),AND(OR(U248="新加算Ⅰ",U248="新加算Ⅱ",U248="新加算Ⅲ",U248="新加算Ⅳ"),AO248=""),AND(OR(U248="新加算Ⅰ",U248="新加算Ⅱ",U248="新加算Ⅲ"),AQ248=""),AND(OR(U248="新加算Ⅰ",U248="新加算Ⅱ"),AR248=""),AND(OR(U248="新加算Ⅰ"),AS248="")),"！記入が必要な欄（ピンク色のセル）に空欄があります。空欄を埋めてください。",""))</f>
        <v/>
      </c>
      <c r="AU249" s="612"/>
      <c r="AV249" s="832"/>
      <c r="AW249" s="878" t="str">
        <f aca="false">IF('別紙様式2-2（４・５月分）'!O190="","",'別紙様式2-2（４・５月分）'!O190)</f>
        <v/>
      </c>
      <c r="AX249" s="834"/>
      <c r="AY249" s="937"/>
      <c r="AZ249" s="836" t="str">
        <f aca="false">IF(OR(U249="新加算Ⅰ",U249="新加算Ⅱ",U249="新加算Ⅲ",U249="新加算Ⅳ",U249="新加算Ⅴ（１）",U249="新加算Ⅴ（２）",U249="新加算Ⅴ（３）",U249="新加算ⅠⅤ（４）",U249="新加算Ⅴ（５）",U249="新加算Ⅴ（６）",U249="新加算Ⅴ（８）",U249="新加算Ⅴ（11）"),IF(AJ249="○","","未入力"),"")</f>
        <v/>
      </c>
      <c r="BA249" s="836" t="str">
        <f aca="false">IF(OR(V249="新加算Ⅰ",V249="新加算Ⅱ",V249="新加算Ⅲ",V249="新加算Ⅳ",V249="新加算Ⅴ（１）",V249="新加算Ⅴ（２）",V249="新加算Ⅴ（３）",V249="新加算ⅠⅤ（４）",V249="新加算Ⅴ（５）",V249="新加算Ⅴ（６）",V249="新加算Ⅴ（８）",V249="新加算Ⅴ（11）"),IF(AK249="○","","未入力"),"")</f>
        <v/>
      </c>
      <c r="BB249" s="836" t="str">
        <f aca="false">IF(OR(V249="新加算Ⅴ（７）",V249="新加算Ⅴ（９）",V249="新加算Ⅴ（10）",V249="新加算Ⅴ（12）",V249="新加算Ⅴ（13）",V249="新加算Ⅴ（14）"),IF(AL249="○","","未入力"),"")</f>
        <v/>
      </c>
      <c r="BC249" s="836" t="str">
        <f aca="false">IF(OR(V249="新加算Ⅰ",V249="新加算Ⅱ",V249="新加算Ⅲ",V249="新加算Ⅴ（１）",V249="新加算Ⅴ（３）",V249="新加算Ⅴ（８）"),IF(AM249="○","","未入力"),"")</f>
        <v/>
      </c>
      <c r="BD249" s="935" t="str">
        <f aca="false">IF(OR(V249="新加算Ⅰ",V249="新加算Ⅱ",V249="新加算Ⅴ（１）",V249="新加算Ⅴ（２）",V249="新加算Ⅴ（３）",V249="新加算Ⅴ（４）",V249="新加算Ⅴ（５）",V249="新加算Ⅴ（６）",V249="新加算Ⅴ（７）",V249="新加算Ⅴ（９）",V249="新加算Ⅴ（10）",V249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9" s="832" t="str">
        <f aca="false">IF(AND(U249&lt;&gt;"（参考）令和７年度の移行予定",OR(V249="新加算Ⅰ",V249="新加算Ⅴ（１）",V249="新加算Ⅴ（２）",V249="新加算Ⅴ（５）",V249="新加算Ⅴ（７）",V249="新加算Ⅴ（10）")),IF(AO249="","未入力",IF(AO249="いずれも取得していない","要件を満たさない","")),"")</f>
        <v/>
      </c>
      <c r="BF249" s="832" t="str">
        <f aca="false">G246</f>
        <v/>
      </c>
      <c r="BG249" s="832"/>
      <c r="BH249" s="832"/>
    </row>
    <row r="250" customFormat="false" ht="30" hidden="false" customHeight="true" outlineLevel="0" collapsed="false">
      <c r="A250" s="731" t="n">
        <v>60</v>
      </c>
      <c r="B250" s="618" t="str">
        <f aca="false">IF(基本情報入力シート!C113="","",基本情報入力シート!C113)</f>
        <v/>
      </c>
      <c r="C250" s="618"/>
      <c r="D250" s="618"/>
      <c r="E250" s="618"/>
      <c r="F250" s="618"/>
      <c r="G250" s="619" t="str">
        <f aca="false">IF(基本情報入力シート!M113="","",基本情報入力シート!M113)</f>
        <v/>
      </c>
      <c r="H250" s="619" t="str">
        <f aca="false">IF(基本情報入力シート!R113="","",基本情報入力シート!R113)</f>
        <v/>
      </c>
      <c r="I250" s="619" t="str">
        <f aca="false">IF(基本情報入力シート!W113="","",基本情報入力シート!W113)</f>
        <v/>
      </c>
      <c r="J250" s="809" t="str">
        <f aca="false">IF(基本情報入力シート!X113="","",基本情報入力シート!X113)</f>
        <v/>
      </c>
      <c r="K250" s="619" t="str">
        <f aca="false">IF(基本情報入力シート!Y113="","",基本情報入力シート!Y113)</f>
        <v/>
      </c>
      <c r="L250" s="810" t="str">
        <f aca="false">IF(基本情報入力シート!AB113="","",基本情報入力シート!AB113)</f>
        <v/>
      </c>
      <c r="M250" s="811" t="e">
        <f aca="false">IF(基本情報入力シート!AC113="","",基本情報入力シート!AC113)</f>
        <v>#N/A</v>
      </c>
      <c r="N250" s="812" t="str">
        <f aca="false">IF('別紙様式2-2（４・５月分）'!Q191="","",'別紙様式2-2（４・５月分）'!Q191)</f>
        <v/>
      </c>
      <c r="O250" s="864" t="e">
        <f aca="false">IF(SUM('別紙様式2-2（４・５月分）'!R191:R193)=0,"",SUM('別紙様式2-2（４・５月分）'!R191:R193))</f>
        <v>#N/A</v>
      </c>
      <c r="P250" s="814" t="e">
        <f aca="false">IFERROR(VLOOKUP('別紙様式2-2（４・５月分）'!AR191,【参考】数式用!$AT$5:$AU$22,2,FALSE),"")))</f>
        <v>#N/A</v>
      </c>
      <c r="Q250" s="814"/>
      <c r="R250" s="814"/>
      <c r="S250" s="865" t="e">
        <f aca="false">IFERROR(VLOOKUP(K250,【参考】数式用!$A$5:$AB$27,MATCH(P250,【参考】数式用!$B$4:$AB$4,0)+1,0),"")))</f>
        <v>#N/A</v>
      </c>
      <c r="T250" s="816" t="s">
        <v>463</v>
      </c>
      <c r="U250" s="904" t="str">
        <f aca="false">IF('別紙様式2-3（６月以降分）'!U250="","",'別紙様式2-3（６月以降分）'!U250)</f>
        <v/>
      </c>
      <c r="V250" s="866" t="e">
        <f aca="false">IFERROR(VLOOKUP(K250,【参考】数式用!$A$5:$AB$27,MATCH(U250,【参考】数式用!$B$4:$AB$4,0)+1,0),"")))</f>
        <v>#N/A</v>
      </c>
      <c r="W250" s="819" t="s">
        <v>114</v>
      </c>
      <c r="X250" s="905" t="n">
        <f aca="false">'別紙様式2-3（６月以降分）'!X250</f>
        <v>6</v>
      </c>
      <c r="Y250" s="627" t="s">
        <v>115</v>
      </c>
      <c r="Z250" s="905" t="n">
        <f aca="false">'別紙様式2-3（６月以降分）'!Z250</f>
        <v>6</v>
      </c>
      <c r="AA250" s="627" t="s">
        <v>406</v>
      </c>
      <c r="AB250" s="905" t="n">
        <f aca="false">'別紙様式2-3（６月以降分）'!AB250</f>
        <v>7</v>
      </c>
      <c r="AC250" s="627" t="s">
        <v>115</v>
      </c>
      <c r="AD250" s="905" t="n">
        <f aca="false">'別紙様式2-3（６月以降分）'!AD250</f>
        <v>3</v>
      </c>
      <c r="AE250" s="627" t="s">
        <v>116</v>
      </c>
      <c r="AF250" s="627" t="s">
        <v>127</v>
      </c>
      <c r="AG250" s="627" t="n">
        <f aca="false">IF(X250&gt;=1,(AB250*12+AD250)-(X250*12+Z250)+1,"")</f>
        <v>10</v>
      </c>
      <c r="AH250" s="822" t="s">
        <v>407</v>
      </c>
      <c r="AI250" s="867" t="str">
        <f aca="false">'別紙様式2-3（６月以降分）'!AI250</f>
        <v/>
      </c>
      <c r="AJ250" s="906" t="str">
        <f aca="false">'別紙様式2-3（６月以降分）'!AJ250</f>
        <v/>
      </c>
      <c r="AK250" s="938" t="n">
        <f aca="false">'別紙様式2-3（６月以降分）'!AK250</f>
        <v>0</v>
      </c>
      <c r="AL250" s="908" t="str">
        <f aca="false">IF('別紙様式2-3（６月以降分）'!AL250="","",'別紙様式2-3（６月以降分）'!AL250)</f>
        <v/>
      </c>
      <c r="AM250" s="909" t="n">
        <f aca="false">'別紙様式2-3（６月以降分）'!AM250</f>
        <v>0</v>
      </c>
      <c r="AN250" s="910" t="str">
        <f aca="false">IF('別紙様式2-3（６月以降分）'!AN250="","",'別紙様式2-3（６月以降分）'!AN250)</f>
        <v/>
      </c>
      <c r="AO250" s="705" t="str">
        <f aca="false">IF('別紙様式2-3（６月以降分）'!AO250="","",'別紙様式2-3（６月以降分）'!AO250)</f>
        <v/>
      </c>
      <c r="AP250" s="912" t="str">
        <f aca="false">IF('別紙様式2-3（６月以降分）'!AP250="","",'別紙様式2-3（６月以降分）'!AP250)</f>
        <v/>
      </c>
      <c r="AQ250" s="705" t="str">
        <f aca="false">IF('別紙様式2-3（６月以降分）'!AQ250="","",'別紙様式2-3（６月以降分）'!AQ250)</f>
        <v/>
      </c>
      <c r="AR250" s="914" t="str">
        <f aca="false">IF('別紙様式2-3（６月以降分）'!AR250="","",'別紙様式2-3（６月以降分）'!AR250)</f>
        <v/>
      </c>
      <c r="AS250" s="915" t="str">
        <f aca="false">IF('別紙様式2-3（６月以降分）'!AS250="","",'別紙様式2-3（６月以降分）'!AS250)</f>
        <v/>
      </c>
      <c r="AT250" s="916" t="str">
        <f aca="false">IF(AV252="","",IF(V252&lt;V250,"！加算の要件上は問題ありませんが、令和６年度当初の新加算の加算率と比較して、移行後の加算率が下がる計画になっています。",""))</f>
        <v/>
      </c>
      <c r="AU250" s="939"/>
      <c r="AV250" s="918"/>
      <c r="AW250" s="878" t="str">
        <f aca="false">IF('別紙様式2-2（４・５月分）'!O191="","",'別紙様式2-2（４・５月分）'!O191)</f>
        <v/>
      </c>
      <c r="AX250" s="834" t="e">
        <f aca="false">IF(SUM('別紙様式2-2（４・５月分）'!P191:P193)=0,"",SUM('別紙様式2-2（４・５月分）'!P191:P193))</f>
        <v>#N/A</v>
      </c>
      <c r="AY250" s="940" t="e">
        <f aca="false">IFERROR(VLOOKUP(K250,【参考】数式用!$AJ$2:$AK$24,2,FALSE),"")))</f>
        <v>#N/A</v>
      </c>
      <c r="AZ250" s="685"/>
      <c r="BE250" s="12"/>
      <c r="BF250" s="832" t="str">
        <f aca="false">G250</f>
        <v/>
      </c>
      <c r="BG250" s="832"/>
      <c r="BH250" s="832"/>
    </row>
    <row r="251" customFormat="false" ht="15" hidden="false" customHeight="true" outlineLevel="0" collapsed="false">
      <c r="A251" s="731"/>
      <c r="B251" s="618"/>
      <c r="C251" s="618"/>
      <c r="D251" s="618"/>
      <c r="E251" s="618"/>
      <c r="F251" s="618"/>
      <c r="G251" s="619"/>
      <c r="H251" s="619"/>
      <c r="I251" s="619"/>
      <c r="J251" s="809"/>
      <c r="K251" s="619"/>
      <c r="L251" s="810"/>
      <c r="M251" s="811"/>
      <c r="N251" s="838" t="str">
        <f aca="false">IF('別紙様式2-2（４・５月分）'!Q192="","",'別紙様式2-2（４・５月分）'!Q192)</f>
        <v/>
      </c>
      <c r="O251" s="864"/>
      <c r="P251" s="814"/>
      <c r="Q251" s="814"/>
      <c r="R251" s="814"/>
      <c r="S251" s="865"/>
      <c r="T251" s="816"/>
      <c r="U251" s="904"/>
      <c r="V251" s="866"/>
      <c r="W251" s="819"/>
      <c r="X251" s="905"/>
      <c r="Y251" s="627"/>
      <c r="Z251" s="905"/>
      <c r="AA251" s="627"/>
      <c r="AB251" s="905"/>
      <c r="AC251" s="627"/>
      <c r="AD251" s="905"/>
      <c r="AE251" s="627"/>
      <c r="AF251" s="627"/>
      <c r="AG251" s="627"/>
      <c r="AH251" s="822"/>
      <c r="AI251" s="867"/>
      <c r="AJ251" s="906"/>
      <c r="AK251" s="938"/>
      <c r="AL251" s="908"/>
      <c r="AM251" s="909"/>
      <c r="AN251" s="910"/>
      <c r="AO251" s="705"/>
      <c r="AP251" s="912"/>
      <c r="AQ251" s="705"/>
      <c r="AR251" s="914"/>
      <c r="AS251" s="915"/>
      <c r="AT251" s="921" t="str">
        <f aca="false">IF(AV252="","",IF(OR(AB252="",AB252&lt;&gt;7,AD252="",AD252&lt;&gt;3),"！算定期間の終わりが令和７年３月になっていません。年度内の廃止予定等がなければ、算定対象月を令和７年３月にしてください。",""))</f>
        <v/>
      </c>
      <c r="AU251" s="939"/>
      <c r="AV251" s="918"/>
      <c r="AW251" s="878" t="str">
        <f aca="false">IF('別紙様式2-2（４・５月分）'!O192="","",'別紙様式2-2（４・５月分）'!O192)</f>
        <v/>
      </c>
      <c r="AX251" s="834"/>
      <c r="AY251" s="940"/>
      <c r="AZ251" s="574"/>
      <c r="BE251" s="12"/>
      <c r="BF251" s="832" t="str">
        <f aca="false">G250</f>
        <v/>
      </c>
      <c r="BG251" s="832"/>
      <c r="BH251" s="832"/>
    </row>
    <row r="252" customFormat="false" ht="15" hidden="false" customHeight="true" outlineLevel="0" collapsed="false">
      <c r="A252" s="731"/>
      <c r="B252" s="618"/>
      <c r="C252" s="618"/>
      <c r="D252" s="618"/>
      <c r="E252" s="618"/>
      <c r="F252" s="618"/>
      <c r="G252" s="619"/>
      <c r="H252" s="619"/>
      <c r="I252" s="619"/>
      <c r="J252" s="809"/>
      <c r="K252" s="619"/>
      <c r="L252" s="810"/>
      <c r="M252" s="811"/>
      <c r="N252" s="838"/>
      <c r="O252" s="864"/>
      <c r="P252" s="874" t="s">
        <v>118</v>
      </c>
      <c r="Q252" s="877" t="e">
        <f aca="false">IFERROR(VLOOKUP('別紙様式2-2（４・５月分）'!AR191,【参考】数式用!$AT$5:$AV$22,3,FALSE),"")))</f>
        <v>#N/A</v>
      </c>
      <c r="R252" s="875" t="s">
        <v>120</v>
      </c>
      <c r="S252" s="876" t="e">
        <f aca="false">IFERROR(VLOOKUP(K250,【参考】数式用!$A$5:$AB$27,MATCH(Q252,【参考】数式用!$B$4:$AB$4,0)+1,0),"")))</f>
        <v>#N/A</v>
      </c>
      <c r="T252" s="844" t="s">
        <v>464</v>
      </c>
      <c r="U252" s="923"/>
      <c r="V252" s="871" t="e">
        <f aca="false">IFERROR(VLOOKUP(K250,【参考】数式用!$A$5:$AB$27,MATCH(U252,【参考】数式用!$B$4:$AB$4,0)+1,0),"")))</f>
        <v>#N/A</v>
      </c>
      <c r="W252" s="847" t="s">
        <v>114</v>
      </c>
      <c r="X252" s="924"/>
      <c r="Y252" s="668" t="s">
        <v>115</v>
      </c>
      <c r="Z252" s="924"/>
      <c r="AA252" s="668" t="s">
        <v>406</v>
      </c>
      <c r="AB252" s="924"/>
      <c r="AC252" s="668" t="s">
        <v>115</v>
      </c>
      <c r="AD252" s="924"/>
      <c r="AE252" s="668" t="s">
        <v>116</v>
      </c>
      <c r="AF252" s="668" t="s">
        <v>127</v>
      </c>
      <c r="AG252" s="668" t="str">
        <f aca="false">IF(X252&gt;=1,(AB252*12+AD252)-(X252*12+Z252)+1,"")</f>
        <v/>
      </c>
      <c r="AH252" s="850" t="s">
        <v>407</v>
      </c>
      <c r="AI252" s="851" t="str">
        <f aca="false">IFERROR(ROUNDDOWN(ROUND(L250*V252,0)*M250,0)*AG252,"")</f>
        <v/>
      </c>
      <c r="AJ252" s="925" t="str">
        <f aca="false">IFERROR(ROUNDDOWN(ROUND((L250*(V252-AX250)),0)*M250,0)*AG252,"")</f>
        <v/>
      </c>
      <c r="AK252" s="853" t="e">
        <f aca="false">IFERROR(ROUNDDOWN(ROUNDDOWN(ROUND(L250*VLOOKUP(K250,【参考】数式用!$A$5:$AB$27,MATCH("新加算Ⅳ",【参考】数式用!$B$4:$AB$4,0)+1,0),0)*M250,0)*AG252*0.5,0),"")),0),0),0))</f>
        <v>#N/A</v>
      </c>
      <c r="AL252" s="926"/>
      <c r="AM252" s="941" t="e">
        <f aca="false">IFERROR(IF('別紙様式2-2（４・５月分）'!Q193="ベア加算","", IF(OR(U252="新加算Ⅰ",U252="新加算Ⅱ",U252="新加算Ⅲ",U252="新加算Ⅳ"),ROUNDDOWN(ROUND(L250*VLOOKUP(K250,【参考】数式用!$A$5:$I$27,MATCH("ベア加算",【参考】数式用!$B$4:$I$4,0)+1,0),0)*M250,0)*AG252,"")),"")),0),0))))</f>
        <v>#N/A</v>
      </c>
      <c r="AN252" s="928"/>
      <c r="AO252" s="931"/>
      <c r="AP252" s="930"/>
      <c r="AQ252" s="931"/>
      <c r="AR252" s="932"/>
      <c r="AS252" s="933"/>
      <c r="AT252" s="921"/>
      <c r="AU252" s="612"/>
      <c r="AV252" s="832" t="str">
        <f aca="false">IF(OR(AB250&lt;&gt;7,AD250&lt;&gt;3),"V列に色付け","")</f>
        <v/>
      </c>
      <c r="AW252" s="878"/>
      <c r="AX252" s="834"/>
      <c r="AY252" s="934"/>
      <c r="AZ252" s="836" t="e">
        <f aca="false">IF(AM252&lt;&gt;"",IF(AN252="○","入力済","未入力"),"")</f>
        <v>#N/A</v>
      </c>
      <c r="BA252" s="836" t="str">
        <f aca="false">IF(OR(U252="新加算Ⅰ",U252="新加算Ⅱ",U252="新加算Ⅲ",U252="新加算Ⅳ",U252="新加算Ⅴ（１）",U252="新加算Ⅴ（２）",U252="新加算Ⅴ（３）",U252="新加算ⅠⅤ（４）",U252="新加算Ⅴ（５）",U252="新加算Ⅴ（６）",U252="新加算Ⅴ（８）",U252="新加算Ⅴ（11）"),IF(OR(AO252="○",AO252="令和６年度中に満たす"),"入力済","未入力"),"")</f>
        <v/>
      </c>
      <c r="BB252" s="836" t="str">
        <f aca="false">IF(OR(U252="新加算Ⅴ（７）",U252="新加算Ⅴ（９）",U252="新加算Ⅴ（10）",U252="新加算Ⅴ（12）",U252="新加算Ⅴ（13）",U252="新加算Ⅴ（14）"),IF(OR(AP252="○",AP252="令和６年度中に満たす"),"入力済","未入力"),"")</f>
        <v/>
      </c>
      <c r="BC252" s="836" t="str">
        <f aca="false">IF(OR(U252="新加算Ⅰ",U252="新加算Ⅱ",U252="新加算Ⅲ",U252="新加算Ⅴ（１）",U252="新加算Ⅴ（３）",U252="新加算Ⅴ（８）"),IF(OR(AQ252="○",AQ252="令和６年度中に満たす"),"入力済","未入力"),"")</f>
        <v/>
      </c>
      <c r="BD252" s="935" t="str">
        <f aca="false">IF(OR(U252="新加算Ⅰ",U252="新加算Ⅱ",U252="新加算Ⅴ（１）",U252="新加算Ⅴ（２）",U252="新加算Ⅴ（３）",U252="新加算Ⅴ（４）",U252="新加算Ⅴ（５）",U252="新加算Ⅴ（６）",U252="新加算Ⅴ（７）",U252="新加算Ⅴ（９）",U252="新加算Ⅴ（10）",U252="新加算Ⅴ（12）"),IF(OR(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（病院等（老健以外）)",K250&lt;&gt;"（介護予防）短期入所療養介護（医療院）"),AR252&lt;&gt;""),1,""),"")</f>
        <v/>
      </c>
      <c r="BE252" s="832" t="str">
        <f aca="false">IF(OR(U252="新加算Ⅰ",U252="新加算Ⅴ（１）",U252="新加算Ⅴ（２）",U252="新加算Ⅴ（５）",U252="新加算Ⅴ（７）",U252="新加算Ⅴ（10）"),IF(AS252="","未入力","入力済"),"")</f>
        <v/>
      </c>
      <c r="BF252" s="832" t="str">
        <f aca="false">G250</f>
        <v/>
      </c>
      <c r="BG252" s="832"/>
      <c r="BH252" s="832"/>
    </row>
    <row r="253" customFormat="false" ht="30" hidden="false" customHeight="true" outlineLevel="0" collapsed="false">
      <c r="A253" s="731"/>
      <c r="B253" s="618"/>
      <c r="C253" s="618"/>
      <c r="D253" s="618"/>
      <c r="E253" s="618"/>
      <c r="F253" s="618"/>
      <c r="G253" s="619"/>
      <c r="H253" s="619"/>
      <c r="I253" s="619"/>
      <c r="J253" s="809"/>
      <c r="K253" s="619"/>
      <c r="L253" s="810"/>
      <c r="M253" s="811"/>
      <c r="N253" s="860" t="str">
        <f aca="false">IF('別紙様式2-2（４・５月分）'!Q193="","",'別紙様式2-2（４・５月分）'!Q193)</f>
        <v/>
      </c>
      <c r="O253" s="864"/>
      <c r="P253" s="874"/>
      <c r="Q253" s="877"/>
      <c r="R253" s="875"/>
      <c r="S253" s="876"/>
      <c r="T253" s="844"/>
      <c r="U253" s="923"/>
      <c r="V253" s="871"/>
      <c r="W253" s="847"/>
      <c r="X253" s="924"/>
      <c r="Y253" s="668"/>
      <c r="Z253" s="924"/>
      <c r="AA253" s="668"/>
      <c r="AB253" s="924"/>
      <c r="AC253" s="668"/>
      <c r="AD253" s="924"/>
      <c r="AE253" s="668"/>
      <c r="AF253" s="668"/>
      <c r="AG253" s="668"/>
      <c r="AH253" s="850"/>
      <c r="AI253" s="851"/>
      <c r="AJ253" s="925"/>
      <c r="AK253" s="853"/>
      <c r="AL253" s="926"/>
      <c r="AM253" s="941"/>
      <c r="AN253" s="928"/>
      <c r="AO253" s="931"/>
      <c r="AP253" s="930"/>
      <c r="AQ253" s="931"/>
      <c r="AR253" s="932"/>
      <c r="AS253" s="933"/>
      <c r="AT253" s="936" t="str">
        <f aca="false">IF(AV252="","",IF(OR(U252="",AND(N253="ベア加算なし",OR(U252="新加算Ⅰ",U252="新加算Ⅱ",U252="新加算Ⅲ",U252="新加算Ⅳ"),AN252=""),AND(OR(U252="新加算Ⅰ",U252="新加算Ⅱ",U252="新加算Ⅲ",U252="新加算Ⅳ"),AO252=""),AND(OR(U252="新加算Ⅰ",U252="新加算Ⅱ",U252="新加算Ⅲ"),AQ252=""),AND(OR(U252="新加算Ⅰ",U252="新加算Ⅱ"),AR252=""),AND(OR(U252="新加算Ⅰ"),AS252="")),"！記入が必要な欄（ピンク色のセル）に空欄があります。空欄を埋めてください。",""))</f>
        <v/>
      </c>
      <c r="AU253" s="612"/>
      <c r="AV253" s="832"/>
      <c r="AW253" s="878" t="str">
        <f aca="false">IF('別紙様式2-2（４・５月分）'!O193="","",'別紙様式2-2（４・５月分）'!O193)</f>
        <v/>
      </c>
      <c r="AX253" s="834"/>
      <c r="AY253" s="937"/>
      <c r="AZ253" s="836" t="str">
        <f aca="false">IF(OR(U253="新加算Ⅰ",U253="新加算Ⅱ",U253="新加算Ⅲ",U253="新加算Ⅳ",U253="新加算Ⅴ（１）",U253="新加算Ⅴ（２）",U253="新加算Ⅴ（３）",U253="新加算ⅠⅤ（４）",U253="新加算Ⅴ（５）",U253="新加算Ⅴ（６）",U253="新加算Ⅴ（８）",U253="新加算Ⅴ（11）"),IF(AJ253="○","","未入力"),"")</f>
        <v/>
      </c>
      <c r="BA253" s="836" t="str">
        <f aca="false">IF(OR(V253="新加算Ⅰ",V253="新加算Ⅱ",V253="新加算Ⅲ",V253="新加算Ⅳ",V253="新加算Ⅴ（１）",V253="新加算Ⅴ（２）",V253="新加算Ⅴ（３）",V253="新加算ⅠⅤ（４）",V253="新加算Ⅴ（５）",V253="新加算Ⅴ（６）",V253="新加算Ⅴ（８）",V253="新加算Ⅴ（11）"),IF(AK253="○","","未入力"),"")</f>
        <v/>
      </c>
      <c r="BB253" s="836" t="str">
        <f aca="false">IF(OR(V253="新加算Ⅴ（７）",V253="新加算Ⅴ（９）",V253="新加算Ⅴ（10）",V253="新加算Ⅴ（12）",V253="新加算Ⅴ（13）",V253="新加算Ⅴ（14）"),IF(AL253="○","","未入力"),"")</f>
        <v/>
      </c>
      <c r="BC253" s="836" t="str">
        <f aca="false">IF(OR(V253="新加算Ⅰ",V253="新加算Ⅱ",V253="新加算Ⅲ",V253="新加算Ⅴ（１）",V253="新加算Ⅴ（３）",V253="新加算Ⅴ（８）"),IF(AM253="○","","未入力"),"")</f>
        <v/>
      </c>
      <c r="BD253" s="935" t="str">
        <f aca="false">IF(OR(V253="新加算Ⅰ",V253="新加算Ⅱ",V253="新加算Ⅴ（１）",V253="新加算Ⅴ（２）",V253="新加算Ⅴ（３）",V253="新加算Ⅴ（４）",V253="新加算Ⅴ（５）",V253="新加算Ⅴ（６）",V253="新加算Ⅴ（７）",V253="新加算Ⅴ（９）",V253="新加算Ⅴ（10）",V253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3" s="832" t="str">
        <f aca="false">IF(AND(U253&lt;&gt;"（参考）令和７年度の移行予定",OR(V253="新加算Ⅰ",V253="新加算Ⅴ（１）",V253="新加算Ⅴ（２）",V253="新加算Ⅴ（５）",V253="新加算Ⅴ（７）",V253="新加算Ⅴ（10）")),IF(AO253="","未入力",IF(AO253="いずれも取得していない","要件を満たさない","")),"")</f>
        <v/>
      </c>
      <c r="BF253" s="832" t="str">
        <f aca="false">G250</f>
        <v/>
      </c>
      <c r="BG253" s="832"/>
      <c r="BH253" s="832"/>
    </row>
    <row r="254" customFormat="false" ht="30" hidden="false" customHeight="true" outlineLevel="0" collapsed="false">
      <c r="A254" s="617" t="n">
        <v>61</v>
      </c>
      <c r="B254" s="732" t="str">
        <f aca="false">IF(基本情報入力シート!C114="","",基本情報入力シート!C114)</f>
        <v/>
      </c>
      <c r="C254" s="732"/>
      <c r="D254" s="732"/>
      <c r="E254" s="732"/>
      <c r="F254" s="732"/>
      <c r="G254" s="733" t="str">
        <f aca="false">IF(基本情報入力シート!M114="","",基本情報入力シート!M114)</f>
        <v/>
      </c>
      <c r="H254" s="733" t="str">
        <f aca="false">IF(基本情報入力シート!R114="","",基本情報入力シート!R114)</f>
        <v/>
      </c>
      <c r="I254" s="733" t="str">
        <f aca="false">IF(基本情報入力シート!W114="","",基本情報入力シート!W114)</f>
        <v/>
      </c>
      <c r="J254" s="861" t="str">
        <f aca="false">IF(基本情報入力シート!X114="","",基本情報入力シート!X114)</f>
        <v/>
      </c>
      <c r="K254" s="733" t="str">
        <f aca="false">IF(基本情報入力シート!Y114="","",基本情報入力シート!Y114)</f>
        <v/>
      </c>
      <c r="L254" s="862" t="str">
        <f aca="false">IF(基本情報入力シート!AB114="","",基本情報入力シート!AB114)</f>
        <v/>
      </c>
      <c r="M254" s="863" t="e">
        <f aca="false">IF(基本情報入力シート!AC114="","",基本情報入力シート!AC114)</f>
        <v>#N/A</v>
      </c>
      <c r="N254" s="812" t="str">
        <f aca="false">IF('別紙様式2-2（４・５月分）'!Q194="","",'別紙様式2-2（４・５月分）'!Q194)</f>
        <v/>
      </c>
      <c r="O254" s="864" t="e">
        <f aca="false">IF(SUM('別紙様式2-2（４・５月分）'!R194:R196)=0,"",SUM('別紙様式2-2（４・５月分）'!R194:R196))</f>
        <v>#N/A</v>
      </c>
      <c r="P254" s="814" t="e">
        <f aca="false">IFERROR(VLOOKUP('別紙様式2-2（４・５月分）'!AR194,【参考】数式用!$AT$5:$AU$22,2,FALSE),"")))</f>
        <v>#N/A</v>
      </c>
      <c r="Q254" s="814"/>
      <c r="R254" s="814"/>
      <c r="S254" s="865" t="e">
        <f aca="false">IFERROR(VLOOKUP(K254,【参考】数式用!$A$5:$AB$27,MATCH(P254,【参考】数式用!$B$4:$AB$4,0)+1,0),"")))</f>
        <v>#N/A</v>
      </c>
      <c r="T254" s="816" t="s">
        <v>463</v>
      </c>
      <c r="U254" s="904" t="str">
        <f aca="false">IF('別紙様式2-3（６月以降分）'!U254="","",'別紙様式2-3（６月以降分）'!U254)</f>
        <v/>
      </c>
      <c r="V254" s="866" t="e">
        <f aca="false">IFERROR(VLOOKUP(K254,【参考】数式用!$A$5:$AB$27,MATCH(U254,【参考】数式用!$B$4:$AB$4,0)+1,0),"")))</f>
        <v>#N/A</v>
      </c>
      <c r="W254" s="819" t="s">
        <v>114</v>
      </c>
      <c r="X254" s="905" t="n">
        <f aca="false">'別紙様式2-3（６月以降分）'!X254</f>
        <v>6</v>
      </c>
      <c r="Y254" s="627" t="s">
        <v>115</v>
      </c>
      <c r="Z254" s="905" t="n">
        <f aca="false">'別紙様式2-3（６月以降分）'!Z254</f>
        <v>6</v>
      </c>
      <c r="AA254" s="627" t="s">
        <v>406</v>
      </c>
      <c r="AB254" s="905" t="n">
        <f aca="false">'別紙様式2-3（６月以降分）'!AB254</f>
        <v>7</v>
      </c>
      <c r="AC254" s="627" t="s">
        <v>115</v>
      </c>
      <c r="AD254" s="905" t="n">
        <f aca="false">'別紙様式2-3（６月以降分）'!AD254</f>
        <v>3</v>
      </c>
      <c r="AE254" s="627" t="s">
        <v>116</v>
      </c>
      <c r="AF254" s="627" t="s">
        <v>127</v>
      </c>
      <c r="AG254" s="627" t="n">
        <f aca="false">IF(X254&gt;=1,(AB254*12+AD254)-(X254*12+Z254)+1,"")</f>
        <v>10</v>
      </c>
      <c r="AH254" s="822" t="s">
        <v>407</v>
      </c>
      <c r="AI254" s="867" t="str">
        <f aca="false">'別紙様式2-3（６月以降分）'!AI254</f>
        <v/>
      </c>
      <c r="AJ254" s="906" t="str">
        <f aca="false">'別紙様式2-3（６月以降分）'!AJ254</f>
        <v/>
      </c>
      <c r="AK254" s="938" t="n">
        <f aca="false">'別紙様式2-3（６月以降分）'!AK254</f>
        <v>0</v>
      </c>
      <c r="AL254" s="908" t="str">
        <f aca="false">IF('別紙様式2-3（６月以降分）'!AL254="","",'別紙様式2-3（６月以降分）'!AL254)</f>
        <v/>
      </c>
      <c r="AM254" s="909" t="n">
        <f aca="false">'別紙様式2-3（６月以降分）'!AM254</f>
        <v>0</v>
      </c>
      <c r="AN254" s="910" t="str">
        <f aca="false">IF('別紙様式2-3（６月以降分）'!AN254="","",'別紙様式2-3（６月以降分）'!AN254)</f>
        <v/>
      </c>
      <c r="AO254" s="705" t="str">
        <f aca="false">IF('別紙様式2-3（６月以降分）'!AO254="","",'別紙様式2-3（６月以降分）'!AO254)</f>
        <v/>
      </c>
      <c r="AP254" s="912" t="str">
        <f aca="false">IF('別紙様式2-3（６月以降分）'!AP254="","",'別紙様式2-3（６月以降分）'!AP254)</f>
        <v/>
      </c>
      <c r="AQ254" s="705" t="str">
        <f aca="false">IF('別紙様式2-3（６月以降分）'!AQ254="","",'別紙様式2-3（６月以降分）'!AQ254)</f>
        <v/>
      </c>
      <c r="AR254" s="914" t="str">
        <f aca="false">IF('別紙様式2-3（６月以降分）'!AR254="","",'別紙様式2-3（６月以降分）'!AR254)</f>
        <v/>
      </c>
      <c r="AS254" s="915" t="str">
        <f aca="false">IF('別紙様式2-3（６月以降分）'!AS254="","",'別紙様式2-3（６月以降分）'!AS254)</f>
        <v/>
      </c>
      <c r="AT254" s="916" t="str">
        <f aca="false">IF(AV256="","",IF(V256&lt;V254,"！加算の要件上は問題ありませんが、令和６年度当初の新加算の加算率と比較して、移行後の加算率が下がる計画になっています。",""))</f>
        <v/>
      </c>
      <c r="AU254" s="939"/>
      <c r="AV254" s="918"/>
      <c r="AW254" s="878" t="str">
        <f aca="false">IF('別紙様式2-2（４・５月分）'!O194="","",'別紙様式2-2（４・５月分）'!O194)</f>
        <v/>
      </c>
      <c r="AX254" s="834" t="e">
        <f aca="false">IF(SUM('別紙様式2-2（４・５月分）'!P194:P196)=0,"",SUM('別紙様式2-2（４・５月分）'!P194:P196))</f>
        <v>#N/A</v>
      </c>
      <c r="AY254" s="920" t="e">
        <f aca="false">IFERROR(VLOOKUP(K254,【参考】数式用!$AJ$2:$AK$24,2,FALSE),"")))</f>
        <v>#N/A</v>
      </c>
      <c r="AZ254" s="685"/>
      <c r="BE254" s="12"/>
      <c r="BF254" s="832" t="str">
        <f aca="false">G254</f>
        <v/>
      </c>
      <c r="BG254" s="832"/>
      <c r="BH254" s="832"/>
    </row>
    <row r="255" customFormat="false" ht="15" hidden="false" customHeight="true" outlineLevel="0" collapsed="false">
      <c r="A255" s="617"/>
      <c r="B255" s="732"/>
      <c r="C255" s="732"/>
      <c r="D255" s="732"/>
      <c r="E255" s="732"/>
      <c r="F255" s="732"/>
      <c r="G255" s="733"/>
      <c r="H255" s="733"/>
      <c r="I255" s="733"/>
      <c r="J255" s="861"/>
      <c r="K255" s="733"/>
      <c r="L255" s="862"/>
      <c r="M255" s="863"/>
      <c r="N255" s="838" t="str">
        <f aca="false">IF('別紙様式2-2（４・５月分）'!Q195="","",'別紙様式2-2（４・５月分）'!Q195)</f>
        <v/>
      </c>
      <c r="O255" s="864"/>
      <c r="P255" s="814"/>
      <c r="Q255" s="814"/>
      <c r="R255" s="814"/>
      <c r="S255" s="865"/>
      <c r="T255" s="816"/>
      <c r="U255" s="904"/>
      <c r="V255" s="866"/>
      <c r="W255" s="819"/>
      <c r="X255" s="905"/>
      <c r="Y255" s="627"/>
      <c r="Z255" s="905"/>
      <c r="AA255" s="627"/>
      <c r="AB255" s="905"/>
      <c r="AC255" s="627"/>
      <c r="AD255" s="905"/>
      <c r="AE255" s="627"/>
      <c r="AF255" s="627"/>
      <c r="AG255" s="627"/>
      <c r="AH255" s="822"/>
      <c r="AI255" s="867"/>
      <c r="AJ255" s="906"/>
      <c r="AK255" s="938"/>
      <c r="AL255" s="908"/>
      <c r="AM255" s="909"/>
      <c r="AN255" s="910"/>
      <c r="AO255" s="705"/>
      <c r="AP255" s="912"/>
      <c r="AQ255" s="705"/>
      <c r="AR255" s="914"/>
      <c r="AS255" s="915"/>
      <c r="AT255" s="921" t="str">
        <f aca="false">IF(AV256="","",IF(OR(AB256="",AB256&lt;&gt;7,AD256="",AD256&lt;&gt;3),"！算定期間の終わりが令和７年３月になっていません。年度内の廃止予定等がなければ、算定対象月を令和７年３月にしてください。",""))</f>
        <v/>
      </c>
      <c r="AU255" s="939"/>
      <c r="AV255" s="918"/>
      <c r="AW255" s="878" t="str">
        <f aca="false">IF('別紙様式2-2（４・５月分）'!O195="","",'別紙様式2-2（４・５月分）'!O195)</f>
        <v/>
      </c>
      <c r="AX255" s="834"/>
      <c r="AY255" s="920"/>
      <c r="AZ255" s="574"/>
      <c r="BE255" s="12"/>
      <c r="BF255" s="832" t="str">
        <f aca="false">G254</f>
        <v/>
      </c>
      <c r="BG255" s="832"/>
      <c r="BH255" s="832"/>
    </row>
    <row r="256" customFormat="false" ht="15" hidden="false" customHeight="true" outlineLevel="0" collapsed="false">
      <c r="A256" s="617"/>
      <c r="B256" s="732"/>
      <c r="C256" s="732"/>
      <c r="D256" s="732"/>
      <c r="E256" s="732"/>
      <c r="F256" s="732"/>
      <c r="G256" s="733"/>
      <c r="H256" s="733"/>
      <c r="I256" s="733"/>
      <c r="J256" s="861"/>
      <c r="K256" s="733"/>
      <c r="L256" s="862"/>
      <c r="M256" s="863"/>
      <c r="N256" s="838"/>
      <c r="O256" s="864"/>
      <c r="P256" s="874" t="s">
        <v>118</v>
      </c>
      <c r="Q256" s="877" t="e">
        <f aca="false">IFERROR(VLOOKUP('別紙様式2-2（４・５月分）'!AR194,【参考】数式用!$AT$5:$AV$22,3,FALSE),"")))</f>
        <v>#N/A</v>
      </c>
      <c r="R256" s="875" t="s">
        <v>120</v>
      </c>
      <c r="S256" s="870" t="e">
        <f aca="false">IFERROR(VLOOKUP(K254,【参考】数式用!$A$5:$AB$27,MATCH(Q256,【参考】数式用!$B$4:$AB$4,0)+1,0),"")))</f>
        <v>#N/A</v>
      </c>
      <c r="T256" s="844" t="s">
        <v>464</v>
      </c>
      <c r="U256" s="923"/>
      <c r="V256" s="871" t="e">
        <f aca="false">IFERROR(VLOOKUP(K254,【参考】数式用!$A$5:$AB$27,MATCH(U256,【参考】数式用!$B$4:$AB$4,0)+1,0),"")))</f>
        <v>#N/A</v>
      </c>
      <c r="W256" s="847" t="s">
        <v>114</v>
      </c>
      <c r="X256" s="924"/>
      <c r="Y256" s="668" t="s">
        <v>115</v>
      </c>
      <c r="Z256" s="924"/>
      <c r="AA256" s="668" t="s">
        <v>406</v>
      </c>
      <c r="AB256" s="924"/>
      <c r="AC256" s="668" t="s">
        <v>115</v>
      </c>
      <c r="AD256" s="924"/>
      <c r="AE256" s="668" t="s">
        <v>116</v>
      </c>
      <c r="AF256" s="668" t="s">
        <v>127</v>
      </c>
      <c r="AG256" s="668" t="str">
        <f aca="false">IF(X256&gt;=1,(AB256*12+AD256)-(X256*12+Z256)+1,"")</f>
        <v/>
      </c>
      <c r="AH256" s="850" t="s">
        <v>407</v>
      </c>
      <c r="AI256" s="851" t="str">
        <f aca="false">IFERROR(ROUNDDOWN(ROUND(L254*V256,0)*M254,0)*AG256,"")</f>
        <v/>
      </c>
      <c r="AJ256" s="925" t="str">
        <f aca="false">IFERROR(ROUNDDOWN(ROUND((L254*(V256-AX254)),0)*M254,0)*AG256,"")</f>
        <v/>
      </c>
      <c r="AK256" s="853" t="e">
        <f aca="false">IFERROR(ROUNDDOWN(ROUNDDOWN(ROUND(L254*VLOOKUP(K254,【参考】数式用!$A$5:$AB$27,MATCH("新加算Ⅳ",【参考】数式用!$B$4:$AB$4,0)+1,0),0)*M254,0)*AG256*0.5,0),"")),0),0),0))</f>
        <v>#N/A</v>
      </c>
      <c r="AL256" s="926"/>
      <c r="AM256" s="941" t="e">
        <f aca="false">IFERROR(IF('別紙様式2-2（４・５月分）'!Q196="ベア加算","", IF(OR(U256="新加算Ⅰ",U256="新加算Ⅱ",U256="新加算Ⅲ",U256="新加算Ⅳ"),ROUNDDOWN(ROUND(L254*VLOOKUP(K254,【参考】数式用!$A$5:$I$27,MATCH("ベア加算",【参考】数式用!$B$4:$I$4,0)+1,0),0)*M254,0)*AG256,"")),"")),0),0))))</f>
        <v>#N/A</v>
      </c>
      <c r="AN256" s="928"/>
      <c r="AO256" s="931"/>
      <c r="AP256" s="930"/>
      <c r="AQ256" s="931"/>
      <c r="AR256" s="932"/>
      <c r="AS256" s="933"/>
      <c r="AT256" s="921"/>
      <c r="AU256" s="612"/>
      <c r="AV256" s="832" t="str">
        <f aca="false">IF(OR(AB254&lt;&gt;7,AD254&lt;&gt;3),"V列に色付け","")</f>
        <v/>
      </c>
      <c r="AW256" s="878"/>
      <c r="AX256" s="834"/>
      <c r="AY256" s="934"/>
      <c r="AZ256" s="836" t="e">
        <f aca="false">IF(AM256&lt;&gt;"",IF(AN256="○","入力済","未入力"),"")</f>
        <v>#N/A</v>
      </c>
      <c r="BA256" s="836" t="str">
        <f aca="false">IF(OR(U256="新加算Ⅰ",U256="新加算Ⅱ",U256="新加算Ⅲ",U256="新加算Ⅳ",U256="新加算Ⅴ（１）",U256="新加算Ⅴ（２）",U256="新加算Ⅴ（３）",U256="新加算ⅠⅤ（４）",U256="新加算Ⅴ（５）",U256="新加算Ⅴ（６）",U256="新加算Ⅴ（８）",U256="新加算Ⅴ（11）"),IF(OR(AO256="○",AO256="令和６年度中に満たす"),"入力済","未入力"),"")</f>
        <v/>
      </c>
      <c r="BB256" s="836" t="str">
        <f aca="false">IF(OR(U256="新加算Ⅴ（７）",U256="新加算Ⅴ（９）",U256="新加算Ⅴ（10）",U256="新加算Ⅴ（12）",U256="新加算Ⅴ（13）",U256="新加算Ⅴ（14）"),IF(OR(AP256="○",AP256="令和６年度中に満たす"),"入力済","未入力"),"")</f>
        <v/>
      </c>
      <c r="BC256" s="836" t="str">
        <f aca="false">IF(OR(U256="新加算Ⅰ",U256="新加算Ⅱ",U256="新加算Ⅲ",U256="新加算Ⅴ（１）",U256="新加算Ⅴ（３）",U256="新加算Ⅴ（８）"),IF(OR(AQ256="○",AQ256="令和６年度中に満たす"),"入力済","未入力"),"")</f>
        <v/>
      </c>
      <c r="BD256" s="935" t="str">
        <f aca="false">IF(OR(U256="新加算Ⅰ",U256="新加算Ⅱ",U256="新加算Ⅴ（１）",U256="新加算Ⅴ（２）",U256="新加算Ⅴ（３）",U256="新加算Ⅴ（４）",U256="新加算Ⅴ（５）",U256="新加算Ⅴ（６）",U256="新加算Ⅴ（７）",U256="新加算Ⅴ（９）",U256="新加算Ⅴ（10）",U256="新加算Ⅴ（12）"),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（病院等（老健以外）)",K254&lt;&gt;"（介護予防）短期入所療養介護（医療院）"),AR256&lt;&gt;""),1,""),"")</f>
        <v/>
      </c>
      <c r="BE256" s="832" t="str">
        <f aca="false">IF(OR(U256="新加算Ⅰ",U256="新加算Ⅴ（１）",U256="新加算Ⅴ（２）",U256="新加算Ⅴ（５）",U256="新加算Ⅴ（７）",U256="新加算Ⅴ（10）"),IF(AS256="","未入力","入力済"),"")</f>
        <v/>
      </c>
      <c r="BF256" s="832" t="str">
        <f aca="false">G254</f>
        <v/>
      </c>
      <c r="BG256" s="832"/>
      <c r="BH256" s="832"/>
    </row>
    <row r="257" customFormat="false" ht="30" hidden="false" customHeight="true" outlineLevel="0" collapsed="false">
      <c r="A257" s="617"/>
      <c r="B257" s="732"/>
      <c r="C257" s="732"/>
      <c r="D257" s="732"/>
      <c r="E257" s="732"/>
      <c r="F257" s="732"/>
      <c r="G257" s="733"/>
      <c r="H257" s="733"/>
      <c r="I257" s="733"/>
      <c r="J257" s="861"/>
      <c r="K257" s="733"/>
      <c r="L257" s="862"/>
      <c r="M257" s="863"/>
      <c r="N257" s="860" t="str">
        <f aca="false">IF('別紙様式2-2（４・５月分）'!Q196="","",'別紙様式2-2（４・５月分）'!Q196)</f>
        <v/>
      </c>
      <c r="O257" s="864"/>
      <c r="P257" s="874"/>
      <c r="Q257" s="877"/>
      <c r="R257" s="875"/>
      <c r="S257" s="870"/>
      <c r="T257" s="844"/>
      <c r="U257" s="923"/>
      <c r="V257" s="871"/>
      <c r="W257" s="847"/>
      <c r="X257" s="924"/>
      <c r="Y257" s="668"/>
      <c r="Z257" s="924"/>
      <c r="AA257" s="668"/>
      <c r="AB257" s="924"/>
      <c r="AC257" s="668"/>
      <c r="AD257" s="924"/>
      <c r="AE257" s="668"/>
      <c r="AF257" s="668"/>
      <c r="AG257" s="668"/>
      <c r="AH257" s="850"/>
      <c r="AI257" s="851"/>
      <c r="AJ257" s="925"/>
      <c r="AK257" s="853"/>
      <c r="AL257" s="926"/>
      <c r="AM257" s="941"/>
      <c r="AN257" s="928"/>
      <c r="AO257" s="931"/>
      <c r="AP257" s="930"/>
      <c r="AQ257" s="931"/>
      <c r="AR257" s="932"/>
      <c r="AS257" s="933"/>
      <c r="AT257" s="936" t="str">
        <f aca="false">IF(AV256="","",IF(OR(U256="",AND(N257="ベア加算なし",OR(U256="新加算Ⅰ",U256="新加算Ⅱ",U256="新加算Ⅲ",U256="新加算Ⅳ"),AN256=""),AND(OR(U256="新加算Ⅰ",U256="新加算Ⅱ",U256="新加算Ⅲ",U256="新加算Ⅳ"),AO256=""),AND(OR(U256="新加算Ⅰ",U256="新加算Ⅱ",U256="新加算Ⅲ"),AQ256=""),AND(OR(U256="新加算Ⅰ",U256="新加算Ⅱ"),AR256=""),AND(OR(U256="新加算Ⅰ"),AS256="")),"！記入が必要な欄（ピンク色のセル）に空欄があります。空欄を埋めてください。",""))</f>
        <v/>
      </c>
      <c r="AU257" s="612"/>
      <c r="AV257" s="832"/>
      <c r="AW257" s="878" t="str">
        <f aca="false">IF('別紙様式2-2（４・５月分）'!O196="","",'別紙様式2-2（４・５月分）'!O196)</f>
        <v/>
      </c>
      <c r="AX257" s="834"/>
      <c r="AY257" s="937"/>
      <c r="AZ257" s="836" t="str">
        <f aca="false">IF(OR(U257="新加算Ⅰ",U257="新加算Ⅱ",U257="新加算Ⅲ",U257="新加算Ⅳ",U257="新加算Ⅴ（１）",U257="新加算Ⅴ（２）",U257="新加算Ⅴ（３）",U257="新加算ⅠⅤ（４）",U257="新加算Ⅴ（５）",U257="新加算Ⅴ（６）",U257="新加算Ⅴ（８）",U257="新加算Ⅴ（11）"),IF(AJ257="○","","未入力"),"")</f>
        <v/>
      </c>
      <c r="BA257" s="836" t="str">
        <f aca="false">IF(OR(V257="新加算Ⅰ",V257="新加算Ⅱ",V257="新加算Ⅲ",V257="新加算Ⅳ",V257="新加算Ⅴ（１）",V257="新加算Ⅴ（２）",V257="新加算Ⅴ（３）",V257="新加算ⅠⅤ（４）",V257="新加算Ⅴ（５）",V257="新加算Ⅴ（６）",V257="新加算Ⅴ（８）",V257="新加算Ⅴ（11）"),IF(AK257="○","","未入力"),"")</f>
        <v/>
      </c>
      <c r="BB257" s="836" t="str">
        <f aca="false">IF(OR(V257="新加算Ⅴ（７）",V257="新加算Ⅴ（９）",V257="新加算Ⅴ（10）",V257="新加算Ⅴ（12）",V257="新加算Ⅴ（13）",V257="新加算Ⅴ（14）"),IF(AL257="○","","未入力"),"")</f>
        <v/>
      </c>
      <c r="BC257" s="836" t="str">
        <f aca="false">IF(OR(V257="新加算Ⅰ",V257="新加算Ⅱ",V257="新加算Ⅲ",V257="新加算Ⅴ（１）",V257="新加算Ⅴ（３）",V257="新加算Ⅴ（８）"),IF(AM257="○","","未入力"),"")</f>
        <v/>
      </c>
      <c r="BD257" s="935" t="str">
        <f aca="false">IF(OR(V257="新加算Ⅰ",V257="新加算Ⅱ",V257="新加算Ⅴ（１）",V257="新加算Ⅴ（２）",V257="新加算Ⅴ（３）",V257="新加算Ⅴ（４）",V257="新加算Ⅴ（５）",V257="新加算Ⅴ（６）",V257="新加算Ⅴ（７）",V257="新加算Ⅴ（９）",V257="新加算Ⅴ（10）",V257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7" s="832" t="str">
        <f aca="false">IF(AND(U257&lt;&gt;"（参考）令和７年度の移行予定",OR(V257="新加算Ⅰ",V257="新加算Ⅴ（１）",V257="新加算Ⅴ（２）",V257="新加算Ⅴ（５）",V257="新加算Ⅴ（７）",V257="新加算Ⅴ（10）")),IF(AO257="","未入力",IF(AO257="いずれも取得していない","要件を満たさない","")),"")</f>
        <v/>
      </c>
      <c r="BF257" s="832" t="str">
        <f aca="false">G254</f>
        <v/>
      </c>
      <c r="BG257" s="832"/>
      <c r="BH257" s="832"/>
    </row>
    <row r="258" customFormat="false" ht="30" hidden="false" customHeight="true" outlineLevel="0" collapsed="false">
      <c r="A258" s="731" t="n">
        <v>62</v>
      </c>
      <c r="B258" s="618" t="str">
        <f aca="false">IF(基本情報入力シート!C115="","",基本情報入力シート!C115)</f>
        <v/>
      </c>
      <c r="C258" s="618"/>
      <c r="D258" s="618"/>
      <c r="E258" s="618"/>
      <c r="F258" s="618"/>
      <c r="G258" s="619" t="str">
        <f aca="false">IF(基本情報入力シート!M115="","",基本情報入力シート!M115)</f>
        <v/>
      </c>
      <c r="H258" s="619" t="str">
        <f aca="false">IF(基本情報入力シート!R115="","",基本情報入力シート!R115)</f>
        <v/>
      </c>
      <c r="I258" s="619" t="str">
        <f aca="false">IF(基本情報入力シート!W115="","",基本情報入力シート!W115)</f>
        <v/>
      </c>
      <c r="J258" s="809" t="str">
        <f aca="false">IF(基本情報入力シート!X115="","",基本情報入力シート!X115)</f>
        <v/>
      </c>
      <c r="K258" s="619" t="str">
        <f aca="false">IF(基本情報入力シート!Y115="","",基本情報入力シート!Y115)</f>
        <v/>
      </c>
      <c r="L258" s="810" t="str">
        <f aca="false">IF(基本情報入力シート!AB115="","",基本情報入力シート!AB115)</f>
        <v/>
      </c>
      <c r="M258" s="811" t="e">
        <f aca="false">IF(基本情報入力シート!AC115="","",基本情報入力シート!AC115)</f>
        <v>#N/A</v>
      </c>
      <c r="N258" s="812" t="str">
        <f aca="false">IF('別紙様式2-2（４・５月分）'!Q197="","",'別紙様式2-2（４・５月分）'!Q197)</f>
        <v/>
      </c>
      <c r="O258" s="864" t="e">
        <f aca="false">IF(SUM('別紙様式2-2（４・５月分）'!R197:R199)=0,"",SUM('別紙様式2-2（４・５月分）'!R197:R199))</f>
        <v>#N/A</v>
      </c>
      <c r="P258" s="814" t="e">
        <f aca="false">IFERROR(VLOOKUP('別紙様式2-2（４・５月分）'!AR197,【参考】数式用!$AT$5:$AU$22,2,FALSE),"")))</f>
        <v>#N/A</v>
      </c>
      <c r="Q258" s="814"/>
      <c r="R258" s="814"/>
      <c r="S258" s="865" t="e">
        <f aca="false">IFERROR(VLOOKUP(K258,【参考】数式用!$A$5:$AB$27,MATCH(P258,【参考】数式用!$B$4:$AB$4,0)+1,0),"")))</f>
        <v>#N/A</v>
      </c>
      <c r="T258" s="816" t="s">
        <v>463</v>
      </c>
      <c r="U258" s="904" t="str">
        <f aca="false">IF('別紙様式2-3（６月以降分）'!U258="","",'別紙様式2-3（６月以降分）'!U258)</f>
        <v/>
      </c>
      <c r="V258" s="866" t="e">
        <f aca="false">IFERROR(VLOOKUP(K258,【参考】数式用!$A$5:$AB$27,MATCH(U258,【参考】数式用!$B$4:$AB$4,0)+1,0),"")))</f>
        <v>#N/A</v>
      </c>
      <c r="W258" s="819" t="s">
        <v>114</v>
      </c>
      <c r="X258" s="905" t="n">
        <f aca="false">'別紙様式2-3（６月以降分）'!X258</f>
        <v>6</v>
      </c>
      <c r="Y258" s="627" t="s">
        <v>115</v>
      </c>
      <c r="Z258" s="905" t="n">
        <f aca="false">'別紙様式2-3（６月以降分）'!Z258</f>
        <v>6</v>
      </c>
      <c r="AA258" s="627" t="s">
        <v>406</v>
      </c>
      <c r="AB258" s="905" t="n">
        <f aca="false">'別紙様式2-3（６月以降分）'!AB258</f>
        <v>7</v>
      </c>
      <c r="AC258" s="627" t="s">
        <v>115</v>
      </c>
      <c r="AD258" s="905" t="n">
        <f aca="false">'別紙様式2-3（６月以降分）'!AD258</f>
        <v>3</v>
      </c>
      <c r="AE258" s="627" t="s">
        <v>116</v>
      </c>
      <c r="AF258" s="627" t="s">
        <v>127</v>
      </c>
      <c r="AG258" s="627" t="n">
        <f aca="false">IF(X258&gt;=1,(AB258*12+AD258)-(X258*12+Z258)+1,"")</f>
        <v>10</v>
      </c>
      <c r="AH258" s="822" t="s">
        <v>407</v>
      </c>
      <c r="AI258" s="867" t="str">
        <f aca="false">'別紙様式2-3（６月以降分）'!AI258</f>
        <v/>
      </c>
      <c r="AJ258" s="906" t="str">
        <f aca="false">'別紙様式2-3（６月以降分）'!AJ258</f>
        <v/>
      </c>
      <c r="AK258" s="938" t="n">
        <f aca="false">'別紙様式2-3（６月以降分）'!AK258</f>
        <v>0</v>
      </c>
      <c r="AL258" s="908" t="str">
        <f aca="false">IF('別紙様式2-3（６月以降分）'!AL258="","",'別紙様式2-3（６月以降分）'!AL258)</f>
        <v/>
      </c>
      <c r="AM258" s="909" t="n">
        <f aca="false">'別紙様式2-3（６月以降分）'!AM258</f>
        <v>0</v>
      </c>
      <c r="AN258" s="910" t="str">
        <f aca="false">IF('別紙様式2-3（６月以降分）'!AN258="","",'別紙様式2-3（６月以降分）'!AN258)</f>
        <v/>
      </c>
      <c r="AO258" s="705" t="str">
        <f aca="false">IF('別紙様式2-3（６月以降分）'!AO258="","",'別紙様式2-3（６月以降分）'!AO258)</f>
        <v/>
      </c>
      <c r="AP258" s="912" t="str">
        <f aca="false">IF('別紙様式2-3（６月以降分）'!AP258="","",'別紙様式2-3（６月以降分）'!AP258)</f>
        <v/>
      </c>
      <c r="AQ258" s="705" t="str">
        <f aca="false">IF('別紙様式2-3（６月以降分）'!AQ258="","",'別紙様式2-3（６月以降分）'!AQ258)</f>
        <v/>
      </c>
      <c r="AR258" s="914" t="str">
        <f aca="false">IF('別紙様式2-3（６月以降分）'!AR258="","",'別紙様式2-3（６月以降分）'!AR258)</f>
        <v/>
      </c>
      <c r="AS258" s="915" t="str">
        <f aca="false">IF('別紙様式2-3（６月以降分）'!AS258="","",'別紙様式2-3（６月以降分）'!AS258)</f>
        <v/>
      </c>
      <c r="AT258" s="916" t="str">
        <f aca="false">IF(AV260="","",IF(V260&lt;V258,"！加算の要件上は問題ありませんが、令和６年度当初の新加算の加算率と比較して、移行後の加算率が下がる計画になっています。",""))</f>
        <v/>
      </c>
      <c r="AU258" s="939"/>
      <c r="AV258" s="918"/>
      <c r="AW258" s="878" t="str">
        <f aca="false">IF('別紙様式2-2（４・５月分）'!O197="","",'別紙様式2-2（４・５月分）'!O197)</f>
        <v/>
      </c>
      <c r="AX258" s="834" t="e">
        <f aca="false">IF(SUM('別紙様式2-2（４・５月分）'!P197:P199)=0,"",SUM('別紙様式2-2（４・５月分）'!P197:P199))</f>
        <v>#N/A</v>
      </c>
      <c r="AY258" s="940" t="e">
        <f aca="false">IFERROR(VLOOKUP(K258,【参考】数式用!$AJ$2:$AK$24,2,FALSE),"")))</f>
        <v>#N/A</v>
      </c>
      <c r="AZ258" s="685"/>
      <c r="BE258" s="12"/>
      <c r="BF258" s="832" t="str">
        <f aca="false">G258</f>
        <v/>
      </c>
      <c r="BG258" s="832"/>
      <c r="BH258" s="832"/>
    </row>
    <row r="259" customFormat="false" ht="15" hidden="false" customHeight="true" outlineLevel="0" collapsed="false">
      <c r="A259" s="731"/>
      <c r="B259" s="618"/>
      <c r="C259" s="618"/>
      <c r="D259" s="618"/>
      <c r="E259" s="618"/>
      <c r="F259" s="618"/>
      <c r="G259" s="619"/>
      <c r="H259" s="619"/>
      <c r="I259" s="619"/>
      <c r="J259" s="809"/>
      <c r="K259" s="619"/>
      <c r="L259" s="810"/>
      <c r="M259" s="811"/>
      <c r="N259" s="838" t="str">
        <f aca="false">IF('別紙様式2-2（４・５月分）'!Q198="","",'別紙様式2-2（４・５月分）'!Q198)</f>
        <v/>
      </c>
      <c r="O259" s="864"/>
      <c r="P259" s="814"/>
      <c r="Q259" s="814"/>
      <c r="R259" s="814"/>
      <c r="S259" s="865"/>
      <c r="T259" s="816"/>
      <c r="U259" s="904"/>
      <c r="V259" s="866"/>
      <c r="W259" s="819"/>
      <c r="X259" s="905"/>
      <c r="Y259" s="627"/>
      <c r="Z259" s="905"/>
      <c r="AA259" s="627"/>
      <c r="AB259" s="905"/>
      <c r="AC259" s="627"/>
      <c r="AD259" s="905"/>
      <c r="AE259" s="627"/>
      <c r="AF259" s="627"/>
      <c r="AG259" s="627"/>
      <c r="AH259" s="822"/>
      <c r="AI259" s="867"/>
      <c r="AJ259" s="906"/>
      <c r="AK259" s="938"/>
      <c r="AL259" s="908"/>
      <c r="AM259" s="909"/>
      <c r="AN259" s="910"/>
      <c r="AO259" s="705"/>
      <c r="AP259" s="912"/>
      <c r="AQ259" s="705"/>
      <c r="AR259" s="914"/>
      <c r="AS259" s="915"/>
      <c r="AT259" s="921" t="str">
        <f aca="false">IF(AV260="","",IF(OR(AB260="",AB260&lt;&gt;7,AD260="",AD260&lt;&gt;3),"！算定期間の終わりが令和７年３月になっていません。年度内の廃止予定等がなければ、算定対象月を令和７年３月にしてください。",""))</f>
        <v/>
      </c>
      <c r="AU259" s="939"/>
      <c r="AV259" s="918"/>
      <c r="AW259" s="878" t="str">
        <f aca="false">IF('別紙様式2-2（４・５月分）'!O198="","",'別紙様式2-2（４・５月分）'!O198)</f>
        <v/>
      </c>
      <c r="AX259" s="834"/>
      <c r="AY259" s="940"/>
      <c r="AZ259" s="574"/>
      <c r="BE259" s="12"/>
      <c r="BF259" s="832" t="str">
        <f aca="false">G258</f>
        <v/>
      </c>
      <c r="BG259" s="832"/>
      <c r="BH259" s="832"/>
    </row>
    <row r="260" customFormat="false" ht="15" hidden="false" customHeight="true" outlineLevel="0" collapsed="false">
      <c r="A260" s="731"/>
      <c r="B260" s="618"/>
      <c r="C260" s="618"/>
      <c r="D260" s="618"/>
      <c r="E260" s="618"/>
      <c r="F260" s="618"/>
      <c r="G260" s="619"/>
      <c r="H260" s="619"/>
      <c r="I260" s="619"/>
      <c r="J260" s="809"/>
      <c r="K260" s="619"/>
      <c r="L260" s="810"/>
      <c r="M260" s="811"/>
      <c r="N260" s="838"/>
      <c r="O260" s="864"/>
      <c r="P260" s="874" t="s">
        <v>118</v>
      </c>
      <c r="Q260" s="877" t="e">
        <f aca="false">IFERROR(VLOOKUP('別紙様式2-2（４・５月分）'!AR197,【参考】数式用!$AT$5:$AV$22,3,FALSE),"")))</f>
        <v>#N/A</v>
      </c>
      <c r="R260" s="875" t="s">
        <v>120</v>
      </c>
      <c r="S260" s="876" t="e">
        <f aca="false">IFERROR(VLOOKUP(K258,【参考】数式用!$A$5:$AB$27,MATCH(Q260,【参考】数式用!$B$4:$AB$4,0)+1,0),"")))</f>
        <v>#N/A</v>
      </c>
      <c r="T260" s="844" t="s">
        <v>464</v>
      </c>
      <c r="U260" s="923"/>
      <c r="V260" s="871" t="e">
        <f aca="false">IFERROR(VLOOKUP(K258,【参考】数式用!$A$5:$AB$27,MATCH(U260,【参考】数式用!$B$4:$AB$4,0)+1,0),"")))</f>
        <v>#N/A</v>
      </c>
      <c r="W260" s="847" t="s">
        <v>114</v>
      </c>
      <c r="X260" s="924"/>
      <c r="Y260" s="668" t="s">
        <v>115</v>
      </c>
      <c r="Z260" s="924"/>
      <c r="AA260" s="668" t="s">
        <v>406</v>
      </c>
      <c r="AB260" s="924"/>
      <c r="AC260" s="668" t="s">
        <v>115</v>
      </c>
      <c r="AD260" s="924"/>
      <c r="AE260" s="668" t="s">
        <v>116</v>
      </c>
      <c r="AF260" s="668" t="s">
        <v>127</v>
      </c>
      <c r="AG260" s="668" t="str">
        <f aca="false">IF(X260&gt;=1,(AB260*12+AD260)-(X260*12+Z260)+1,"")</f>
        <v/>
      </c>
      <c r="AH260" s="850" t="s">
        <v>407</v>
      </c>
      <c r="AI260" s="851" t="str">
        <f aca="false">IFERROR(ROUNDDOWN(ROUND(L258*V260,0)*M258,0)*AG260,"")</f>
        <v/>
      </c>
      <c r="AJ260" s="925" t="str">
        <f aca="false">IFERROR(ROUNDDOWN(ROUND((L258*(V260-AX258)),0)*M258,0)*AG260,"")</f>
        <v/>
      </c>
      <c r="AK260" s="853" t="e">
        <f aca="false">IFERROR(ROUNDDOWN(ROUNDDOWN(ROUND(L258*VLOOKUP(K258,【参考】数式用!$A$5:$AB$27,MATCH("新加算Ⅳ",【参考】数式用!$B$4:$AB$4,0)+1,0),0)*M258,0)*AG260*0.5,0),"")),0),0),0))</f>
        <v>#N/A</v>
      </c>
      <c r="AL260" s="926"/>
      <c r="AM260" s="941" t="e">
        <f aca="false">IFERROR(IF('別紙様式2-2（４・５月分）'!Q199="ベア加算","", IF(OR(U260="新加算Ⅰ",U260="新加算Ⅱ",U260="新加算Ⅲ",U260="新加算Ⅳ"),ROUNDDOWN(ROUND(L258*VLOOKUP(K258,【参考】数式用!$A$5:$I$27,MATCH("ベア加算",【参考】数式用!$B$4:$I$4,0)+1,0),0)*M258,0)*AG260,"")),"")),0),0))))</f>
        <v>#N/A</v>
      </c>
      <c r="AN260" s="928"/>
      <c r="AO260" s="931"/>
      <c r="AP260" s="930"/>
      <c r="AQ260" s="931"/>
      <c r="AR260" s="932"/>
      <c r="AS260" s="933"/>
      <c r="AT260" s="921"/>
      <c r="AU260" s="612"/>
      <c r="AV260" s="832" t="str">
        <f aca="false">IF(OR(AB258&lt;&gt;7,AD258&lt;&gt;3),"V列に色付け","")</f>
        <v/>
      </c>
      <c r="AW260" s="878"/>
      <c r="AX260" s="834"/>
      <c r="AY260" s="934"/>
      <c r="AZ260" s="836" t="e">
        <f aca="false">IF(AM260&lt;&gt;"",IF(AN260="○","入力済","未入力"),"")</f>
        <v>#N/A</v>
      </c>
      <c r="BA260" s="836" t="str">
        <f aca="false">IF(OR(U260="新加算Ⅰ",U260="新加算Ⅱ",U260="新加算Ⅲ",U260="新加算Ⅳ",U260="新加算Ⅴ（１）",U260="新加算Ⅴ（２）",U260="新加算Ⅴ（３）",U260="新加算ⅠⅤ（４）",U260="新加算Ⅴ（５）",U260="新加算Ⅴ（６）",U260="新加算Ⅴ（８）",U260="新加算Ⅴ（11）"),IF(OR(AO260="○",AO260="令和６年度中に満たす"),"入力済","未入力"),"")</f>
        <v/>
      </c>
      <c r="BB260" s="836" t="str">
        <f aca="false">IF(OR(U260="新加算Ⅴ（７）",U260="新加算Ⅴ（９）",U260="新加算Ⅴ（10）",U260="新加算Ⅴ（12）",U260="新加算Ⅴ（13）",U260="新加算Ⅴ（14）"),IF(OR(AP260="○",AP260="令和６年度中に満たす"),"入力済","未入力"),"")</f>
        <v/>
      </c>
      <c r="BC260" s="836" t="str">
        <f aca="false">IF(OR(U260="新加算Ⅰ",U260="新加算Ⅱ",U260="新加算Ⅲ",U260="新加算Ⅴ（１）",U260="新加算Ⅴ（３）",U260="新加算Ⅴ（８）"),IF(OR(AQ260="○",AQ260="令和６年度中に満たす"),"入力済","未入力"),"")</f>
        <v/>
      </c>
      <c r="BD260" s="935" t="str">
        <f aca="false">IF(OR(U260="新加算Ⅰ",U260="新加算Ⅱ",U260="新加算Ⅴ（１）",U260="新加算Ⅴ（２）",U260="新加算Ⅴ（３）",U260="新加算Ⅴ（４）",U260="新加算Ⅴ（５）",U260="新加算Ⅴ（６）",U260="新加算Ⅴ（７）",U260="新加算Ⅴ（９）",U260="新加算Ⅴ（10）",U260="新加算Ⅴ（12）"),IF(OR(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（病院等（老健以外）)",K258&lt;&gt;"（介護予防）短期入所療養介護（医療院）"),AR260&lt;&gt;""),1,""),"")</f>
        <v/>
      </c>
      <c r="BE260" s="832" t="str">
        <f aca="false">IF(OR(U260="新加算Ⅰ",U260="新加算Ⅴ（１）",U260="新加算Ⅴ（２）",U260="新加算Ⅴ（５）",U260="新加算Ⅴ（７）",U260="新加算Ⅴ（10）"),IF(AS260="","未入力","入力済"),"")</f>
        <v/>
      </c>
      <c r="BF260" s="832" t="str">
        <f aca="false">G258</f>
        <v/>
      </c>
      <c r="BG260" s="832"/>
      <c r="BH260" s="832"/>
    </row>
    <row r="261" customFormat="false" ht="30" hidden="false" customHeight="true" outlineLevel="0" collapsed="false">
      <c r="A261" s="731"/>
      <c r="B261" s="618"/>
      <c r="C261" s="618"/>
      <c r="D261" s="618"/>
      <c r="E261" s="618"/>
      <c r="F261" s="618"/>
      <c r="G261" s="619"/>
      <c r="H261" s="619"/>
      <c r="I261" s="619"/>
      <c r="J261" s="809"/>
      <c r="K261" s="619"/>
      <c r="L261" s="810"/>
      <c r="M261" s="811"/>
      <c r="N261" s="860" t="str">
        <f aca="false">IF('別紙様式2-2（４・５月分）'!Q199="","",'別紙様式2-2（４・５月分）'!Q199)</f>
        <v/>
      </c>
      <c r="O261" s="864"/>
      <c r="P261" s="874"/>
      <c r="Q261" s="877"/>
      <c r="R261" s="875"/>
      <c r="S261" s="876"/>
      <c r="T261" s="844"/>
      <c r="U261" s="923"/>
      <c r="V261" s="871"/>
      <c r="W261" s="847"/>
      <c r="X261" s="924"/>
      <c r="Y261" s="668"/>
      <c r="Z261" s="924"/>
      <c r="AA261" s="668"/>
      <c r="AB261" s="924"/>
      <c r="AC261" s="668"/>
      <c r="AD261" s="924"/>
      <c r="AE261" s="668"/>
      <c r="AF261" s="668"/>
      <c r="AG261" s="668"/>
      <c r="AH261" s="850"/>
      <c r="AI261" s="851"/>
      <c r="AJ261" s="925"/>
      <c r="AK261" s="853"/>
      <c r="AL261" s="926"/>
      <c r="AM261" s="941"/>
      <c r="AN261" s="928"/>
      <c r="AO261" s="931"/>
      <c r="AP261" s="930"/>
      <c r="AQ261" s="931"/>
      <c r="AR261" s="932"/>
      <c r="AS261" s="933"/>
      <c r="AT261" s="936" t="str">
        <f aca="false">IF(AV260="","",IF(OR(U260="",AND(N261="ベア加算なし",OR(U260="新加算Ⅰ",U260="新加算Ⅱ",U260="新加算Ⅲ",U260="新加算Ⅳ"),AN260=""),AND(OR(U260="新加算Ⅰ",U260="新加算Ⅱ",U260="新加算Ⅲ",U260="新加算Ⅳ"),AO260=""),AND(OR(U260="新加算Ⅰ",U260="新加算Ⅱ",U260="新加算Ⅲ"),AQ260=""),AND(OR(U260="新加算Ⅰ",U260="新加算Ⅱ"),AR260=""),AND(OR(U260="新加算Ⅰ"),AS260="")),"！記入が必要な欄（ピンク色のセル）に空欄があります。空欄を埋めてください。",""))</f>
        <v/>
      </c>
      <c r="AU261" s="612"/>
      <c r="AV261" s="832"/>
      <c r="AW261" s="878" t="str">
        <f aca="false">IF('別紙様式2-2（４・５月分）'!O199="","",'別紙様式2-2（４・５月分）'!O199)</f>
        <v/>
      </c>
      <c r="AX261" s="834"/>
      <c r="AY261" s="937"/>
      <c r="AZ261" s="836" t="str">
        <f aca="false">IF(OR(U261="新加算Ⅰ",U261="新加算Ⅱ",U261="新加算Ⅲ",U261="新加算Ⅳ",U261="新加算Ⅴ（１）",U261="新加算Ⅴ（２）",U261="新加算Ⅴ（３）",U261="新加算ⅠⅤ（４）",U261="新加算Ⅴ（５）",U261="新加算Ⅴ（６）",U261="新加算Ⅴ（８）",U261="新加算Ⅴ（11）"),IF(AJ261="○","","未入力"),"")</f>
        <v/>
      </c>
      <c r="BA261" s="836" t="str">
        <f aca="false">IF(OR(V261="新加算Ⅰ",V261="新加算Ⅱ",V261="新加算Ⅲ",V261="新加算Ⅳ",V261="新加算Ⅴ（１）",V261="新加算Ⅴ（２）",V261="新加算Ⅴ（３）",V261="新加算ⅠⅤ（４）",V261="新加算Ⅴ（５）",V261="新加算Ⅴ（６）",V261="新加算Ⅴ（８）",V261="新加算Ⅴ（11）"),IF(AK261="○","","未入力"),"")</f>
        <v/>
      </c>
      <c r="BB261" s="836" t="str">
        <f aca="false">IF(OR(V261="新加算Ⅴ（７）",V261="新加算Ⅴ（９）",V261="新加算Ⅴ（10）",V261="新加算Ⅴ（12）",V261="新加算Ⅴ（13）",V261="新加算Ⅴ（14）"),IF(AL261="○","","未入力"),"")</f>
        <v/>
      </c>
      <c r="BC261" s="836" t="str">
        <f aca="false">IF(OR(V261="新加算Ⅰ",V261="新加算Ⅱ",V261="新加算Ⅲ",V261="新加算Ⅴ（１）",V261="新加算Ⅴ（３）",V261="新加算Ⅴ（８）"),IF(AM261="○","","未入力"),"")</f>
        <v/>
      </c>
      <c r="BD261" s="935" t="str">
        <f aca="false">IF(OR(V261="新加算Ⅰ",V261="新加算Ⅱ",V261="新加算Ⅴ（１）",V261="新加算Ⅴ（２）",V261="新加算Ⅴ（３）",V261="新加算Ⅴ（４）",V261="新加算Ⅴ（５）",V261="新加算Ⅴ（６）",V261="新加算Ⅴ（７）",V261="新加算Ⅴ（９）",V261="新加算Ⅴ（10）",V261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1" s="832" t="str">
        <f aca="false">IF(AND(U261&lt;&gt;"（参考）令和７年度の移行予定",OR(V261="新加算Ⅰ",V261="新加算Ⅴ（１）",V261="新加算Ⅴ（２）",V261="新加算Ⅴ（５）",V261="新加算Ⅴ（７）",V261="新加算Ⅴ（10）")),IF(AO261="","未入力",IF(AO261="いずれも取得していない","要件を満たさない","")),"")</f>
        <v/>
      </c>
      <c r="BF261" s="832" t="str">
        <f aca="false">G258</f>
        <v/>
      </c>
      <c r="BG261" s="832"/>
      <c r="BH261" s="832"/>
    </row>
    <row r="262" customFormat="false" ht="30" hidden="false" customHeight="true" outlineLevel="0" collapsed="false">
      <c r="A262" s="617" t="n">
        <v>63</v>
      </c>
      <c r="B262" s="732" t="str">
        <f aca="false">IF(基本情報入力シート!C116="","",基本情報入力シート!C116)</f>
        <v/>
      </c>
      <c r="C262" s="732"/>
      <c r="D262" s="732"/>
      <c r="E262" s="732"/>
      <c r="F262" s="732"/>
      <c r="G262" s="733" t="str">
        <f aca="false">IF(基本情報入力シート!M116="","",基本情報入力シート!M116)</f>
        <v/>
      </c>
      <c r="H262" s="733" t="str">
        <f aca="false">IF(基本情報入力シート!R116="","",基本情報入力シート!R116)</f>
        <v/>
      </c>
      <c r="I262" s="733" t="str">
        <f aca="false">IF(基本情報入力シート!W116="","",基本情報入力シート!W116)</f>
        <v/>
      </c>
      <c r="J262" s="861" t="str">
        <f aca="false">IF(基本情報入力シート!X116="","",基本情報入力シート!X116)</f>
        <v/>
      </c>
      <c r="K262" s="733" t="str">
        <f aca="false">IF(基本情報入力シート!Y116="","",基本情報入力シート!Y116)</f>
        <v/>
      </c>
      <c r="L262" s="862" t="str">
        <f aca="false">IF(基本情報入力シート!AB116="","",基本情報入力シート!AB116)</f>
        <v/>
      </c>
      <c r="M262" s="863" t="e">
        <f aca="false">IF(基本情報入力シート!AC116="","",基本情報入力シート!AC116)</f>
        <v>#N/A</v>
      </c>
      <c r="N262" s="812" t="str">
        <f aca="false">IF('別紙様式2-2（４・５月分）'!Q200="","",'別紙様式2-2（４・５月分）'!Q200)</f>
        <v/>
      </c>
      <c r="O262" s="864" t="e">
        <f aca="false">IF(SUM('別紙様式2-2（４・５月分）'!R200:R202)=0,"",SUM('別紙様式2-2（４・５月分）'!R200:R202))</f>
        <v>#N/A</v>
      </c>
      <c r="P262" s="814" t="e">
        <f aca="false">IFERROR(VLOOKUP('別紙様式2-2（４・５月分）'!AR200,【参考】数式用!$AT$5:$AU$22,2,FALSE),"")))</f>
        <v>#N/A</v>
      </c>
      <c r="Q262" s="814"/>
      <c r="R262" s="814"/>
      <c r="S262" s="865" t="e">
        <f aca="false">IFERROR(VLOOKUP(K262,【参考】数式用!$A$5:$AB$27,MATCH(P262,【参考】数式用!$B$4:$AB$4,0)+1,0),"")))</f>
        <v>#N/A</v>
      </c>
      <c r="T262" s="816" t="s">
        <v>463</v>
      </c>
      <c r="U262" s="904" t="str">
        <f aca="false">IF('別紙様式2-3（６月以降分）'!U262="","",'別紙様式2-3（６月以降分）'!U262)</f>
        <v/>
      </c>
      <c r="V262" s="866" t="e">
        <f aca="false">IFERROR(VLOOKUP(K262,【参考】数式用!$A$5:$AB$27,MATCH(U262,【参考】数式用!$B$4:$AB$4,0)+1,0),"")))</f>
        <v>#N/A</v>
      </c>
      <c r="W262" s="819" t="s">
        <v>114</v>
      </c>
      <c r="X262" s="905" t="n">
        <f aca="false">'別紙様式2-3（６月以降分）'!X262</f>
        <v>6</v>
      </c>
      <c r="Y262" s="627" t="s">
        <v>115</v>
      </c>
      <c r="Z262" s="905" t="n">
        <f aca="false">'別紙様式2-3（６月以降分）'!Z262</f>
        <v>6</v>
      </c>
      <c r="AA262" s="627" t="s">
        <v>406</v>
      </c>
      <c r="AB262" s="905" t="n">
        <f aca="false">'別紙様式2-3（６月以降分）'!AB262</f>
        <v>7</v>
      </c>
      <c r="AC262" s="627" t="s">
        <v>115</v>
      </c>
      <c r="AD262" s="905" t="n">
        <f aca="false">'別紙様式2-3（６月以降分）'!AD262</f>
        <v>3</v>
      </c>
      <c r="AE262" s="627" t="s">
        <v>116</v>
      </c>
      <c r="AF262" s="627" t="s">
        <v>127</v>
      </c>
      <c r="AG262" s="627" t="n">
        <f aca="false">IF(X262&gt;=1,(AB262*12+AD262)-(X262*12+Z262)+1,"")</f>
        <v>10</v>
      </c>
      <c r="AH262" s="822" t="s">
        <v>407</v>
      </c>
      <c r="AI262" s="867" t="str">
        <f aca="false">'別紙様式2-3（６月以降分）'!AI262</f>
        <v/>
      </c>
      <c r="AJ262" s="906" t="str">
        <f aca="false">'別紙様式2-3（６月以降分）'!AJ262</f>
        <v/>
      </c>
      <c r="AK262" s="938" t="n">
        <f aca="false">'別紙様式2-3（６月以降分）'!AK262</f>
        <v>0</v>
      </c>
      <c r="AL262" s="908" t="str">
        <f aca="false">IF('別紙様式2-3（６月以降分）'!AL262="","",'別紙様式2-3（６月以降分）'!AL262)</f>
        <v/>
      </c>
      <c r="AM262" s="909" t="n">
        <f aca="false">'別紙様式2-3（６月以降分）'!AM262</f>
        <v>0</v>
      </c>
      <c r="AN262" s="910" t="str">
        <f aca="false">IF('別紙様式2-3（６月以降分）'!AN262="","",'別紙様式2-3（６月以降分）'!AN262)</f>
        <v/>
      </c>
      <c r="AO262" s="705" t="str">
        <f aca="false">IF('別紙様式2-3（６月以降分）'!AO262="","",'別紙様式2-3（６月以降分）'!AO262)</f>
        <v/>
      </c>
      <c r="AP262" s="912" t="str">
        <f aca="false">IF('別紙様式2-3（６月以降分）'!AP262="","",'別紙様式2-3（６月以降分）'!AP262)</f>
        <v/>
      </c>
      <c r="AQ262" s="705" t="str">
        <f aca="false">IF('別紙様式2-3（６月以降分）'!AQ262="","",'別紙様式2-3（６月以降分）'!AQ262)</f>
        <v/>
      </c>
      <c r="AR262" s="914" t="str">
        <f aca="false">IF('別紙様式2-3（６月以降分）'!AR262="","",'別紙様式2-3（６月以降分）'!AR262)</f>
        <v/>
      </c>
      <c r="AS262" s="915" t="str">
        <f aca="false">IF('別紙様式2-3（６月以降分）'!AS262="","",'別紙様式2-3（６月以降分）'!AS262)</f>
        <v/>
      </c>
      <c r="AT262" s="916" t="str">
        <f aca="false">IF(AV264="","",IF(V264&lt;V262,"！加算の要件上は問題ありませんが、令和６年度当初の新加算の加算率と比較して、移行後の加算率が下がる計画になっています。",""))</f>
        <v/>
      </c>
      <c r="AU262" s="939"/>
      <c r="AV262" s="918"/>
      <c r="AW262" s="878" t="str">
        <f aca="false">IF('別紙様式2-2（４・５月分）'!O200="","",'別紙様式2-2（４・５月分）'!O200)</f>
        <v/>
      </c>
      <c r="AX262" s="834" t="e">
        <f aca="false">IF(SUM('別紙様式2-2（４・５月分）'!P200:P202)=0,"",SUM('別紙様式2-2（４・５月分）'!P200:P202))</f>
        <v>#N/A</v>
      </c>
      <c r="AY262" s="920" t="e">
        <f aca="false">IFERROR(VLOOKUP(K262,【参考】数式用!$AJ$2:$AK$24,2,FALSE),"")))</f>
        <v>#N/A</v>
      </c>
      <c r="AZ262" s="685"/>
      <c r="BE262" s="12"/>
      <c r="BF262" s="832" t="str">
        <f aca="false">G262</f>
        <v/>
      </c>
      <c r="BG262" s="832"/>
      <c r="BH262" s="832"/>
    </row>
    <row r="263" customFormat="false" ht="15" hidden="false" customHeight="true" outlineLevel="0" collapsed="false">
      <c r="A263" s="617"/>
      <c r="B263" s="732"/>
      <c r="C263" s="732"/>
      <c r="D263" s="732"/>
      <c r="E263" s="732"/>
      <c r="F263" s="732"/>
      <c r="G263" s="733"/>
      <c r="H263" s="733"/>
      <c r="I263" s="733"/>
      <c r="J263" s="861"/>
      <c r="K263" s="733"/>
      <c r="L263" s="862"/>
      <c r="M263" s="863"/>
      <c r="N263" s="838" t="str">
        <f aca="false">IF('別紙様式2-2（４・５月分）'!Q201="","",'別紙様式2-2（４・５月分）'!Q201)</f>
        <v/>
      </c>
      <c r="O263" s="864"/>
      <c r="P263" s="814"/>
      <c r="Q263" s="814"/>
      <c r="R263" s="814"/>
      <c r="S263" s="865"/>
      <c r="T263" s="816"/>
      <c r="U263" s="904"/>
      <c r="V263" s="866"/>
      <c r="W263" s="819"/>
      <c r="X263" s="905"/>
      <c r="Y263" s="627"/>
      <c r="Z263" s="905"/>
      <c r="AA263" s="627"/>
      <c r="AB263" s="905"/>
      <c r="AC263" s="627"/>
      <c r="AD263" s="905"/>
      <c r="AE263" s="627"/>
      <c r="AF263" s="627"/>
      <c r="AG263" s="627"/>
      <c r="AH263" s="822"/>
      <c r="AI263" s="867"/>
      <c r="AJ263" s="906"/>
      <c r="AK263" s="938"/>
      <c r="AL263" s="908"/>
      <c r="AM263" s="909"/>
      <c r="AN263" s="910"/>
      <c r="AO263" s="705"/>
      <c r="AP263" s="912"/>
      <c r="AQ263" s="705"/>
      <c r="AR263" s="914"/>
      <c r="AS263" s="915"/>
      <c r="AT263" s="921" t="str">
        <f aca="false">IF(AV264="","",IF(OR(AB264="",AB264&lt;&gt;7,AD264="",AD264&lt;&gt;3),"！算定期間の終わりが令和７年３月になっていません。年度内の廃止予定等がなければ、算定対象月を令和７年３月にしてください。",""))</f>
        <v/>
      </c>
      <c r="AU263" s="939"/>
      <c r="AV263" s="918"/>
      <c r="AW263" s="878" t="str">
        <f aca="false">IF('別紙様式2-2（４・５月分）'!O201="","",'別紙様式2-2（４・５月分）'!O201)</f>
        <v/>
      </c>
      <c r="AX263" s="834"/>
      <c r="AY263" s="920"/>
      <c r="AZ263" s="574"/>
      <c r="BE263" s="12"/>
      <c r="BF263" s="832" t="str">
        <f aca="false">G262</f>
        <v/>
      </c>
      <c r="BG263" s="832"/>
      <c r="BH263" s="832"/>
    </row>
    <row r="264" customFormat="false" ht="15" hidden="false" customHeight="true" outlineLevel="0" collapsed="false">
      <c r="A264" s="617"/>
      <c r="B264" s="732"/>
      <c r="C264" s="732"/>
      <c r="D264" s="732"/>
      <c r="E264" s="732"/>
      <c r="F264" s="732"/>
      <c r="G264" s="733"/>
      <c r="H264" s="733"/>
      <c r="I264" s="733"/>
      <c r="J264" s="861"/>
      <c r="K264" s="733"/>
      <c r="L264" s="862"/>
      <c r="M264" s="863"/>
      <c r="N264" s="838"/>
      <c r="O264" s="864"/>
      <c r="P264" s="874" t="s">
        <v>118</v>
      </c>
      <c r="Q264" s="877" t="e">
        <f aca="false">IFERROR(VLOOKUP('別紙様式2-2（４・５月分）'!AR200,【参考】数式用!$AT$5:$AV$22,3,FALSE),"")))</f>
        <v>#N/A</v>
      </c>
      <c r="R264" s="875" t="s">
        <v>120</v>
      </c>
      <c r="S264" s="870" t="e">
        <f aca="false">IFERROR(VLOOKUP(K262,【参考】数式用!$A$5:$AB$27,MATCH(Q264,【参考】数式用!$B$4:$AB$4,0)+1,0),"")))</f>
        <v>#N/A</v>
      </c>
      <c r="T264" s="844" t="s">
        <v>464</v>
      </c>
      <c r="U264" s="923"/>
      <c r="V264" s="871" t="e">
        <f aca="false">IFERROR(VLOOKUP(K262,【参考】数式用!$A$5:$AB$27,MATCH(U264,【参考】数式用!$B$4:$AB$4,0)+1,0),"")))</f>
        <v>#N/A</v>
      </c>
      <c r="W264" s="847" t="s">
        <v>114</v>
      </c>
      <c r="X264" s="924"/>
      <c r="Y264" s="668" t="s">
        <v>115</v>
      </c>
      <c r="Z264" s="924"/>
      <c r="AA264" s="668" t="s">
        <v>406</v>
      </c>
      <c r="AB264" s="924"/>
      <c r="AC264" s="668" t="s">
        <v>115</v>
      </c>
      <c r="AD264" s="924"/>
      <c r="AE264" s="668" t="s">
        <v>116</v>
      </c>
      <c r="AF264" s="668" t="s">
        <v>127</v>
      </c>
      <c r="AG264" s="668" t="str">
        <f aca="false">IF(X264&gt;=1,(AB264*12+AD264)-(X264*12+Z264)+1,"")</f>
        <v/>
      </c>
      <c r="AH264" s="850" t="s">
        <v>407</v>
      </c>
      <c r="AI264" s="851" t="str">
        <f aca="false">IFERROR(ROUNDDOWN(ROUND(L262*V264,0)*M262,0)*AG264,"")</f>
        <v/>
      </c>
      <c r="AJ264" s="925" t="str">
        <f aca="false">IFERROR(ROUNDDOWN(ROUND((L262*(V264-AX262)),0)*M262,0)*AG264,"")</f>
        <v/>
      </c>
      <c r="AK264" s="853" t="e">
        <f aca="false">IFERROR(ROUNDDOWN(ROUNDDOWN(ROUND(L262*VLOOKUP(K262,【参考】数式用!$A$5:$AB$27,MATCH("新加算Ⅳ",【参考】数式用!$B$4:$AB$4,0)+1,0),0)*M262,0)*AG264*0.5,0),"")),0),0),0))</f>
        <v>#N/A</v>
      </c>
      <c r="AL264" s="926"/>
      <c r="AM264" s="941" t="e">
        <f aca="false">IFERROR(IF('別紙様式2-2（４・５月分）'!Q202="ベア加算","", IF(OR(U264="新加算Ⅰ",U264="新加算Ⅱ",U264="新加算Ⅲ",U264="新加算Ⅳ"),ROUNDDOWN(ROUND(L262*VLOOKUP(K262,【参考】数式用!$A$5:$I$27,MATCH("ベア加算",【参考】数式用!$B$4:$I$4,0)+1,0),0)*M262,0)*AG264,"")),"")),0),0))))</f>
        <v>#N/A</v>
      </c>
      <c r="AN264" s="928"/>
      <c r="AO264" s="931"/>
      <c r="AP264" s="930"/>
      <c r="AQ264" s="931"/>
      <c r="AR264" s="932"/>
      <c r="AS264" s="933"/>
      <c r="AT264" s="921"/>
      <c r="AU264" s="612"/>
      <c r="AV264" s="832" t="str">
        <f aca="false">IF(OR(AB262&lt;&gt;7,AD262&lt;&gt;3),"V列に色付け","")</f>
        <v/>
      </c>
      <c r="AW264" s="878"/>
      <c r="AX264" s="834"/>
      <c r="AY264" s="934"/>
      <c r="AZ264" s="836" t="e">
        <f aca="false">IF(AM264&lt;&gt;"",IF(AN264="○","入力済","未入力"),"")</f>
        <v>#N/A</v>
      </c>
      <c r="BA264" s="836" t="str">
        <f aca="false">IF(OR(U264="新加算Ⅰ",U264="新加算Ⅱ",U264="新加算Ⅲ",U264="新加算Ⅳ",U264="新加算Ⅴ（１）",U264="新加算Ⅴ（２）",U264="新加算Ⅴ（３）",U264="新加算ⅠⅤ（４）",U264="新加算Ⅴ（５）",U264="新加算Ⅴ（６）",U264="新加算Ⅴ（８）",U264="新加算Ⅴ（11）"),IF(OR(AO264="○",AO264="令和６年度中に満たす"),"入力済","未入力"),"")</f>
        <v/>
      </c>
      <c r="BB264" s="836" t="str">
        <f aca="false">IF(OR(U264="新加算Ⅴ（７）",U264="新加算Ⅴ（９）",U264="新加算Ⅴ（10）",U264="新加算Ⅴ（12）",U264="新加算Ⅴ（13）",U264="新加算Ⅴ（14）"),IF(OR(AP264="○",AP264="令和６年度中に満たす"),"入力済","未入力"),"")</f>
        <v/>
      </c>
      <c r="BC264" s="836" t="str">
        <f aca="false">IF(OR(U264="新加算Ⅰ",U264="新加算Ⅱ",U264="新加算Ⅲ",U264="新加算Ⅴ（１）",U264="新加算Ⅴ（３）",U264="新加算Ⅴ（８）"),IF(OR(AQ264="○",AQ264="令和６年度中に満たす"),"入力済","未入力"),"")</f>
        <v/>
      </c>
      <c r="BD264" s="935" t="str">
        <f aca="false">IF(OR(U264="新加算Ⅰ",U264="新加算Ⅱ",U264="新加算Ⅴ（１）",U264="新加算Ⅴ（２）",U264="新加算Ⅴ（３）",U264="新加算Ⅴ（４）",U264="新加算Ⅴ（５）",U264="新加算Ⅴ（６）",U264="新加算Ⅴ（７）",U264="新加算Ⅴ（９）",U264="新加算Ⅴ（10）",U264="新加算Ⅴ（12）"),IF(OR(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（病院等（老健以外）)",K262&lt;&gt;"（介護予防）短期入所療養介護（医療院）"),AR264&lt;&gt;""),1,""),"")</f>
        <v/>
      </c>
      <c r="BE264" s="832" t="str">
        <f aca="false">IF(OR(U264="新加算Ⅰ",U264="新加算Ⅴ（１）",U264="新加算Ⅴ（２）",U264="新加算Ⅴ（５）",U264="新加算Ⅴ（７）",U264="新加算Ⅴ（10）"),IF(AS264="","未入力","入力済"),"")</f>
        <v/>
      </c>
      <c r="BF264" s="832" t="str">
        <f aca="false">G262</f>
        <v/>
      </c>
      <c r="BG264" s="832"/>
      <c r="BH264" s="832"/>
    </row>
    <row r="265" customFormat="false" ht="30" hidden="false" customHeight="true" outlineLevel="0" collapsed="false">
      <c r="A265" s="617"/>
      <c r="B265" s="732"/>
      <c r="C265" s="732"/>
      <c r="D265" s="732"/>
      <c r="E265" s="732"/>
      <c r="F265" s="732"/>
      <c r="G265" s="733"/>
      <c r="H265" s="733"/>
      <c r="I265" s="733"/>
      <c r="J265" s="861"/>
      <c r="K265" s="733"/>
      <c r="L265" s="862"/>
      <c r="M265" s="863"/>
      <c r="N265" s="860" t="str">
        <f aca="false">IF('別紙様式2-2（４・５月分）'!Q202="","",'別紙様式2-2（４・５月分）'!Q202)</f>
        <v/>
      </c>
      <c r="O265" s="864"/>
      <c r="P265" s="874"/>
      <c r="Q265" s="877"/>
      <c r="R265" s="875"/>
      <c r="S265" s="870"/>
      <c r="T265" s="844"/>
      <c r="U265" s="923"/>
      <c r="V265" s="871"/>
      <c r="W265" s="847"/>
      <c r="X265" s="924"/>
      <c r="Y265" s="668"/>
      <c r="Z265" s="924"/>
      <c r="AA265" s="668"/>
      <c r="AB265" s="924"/>
      <c r="AC265" s="668"/>
      <c r="AD265" s="924"/>
      <c r="AE265" s="668"/>
      <c r="AF265" s="668"/>
      <c r="AG265" s="668"/>
      <c r="AH265" s="850"/>
      <c r="AI265" s="851"/>
      <c r="AJ265" s="925"/>
      <c r="AK265" s="853"/>
      <c r="AL265" s="926"/>
      <c r="AM265" s="941"/>
      <c r="AN265" s="928"/>
      <c r="AO265" s="931"/>
      <c r="AP265" s="930"/>
      <c r="AQ265" s="931"/>
      <c r="AR265" s="932"/>
      <c r="AS265" s="933"/>
      <c r="AT265" s="936" t="str">
        <f aca="false">IF(AV264="","",IF(OR(U264="",AND(N265="ベア加算なし",OR(U264="新加算Ⅰ",U264="新加算Ⅱ",U264="新加算Ⅲ",U264="新加算Ⅳ"),AN264=""),AND(OR(U264="新加算Ⅰ",U264="新加算Ⅱ",U264="新加算Ⅲ",U264="新加算Ⅳ"),AO264=""),AND(OR(U264="新加算Ⅰ",U264="新加算Ⅱ",U264="新加算Ⅲ"),AQ264=""),AND(OR(U264="新加算Ⅰ",U264="新加算Ⅱ"),AR264=""),AND(OR(U264="新加算Ⅰ"),AS264="")),"！記入が必要な欄（ピンク色のセル）に空欄があります。空欄を埋めてください。",""))</f>
        <v/>
      </c>
      <c r="AU265" s="612"/>
      <c r="AV265" s="832"/>
      <c r="AW265" s="878" t="str">
        <f aca="false">IF('別紙様式2-2（４・５月分）'!O202="","",'別紙様式2-2（４・５月分）'!O202)</f>
        <v/>
      </c>
      <c r="AX265" s="834"/>
      <c r="AY265" s="937"/>
      <c r="AZ265" s="836" t="str">
        <f aca="false">IF(OR(U265="新加算Ⅰ",U265="新加算Ⅱ",U265="新加算Ⅲ",U265="新加算Ⅳ",U265="新加算Ⅴ（１）",U265="新加算Ⅴ（２）",U265="新加算Ⅴ（３）",U265="新加算ⅠⅤ（４）",U265="新加算Ⅴ（５）",U265="新加算Ⅴ（６）",U265="新加算Ⅴ（８）",U265="新加算Ⅴ（11）"),IF(AJ265="○","","未入力"),"")</f>
        <v/>
      </c>
      <c r="BA265" s="836" t="str">
        <f aca="false">IF(OR(V265="新加算Ⅰ",V265="新加算Ⅱ",V265="新加算Ⅲ",V265="新加算Ⅳ",V265="新加算Ⅴ（１）",V265="新加算Ⅴ（２）",V265="新加算Ⅴ（３）",V265="新加算ⅠⅤ（４）",V265="新加算Ⅴ（５）",V265="新加算Ⅴ（６）",V265="新加算Ⅴ（８）",V265="新加算Ⅴ（11）"),IF(AK265="○","","未入力"),"")</f>
        <v/>
      </c>
      <c r="BB265" s="836" t="str">
        <f aca="false">IF(OR(V265="新加算Ⅴ（７）",V265="新加算Ⅴ（９）",V265="新加算Ⅴ（10）",V265="新加算Ⅴ（12）",V265="新加算Ⅴ（13）",V265="新加算Ⅴ（14）"),IF(AL265="○","","未入力"),"")</f>
        <v/>
      </c>
      <c r="BC265" s="836" t="str">
        <f aca="false">IF(OR(V265="新加算Ⅰ",V265="新加算Ⅱ",V265="新加算Ⅲ",V265="新加算Ⅴ（１）",V265="新加算Ⅴ（３）",V265="新加算Ⅴ（８）"),IF(AM265="○","","未入力"),"")</f>
        <v/>
      </c>
      <c r="BD265" s="935" t="str">
        <f aca="false">IF(OR(V265="新加算Ⅰ",V265="新加算Ⅱ",V265="新加算Ⅴ（１）",V265="新加算Ⅴ（２）",V265="新加算Ⅴ（３）",V265="新加算Ⅴ（４）",V265="新加算Ⅴ（５）",V265="新加算Ⅴ（６）",V265="新加算Ⅴ（７）",V265="新加算Ⅴ（９）",V265="新加算Ⅴ（10）",V265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5" s="832" t="str">
        <f aca="false">IF(AND(U265&lt;&gt;"（参考）令和７年度の移行予定",OR(V265="新加算Ⅰ",V265="新加算Ⅴ（１）",V265="新加算Ⅴ（２）",V265="新加算Ⅴ（５）",V265="新加算Ⅴ（７）",V265="新加算Ⅴ（10）")),IF(AO265="","未入力",IF(AO265="いずれも取得していない","要件を満たさない","")),"")</f>
        <v/>
      </c>
      <c r="BF265" s="832" t="str">
        <f aca="false">G262</f>
        <v/>
      </c>
      <c r="BG265" s="832"/>
      <c r="BH265" s="832"/>
    </row>
    <row r="266" customFormat="false" ht="30" hidden="false" customHeight="true" outlineLevel="0" collapsed="false">
      <c r="A266" s="731" t="n">
        <v>64</v>
      </c>
      <c r="B266" s="618" t="str">
        <f aca="false">IF(基本情報入力シート!C117="","",基本情報入力シート!C117)</f>
        <v/>
      </c>
      <c r="C266" s="618"/>
      <c r="D266" s="618"/>
      <c r="E266" s="618"/>
      <c r="F266" s="618"/>
      <c r="G266" s="619" t="str">
        <f aca="false">IF(基本情報入力シート!M117="","",基本情報入力シート!M117)</f>
        <v/>
      </c>
      <c r="H266" s="619" t="str">
        <f aca="false">IF(基本情報入力シート!R117="","",基本情報入力シート!R117)</f>
        <v/>
      </c>
      <c r="I266" s="619" t="str">
        <f aca="false">IF(基本情報入力シート!W117="","",基本情報入力シート!W117)</f>
        <v/>
      </c>
      <c r="J266" s="809" t="str">
        <f aca="false">IF(基本情報入力シート!X117="","",基本情報入力シート!X117)</f>
        <v/>
      </c>
      <c r="K266" s="619" t="str">
        <f aca="false">IF(基本情報入力シート!Y117="","",基本情報入力シート!Y117)</f>
        <v/>
      </c>
      <c r="L266" s="810" t="str">
        <f aca="false">IF(基本情報入力シート!AB117="","",基本情報入力シート!AB117)</f>
        <v/>
      </c>
      <c r="M266" s="811" t="e">
        <f aca="false">IF(基本情報入力シート!AC117="","",基本情報入力シート!AC117)</f>
        <v>#N/A</v>
      </c>
      <c r="N266" s="812" t="str">
        <f aca="false">IF('別紙様式2-2（４・５月分）'!Q203="","",'別紙様式2-2（４・５月分）'!Q203)</f>
        <v/>
      </c>
      <c r="O266" s="864" t="e">
        <f aca="false">IF(SUM('別紙様式2-2（４・５月分）'!R203:R205)=0,"",SUM('別紙様式2-2（４・５月分）'!R203:R205))</f>
        <v>#N/A</v>
      </c>
      <c r="P266" s="814" t="e">
        <f aca="false">IFERROR(VLOOKUP('別紙様式2-2（４・５月分）'!AR203,【参考】数式用!$AT$5:$AU$22,2,FALSE),"")))</f>
        <v>#N/A</v>
      </c>
      <c r="Q266" s="814"/>
      <c r="R266" s="814"/>
      <c r="S266" s="865" t="e">
        <f aca="false">IFERROR(VLOOKUP(K266,【参考】数式用!$A$5:$AB$27,MATCH(P266,【参考】数式用!$B$4:$AB$4,0)+1,0),"")))</f>
        <v>#N/A</v>
      </c>
      <c r="T266" s="816" t="s">
        <v>463</v>
      </c>
      <c r="U266" s="904" t="str">
        <f aca="false">IF('別紙様式2-3（６月以降分）'!U266="","",'別紙様式2-3（６月以降分）'!U266)</f>
        <v/>
      </c>
      <c r="V266" s="866" t="e">
        <f aca="false">IFERROR(VLOOKUP(K266,【参考】数式用!$A$5:$AB$27,MATCH(U266,【参考】数式用!$B$4:$AB$4,0)+1,0),"")))</f>
        <v>#N/A</v>
      </c>
      <c r="W266" s="819" t="s">
        <v>114</v>
      </c>
      <c r="X266" s="905" t="n">
        <f aca="false">'別紙様式2-3（６月以降分）'!X266</f>
        <v>6</v>
      </c>
      <c r="Y266" s="627" t="s">
        <v>115</v>
      </c>
      <c r="Z266" s="905" t="n">
        <f aca="false">'別紙様式2-3（６月以降分）'!Z266</f>
        <v>6</v>
      </c>
      <c r="AA266" s="627" t="s">
        <v>406</v>
      </c>
      <c r="AB266" s="905" t="n">
        <f aca="false">'別紙様式2-3（６月以降分）'!AB266</f>
        <v>7</v>
      </c>
      <c r="AC266" s="627" t="s">
        <v>115</v>
      </c>
      <c r="AD266" s="905" t="n">
        <f aca="false">'別紙様式2-3（６月以降分）'!AD266</f>
        <v>3</v>
      </c>
      <c r="AE266" s="627" t="s">
        <v>116</v>
      </c>
      <c r="AF266" s="627" t="s">
        <v>127</v>
      </c>
      <c r="AG266" s="627" t="n">
        <f aca="false">IF(X266&gt;=1,(AB266*12+AD266)-(X266*12+Z266)+1,"")</f>
        <v>10</v>
      </c>
      <c r="AH266" s="822" t="s">
        <v>407</v>
      </c>
      <c r="AI266" s="867" t="str">
        <f aca="false">'別紙様式2-3（６月以降分）'!AI266</f>
        <v/>
      </c>
      <c r="AJ266" s="906" t="str">
        <f aca="false">'別紙様式2-3（６月以降分）'!AJ266</f>
        <v/>
      </c>
      <c r="AK266" s="938" t="n">
        <f aca="false">'別紙様式2-3（６月以降分）'!AK266</f>
        <v>0</v>
      </c>
      <c r="AL266" s="908" t="str">
        <f aca="false">IF('別紙様式2-3（６月以降分）'!AL266="","",'別紙様式2-3（６月以降分）'!AL266)</f>
        <v/>
      </c>
      <c r="AM266" s="909" t="n">
        <f aca="false">'別紙様式2-3（６月以降分）'!AM266</f>
        <v>0</v>
      </c>
      <c r="AN266" s="910" t="str">
        <f aca="false">IF('別紙様式2-3（６月以降分）'!AN266="","",'別紙様式2-3（６月以降分）'!AN266)</f>
        <v/>
      </c>
      <c r="AO266" s="705" t="str">
        <f aca="false">IF('別紙様式2-3（６月以降分）'!AO266="","",'別紙様式2-3（６月以降分）'!AO266)</f>
        <v/>
      </c>
      <c r="AP266" s="912" t="str">
        <f aca="false">IF('別紙様式2-3（６月以降分）'!AP266="","",'別紙様式2-3（６月以降分）'!AP266)</f>
        <v/>
      </c>
      <c r="AQ266" s="705" t="str">
        <f aca="false">IF('別紙様式2-3（６月以降分）'!AQ266="","",'別紙様式2-3（６月以降分）'!AQ266)</f>
        <v/>
      </c>
      <c r="AR266" s="914" t="str">
        <f aca="false">IF('別紙様式2-3（６月以降分）'!AR266="","",'別紙様式2-3（６月以降分）'!AR266)</f>
        <v/>
      </c>
      <c r="AS266" s="915" t="str">
        <f aca="false">IF('別紙様式2-3（６月以降分）'!AS266="","",'別紙様式2-3（６月以降分）'!AS266)</f>
        <v/>
      </c>
      <c r="AT266" s="916" t="str">
        <f aca="false">IF(AV268="","",IF(V268&lt;V266,"！加算の要件上は問題ありませんが、令和６年度当初の新加算の加算率と比較して、移行後の加算率が下がる計画になっています。",""))</f>
        <v/>
      </c>
      <c r="AU266" s="939"/>
      <c r="AV266" s="918"/>
      <c r="AW266" s="878" t="str">
        <f aca="false">IF('別紙様式2-2（４・５月分）'!O203="","",'別紙様式2-2（４・５月分）'!O203)</f>
        <v/>
      </c>
      <c r="AX266" s="834" t="e">
        <f aca="false">IF(SUM('別紙様式2-2（４・５月分）'!P203:P205)=0,"",SUM('別紙様式2-2（４・５月分）'!P203:P205))</f>
        <v>#N/A</v>
      </c>
      <c r="AY266" s="940" t="e">
        <f aca="false">IFERROR(VLOOKUP(K266,【参考】数式用!$AJ$2:$AK$24,2,FALSE),"")))</f>
        <v>#N/A</v>
      </c>
      <c r="AZ266" s="685"/>
      <c r="BE266" s="12"/>
      <c r="BF266" s="832" t="str">
        <f aca="false">G266</f>
        <v/>
      </c>
      <c r="BG266" s="832"/>
      <c r="BH266" s="832"/>
    </row>
    <row r="267" customFormat="false" ht="15" hidden="false" customHeight="true" outlineLevel="0" collapsed="false">
      <c r="A267" s="731"/>
      <c r="B267" s="618"/>
      <c r="C267" s="618"/>
      <c r="D267" s="618"/>
      <c r="E267" s="618"/>
      <c r="F267" s="618"/>
      <c r="G267" s="619"/>
      <c r="H267" s="619"/>
      <c r="I267" s="619"/>
      <c r="J267" s="809"/>
      <c r="K267" s="619"/>
      <c r="L267" s="810"/>
      <c r="M267" s="811"/>
      <c r="N267" s="838" t="str">
        <f aca="false">IF('別紙様式2-2（４・５月分）'!Q204="","",'別紙様式2-2（４・５月分）'!Q204)</f>
        <v/>
      </c>
      <c r="O267" s="864"/>
      <c r="P267" s="814"/>
      <c r="Q267" s="814"/>
      <c r="R267" s="814"/>
      <c r="S267" s="865"/>
      <c r="T267" s="816"/>
      <c r="U267" s="904"/>
      <c r="V267" s="866"/>
      <c r="W267" s="819"/>
      <c r="X267" s="905"/>
      <c r="Y267" s="627"/>
      <c r="Z267" s="905"/>
      <c r="AA267" s="627"/>
      <c r="AB267" s="905"/>
      <c r="AC267" s="627"/>
      <c r="AD267" s="905"/>
      <c r="AE267" s="627"/>
      <c r="AF267" s="627"/>
      <c r="AG267" s="627"/>
      <c r="AH267" s="822"/>
      <c r="AI267" s="867"/>
      <c r="AJ267" s="906"/>
      <c r="AK267" s="938"/>
      <c r="AL267" s="908"/>
      <c r="AM267" s="909"/>
      <c r="AN267" s="910"/>
      <c r="AO267" s="705"/>
      <c r="AP267" s="912"/>
      <c r="AQ267" s="705"/>
      <c r="AR267" s="914"/>
      <c r="AS267" s="915"/>
      <c r="AT267" s="921" t="str">
        <f aca="false">IF(AV268="","",IF(OR(AB268="",AB268&lt;&gt;7,AD268="",AD268&lt;&gt;3),"！算定期間の終わりが令和７年３月になっていません。年度内の廃止予定等がなければ、算定対象月を令和７年３月にしてください。",""))</f>
        <v/>
      </c>
      <c r="AU267" s="939"/>
      <c r="AV267" s="918"/>
      <c r="AW267" s="878" t="str">
        <f aca="false">IF('別紙様式2-2（４・５月分）'!O204="","",'別紙様式2-2（４・５月分）'!O204)</f>
        <v/>
      </c>
      <c r="AX267" s="834"/>
      <c r="AY267" s="940"/>
      <c r="AZ267" s="574"/>
      <c r="BE267" s="12"/>
      <c r="BF267" s="832" t="str">
        <f aca="false">G266</f>
        <v/>
      </c>
      <c r="BG267" s="832"/>
      <c r="BH267" s="832"/>
    </row>
    <row r="268" customFormat="false" ht="15" hidden="false" customHeight="true" outlineLevel="0" collapsed="false">
      <c r="A268" s="731"/>
      <c r="B268" s="618"/>
      <c r="C268" s="618"/>
      <c r="D268" s="618"/>
      <c r="E268" s="618"/>
      <c r="F268" s="618"/>
      <c r="G268" s="619"/>
      <c r="H268" s="619"/>
      <c r="I268" s="619"/>
      <c r="J268" s="809"/>
      <c r="K268" s="619"/>
      <c r="L268" s="810"/>
      <c r="M268" s="811"/>
      <c r="N268" s="838"/>
      <c r="O268" s="864"/>
      <c r="P268" s="874" t="s">
        <v>118</v>
      </c>
      <c r="Q268" s="877" t="e">
        <f aca="false">IFERROR(VLOOKUP('別紙様式2-2（４・５月分）'!AR203,【参考】数式用!$AT$5:$AV$22,3,FALSE),"")))</f>
        <v>#N/A</v>
      </c>
      <c r="R268" s="875" t="s">
        <v>120</v>
      </c>
      <c r="S268" s="876" t="e">
        <f aca="false">IFERROR(VLOOKUP(K266,【参考】数式用!$A$5:$AB$27,MATCH(Q268,【参考】数式用!$B$4:$AB$4,0)+1,0),"")))</f>
        <v>#N/A</v>
      </c>
      <c r="T268" s="844" t="s">
        <v>464</v>
      </c>
      <c r="U268" s="923"/>
      <c r="V268" s="871" t="e">
        <f aca="false">IFERROR(VLOOKUP(K266,【参考】数式用!$A$5:$AB$27,MATCH(U268,【参考】数式用!$B$4:$AB$4,0)+1,0),"")))</f>
        <v>#N/A</v>
      </c>
      <c r="W268" s="847" t="s">
        <v>114</v>
      </c>
      <c r="X268" s="924"/>
      <c r="Y268" s="668" t="s">
        <v>115</v>
      </c>
      <c r="Z268" s="924"/>
      <c r="AA268" s="668" t="s">
        <v>406</v>
      </c>
      <c r="AB268" s="924"/>
      <c r="AC268" s="668" t="s">
        <v>115</v>
      </c>
      <c r="AD268" s="924"/>
      <c r="AE268" s="668" t="s">
        <v>116</v>
      </c>
      <c r="AF268" s="668" t="s">
        <v>127</v>
      </c>
      <c r="AG268" s="668" t="str">
        <f aca="false">IF(X268&gt;=1,(AB268*12+AD268)-(X268*12+Z268)+1,"")</f>
        <v/>
      </c>
      <c r="AH268" s="850" t="s">
        <v>407</v>
      </c>
      <c r="AI268" s="851" t="str">
        <f aca="false">IFERROR(ROUNDDOWN(ROUND(L266*V268,0)*M266,0)*AG268,"")</f>
        <v/>
      </c>
      <c r="AJ268" s="925" t="str">
        <f aca="false">IFERROR(ROUNDDOWN(ROUND((L266*(V268-AX266)),0)*M266,0)*AG268,"")</f>
        <v/>
      </c>
      <c r="AK268" s="853" t="e">
        <f aca="false">IFERROR(ROUNDDOWN(ROUNDDOWN(ROUND(L266*VLOOKUP(K266,【参考】数式用!$A$5:$AB$27,MATCH("新加算Ⅳ",【参考】数式用!$B$4:$AB$4,0)+1,0),0)*M266,0)*AG268*0.5,0),"")),0),0),0))</f>
        <v>#N/A</v>
      </c>
      <c r="AL268" s="926"/>
      <c r="AM268" s="941" t="e">
        <f aca="false">IFERROR(IF('別紙様式2-2（４・５月分）'!Q205="ベア加算","", IF(OR(U268="新加算Ⅰ",U268="新加算Ⅱ",U268="新加算Ⅲ",U268="新加算Ⅳ"),ROUNDDOWN(ROUND(L266*VLOOKUP(K266,【参考】数式用!$A$5:$I$27,MATCH("ベア加算",【参考】数式用!$B$4:$I$4,0)+1,0),0)*M266,0)*AG268,"")),"")),0),0))))</f>
        <v>#N/A</v>
      </c>
      <c r="AN268" s="928"/>
      <c r="AO268" s="931"/>
      <c r="AP268" s="930"/>
      <c r="AQ268" s="931"/>
      <c r="AR268" s="932"/>
      <c r="AS268" s="933"/>
      <c r="AT268" s="921"/>
      <c r="AU268" s="612"/>
      <c r="AV268" s="832" t="str">
        <f aca="false">IF(OR(AB266&lt;&gt;7,AD266&lt;&gt;3),"V列に色付け","")</f>
        <v/>
      </c>
      <c r="AW268" s="878"/>
      <c r="AX268" s="834"/>
      <c r="AY268" s="934"/>
      <c r="AZ268" s="836" t="e">
        <f aca="false">IF(AM268&lt;&gt;"",IF(AN268="○","入力済","未入力"),"")</f>
        <v>#N/A</v>
      </c>
      <c r="BA268" s="836" t="str">
        <f aca="false">IF(OR(U268="新加算Ⅰ",U268="新加算Ⅱ",U268="新加算Ⅲ",U268="新加算Ⅳ",U268="新加算Ⅴ（１）",U268="新加算Ⅴ（２）",U268="新加算Ⅴ（３）",U268="新加算ⅠⅤ（４）",U268="新加算Ⅴ（５）",U268="新加算Ⅴ（６）",U268="新加算Ⅴ（８）",U268="新加算Ⅴ（11）"),IF(OR(AO268="○",AO268="令和６年度中に満たす"),"入力済","未入力"),"")</f>
        <v/>
      </c>
      <c r="BB268" s="836" t="str">
        <f aca="false">IF(OR(U268="新加算Ⅴ（７）",U268="新加算Ⅴ（９）",U268="新加算Ⅴ（10）",U268="新加算Ⅴ（12）",U268="新加算Ⅴ（13）",U268="新加算Ⅴ（14）"),IF(OR(AP268="○",AP268="令和６年度中に満たす"),"入力済","未入力"),"")</f>
        <v/>
      </c>
      <c r="BC268" s="836" t="str">
        <f aca="false">IF(OR(U268="新加算Ⅰ",U268="新加算Ⅱ",U268="新加算Ⅲ",U268="新加算Ⅴ（１）",U268="新加算Ⅴ（３）",U268="新加算Ⅴ（８）"),IF(OR(AQ268="○",AQ268="令和６年度中に満たす"),"入力済","未入力"),"")</f>
        <v/>
      </c>
      <c r="BD268" s="935" t="str">
        <f aca="false">IF(OR(U268="新加算Ⅰ",U268="新加算Ⅱ",U268="新加算Ⅴ（１）",U268="新加算Ⅴ（２）",U268="新加算Ⅴ（３）",U268="新加算Ⅴ（４）",U268="新加算Ⅴ（５）",U268="新加算Ⅴ（６）",U268="新加算Ⅴ（７）",U268="新加算Ⅴ（９）",U268="新加算Ⅴ（10）",U268="新加算Ⅴ（12）"),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（病院等（老健以外）)",K266&lt;&gt;"（介護予防）短期入所療養介護（医療院）"),AR268&lt;&gt;""),1,""),"")</f>
        <v/>
      </c>
      <c r="BE268" s="832" t="str">
        <f aca="false">IF(OR(U268="新加算Ⅰ",U268="新加算Ⅴ（１）",U268="新加算Ⅴ（２）",U268="新加算Ⅴ（５）",U268="新加算Ⅴ（７）",U268="新加算Ⅴ（10）"),IF(AS268="","未入力","入力済"),"")</f>
        <v/>
      </c>
      <c r="BF268" s="832" t="str">
        <f aca="false">G266</f>
        <v/>
      </c>
      <c r="BG268" s="832"/>
      <c r="BH268" s="832"/>
    </row>
    <row r="269" customFormat="false" ht="30" hidden="false" customHeight="true" outlineLevel="0" collapsed="false">
      <c r="A269" s="731"/>
      <c r="B269" s="618"/>
      <c r="C269" s="618"/>
      <c r="D269" s="618"/>
      <c r="E269" s="618"/>
      <c r="F269" s="618"/>
      <c r="G269" s="619"/>
      <c r="H269" s="619"/>
      <c r="I269" s="619"/>
      <c r="J269" s="809"/>
      <c r="K269" s="619"/>
      <c r="L269" s="810"/>
      <c r="M269" s="811"/>
      <c r="N269" s="860" t="str">
        <f aca="false">IF('別紙様式2-2（４・５月分）'!Q205="","",'別紙様式2-2（４・５月分）'!Q205)</f>
        <v/>
      </c>
      <c r="O269" s="864"/>
      <c r="P269" s="874"/>
      <c r="Q269" s="877"/>
      <c r="R269" s="875"/>
      <c r="S269" s="876"/>
      <c r="T269" s="844"/>
      <c r="U269" s="923"/>
      <c r="V269" s="871"/>
      <c r="W269" s="847"/>
      <c r="X269" s="924"/>
      <c r="Y269" s="668"/>
      <c r="Z269" s="924"/>
      <c r="AA269" s="668"/>
      <c r="AB269" s="924"/>
      <c r="AC269" s="668"/>
      <c r="AD269" s="924"/>
      <c r="AE269" s="668"/>
      <c r="AF269" s="668"/>
      <c r="AG269" s="668"/>
      <c r="AH269" s="850"/>
      <c r="AI269" s="851"/>
      <c r="AJ269" s="925"/>
      <c r="AK269" s="853"/>
      <c r="AL269" s="926"/>
      <c r="AM269" s="941"/>
      <c r="AN269" s="928"/>
      <c r="AO269" s="931"/>
      <c r="AP269" s="930"/>
      <c r="AQ269" s="931"/>
      <c r="AR269" s="932"/>
      <c r="AS269" s="933"/>
      <c r="AT269" s="936" t="str">
        <f aca="false">IF(AV268="","",IF(OR(U268="",AND(N269="ベア加算なし",OR(U268="新加算Ⅰ",U268="新加算Ⅱ",U268="新加算Ⅲ",U268="新加算Ⅳ"),AN268=""),AND(OR(U268="新加算Ⅰ",U268="新加算Ⅱ",U268="新加算Ⅲ",U268="新加算Ⅳ"),AO268=""),AND(OR(U268="新加算Ⅰ",U268="新加算Ⅱ",U268="新加算Ⅲ"),AQ268=""),AND(OR(U268="新加算Ⅰ",U268="新加算Ⅱ"),AR268=""),AND(OR(U268="新加算Ⅰ"),AS268="")),"！記入が必要な欄（ピンク色のセル）に空欄があります。空欄を埋めてください。",""))</f>
        <v/>
      </c>
      <c r="AU269" s="612"/>
      <c r="AV269" s="832"/>
      <c r="AW269" s="878" t="str">
        <f aca="false">IF('別紙様式2-2（４・５月分）'!O205="","",'別紙様式2-2（４・５月分）'!O205)</f>
        <v/>
      </c>
      <c r="AX269" s="834"/>
      <c r="AY269" s="937"/>
      <c r="AZ269" s="836" t="str">
        <f aca="false">IF(OR(U269="新加算Ⅰ",U269="新加算Ⅱ",U269="新加算Ⅲ",U269="新加算Ⅳ",U269="新加算Ⅴ（１）",U269="新加算Ⅴ（２）",U269="新加算Ⅴ（３）",U269="新加算ⅠⅤ（４）",U269="新加算Ⅴ（５）",U269="新加算Ⅴ（６）",U269="新加算Ⅴ（８）",U269="新加算Ⅴ（11）"),IF(AJ269="○","","未入力"),"")</f>
        <v/>
      </c>
      <c r="BA269" s="836" t="str">
        <f aca="false">IF(OR(V269="新加算Ⅰ",V269="新加算Ⅱ",V269="新加算Ⅲ",V269="新加算Ⅳ",V269="新加算Ⅴ（１）",V269="新加算Ⅴ（２）",V269="新加算Ⅴ（３）",V269="新加算ⅠⅤ（４）",V269="新加算Ⅴ（５）",V269="新加算Ⅴ（６）",V269="新加算Ⅴ（８）",V269="新加算Ⅴ（11）"),IF(AK269="○","","未入力"),"")</f>
        <v/>
      </c>
      <c r="BB269" s="836" t="str">
        <f aca="false">IF(OR(V269="新加算Ⅴ（７）",V269="新加算Ⅴ（９）",V269="新加算Ⅴ（10）",V269="新加算Ⅴ（12）",V269="新加算Ⅴ（13）",V269="新加算Ⅴ（14）"),IF(AL269="○","","未入力"),"")</f>
        <v/>
      </c>
      <c r="BC269" s="836" t="str">
        <f aca="false">IF(OR(V269="新加算Ⅰ",V269="新加算Ⅱ",V269="新加算Ⅲ",V269="新加算Ⅴ（１）",V269="新加算Ⅴ（３）",V269="新加算Ⅴ（８）"),IF(AM269="○","","未入力"),"")</f>
        <v/>
      </c>
      <c r="BD269" s="935" t="str">
        <f aca="false">IF(OR(V269="新加算Ⅰ",V269="新加算Ⅱ",V269="新加算Ⅴ（１）",V269="新加算Ⅴ（２）",V269="新加算Ⅴ（３）",V269="新加算Ⅴ（４）",V269="新加算Ⅴ（５）",V269="新加算Ⅴ（６）",V269="新加算Ⅴ（７）",V269="新加算Ⅴ（９）",V269="新加算Ⅴ（10）",V269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9" s="832" t="str">
        <f aca="false">IF(AND(U269&lt;&gt;"（参考）令和７年度の移行予定",OR(V269="新加算Ⅰ",V269="新加算Ⅴ（１）",V269="新加算Ⅴ（２）",V269="新加算Ⅴ（５）",V269="新加算Ⅴ（７）",V269="新加算Ⅴ（10）")),IF(AO269="","未入力",IF(AO269="いずれも取得していない","要件を満たさない","")),"")</f>
        <v/>
      </c>
      <c r="BF269" s="832" t="str">
        <f aca="false">G266</f>
        <v/>
      </c>
      <c r="BG269" s="832"/>
      <c r="BH269" s="832"/>
    </row>
    <row r="270" customFormat="false" ht="30" hidden="false" customHeight="true" outlineLevel="0" collapsed="false">
      <c r="A270" s="617" t="n">
        <v>65</v>
      </c>
      <c r="B270" s="732" t="str">
        <f aca="false">IF(基本情報入力シート!C118="","",基本情報入力シート!C118)</f>
        <v/>
      </c>
      <c r="C270" s="732"/>
      <c r="D270" s="732"/>
      <c r="E270" s="732"/>
      <c r="F270" s="732"/>
      <c r="G270" s="733" t="str">
        <f aca="false">IF(基本情報入力シート!M118="","",基本情報入力シート!M118)</f>
        <v/>
      </c>
      <c r="H270" s="733" t="str">
        <f aca="false">IF(基本情報入力シート!R118="","",基本情報入力シート!R118)</f>
        <v/>
      </c>
      <c r="I270" s="733" t="str">
        <f aca="false">IF(基本情報入力シート!W118="","",基本情報入力シート!W118)</f>
        <v/>
      </c>
      <c r="J270" s="861" t="str">
        <f aca="false">IF(基本情報入力シート!X118="","",基本情報入力シート!X118)</f>
        <v/>
      </c>
      <c r="K270" s="733" t="str">
        <f aca="false">IF(基本情報入力シート!Y118="","",基本情報入力シート!Y118)</f>
        <v/>
      </c>
      <c r="L270" s="862" t="str">
        <f aca="false">IF(基本情報入力シート!AB118="","",基本情報入力シート!AB118)</f>
        <v/>
      </c>
      <c r="M270" s="863" t="e">
        <f aca="false">IF(基本情報入力シート!AC118="","",基本情報入力シート!AC118)</f>
        <v>#N/A</v>
      </c>
      <c r="N270" s="812" t="str">
        <f aca="false">IF('別紙様式2-2（４・５月分）'!Q206="","",'別紙様式2-2（４・５月分）'!Q206)</f>
        <v/>
      </c>
      <c r="O270" s="864" t="e">
        <f aca="false">IF(SUM('別紙様式2-2（４・５月分）'!R206:R208)=0,"",SUM('別紙様式2-2（４・５月分）'!R206:R208))</f>
        <v>#N/A</v>
      </c>
      <c r="P270" s="814" t="e">
        <f aca="false">IFERROR(VLOOKUP('別紙様式2-2（４・５月分）'!AR206,【参考】数式用!$AT$5:$AU$22,2,FALSE),"")))</f>
        <v>#N/A</v>
      </c>
      <c r="Q270" s="814"/>
      <c r="R270" s="814"/>
      <c r="S270" s="865" t="e">
        <f aca="false">IFERROR(VLOOKUP(K270,【参考】数式用!$A$5:$AB$27,MATCH(P270,【参考】数式用!$B$4:$AB$4,0)+1,0),"")))</f>
        <v>#N/A</v>
      </c>
      <c r="T270" s="816" t="s">
        <v>463</v>
      </c>
      <c r="U270" s="904" t="str">
        <f aca="false">IF('別紙様式2-3（６月以降分）'!U270="","",'別紙様式2-3（６月以降分）'!U270)</f>
        <v/>
      </c>
      <c r="V270" s="866" t="e">
        <f aca="false">IFERROR(VLOOKUP(K270,【参考】数式用!$A$5:$AB$27,MATCH(U270,【参考】数式用!$B$4:$AB$4,0)+1,0),"")))</f>
        <v>#N/A</v>
      </c>
      <c r="W270" s="819" t="s">
        <v>114</v>
      </c>
      <c r="X270" s="905" t="n">
        <f aca="false">'別紙様式2-3（６月以降分）'!X270</f>
        <v>6</v>
      </c>
      <c r="Y270" s="627" t="s">
        <v>115</v>
      </c>
      <c r="Z270" s="905" t="n">
        <f aca="false">'別紙様式2-3（６月以降分）'!Z270</f>
        <v>6</v>
      </c>
      <c r="AA270" s="627" t="s">
        <v>406</v>
      </c>
      <c r="AB270" s="905" t="n">
        <f aca="false">'別紙様式2-3（６月以降分）'!AB270</f>
        <v>7</v>
      </c>
      <c r="AC270" s="627" t="s">
        <v>115</v>
      </c>
      <c r="AD270" s="905" t="n">
        <f aca="false">'別紙様式2-3（６月以降分）'!AD270</f>
        <v>3</v>
      </c>
      <c r="AE270" s="627" t="s">
        <v>116</v>
      </c>
      <c r="AF270" s="627" t="s">
        <v>127</v>
      </c>
      <c r="AG270" s="627" t="n">
        <f aca="false">IF(X270&gt;=1,(AB270*12+AD270)-(X270*12+Z270)+1,"")</f>
        <v>10</v>
      </c>
      <c r="AH270" s="822" t="s">
        <v>407</v>
      </c>
      <c r="AI270" s="867" t="str">
        <f aca="false">'別紙様式2-3（６月以降分）'!AI270</f>
        <v/>
      </c>
      <c r="AJ270" s="906" t="str">
        <f aca="false">'別紙様式2-3（６月以降分）'!AJ270</f>
        <v/>
      </c>
      <c r="AK270" s="938" t="n">
        <f aca="false">'別紙様式2-3（６月以降分）'!AK270</f>
        <v>0</v>
      </c>
      <c r="AL270" s="908" t="str">
        <f aca="false">IF('別紙様式2-3（６月以降分）'!AL270="","",'別紙様式2-3（６月以降分）'!AL270)</f>
        <v/>
      </c>
      <c r="AM270" s="909" t="n">
        <f aca="false">'別紙様式2-3（６月以降分）'!AM270</f>
        <v>0</v>
      </c>
      <c r="AN270" s="910" t="str">
        <f aca="false">IF('別紙様式2-3（６月以降分）'!AN270="","",'別紙様式2-3（６月以降分）'!AN270)</f>
        <v/>
      </c>
      <c r="AO270" s="705" t="str">
        <f aca="false">IF('別紙様式2-3（６月以降分）'!AO270="","",'別紙様式2-3（６月以降分）'!AO270)</f>
        <v/>
      </c>
      <c r="AP270" s="912" t="str">
        <f aca="false">IF('別紙様式2-3（６月以降分）'!AP270="","",'別紙様式2-3（６月以降分）'!AP270)</f>
        <v/>
      </c>
      <c r="AQ270" s="705" t="str">
        <f aca="false">IF('別紙様式2-3（６月以降分）'!AQ270="","",'別紙様式2-3（６月以降分）'!AQ270)</f>
        <v/>
      </c>
      <c r="AR270" s="914" t="str">
        <f aca="false">IF('別紙様式2-3（６月以降分）'!AR270="","",'別紙様式2-3（６月以降分）'!AR270)</f>
        <v/>
      </c>
      <c r="AS270" s="915" t="str">
        <f aca="false">IF('別紙様式2-3（６月以降分）'!AS270="","",'別紙様式2-3（６月以降分）'!AS270)</f>
        <v/>
      </c>
      <c r="AT270" s="916" t="str">
        <f aca="false">IF(AV272="","",IF(V272&lt;V270,"！加算の要件上は問題ありませんが、令和６年度当初の新加算の加算率と比較して、移行後の加算率が下がる計画になっています。",""))</f>
        <v/>
      </c>
      <c r="AU270" s="939"/>
      <c r="AV270" s="918"/>
      <c r="AW270" s="878" t="str">
        <f aca="false">IF('別紙様式2-2（４・５月分）'!O206="","",'別紙様式2-2（４・５月分）'!O206)</f>
        <v/>
      </c>
      <c r="AX270" s="834" t="e">
        <f aca="false">IF(SUM('別紙様式2-2（４・５月分）'!P206:P208)=0,"",SUM('別紙様式2-2（４・５月分）'!P206:P208))</f>
        <v>#N/A</v>
      </c>
      <c r="AY270" s="920" t="e">
        <f aca="false">IFERROR(VLOOKUP(K270,【参考】数式用!$AJ$2:$AK$24,2,FALSE),"")))</f>
        <v>#N/A</v>
      </c>
      <c r="AZ270" s="685"/>
      <c r="BE270" s="12"/>
      <c r="BF270" s="832" t="str">
        <f aca="false">G270</f>
        <v/>
      </c>
      <c r="BG270" s="832"/>
      <c r="BH270" s="832"/>
    </row>
    <row r="271" customFormat="false" ht="15" hidden="false" customHeight="true" outlineLevel="0" collapsed="false">
      <c r="A271" s="617"/>
      <c r="B271" s="732"/>
      <c r="C271" s="732"/>
      <c r="D271" s="732"/>
      <c r="E271" s="732"/>
      <c r="F271" s="732"/>
      <c r="G271" s="733"/>
      <c r="H271" s="733"/>
      <c r="I271" s="733"/>
      <c r="J271" s="861"/>
      <c r="K271" s="733"/>
      <c r="L271" s="862"/>
      <c r="M271" s="863"/>
      <c r="N271" s="838" t="str">
        <f aca="false">IF('別紙様式2-2（４・５月分）'!Q207="","",'別紙様式2-2（４・５月分）'!Q207)</f>
        <v/>
      </c>
      <c r="O271" s="864"/>
      <c r="P271" s="814"/>
      <c r="Q271" s="814"/>
      <c r="R271" s="814"/>
      <c r="S271" s="865"/>
      <c r="T271" s="816"/>
      <c r="U271" s="904"/>
      <c r="V271" s="866"/>
      <c r="W271" s="819"/>
      <c r="X271" s="905"/>
      <c r="Y271" s="627"/>
      <c r="Z271" s="905"/>
      <c r="AA271" s="627"/>
      <c r="AB271" s="905"/>
      <c r="AC271" s="627"/>
      <c r="AD271" s="905"/>
      <c r="AE271" s="627"/>
      <c r="AF271" s="627"/>
      <c r="AG271" s="627"/>
      <c r="AH271" s="822"/>
      <c r="AI271" s="867"/>
      <c r="AJ271" s="906"/>
      <c r="AK271" s="938"/>
      <c r="AL271" s="908"/>
      <c r="AM271" s="909"/>
      <c r="AN271" s="910"/>
      <c r="AO271" s="705"/>
      <c r="AP271" s="912"/>
      <c r="AQ271" s="705"/>
      <c r="AR271" s="914"/>
      <c r="AS271" s="915"/>
      <c r="AT271" s="921" t="str">
        <f aca="false">IF(AV272="","",IF(OR(AB272="",AB272&lt;&gt;7,AD272="",AD272&lt;&gt;3),"！算定期間の終わりが令和７年３月になっていません。年度内の廃止予定等がなければ、算定対象月を令和７年３月にしてください。",""))</f>
        <v/>
      </c>
      <c r="AU271" s="939"/>
      <c r="AV271" s="918"/>
      <c r="AW271" s="878" t="str">
        <f aca="false">IF('別紙様式2-2（４・５月分）'!O207="","",'別紙様式2-2（４・５月分）'!O207)</f>
        <v/>
      </c>
      <c r="AX271" s="834"/>
      <c r="AY271" s="920"/>
      <c r="AZ271" s="574"/>
      <c r="BE271" s="12"/>
      <c r="BF271" s="832" t="str">
        <f aca="false">G270</f>
        <v/>
      </c>
      <c r="BG271" s="832"/>
      <c r="BH271" s="832"/>
    </row>
    <row r="272" customFormat="false" ht="15" hidden="false" customHeight="true" outlineLevel="0" collapsed="false">
      <c r="A272" s="617"/>
      <c r="B272" s="732"/>
      <c r="C272" s="732"/>
      <c r="D272" s="732"/>
      <c r="E272" s="732"/>
      <c r="F272" s="732"/>
      <c r="G272" s="733"/>
      <c r="H272" s="733"/>
      <c r="I272" s="733"/>
      <c r="J272" s="861"/>
      <c r="K272" s="733"/>
      <c r="L272" s="862"/>
      <c r="M272" s="863"/>
      <c r="N272" s="838"/>
      <c r="O272" s="864"/>
      <c r="P272" s="874" t="s">
        <v>118</v>
      </c>
      <c r="Q272" s="877" t="e">
        <f aca="false">IFERROR(VLOOKUP('別紙様式2-2（４・５月分）'!AR206,【参考】数式用!$AT$5:$AV$22,3,FALSE),"")))</f>
        <v>#N/A</v>
      </c>
      <c r="R272" s="875" t="s">
        <v>120</v>
      </c>
      <c r="S272" s="870" t="e">
        <f aca="false">IFERROR(VLOOKUP(K270,【参考】数式用!$A$5:$AB$27,MATCH(Q272,【参考】数式用!$B$4:$AB$4,0)+1,0),"")))</f>
        <v>#N/A</v>
      </c>
      <c r="T272" s="844" t="s">
        <v>464</v>
      </c>
      <c r="U272" s="923"/>
      <c r="V272" s="871" t="e">
        <f aca="false">IFERROR(VLOOKUP(K270,【参考】数式用!$A$5:$AB$27,MATCH(U272,【参考】数式用!$B$4:$AB$4,0)+1,0),"")))</f>
        <v>#N/A</v>
      </c>
      <c r="W272" s="847" t="s">
        <v>114</v>
      </c>
      <c r="X272" s="924"/>
      <c r="Y272" s="668" t="s">
        <v>115</v>
      </c>
      <c r="Z272" s="924"/>
      <c r="AA272" s="668" t="s">
        <v>406</v>
      </c>
      <c r="AB272" s="924"/>
      <c r="AC272" s="668" t="s">
        <v>115</v>
      </c>
      <c r="AD272" s="924"/>
      <c r="AE272" s="668" t="s">
        <v>116</v>
      </c>
      <c r="AF272" s="668" t="s">
        <v>127</v>
      </c>
      <c r="AG272" s="668" t="str">
        <f aca="false">IF(X272&gt;=1,(AB272*12+AD272)-(X272*12+Z272)+1,"")</f>
        <v/>
      </c>
      <c r="AH272" s="850" t="s">
        <v>407</v>
      </c>
      <c r="AI272" s="851" t="str">
        <f aca="false">IFERROR(ROUNDDOWN(ROUND(L270*V272,0)*M270,0)*AG272,"")</f>
        <v/>
      </c>
      <c r="AJ272" s="925" t="str">
        <f aca="false">IFERROR(ROUNDDOWN(ROUND((L270*(V272-AX270)),0)*M270,0)*AG272,"")</f>
        <v/>
      </c>
      <c r="AK272" s="853" t="e">
        <f aca="false">IFERROR(ROUNDDOWN(ROUNDDOWN(ROUND(L270*VLOOKUP(K270,【参考】数式用!$A$5:$AB$27,MATCH("新加算Ⅳ",【参考】数式用!$B$4:$AB$4,0)+1,0),0)*M270,0)*AG272*0.5,0),"")),0),0),0))</f>
        <v>#N/A</v>
      </c>
      <c r="AL272" s="926"/>
      <c r="AM272" s="941" t="e">
        <f aca="false">IFERROR(IF('別紙様式2-2（４・５月分）'!Q208="ベア加算","", IF(OR(U272="新加算Ⅰ",U272="新加算Ⅱ",U272="新加算Ⅲ",U272="新加算Ⅳ"),ROUNDDOWN(ROUND(L270*VLOOKUP(K270,【参考】数式用!$A$5:$I$27,MATCH("ベア加算",【参考】数式用!$B$4:$I$4,0)+1,0),0)*M270,0)*AG272,"")),"")),0),0))))</f>
        <v>#N/A</v>
      </c>
      <c r="AN272" s="928"/>
      <c r="AO272" s="931"/>
      <c r="AP272" s="930"/>
      <c r="AQ272" s="931"/>
      <c r="AR272" s="932"/>
      <c r="AS272" s="933"/>
      <c r="AT272" s="921"/>
      <c r="AU272" s="612"/>
      <c r="AV272" s="832" t="str">
        <f aca="false">IF(OR(AB270&lt;&gt;7,AD270&lt;&gt;3),"V列に色付け","")</f>
        <v/>
      </c>
      <c r="AW272" s="878"/>
      <c r="AX272" s="834"/>
      <c r="AY272" s="934"/>
      <c r="AZ272" s="836" t="e">
        <f aca="false">IF(AM272&lt;&gt;"",IF(AN272="○","入力済","未入力"),"")</f>
        <v>#N/A</v>
      </c>
      <c r="BA272" s="836" t="str">
        <f aca="false">IF(OR(U272="新加算Ⅰ",U272="新加算Ⅱ",U272="新加算Ⅲ",U272="新加算Ⅳ",U272="新加算Ⅴ（１）",U272="新加算Ⅴ（２）",U272="新加算Ⅴ（３）",U272="新加算ⅠⅤ（４）",U272="新加算Ⅴ（５）",U272="新加算Ⅴ（６）",U272="新加算Ⅴ（８）",U272="新加算Ⅴ（11）"),IF(OR(AO272="○",AO272="令和６年度中に満たす"),"入力済","未入力"),"")</f>
        <v/>
      </c>
      <c r="BB272" s="836" t="str">
        <f aca="false">IF(OR(U272="新加算Ⅴ（７）",U272="新加算Ⅴ（９）",U272="新加算Ⅴ（10）",U272="新加算Ⅴ（12）",U272="新加算Ⅴ（13）",U272="新加算Ⅴ（14）"),IF(OR(AP272="○",AP272="令和６年度中に満たす"),"入力済","未入力"),"")</f>
        <v/>
      </c>
      <c r="BC272" s="836" t="str">
        <f aca="false">IF(OR(U272="新加算Ⅰ",U272="新加算Ⅱ",U272="新加算Ⅲ",U272="新加算Ⅴ（１）",U272="新加算Ⅴ（３）",U272="新加算Ⅴ（８）"),IF(OR(AQ272="○",AQ272="令和６年度中に満たす"),"入力済","未入力"),"")</f>
        <v/>
      </c>
      <c r="BD272" s="935" t="str">
        <f aca="false">IF(OR(U272="新加算Ⅰ",U272="新加算Ⅱ",U272="新加算Ⅴ（１）",U272="新加算Ⅴ（２）",U272="新加算Ⅴ（３）",U272="新加算Ⅴ（４）",U272="新加算Ⅴ（５）",U272="新加算Ⅴ（６）",U272="新加算Ⅴ（７）",U272="新加算Ⅴ（９）",U272="新加算Ⅴ（10）",U272="新加算Ⅴ（12）"),IF(OR(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（病院等（老健以外）)",K270&lt;&gt;"（介護予防）短期入所療養介護（医療院）"),AR272&lt;&gt;""),1,""),"")</f>
        <v/>
      </c>
      <c r="BE272" s="832" t="str">
        <f aca="false">IF(OR(U272="新加算Ⅰ",U272="新加算Ⅴ（１）",U272="新加算Ⅴ（２）",U272="新加算Ⅴ（５）",U272="新加算Ⅴ（７）",U272="新加算Ⅴ（10）"),IF(AS272="","未入力","入力済"),"")</f>
        <v/>
      </c>
      <c r="BF272" s="832" t="str">
        <f aca="false">G270</f>
        <v/>
      </c>
      <c r="BG272" s="832"/>
      <c r="BH272" s="832"/>
    </row>
    <row r="273" customFormat="false" ht="30" hidden="false" customHeight="true" outlineLevel="0" collapsed="false">
      <c r="A273" s="617"/>
      <c r="B273" s="732"/>
      <c r="C273" s="732"/>
      <c r="D273" s="732"/>
      <c r="E273" s="732"/>
      <c r="F273" s="732"/>
      <c r="G273" s="733"/>
      <c r="H273" s="733"/>
      <c r="I273" s="733"/>
      <c r="J273" s="861"/>
      <c r="K273" s="733"/>
      <c r="L273" s="862"/>
      <c r="M273" s="863"/>
      <c r="N273" s="860" t="str">
        <f aca="false">IF('別紙様式2-2（４・５月分）'!Q208="","",'別紙様式2-2（４・５月分）'!Q208)</f>
        <v/>
      </c>
      <c r="O273" s="864"/>
      <c r="P273" s="874"/>
      <c r="Q273" s="877"/>
      <c r="R273" s="875"/>
      <c r="S273" s="870"/>
      <c r="T273" s="844"/>
      <c r="U273" s="923"/>
      <c r="V273" s="871"/>
      <c r="W273" s="847"/>
      <c r="X273" s="924"/>
      <c r="Y273" s="668"/>
      <c r="Z273" s="924"/>
      <c r="AA273" s="668"/>
      <c r="AB273" s="924"/>
      <c r="AC273" s="668"/>
      <c r="AD273" s="924"/>
      <c r="AE273" s="668"/>
      <c r="AF273" s="668"/>
      <c r="AG273" s="668"/>
      <c r="AH273" s="850"/>
      <c r="AI273" s="851"/>
      <c r="AJ273" s="925"/>
      <c r="AK273" s="853"/>
      <c r="AL273" s="926"/>
      <c r="AM273" s="941"/>
      <c r="AN273" s="928"/>
      <c r="AO273" s="931"/>
      <c r="AP273" s="930"/>
      <c r="AQ273" s="931"/>
      <c r="AR273" s="932"/>
      <c r="AS273" s="933"/>
      <c r="AT273" s="936" t="str">
        <f aca="false">IF(AV272="","",IF(OR(U272="",AND(N273="ベア加算なし",OR(U272="新加算Ⅰ",U272="新加算Ⅱ",U272="新加算Ⅲ",U272="新加算Ⅳ"),AN272=""),AND(OR(U272="新加算Ⅰ",U272="新加算Ⅱ",U272="新加算Ⅲ",U272="新加算Ⅳ"),AO272=""),AND(OR(U272="新加算Ⅰ",U272="新加算Ⅱ",U272="新加算Ⅲ"),AQ272=""),AND(OR(U272="新加算Ⅰ",U272="新加算Ⅱ"),AR272=""),AND(OR(U272="新加算Ⅰ"),AS272="")),"！記入が必要な欄（ピンク色のセル）に空欄があります。空欄を埋めてください。",""))</f>
        <v/>
      </c>
      <c r="AU273" s="612"/>
      <c r="AV273" s="832"/>
      <c r="AW273" s="878" t="str">
        <f aca="false">IF('別紙様式2-2（４・５月分）'!O208="","",'別紙様式2-2（４・５月分）'!O208)</f>
        <v/>
      </c>
      <c r="AX273" s="834"/>
      <c r="AY273" s="937"/>
      <c r="AZ273" s="836" t="str">
        <f aca="false">IF(OR(U273="新加算Ⅰ",U273="新加算Ⅱ",U273="新加算Ⅲ",U273="新加算Ⅳ",U273="新加算Ⅴ（１）",U273="新加算Ⅴ（２）",U273="新加算Ⅴ（３）",U273="新加算ⅠⅤ（４）",U273="新加算Ⅴ（５）",U273="新加算Ⅴ（６）",U273="新加算Ⅴ（８）",U273="新加算Ⅴ（11）"),IF(AJ273="○","","未入力"),"")</f>
        <v/>
      </c>
      <c r="BA273" s="836" t="str">
        <f aca="false">IF(OR(V273="新加算Ⅰ",V273="新加算Ⅱ",V273="新加算Ⅲ",V273="新加算Ⅳ",V273="新加算Ⅴ（１）",V273="新加算Ⅴ（２）",V273="新加算Ⅴ（３）",V273="新加算ⅠⅤ（４）",V273="新加算Ⅴ（５）",V273="新加算Ⅴ（６）",V273="新加算Ⅴ（８）",V273="新加算Ⅴ（11）"),IF(AK273="○","","未入力"),"")</f>
        <v/>
      </c>
      <c r="BB273" s="836" t="str">
        <f aca="false">IF(OR(V273="新加算Ⅴ（７）",V273="新加算Ⅴ（９）",V273="新加算Ⅴ（10）",V273="新加算Ⅴ（12）",V273="新加算Ⅴ（13）",V273="新加算Ⅴ（14）"),IF(AL273="○","","未入力"),"")</f>
        <v/>
      </c>
      <c r="BC273" s="836" t="str">
        <f aca="false">IF(OR(V273="新加算Ⅰ",V273="新加算Ⅱ",V273="新加算Ⅲ",V273="新加算Ⅴ（１）",V273="新加算Ⅴ（３）",V273="新加算Ⅴ（８）"),IF(AM273="○","","未入力"),"")</f>
        <v/>
      </c>
      <c r="BD273" s="935" t="str">
        <f aca="false">IF(OR(V273="新加算Ⅰ",V273="新加算Ⅱ",V273="新加算Ⅴ（１）",V273="新加算Ⅴ（２）",V273="新加算Ⅴ（３）",V273="新加算Ⅴ（４）",V273="新加算Ⅴ（５）",V273="新加算Ⅴ（６）",V273="新加算Ⅴ（７）",V273="新加算Ⅴ（９）",V273="新加算Ⅴ（10）",V273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73" s="832" t="str">
        <f aca="false">IF(AND(U273&lt;&gt;"（参考）令和７年度の移行予定",OR(V273="新加算Ⅰ",V273="新加算Ⅴ（１）",V273="新加算Ⅴ（２）",V273="新加算Ⅴ（５）",V273="新加算Ⅴ（７）",V273="新加算Ⅴ（10）")),IF(AO273="","未入力",IF(AO273="いずれも取得していない","要件を満たさない","")),"")</f>
        <v/>
      </c>
      <c r="BF273" s="832" t="str">
        <f aca="false">G270</f>
        <v/>
      </c>
      <c r="BG273" s="832"/>
      <c r="BH273" s="832"/>
    </row>
    <row r="274" customFormat="false" ht="30" hidden="false" customHeight="true" outlineLevel="0" collapsed="false">
      <c r="A274" s="731" t="n">
        <v>66</v>
      </c>
      <c r="B274" s="618" t="str">
        <f aca="false">IF(基本情報入力シート!C119="","",基本情報入力シート!C119)</f>
        <v/>
      </c>
      <c r="C274" s="618"/>
      <c r="D274" s="618"/>
      <c r="E274" s="618"/>
      <c r="F274" s="618"/>
      <c r="G274" s="619" t="str">
        <f aca="false">IF(基本情報入力シート!M119="","",基本情報入力シート!M119)</f>
        <v/>
      </c>
      <c r="H274" s="619" t="str">
        <f aca="false">IF(基本情報入力シート!R119="","",基本情報入力シート!R119)</f>
        <v/>
      </c>
      <c r="I274" s="619" t="str">
        <f aca="false">IF(基本情報入力シート!W119="","",基本情報入力シート!W119)</f>
        <v/>
      </c>
      <c r="J274" s="809" t="str">
        <f aca="false">IF(基本情報入力シート!X119="","",基本情報入力シート!X119)</f>
        <v/>
      </c>
      <c r="K274" s="619" t="str">
        <f aca="false">IF(基本情報入力シート!Y119="","",基本情報入力シート!Y119)</f>
        <v/>
      </c>
      <c r="L274" s="810" t="str">
        <f aca="false">IF(基本情報入力シート!AB119="","",基本情報入力シート!AB119)</f>
        <v/>
      </c>
      <c r="M274" s="811" t="e">
        <f aca="false">IF(基本情報入力シート!AC119="","",基本情報入力シート!AC119)</f>
        <v>#N/A</v>
      </c>
      <c r="N274" s="812" t="str">
        <f aca="false">IF('別紙様式2-2（４・５月分）'!Q209="","",'別紙様式2-2（４・５月分）'!Q209)</f>
        <v/>
      </c>
      <c r="O274" s="864" t="e">
        <f aca="false">IF(SUM('別紙様式2-2（４・５月分）'!R209:R211)=0,"",SUM('別紙様式2-2（４・５月分）'!R209:R211))</f>
        <v>#N/A</v>
      </c>
      <c r="P274" s="814" t="e">
        <f aca="false">IFERROR(VLOOKUP('別紙様式2-2（４・５月分）'!AR209,【参考】数式用!$AT$5:$AU$22,2,FALSE),"")))</f>
        <v>#N/A</v>
      </c>
      <c r="Q274" s="814"/>
      <c r="R274" s="814"/>
      <c r="S274" s="865" t="e">
        <f aca="false">IFERROR(VLOOKUP(K274,【参考】数式用!$A$5:$AB$27,MATCH(P274,【参考】数式用!$B$4:$AB$4,0)+1,0),"")))</f>
        <v>#N/A</v>
      </c>
      <c r="T274" s="816" t="s">
        <v>463</v>
      </c>
      <c r="U274" s="904" t="str">
        <f aca="false">IF('別紙様式2-3（６月以降分）'!U274="","",'別紙様式2-3（６月以降分）'!U274)</f>
        <v/>
      </c>
      <c r="V274" s="866" t="e">
        <f aca="false">IFERROR(VLOOKUP(K274,【参考】数式用!$A$5:$AB$27,MATCH(U274,【参考】数式用!$B$4:$AB$4,0)+1,0),"")))</f>
        <v>#N/A</v>
      </c>
      <c r="W274" s="819" t="s">
        <v>114</v>
      </c>
      <c r="X274" s="905" t="n">
        <f aca="false">'別紙様式2-3（６月以降分）'!X274</f>
        <v>6</v>
      </c>
      <c r="Y274" s="627" t="s">
        <v>115</v>
      </c>
      <c r="Z274" s="905" t="n">
        <f aca="false">'別紙様式2-3（６月以降分）'!Z274</f>
        <v>6</v>
      </c>
      <c r="AA274" s="627" t="s">
        <v>406</v>
      </c>
      <c r="AB274" s="905" t="n">
        <f aca="false">'別紙様式2-3（６月以降分）'!AB274</f>
        <v>7</v>
      </c>
      <c r="AC274" s="627" t="s">
        <v>115</v>
      </c>
      <c r="AD274" s="905" t="n">
        <f aca="false">'別紙様式2-3（６月以降分）'!AD274</f>
        <v>3</v>
      </c>
      <c r="AE274" s="627" t="s">
        <v>116</v>
      </c>
      <c r="AF274" s="627" t="s">
        <v>127</v>
      </c>
      <c r="AG274" s="627" t="n">
        <f aca="false">IF(X274&gt;=1,(AB274*12+AD274)-(X274*12+Z274)+1,"")</f>
        <v>10</v>
      </c>
      <c r="AH274" s="822" t="s">
        <v>407</v>
      </c>
      <c r="AI274" s="867" t="str">
        <f aca="false">'別紙様式2-3（６月以降分）'!AI274</f>
        <v/>
      </c>
      <c r="AJ274" s="906" t="str">
        <f aca="false">'別紙様式2-3（６月以降分）'!AJ274</f>
        <v/>
      </c>
      <c r="AK274" s="938" t="n">
        <f aca="false">'別紙様式2-3（６月以降分）'!AK274</f>
        <v>0</v>
      </c>
      <c r="AL274" s="908" t="str">
        <f aca="false">IF('別紙様式2-3（６月以降分）'!AL274="","",'別紙様式2-3（６月以降分）'!AL274)</f>
        <v/>
      </c>
      <c r="AM274" s="909" t="n">
        <f aca="false">'別紙様式2-3（６月以降分）'!AM274</f>
        <v>0</v>
      </c>
      <c r="AN274" s="910" t="str">
        <f aca="false">IF('別紙様式2-3（６月以降分）'!AN274="","",'別紙様式2-3（６月以降分）'!AN274)</f>
        <v/>
      </c>
      <c r="AO274" s="705" t="str">
        <f aca="false">IF('別紙様式2-3（６月以降分）'!AO274="","",'別紙様式2-3（６月以降分）'!AO274)</f>
        <v/>
      </c>
      <c r="AP274" s="912" t="str">
        <f aca="false">IF('別紙様式2-3（６月以降分）'!AP274="","",'別紙様式2-3（６月以降分）'!AP274)</f>
        <v/>
      </c>
      <c r="AQ274" s="705" t="str">
        <f aca="false">IF('別紙様式2-3（６月以降分）'!AQ274="","",'別紙様式2-3（６月以降分）'!AQ274)</f>
        <v/>
      </c>
      <c r="AR274" s="914" t="str">
        <f aca="false">IF('別紙様式2-3（６月以降分）'!AR274="","",'別紙様式2-3（６月以降分）'!AR274)</f>
        <v/>
      </c>
      <c r="AS274" s="915" t="str">
        <f aca="false">IF('別紙様式2-3（６月以降分）'!AS274="","",'別紙様式2-3（６月以降分）'!AS274)</f>
        <v/>
      </c>
      <c r="AT274" s="916" t="str">
        <f aca="false">IF(AV276="","",IF(V276&lt;V274,"！加算の要件上は問題ありませんが、令和６年度当初の新加算の加算率と比較して、移行後の加算率が下がる計画になっています。",""))</f>
        <v/>
      </c>
      <c r="AU274" s="939"/>
      <c r="AV274" s="918"/>
      <c r="AW274" s="878" t="str">
        <f aca="false">IF('別紙様式2-2（４・５月分）'!O209="","",'別紙様式2-2（４・５月分）'!O209)</f>
        <v/>
      </c>
      <c r="AX274" s="834" t="e">
        <f aca="false">IF(SUM('別紙様式2-2（４・５月分）'!P209:P211)=0,"",SUM('別紙様式2-2（４・５月分）'!P209:P211))</f>
        <v>#N/A</v>
      </c>
      <c r="AY274" s="940" t="e">
        <f aca="false">IFERROR(VLOOKUP(K274,【参考】数式用!$AJ$2:$AK$24,2,FALSE),"")))</f>
        <v>#N/A</v>
      </c>
      <c r="AZ274" s="685"/>
      <c r="BE274" s="12"/>
      <c r="BF274" s="832" t="str">
        <f aca="false">G274</f>
        <v/>
      </c>
      <c r="BG274" s="832"/>
      <c r="BH274" s="832"/>
    </row>
    <row r="275" customFormat="false" ht="15" hidden="false" customHeight="true" outlineLevel="0" collapsed="false">
      <c r="A275" s="731"/>
      <c r="B275" s="618"/>
      <c r="C275" s="618"/>
      <c r="D275" s="618"/>
      <c r="E275" s="618"/>
      <c r="F275" s="618"/>
      <c r="G275" s="619"/>
      <c r="H275" s="619"/>
      <c r="I275" s="619"/>
      <c r="J275" s="809"/>
      <c r="K275" s="619"/>
      <c r="L275" s="810"/>
      <c r="M275" s="811"/>
      <c r="N275" s="838" t="str">
        <f aca="false">IF('別紙様式2-2（４・５月分）'!Q210="","",'別紙様式2-2（４・５月分）'!Q210)</f>
        <v/>
      </c>
      <c r="O275" s="864"/>
      <c r="P275" s="814"/>
      <c r="Q275" s="814"/>
      <c r="R275" s="814"/>
      <c r="S275" s="865"/>
      <c r="T275" s="816"/>
      <c r="U275" s="904"/>
      <c r="V275" s="866"/>
      <c r="W275" s="819"/>
      <c r="X275" s="905"/>
      <c r="Y275" s="627"/>
      <c r="Z275" s="905"/>
      <c r="AA275" s="627"/>
      <c r="AB275" s="905"/>
      <c r="AC275" s="627"/>
      <c r="AD275" s="905"/>
      <c r="AE275" s="627"/>
      <c r="AF275" s="627"/>
      <c r="AG275" s="627"/>
      <c r="AH275" s="822"/>
      <c r="AI275" s="867"/>
      <c r="AJ275" s="906"/>
      <c r="AK275" s="938"/>
      <c r="AL275" s="908"/>
      <c r="AM275" s="909"/>
      <c r="AN275" s="910"/>
      <c r="AO275" s="705"/>
      <c r="AP275" s="912"/>
      <c r="AQ275" s="705"/>
      <c r="AR275" s="914"/>
      <c r="AS275" s="915"/>
      <c r="AT275" s="921" t="str">
        <f aca="false">IF(AV276="","",IF(OR(AB276="",AB276&lt;&gt;7,AD276="",AD276&lt;&gt;3),"！算定期間の終わりが令和７年３月になっていません。年度内の廃止予定等がなければ、算定対象月を令和７年３月にしてください。",""))</f>
        <v/>
      </c>
      <c r="AU275" s="939"/>
      <c r="AV275" s="918"/>
      <c r="AW275" s="878" t="str">
        <f aca="false">IF('別紙様式2-2（４・５月分）'!O210="","",'別紙様式2-2（４・５月分）'!O210)</f>
        <v/>
      </c>
      <c r="AX275" s="834"/>
      <c r="AY275" s="940"/>
      <c r="AZ275" s="574"/>
      <c r="BE275" s="12"/>
      <c r="BF275" s="832" t="str">
        <f aca="false">G274</f>
        <v/>
      </c>
      <c r="BG275" s="832"/>
      <c r="BH275" s="832"/>
    </row>
    <row r="276" customFormat="false" ht="15" hidden="false" customHeight="true" outlineLevel="0" collapsed="false">
      <c r="A276" s="731"/>
      <c r="B276" s="618"/>
      <c r="C276" s="618"/>
      <c r="D276" s="618"/>
      <c r="E276" s="618"/>
      <c r="F276" s="618"/>
      <c r="G276" s="619"/>
      <c r="H276" s="619"/>
      <c r="I276" s="619"/>
      <c r="J276" s="809"/>
      <c r="K276" s="619"/>
      <c r="L276" s="810"/>
      <c r="M276" s="811"/>
      <c r="N276" s="838"/>
      <c r="O276" s="864"/>
      <c r="P276" s="874" t="s">
        <v>118</v>
      </c>
      <c r="Q276" s="877" t="e">
        <f aca="false">IFERROR(VLOOKUP('別紙様式2-2（４・５月分）'!AR209,【参考】数式用!$AT$5:$AV$22,3,FALSE),"")))</f>
        <v>#N/A</v>
      </c>
      <c r="R276" s="875" t="s">
        <v>120</v>
      </c>
      <c r="S276" s="876" t="e">
        <f aca="false">IFERROR(VLOOKUP(K274,【参考】数式用!$A$5:$AB$27,MATCH(Q276,【参考】数式用!$B$4:$AB$4,0)+1,0),"")))</f>
        <v>#N/A</v>
      </c>
      <c r="T276" s="844" t="s">
        <v>464</v>
      </c>
      <c r="U276" s="923"/>
      <c r="V276" s="871" t="e">
        <f aca="false">IFERROR(VLOOKUP(K274,【参考】数式用!$A$5:$AB$27,MATCH(U276,【参考】数式用!$B$4:$AB$4,0)+1,0),"")))</f>
        <v>#N/A</v>
      </c>
      <c r="W276" s="847" t="s">
        <v>114</v>
      </c>
      <c r="X276" s="924"/>
      <c r="Y276" s="668" t="s">
        <v>115</v>
      </c>
      <c r="Z276" s="924"/>
      <c r="AA276" s="668" t="s">
        <v>406</v>
      </c>
      <c r="AB276" s="924"/>
      <c r="AC276" s="668" t="s">
        <v>115</v>
      </c>
      <c r="AD276" s="924"/>
      <c r="AE276" s="668" t="s">
        <v>116</v>
      </c>
      <c r="AF276" s="668" t="s">
        <v>127</v>
      </c>
      <c r="AG276" s="668" t="str">
        <f aca="false">IF(X276&gt;=1,(AB276*12+AD276)-(X276*12+Z276)+1,"")</f>
        <v/>
      </c>
      <c r="AH276" s="850" t="s">
        <v>407</v>
      </c>
      <c r="AI276" s="851" t="str">
        <f aca="false">IFERROR(ROUNDDOWN(ROUND(L274*V276,0)*M274,0)*AG276,"")</f>
        <v/>
      </c>
      <c r="AJ276" s="925" t="str">
        <f aca="false">IFERROR(ROUNDDOWN(ROUND((L274*(V276-AX274)),0)*M274,0)*AG276,"")</f>
        <v/>
      </c>
      <c r="AK276" s="853" t="e">
        <f aca="false">IFERROR(ROUNDDOWN(ROUNDDOWN(ROUND(L274*VLOOKUP(K274,【参考】数式用!$A$5:$AB$27,MATCH("新加算Ⅳ",【参考】数式用!$B$4:$AB$4,0)+1,0),0)*M274,0)*AG276*0.5,0),"")),0),0),0))</f>
        <v>#N/A</v>
      </c>
      <c r="AL276" s="926"/>
      <c r="AM276" s="941" t="e">
        <f aca="false">IFERROR(IF('別紙様式2-2（４・５月分）'!Q211="ベア加算","", IF(OR(U276="新加算Ⅰ",U276="新加算Ⅱ",U276="新加算Ⅲ",U276="新加算Ⅳ"),ROUNDDOWN(ROUND(L274*VLOOKUP(K274,【参考】数式用!$A$5:$I$27,MATCH("ベア加算",【参考】数式用!$B$4:$I$4,0)+1,0),0)*M274,0)*AG276,"")),"")),0),0))))</f>
        <v>#N/A</v>
      </c>
      <c r="AN276" s="928"/>
      <c r="AO276" s="931"/>
      <c r="AP276" s="930"/>
      <c r="AQ276" s="931"/>
      <c r="AR276" s="932"/>
      <c r="AS276" s="933"/>
      <c r="AT276" s="921"/>
      <c r="AU276" s="612"/>
      <c r="AV276" s="832" t="str">
        <f aca="false">IF(OR(AB274&lt;&gt;7,AD274&lt;&gt;3),"V列に色付け","")</f>
        <v/>
      </c>
      <c r="AW276" s="878"/>
      <c r="AX276" s="834"/>
      <c r="AY276" s="934"/>
      <c r="AZ276" s="836" t="e">
        <f aca="false">IF(AM276&lt;&gt;"",IF(AN276="○","入力済","未入力"),"")</f>
        <v>#N/A</v>
      </c>
      <c r="BA276" s="836" t="str">
        <f aca="false">IF(OR(U276="新加算Ⅰ",U276="新加算Ⅱ",U276="新加算Ⅲ",U276="新加算Ⅳ",U276="新加算Ⅴ（１）",U276="新加算Ⅴ（２）",U276="新加算Ⅴ（３）",U276="新加算ⅠⅤ（４）",U276="新加算Ⅴ（５）",U276="新加算Ⅴ（６）",U276="新加算Ⅴ（８）",U276="新加算Ⅴ（11）"),IF(OR(AO276="○",AO276="令和６年度中に満たす"),"入力済","未入力"),"")</f>
        <v/>
      </c>
      <c r="BB276" s="836" t="str">
        <f aca="false">IF(OR(U276="新加算Ⅴ（７）",U276="新加算Ⅴ（９）",U276="新加算Ⅴ（10）",U276="新加算Ⅴ（12）",U276="新加算Ⅴ（13）",U276="新加算Ⅴ（14）"),IF(OR(AP276="○",AP276="令和６年度中に満たす"),"入力済","未入力"),"")</f>
        <v/>
      </c>
      <c r="BC276" s="836" t="str">
        <f aca="false">IF(OR(U276="新加算Ⅰ",U276="新加算Ⅱ",U276="新加算Ⅲ",U276="新加算Ⅴ（１）",U276="新加算Ⅴ（３）",U276="新加算Ⅴ（８）"),IF(OR(AQ276="○",AQ276="令和６年度中に満たす"),"入力済","未入力"),"")</f>
        <v/>
      </c>
      <c r="BD276" s="935" t="str">
        <f aca="false">IF(OR(U276="新加算Ⅰ",U276="新加算Ⅱ",U276="新加算Ⅴ（１）",U276="新加算Ⅴ（２）",U276="新加算Ⅴ（３）",U276="新加算Ⅴ（４）",U276="新加算Ⅴ（５）",U276="新加算Ⅴ（６）",U276="新加算Ⅴ（７）",U276="新加算Ⅴ（９）",U276="新加算Ⅴ（10）",U276="新加算Ⅴ（12）"),IF(OR(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（病院等（老健以外）)",K274&lt;&gt;"（介護予防）短期入所療養介護（医療院）"),AR276&lt;&gt;""),1,""),"")</f>
        <v/>
      </c>
      <c r="BE276" s="832" t="str">
        <f aca="false">IF(OR(U276="新加算Ⅰ",U276="新加算Ⅴ（１）",U276="新加算Ⅴ（２）",U276="新加算Ⅴ（５）",U276="新加算Ⅴ（７）",U276="新加算Ⅴ（10）"),IF(AS276="","未入力","入力済"),"")</f>
        <v/>
      </c>
      <c r="BF276" s="832" t="str">
        <f aca="false">G274</f>
        <v/>
      </c>
      <c r="BG276" s="832"/>
      <c r="BH276" s="832"/>
    </row>
    <row r="277" customFormat="false" ht="30" hidden="false" customHeight="true" outlineLevel="0" collapsed="false">
      <c r="A277" s="731"/>
      <c r="B277" s="618"/>
      <c r="C277" s="618"/>
      <c r="D277" s="618"/>
      <c r="E277" s="618"/>
      <c r="F277" s="618"/>
      <c r="G277" s="619"/>
      <c r="H277" s="619"/>
      <c r="I277" s="619"/>
      <c r="J277" s="809"/>
      <c r="K277" s="619"/>
      <c r="L277" s="810"/>
      <c r="M277" s="811"/>
      <c r="N277" s="860" t="str">
        <f aca="false">IF('別紙様式2-2（４・５月分）'!Q211="","",'別紙様式2-2（４・５月分）'!Q211)</f>
        <v/>
      </c>
      <c r="O277" s="864"/>
      <c r="P277" s="874"/>
      <c r="Q277" s="877"/>
      <c r="R277" s="875"/>
      <c r="S277" s="876"/>
      <c r="T277" s="844"/>
      <c r="U277" s="923"/>
      <c r="V277" s="871"/>
      <c r="W277" s="847"/>
      <c r="X277" s="924"/>
      <c r="Y277" s="668"/>
      <c r="Z277" s="924"/>
      <c r="AA277" s="668"/>
      <c r="AB277" s="924"/>
      <c r="AC277" s="668"/>
      <c r="AD277" s="924"/>
      <c r="AE277" s="668"/>
      <c r="AF277" s="668"/>
      <c r="AG277" s="668"/>
      <c r="AH277" s="850"/>
      <c r="AI277" s="851"/>
      <c r="AJ277" s="925"/>
      <c r="AK277" s="853"/>
      <c r="AL277" s="926"/>
      <c r="AM277" s="941"/>
      <c r="AN277" s="928"/>
      <c r="AO277" s="931"/>
      <c r="AP277" s="930"/>
      <c r="AQ277" s="931"/>
      <c r="AR277" s="932"/>
      <c r="AS277" s="933"/>
      <c r="AT277" s="936" t="str">
        <f aca="false">IF(AV276="","",IF(OR(U276="",AND(N277="ベア加算なし",OR(U276="新加算Ⅰ",U276="新加算Ⅱ",U276="新加算Ⅲ",U276="新加算Ⅳ"),AN276=""),AND(OR(U276="新加算Ⅰ",U276="新加算Ⅱ",U276="新加算Ⅲ",U276="新加算Ⅳ"),AO276=""),AND(OR(U276="新加算Ⅰ",U276="新加算Ⅱ",U276="新加算Ⅲ"),AQ276=""),AND(OR(U276="新加算Ⅰ",U276="新加算Ⅱ"),AR276=""),AND(OR(U276="新加算Ⅰ"),AS276="")),"！記入が必要な欄（ピンク色のセル）に空欄があります。空欄を埋めてください。",""))</f>
        <v/>
      </c>
      <c r="AU277" s="612"/>
      <c r="AV277" s="832"/>
      <c r="AW277" s="878" t="str">
        <f aca="false">IF('別紙様式2-2（４・５月分）'!O211="","",'別紙様式2-2（４・５月分）'!O211)</f>
        <v/>
      </c>
      <c r="AX277" s="834"/>
      <c r="AY277" s="937"/>
      <c r="AZ277" s="836" t="str">
        <f aca="false">IF(OR(U277="新加算Ⅰ",U277="新加算Ⅱ",U277="新加算Ⅲ",U277="新加算Ⅳ",U277="新加算Ⅴ（１）",U277="新加算Ⅴ（２）",U277="新加算Ⅴ（３）",U277="新加算ⅠⅤ（４）",U277="新加算Ⅴ（５）",U277="新加算Ⅴ（６）",U277="新加算Ⅴ（８）",U277="新加算Ⅴ（11）"),IF(AJ277="○","","未入力"),"")</f>
        <v/>
      </c>
      <c r="BA277" s="836" t="str">
        <f aca="false">IF(OR(V277="新加算Ⅰ",V277="新加算Ⅱ",V277="新加算Ⅲ",V277="新加算Ⅳ",V277="新加算Ⅴ（１）",V277="新加算Ⅴ（２）",V277="新加算Ⅴ（３）",V277="新加算ⅠⅤ（４）",V277="新加算Ⅴ（５）",V277="新加算Ⅴ（６）",V277="新加算Ⅴ（８）",V277="新加算Ⅴ（11）"),IF(AK277="○","","未入力"),"")</f>
        <v/>
      </c>
      <c r="BB277" s="836" t="str">
        <f aca="false">IF(OR(V277="新加算Ⅴ（７）",V277="新加算Ⅴ（９）",V277="新加算Ⅴ（10）",V277="新加算Ⅴ（12）",V277="新加算Ⅴ（13）",V277="新加算Ⅴ（14）"),IF(AL277="○","","未入力"),"")</f>
        <v/>
      </c>
      <c r="BC277" s="836" t="str">
        <f aca="false">IF(OR(V277="新加算Ⅰ",V277="新加算Ⅱ",V277="新加算Ⅲ",V277="新加算Ⅴ（１）",V277="新加算Ⅴ（３）",V277="新加算Ⅴ（８）"),IF(AM277="○","","未入力"),"")</f>
        <v/>
      </c>
      <c r="BD277" s="935" t="str">
        <f aca="false">IF(OR(V277="新加算Ⅰ",V277="新加算Ⅱ",V277="新加算Ⅴ（１）",V277="新加算Ⅴ（２）",V277="新加算Ⅴ（３）",V277="新加算Ⅴ（４）",V277="新加算Ⅴ（５）",V277="新加算Ⅴ（６）",V277="新加算Ⅴ（７）",V277="新加算Ⅴ（９）",V277="新加算Ⅴ（10）",V277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77" s="832" t="str">
        <f aca="false">IF(AND(U277&lt;&gt;"（参考）令和７年度の移行予定",OR(V277="新加算Ⅰ",V277="新加算Ⅴ（１）",V277="新加算Ⅴ（２）",V277="新加算Ⅴ（５）",V277="新加算Ⅴ（７）",V277="新加算Ⅴ（10）")),IF(AO277="","未入力",IF(AO277="いずれも取得していない","要件を満たさない","")),"")</f>
        <v/>
      </c>
      <c r="BF277" s="832" t="str">
        <f aca="false">G274</f>
        <v/>
      </c>
      <c r="BG277" s="832"/>
      <c r="BH277" s="832"/>
    </row>
    <row r="278" customFormat="false" ht="30" hidden="false" customHeight="true" outlineLevel="0" collapsed="false">
      <c r="A278" s="617" t="n">
        <v>67</v>
      </c>
      <c r="B278" s="732" t="str">
        <f aca="false">IF(基本情報入力シート!C120="","",基本情報入力シート!C120)</f>
        <v/>
      </c>
      <c r="C278" s="732"/>
      <c r="D278" s="732"/>
      <c r="E278" s="732"/>
      <c r="F278" s="732"/>
      <c r="G278" s="733" t="str">
        <f aca="false">IF(基本情報入力シート!M120="","",基本情報入力シート!M120)</f>
        <v/>
      </c>
      <c r="H278" s="733" t="str">
        <f aca="false">IF(基本情報入力シート!R120="","",基本情報入力シート!R120)</f>
        <v/>
      </c>
      <c r="I278" s="733" t="str">
        <f aca="false">IF(基本情報入力シート!W120="","",基本情報入力シート!W120)</f>
        <v/>
      </c>
      <c r="J278" s="861" t="str">
        <f aca="false">IF(基本情報入力シート!X120="","",基本情報入力シート!X120)</f>
        <v/>
      </c>
      <c r="K278" s="733" t="str">
        <f aca="false">IF(基本情報入力シート!Y120="","",基本情報入力シート!Y120)</f>
        <v/>
      </c>
      <c r="L278" s="862" t="str">
        <f aca="false">IF(基本情報入力シート!AB120="","",基本情報入力シート!AB120)</f>
        <v/>
      </c>
      <c r="M278" s="863" t="e">
        <f aca="false">IF(基本情報入力シート!AC120="","",基本情報入力シート!AC120)</f>
        <v>#N/A</v>
      </c>
      <c r="N278" s="812" t="str">
        <f aca="false">IF('別紙様式2-2（４・５月分）'!Q212="","",'別紙様式2-2（４・５月分）'!Q212)</f>
        <v/>
      </c>
      <c r="O278" s="864" t="e">
        <f aca="false">IF(SUM('別紙様式2-2（４・５月分）'!R212:R214)=0,"",SUM('別紙様式2-2（４・５月分）'!R212:R214))</f>
        <v>#N/A</v>
      </c>
      <c r="P278" s="814" t="e">
        <f aca="false">IFERROR(VLOOKUP('別紙様式2-2（４・５月分）'!AR212,【参考】数式用!$AT$5:$AU$22,2,FALSE),"")))</f>
        <v>#N/A</v>
      </c>
      <c r="Q278" s="814"/>
      <c r="R278" s="814"/>
      <c r="S278" s="865" t="e">
        <f aca="false">IFERROR(VLOOKUP(K278,【参考】数式用!$A$5:$AB$27,MATCH(P278,【参考】数式用!$B$4:$AB$4,0)+1,0),"")))</f>
        <v>#N/A</v>
      </c>
      <c r="T278" s="816" t="s">
        <v>463</v>
      </c>
      <c r="U278" s="904" t="str">
        <f aca="false">IF('別紙様式2-3（６月以降分）'!U278="","",'別紙様式2-3（６月以降分）'!U278)</f>
        <v/>
      </c>
      <c r="V278" s="866" t="e">
        <f aca="false">IFERROR(VLOOKUP(K278,【参考】数式用!$A$5:$AB$27,MATCH(U278,【参考】数式用!$B$4:$AB$4,0)+1,0),"")))</f>
        <v>#N/A</v>
      </c>
      <c r="W278" s="819" t="s">
        <v>114</v>
      </c>
      <c r="X278" s="905" t="n">
        <f aca="false">'別紙様式2-3（６月以降分）'!X278</f>
        <v>6</v>
      </c>
      <c r="Y278" s="627" t="s">
        <v>115</v>
      </c>
      <c r="Z278" s="905" t="n">
        <f aca="false">'別紙様式2-3（６月以降分）'!Z278</f>
        <v>6</v>
      </c>
      <c r="AA278" s="627" t="s">
        <v>406</v>
      </c>
      <c r="AB278" s="905" t="n">
        <f aca="false">'別紙様式2-3（６月以降分）'!AB278</f>
        <v>7</v>
      </c>
      <c r="AC278" s="627" t="s">
        <v>115</v>
      </c>
      <c r="AD278" s="905" t="n">
        <f aca="false">'別紙様式2-3（６月以降分）'!AD278</f>
        <v>3</v>
      </c>
      <c r="AE278" s="627" t="s">
        <v>116</v>
      </c>
      <c r="AF278" s="627" t="s">
        <v>127</v>
      </c>
      <c r="AG278" s="627" t="n">
        <f aca="false">IF(X278&gt;=1,(AB278*12+AD278)-(X278*12+Z278)+1,"")</f>
        <v>10</v>
      </c>
      <c r="AH278" s="822" t="s">
        <v>407</v>
      </c>
      <c r="AI278" s="867" t="str">
        <f aca="false">'別紙様式2-3（６月以降分）'!AI278</f>
        <v/>
      </c>
      <c r="AJ278" s="906" t="str">
        <f aca="false">'別紙様式2-3（６月以降分）'!AJ278</f>
        <v/>
      </c>
      <c r="AK278" s="938" t="n">
        <f aca="false">'別紙様式2-3（６月以降分）'!AK278</f>
        <v>0</v>
      </c>
      <c r="AL278" s="908" t="str">
        <f aca="false">IF('別紙様式2-3（６月以降分）'!AL278="","",'別紙様式2-3（６月以降分）'!AL278)</f>
        <v/>
      </c>
      <c r="AM278" s="909" t="n">
        <f aca="false">'別紙様式2-3（６月以降分）'!AM278</f>
        <v>0</v>
      </c>
      <c r="AN278" s="910" t="str">
        <f aca="false">IF('別紙様式2-3（６月以降分）'!AN278="","",'別紙様式2-3（６月以降分）'!AN278)</f>
        <v/>
      </c>
      <c r="AO278" s="705" t="str">
        <f aca="false">IF('別紙様式2-3（６月以降分）'!AO278="","",'別紙様式2-3（６月以降分）'!AO278)</f>
        <v/>
      </c>
      <c r="AP278" s="912" t="str">
        <f aca="false">IF('別紙様式2-3（６月以降分）'!AP278="","",'別紙様式2-3（６月以降分）'!AP278)</f>
        <v/>
      </c>
      <c r="AQ278" s="705" t="str">
        <f aca="false">IF('別紙様式2-3（６月以降分）'!AQ278="","",'別紙様式2-3（６月以降分）'!AQ278)</f>
        <v/>
      </c>
      <c r="AR278" s="914" t="str">
        <f aca="false">IF('別紙様式2-3（６月以降分）'!AR278="","",'別紙様式2-3（６月以降分）'!AR278)</f>
        <v/>
      </c>
      <c r="AS278" s="915" t="str">
        <f aca="false">IF('別紙様式2-3（６月以降分）'!AS278="","",'別紙様式2-3（６月以降分）'!AS278)</f>
        <v/>
      </c>
      <c r="AT278" s="916" t="str">
        <f aca="false">IF(AV280="","",IF(V280&lt;V278,"！加算の要件上は問題ありませんが、令和６年度当初の新加算の加算率と比較して、移行後の加算率が下がる計画になっています。",""))</f>
        <v/>
      </c>
      <c r="AU278" s="939"/>
      <c r="AV278" s="918"/>
      <c r="AW278" s="878" t="str">
        <f aca="false">IF('別紙様式2-2（４・５月分）'!O212="","",'別紙様式2-2（４・５月分）'!O212)</f>
        <v/>
      </c>
      <c r="AX278" s="834" t="e">
        <f aca="false">IF(SUM('別紙様式2-2（４・５月分）'!P212:P214)=0,"",SUM('別紙様式2-2（４・５月分）'!P212:P214))</f>
        <v>#N/A</v>
      </c>
      <c r="AY278" s="920" t="e">
        <f aca="false">IFERROR(VLOOKUP(K278,【参考】数式用!$AJ$2:$AK$24,2,FALSE),"")))</f>
        <v>#N/A</v>
      </c>
      <c r="AZ278" s="685"/>
      <c r="BE278" s="12"/>
      <c r="BF278" s="832" t="str">
        <f aca="false">G278</f>
        <v/>
      </c>
      <c r="BG278" s="832"/>
      <c r="BH278" s="832"/>
    </row>
    <row r="279" customFormat="false" ht="15" hidden="false" customHeight="true" outlineLevel="0" collapsed="false">
      <c r="A279" s="617"/>
      <c r="B279" s="732"/>
      <c r="C279" s="732"/>
      <c r="D279" s="732"/>
      <c r="E279" s="732"/>
      <c r="F279" s="732"/>
      <c r="G279" s="733"/>
      <c r="H279" s="733"/>
      <c r="I279" s="733"/>
      <c r="J279" s="861"/>
      <c r="K279" s="733"/>
      <c r="L279" s="862"/>
      <c r="M279" s="863"/>
      <c r="N279" s="838" t="str">
        <f aca="false">IF('別紙様式2-2（４・５月分）'!Q213="","",'別紙様式2-2（４・５月分）'!Q213)</f>
        <v/>
      </c>
      <c r="O279" s="864"/>
      <c r="P279" s="814"/>
      <c r="Q279" s="814"/>
      <c r="R279" s="814"/>
      <c r="S279" s="865"/>
      <c r="T279" s="816"/>
      <c r="U279" s="904"/>
      <c r="V279" s="866"/>
      <c r="W279" s="819"/>
      <c r="X279" s="905"/>
      <c r="Y279" s="627"/>
      <c r="Z279" s="905"/>
      <c r="AA279" s="627"/>
      <c r="AB279" s="905"/>
      <c r="AC279" s="627"/>
      <c r="AD279" s="905"/>
      <c r="AE279" s="627"/>
      <c r="AF279" s="627"/>
      <c r="AG279" s="627"/>
      <c r="AH279" s="822"/>
      <c r="AI279" s="867"/>
      <c r="AJ279" s="906"/>
      <c r="AK279" s="938"/>
      <c r="AL279" s="908"/>
      <c r="AM279" s="909"/>
      <c r="AN279" s="910"/>
      <c r="AO279" s="705"/>
      <c r="AP279" s="912"/>
      <c r="AQ279" s="705"/>
      <c r="AR279" s="914"/>
      <c r="AS279" s="915"/>
      <c r="AT279" s="921" t="str">
        <f aca="false">IF(AV280="","",IF(OR(AB280="",AB280&lt;&gt;7,AD280="",AD280&lt;&gt;3),"！算定期間の終わりが令和７年３月になっていません。年度内の廃止予定等がなければ、算定対象月を令和７年３月にしてください。",""))</f>
        <v/>
      </c>
      <c r="AU279" s="939"/>
      <c r="AV279" s="918"/>
      <c r="AW279" s="878" t="str">
        <f aca="false">IF('別紙様式2-2（４・５月分）'!O213="","",'別紙様式2-2（４・５月分）'!O213)</f>
        <v/>
      </c>
      <c r="AX279" s="834"/>
      <c r="AY279" s="920"/>
      <c r="AZ279" s="574"/>
      <c r="BE279" s="12"/>
      <c r="BF279" s="832" t="str">
        <f aca="false">G278</f>
        <v/>
      </c>
      <c r="BG279" s="832"/>
      <c r="BH279" s="832"/>
    </row>
    <row r="280" customFormat="false" ht="15" hidden="false" customHeight="true" outlineLevel="0" collapsed="false">
      <c r="A280" s="617"/>
      <c r="B280" s="732"/>
      <c r="C280" s="732"/>
      <c r="D280" s="732"/>
      <c r="E280" s="732"/>
      <c r="F280" s="732"/>
      <c r="G280" s="733"/>
      <c r="H280" s="733"/>
      <c r="I280" s="733"/>
      <c r="J280" s="861"/>
      <c r="K280" s="733"/>
      <c r="L280" s="862"/>
      <c r="M280" s="863"/>
      <c r="N280" s="838"/>
      <c r="O280" s="864"/>
      <c r="P280" s="874" t="s">
        <v>118</v>
      </c>
      <c r="Q280" s="877" t="e">
        <f aca="false">IFERROR(VLOOKUP('別紙様式2-2（４・５月分）'!AR212,【参考】数式用!$AT$5:$AV$22,3,FALSE),"")))</f>
        <v>#N/A</v>
      </c>
      <c r="R280" s="875" t="s">
        <v>120</v>
      </c>
      <c r="S280" s="870" t="e">
        <f aca="false">IFERROR(VLOOKUP(K278,【参考】数式用!$A$5:$AB$27,MATCH(Q280,【参考】数式用!$B$4:$AB$4,0)+1,0),"")))</f>
        <v>#N/A</v>
      </c>
      <c r="T280" s="844" t="s">
        <v>464</v>
      </c>
      <c r="U280" s="923"/>
      <c r="V280" s="871" t="e">
        <f aca="false">IFERROR(VLOOKUP(K278,【参考】数式用!$A$5:$AB$27,MATCH(U280,【参考】数式用!$B$4:$AB$4,0)+1,0),"")))</f>
        <v>#N/A</v>
      </c>
      <c r="W280" s="847" t="s">
        <v>114</v>
      </c>
      <c r="X280" s="924"/>
      <c r="Y280" s="668" t="s">
        <v>115</v>
      </c>
      <c r="Z280" s="924"/>
      <c r="AA280" s="668" t="s">
        <v>406</v>
      </c>
      <c r="AB280" s="924"/>
      <c r="AC280" s="668" t="s">
        <v>115</v>
      </c>
      <c r="AD280" s="924"/>
      <c r="AE280" s="668" t="s">
        <v>116</v>
      </c>
      <c r="AF280" s="668" t="s">
        <v>127</v>
      </c>
      <c r="AG280" s="668" t="str">
        <f aca="false">IF(X280&gt;=1,(AB280*12+AD280)-(X280*12+Z280)+1,"")</f>
        <v/>
      </c>
      <c r="AH280" s="850" t="s">
        <v>407</v>
      </c>
      <c r="AI280" s="851" t="str">
        <f aca="false">IFERROR(ROUNDDOWN(ROUND(L278*V280,0)*M278,0)*AG280,"")</f>
        <v/>
      </c>
      <c r="AJ280" s="925" t="str">
        <f aca="false">IFERROR(ROUNDDOWN(ROUND((L278*(V280-AX278)),0)*M278,0)*AG280,"")</f>
        <v/>
      </c>
      <c r="AK280" s="853" t="e">
        <f aca="false">IFERROR(ROUNDDOWN(ROUNDDOWN(ROUND(L278*VLOOKUP(K278,【参考】数式用!$A$5:$AB$27,MATCH("新加算Ⅳ",【参考】数式用!$B$4:$AB$4,0)+1,0),0)*M278,0)*AG280*0.5,0),"")),0),0),0))</f>
        <v>#N/A</v>
      </c>
      <c r="AL280" s="926"/>
      <c r="AM280" s="941" t="e">
        <f aca="false">IFERROR(IF('別紙様式2-2（４・５月分）'!Q214="ベア加算","", IF(OR(U280="新加算Ⅰ",U280="新加算Ⅱ",U280="新加算Ⅲ",U280="新加算Ⅳ"),ROUNDDOWN(ROUND(L278*VLOOKUP(K278,【参考】数式用!$A$5:$I$27,MATCH("ベア加算",【参考】数式用!$B$4:$I$4,0)+1,0),0)*M278,0)*AG280,"")),"")),0),0))))</f>
        <v>#N/A</v>
      </c>
      <c r="AN280" s="928"/>
      <c r="AO280" s="931"/>
      <c r="AP280" s="930"/>
      <c r="AQ280" s="931"/>
      <c r="AR280" s="932"/>
      <c r="AS280" s="933"/>
      <c r="AT280" s="921"/>
      <c r="AU280" s="612"/>
      <c r="AV280" s="832" t="str">
        <f aca="false">IF(OR(AB278&lt;&gt;7,AD278&lt;&gt;3),"V列に色付け","")</f>
        <v/>
      </c>
      <c r="AW280" s="878"/>
      <c r="AX280" s="834"/>
      <c r="AY280" s="934"/>
      <c r="AZ280" s="836" t="e">
        <f aca="false">IF(AM280&lt;&gt;"",IF(AN280="○","入力済","未入力"),"")</f>
        <v>#N/A</v>
      </c>
      <c r="BA280" s="836" t="str">
        <f aca="false">IF(OR(U280="新加算Ⅰ",U280="新加算Ⅱ",U280="新加算Ⅲ",U280="新加算Ⅳ",U280="新加算Ⅴ（１）",U280="新加算Ⅴ（２）",U280="新加算Ⅴ（３）",U280="新加算ⅠⅤ（４）",U280="新加算Ⅴ（５）",U280="新加算Ⅴ（６）",U280="新加算Ⅴ（８）",U280="新加算Ⅴ（11）"),IF(OR(AO280="○",AO280="令和６年度中に満たす"),"入力済","未入力"),"")</f>
        <v/>
      </c>
      <c r="BB280" s="836" t="str">
        <f aca="false">IF(OR(U280="新加算Ⅴ（７）",U280="新加算Ⅴ（９）",U280="新加算Ⅴ（10）",U280="新加算Ⅴ（12）",U280="新加算Ⅴ（13）",U280="新加算Ⅴ（14）"),IF(OR(AP280="○",AP280="令和６年度中に満たす"),"入力済","未入力"),"")</f>
        <v/>
      </c>
      <c r="BC280" s="836" t="str">
        <f aca="false">IF(OR(U280="新加算Ⅰ",U280="新加算Ⅱ",U280="新加算Ⅲ",U280="新加算Ⅴ（１）",U280="新加算Ⅴ（３）",U280="新加算Ⅴ（８）"),IF(OR(AQ280="○",AQ280="令和６年度中に満たす"),"入力済","未入力"),"")</f>
        <v/>
      </c>
      <c r="BD280" s="935" t="str">
        <f aca="false">IF(OR(U280="新加算Ⅰ",U280="新加算Ⅱ",U280="新加算Ⅴ（１）",U280="新加算Ⅴ（２）",U280="新加算Ⅴ（３）",U280="新加算Ⅴ（４）",U280="新加算Ⅴ（５）",U280="新加算Ⅴ（６）",U280="新加算Ⅴ（７）",U280="新加算Ⅴ（９）",U280="新加算Ⅴ（10）",U280="新加算Ⅴ（12）"),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（病院等（老健以外）)",K278&lt;&gt;"（介護予防）短期入所療養介護（医療院）"),AR280&lt;&gt;""),1,""),"")</f>
        <v/>
      </c>
      <c r="BE280" s="832" t="str">
        <f aca="false">IF(OR(U280="新加算Ⅰ",U280="新加算Ⅴ（１）",U280="新加算Ⅴ（２）",U280="新加算Ⅴ（５）",U280="新加算Ⅴ（７）",U280="新加算Ⅴ（10）"),IF(AS280="","未入力","入力済"),"")</f>
        <v/>
      </c>
      <c r="BF280" s="832" t="str">
        <f aca="false">G278</f>
        <v/>
      </c>
      <c r="BG280" s="832"/>
      <c r="BH280" s="832"/>
    </row>
    <row r="281" customFormat="false" ht="30" hidden="false" customHeight="true" outlineLevel="0" collapsed="false">
      <c r="A281" s="617"/>
      <c r="B281" s="732"/>
      <c r="C281" s="732"/>
      <c r="D281" s="732"/>
      <c r="E281" s="732"/>
      <c r="F281" s="732"/>
      <c r="G281" s="733"/>
      <c r="H281" s="733"/>
      <c r="I281" s="733"/>
      <c r="J281" s="861"/>
      <c r="K281" s="733"/>
      <c r="L281" s="862"/>
      <c r="M281" s="863"/>
      <c r="N281" s="860" t="str">
        <f aca="false">IF('別紙様式2-2（４・５月分）'!Q214="","",'別紙様式2-2（４・５月分）'!Q214)</f>
        <v/>
      </c>
      <c r="O281" s="864"/>
      <c r="P281" s="874"/>
      <c r="Q281" s="877"/>
      <c r="R281" s="875"/>
      <c r="S281" s="870"/>
      <c r="T281" s="844"/>
      <c r="U281" s="923"/>
      <c r="V281" s="871"/>
      <c r="W281" s="847"/>
      <c r="X281" s="924"/>
      <c r="Y281" s="668"/>
      <c r="Z281" s="924"/>
      <c r="AA281" s="668"/>
      <c r="AB281" s="924"/>
      <c r="AC281" s="668"/>
      <c r="AD281" s="924"/>
      <c r="AE281" s="668"/>
      <c r="AF281" s="668"/>
      <c r="AG281" s="668"/>
      <c r="AH281" s="850"/>
      <c r="AI281" s="851"/>
      <c r="AJ281" s="925"/>
      <c r="AK281" s="853"/>
      <c r="AL281" s="926"/>
      <c r="AM281" s="941"/>
      <c r="AN281" s="928"/>
      <c r="AO281" s="931"/>
      <c r="AP281" s="930"/>
      <c r="AQ281" s="931"/>
      <c r="AR281" s="932"/>
      <c r="AS281" s="933"/>
      <c r="AT281" s="936" t="str">
        <f aca="false">IF(AV280="","",IF(OR(U280="",AND(N281="ベア加算なし",OR(U280="新加算Ⅰ",U280="新加算Ⅱ",U280="新加算Ⅲ",U280="新加算Ⅳ"),AN280=""),AND(OR(U280="新加算Ⅰ",U280="新加算Ⅱ",U280="新加算Ⅲ",U280="新加算Ⅳ"),AO280=""),AND(OR(U280="新加算Ⅰ",U280="新加算Ⅱ",U280="新加算Ⅲ"),AQ280=""),AND(OR(U280="新加算Ⅰ",U280="新加算Ⅱ"),AR280=""),AND(OR(U280="新加算Ⅰ"),AS280="")),"！記入が必要な欄（ピンク色のセル）に空欄があります。空欄を埋めてください。",""))</f>
        <v/>
      </c>
      <c r="AU281" s="612"/>
      <c r="AV281" s="832"/>
      <c r="AW281" s="878" t="str">
        <f aca="false">IF('別紙様式2-2（４・５月分）'!O214="","",'別紙様式2-2（４・５月分）'!O214)</f>
        <v/>
      </c>
      <c r="AX281" s="834"/>
      <c r="AY281" s="937"/>
      <c r="AZ281" s="836" t="str">
        <f aca="false">IF(OR(U281="新加算Ⅰ",U281="新加算Ⅱ",U281="新加算Ⅲ",U281="新加算Ⅳ",U281="新加算Ⅴ（１）",U281="新加算Ⅴ（２）",U281="新加算Ⅴ（３）",U281="新加算ⅠⅤ（４）",U281="新加算Ⅴ（５）",U281="新加算Ⅴ（６）",U281="新加算Ⅴ（８）",U281="新加算Ⅴ（11）"),IF(AJ281="○","","未入力"),"")</f>
        <v/>
      </c>
      <c r="BA281" s="836" t="str">
        <f aca="false">IF(OR(V281="新加算Ⅰ",V281="新加算Ⅱ",V281="新加算Ⅲ",V281="新加算Ⅳ",V281="新加算Ⅴ（１）",V281="新加算Ⅴ（２）",V281="新加算Ⅴ（３）",V281="新加算ⅠⅤ（４）",V281="新加算Ⅴ（５）",V281="新加算Ⅴ（６）",V281="新加算Ⅴ（８）",V281="新加算Ⅴ（11）"),IF(AK281="○","","未入力"),"")</f>
        <v/>
      </c>
      <c r="BB281" s="836" t="str">
        <f aca="false">IF(OR(V281="新加算Ⅴ（７）",V281="新加算Ⅴ（９）",V281="新加算Ⅴ（10）",V281="新加算Ⅴ（12）",V281="新加算Ⅴ（13）",V281="新加算Ⅴ（14）"),IF(AL281="○","","未入力"),"")</f>
        <v/>
      </c>
      <c r="BC281" s="836" t="str">
        <f aca="false">IF(OR(V281="新加算Ⅰ",V281="新加算Ⅱ",V281="新加算Ⅲ",V281="新加算Ⅴ（１）",V281="新加算Ⅴ（３）",V281="新加算Ⅴ（８）"),IF(AM281="○","","未入力"),"")</f>
        <v/>
      </c>
      <c r="BD281" s="935" t="str">
        <f aca="false">IF(OR(V281="新加算Ⅰ",V281="新加算Ⅱ",V281="新加算Ⅴ（１）",V281="新加算Ⅴ（２）",V281="新加算Ⅴ（３）",V281="新加算Ⅴ（４）",V281="新加算Ⅴ（５）",V281="新加算Ⅴ（６）",V281="新加算Ⅴ（７）",V281="新加算Ⅴ（９）",V281="新加算Ⅴ（10）",V281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1" s="832" t="str">
        <f aca="false">IF(AND(U281&lt;&gt;"（参考）令和７年度の移行予定",OR(V281="新加算Ⅰ",V281="新加算Ⅴ（１）",V281="新加算Ⅴ（２）",V281="新加算Ⅴ（５）",V281="新加算Ⅴ（７）",V281="新加算Ⅴ（10）")),IF(AO281="","未入力",IF(AO281="いずれも取得していない","要件を満たさない","")),"")</f>
        <v/>
      </c>
      <c r="BF281" s="832" t="str">
        <f aca="false">G278</f>
        <v/>
      </c>
      <c r="BG281" s="832"/>
      <c r="BH281" s="832"/>
    </row>
    <row r="282" customFormat="false" ht="30" hidden="false" customHeight="true" outlineLevel="0" collapsed="false">
      <c r="A282" s="731" t="n">
        <v>68</v>
      </c>
      <c r="B282" s="618" t="str">
        <f aca="false">IF(基本情報入力シート!C121="","",基本情報入力シート!C121)</f>
        <v/>
      </c>
      <c r="C282" s="618"/>
      <c r="D282" s="618"/>
      <c r="E282" s="618"/>
      <c r="F282" s="618"/>
      <c r="G282" s="619" t="str">
        <f aca="false">IF(基本情報入力シート!M121="","",基本情報入力シート!M121)</f>
        <v/>
      </c>
      <c r="H282" s="619" t="str">
        <f aca="false">IF(基本情報入力シート!R121="","",基本情報入力シート!R121)</f>
        <v/>
      </c>
      <c r="I282" s="619" t="str">
        <f aca="false">IF(基本情報入力シート!W121="","",基本情報入力シート!W121)</f>
        <v/>
      </c>
      <c r="J282" s="809" t="str">
        <f aca="false">IF(基本情報入力シート!X121="","",基本情報入力シート!X121)</f>
        <v/>
      </c>
      <c r="K282" s="619" t="str">
        <f aca="false">IF(基本情報入力シート!Y121="","",基本情報入力シート!Y121)</f>
        <v/>
      </c>
      <c r="L282" s="810" t="str">
        <f aca="false">IF(基本情報入力シート!AB121="","",基本情報入力シート!AB121)</f>
        <v/>
      </c>
      <c r="M282" s="811" t="e">
        <f aca="false">IF(基本情報入力シート!AC121="","",基本情報入力シート!AC121)</f>
        <v>#N/A</v>
      </c>
      <c r="N282" s="812" t="str">
        <f aca="false">IF('別紙様式2-2（４・５月分）'!Q215="","",'別紙様式2-2（４・５月分）'!Q215)</f>
        <v/>
      </c>
      <c r="O282" s="864" t="e">
        <f aca="false">IF(SUM('別紙様式2-2（４・５月分）'!R215:R217)=0,"",SUM('別紙様式2-2（４・５月分）'!R215:R217))</f>
        <v>#N/A</v>
      </c>
      <c r="P282" s="814" t="e">
        <f aca="false">IFERROR(VLOOKUP('別紙様式2-2（４・５月分）'!AR215,【参考】数式用!$AT$5:$AU$22,2,FALSE),"")))</f>
        <v>#N/A</v>
      </c>
      <c r="Q282" s="814"/>
      <c r="R282" s="814"/>
      <c r="S282" s="865" t="e">
        <f aca="false">IFERROR(VLOOKUP(K282,【参考】数式用!$A$5:$AB$27,MATCH(P282,【参考】数式用!$B$4:$AB$4,0)+1,0),"")))</f>
        <v>#N/A</v>
      </c>
      <c r="T282" s="816" t="s">
        <v>463</v>
      </c>
      <c r="U282" s="904" t="str">
        <f aca="false">IF('別紙様式2-3（６月以降分）'!U282="","",'別紙様式2-3（６月以降分）'!U282)</f>
        <v/>
      </c>
      <c r="V282" s="866" t="e">
        <f aca="false">IFERROR(VLOOKUP(K282,【参考】数式用!$A$5:$AB$27,MATCH(U282,【参考】数式用!$B$4:$AB$4,0)+1,0),"")))</f>
        <v>#N/A</v>
      </c>
      <c r="W282" s="819" t="s">
        <v>114</v>
      </c>
      <c r="X282" s="905" t="n">
        <f aca="false">'別紙様式2-3（６月以降分）'!X282</f>
        <v>6</v>
      </c>
      <c r="Y282" s="627" t="s">
        <v>115</v>
      </c>
      <c r="Z282" s="905" t="n">
        <f aca="false">'別紙様式2-3（６月以降分）'!Z282</f>
        <v>6</v>
      </c>
      <c r="AA282" s="627" t="s">
        <v>406</v>
      </c>
      <c r="AB282" s="905" t="n">
        <f aca="false">'別紙様式2-3（６月以降分）'!AB282</f>
        <v>7</v>
      </c>
      <c r="AC282" s="627" t="s">
        <v>115</v>
      </c>
      <c r="AD282" s="905" t="n">
        <f aca="false">'別紙様式2-3（６月以降分）'!AD282</f>
        <v>3</v>
      </c>
      <c r="AE282" s="627" t="s">
        <v>116</v>
      </c>
      <c r="AF282" s="627" t="s">
        <v>127</v>
      </c>
      <c r="AG282" s="627" t="n">
        <f aca="false">IF(X282&gt;=1,(AB282*12+AD282)-(X282*12+Z282)+1,"")</f>
        <v>10</v>
      </c>
      <c r="AH282" s="822" t="s">
        <v>407</v>
      </c>
      <c r="AI282" s="867" t="str">
        <f aca="false">'別紙様式2-3（６月以降分）'!AI282</f>
        <v/>
      </c>
      <c r="AJ282" s="906" t="str">
        <f aca="false">'別紙様式2-3（６月以降分）'!AJ282</f>
        <v/>
      </c>
      <c r="AK282" s="938" t="n">
        <f aca="false">'別紙様式2-3（６月以降分）'!AK282</f>
        <v>0</v>
      </c>
      <c r="AL282" s="908" t="str">
        <f aca="false">IF('別紙様式2-3（６月以降分）'!AL282="","",'別紙様式2-3（６月以降分）'!AL282)</f>
        <v/>
      </c>
      <c r="AM282" s="909" t="n">
        <f aca="false">'別紙様式2-3（６月以降分）'!AM282</f>
        <v>0</v>
      </c>
      <c r="AN282" s="910" t="str">
        <f aca="false">IF('別紙様式2-3（６月以降分）'!AN282="","",'別紙様式2-3（６月以降分）'!AN282)</f>
        <v/>
      </c>
      <c r="AO282" s="705" t="str">
        <f aca="false">IF('別紙様式2-3（６月以降分）'!AO282="","",'別紙様式2-3（６月以降分）'!AO282)</f>
        <v/>
      </c>
      <c r="AP282" s="912" t="str">
        <f aca="false">IF('別紙様式2-3（６月以降分）'!AP282="","",'別紙様式2-3（６月以降分）'!AP282)</f>
        <v/>
      </c>
      <c r="AQ282" s="705" t="str">
        <f aca="false">IF('別紙様式2-3（６月以降分）'!AQ282="","",'別紙様式2-3（６月以降分）'!AQ282)</f>
        <v/>
      </c>
      <c r="AR282" s="914" t="str">
        <f aca="false">IF('別紙様式2-3（６月以降分）'!AR282="","",'別紙様式2-3（６月以降分）'!AR282)</f>
        <v/>
      </c>
      <c r="AS282" s="915" t="str">
        <f aca="false">IF('別紙様式2-3（６月以降分）'!AS282="","",'別紙様式2-3（６月以降分）'!AS282)</f>
        <v/>
      </c>
      <c r="AT282" s="916" t="str">
        <f aca="false">IF(AV284="","",IF(V284&lt;V282,"！加算の要件上は問題ありませんが、令和６年度当初の新加算の加算率と比較して、移行後の加算率が下がる計画になっています。",""))</f>
        <v/>
      </c>
      <c r="AU282" s="939"/>
      <c r="AV282" s="918"/>
      <c r="AW282" s="878" t="str">
        <f aca="false">IF('別紙様式2-2（４・５月分）'!O215="","",'別紙様式2-2（４・５月分）'!O215)</f>
        <v/>
      </c>
      <c r="AX282" s="834" t="e">
        <f aca="false">IF(SUM('別紙様式2-2（４・５月分）'!P215:P217)=0,"",SUM('別紙様式2-2（４・５月分）'!P215:P217))</f>
        <v>#N/A</v>
      </c>
      <c r="AY282" s="940" t="e">
        <f aca="false">IFERROR(VLOOKUP(K282,【参考】数式用!$AJ$2:$AK$24,2,FALSE),"")))</f>
        <v>#N/A</v>
      </c>
      <c r="AZ282" s="685"/>
      <c r="BE282" s="12"/>
      <c r="BF282" s="832" t="str">
        <f aca="false">G282</f>
        <v/>
      </c>
      <c r="BG282" s="832"/>
      <c r="BH282" s="832"/>
    </row>
    <row r="283" customFormat="false" ht="15" hidden="false" customHeight="true" outlineLevel="0" collapsed="false">
      <c r="A283" s="731"/>
      <c r="B283" s="618"/>
      <c r="C283" s="618"/>
      <c r="D283" s="618"/>
      <c r="E283" s="618"/>
      <c r="F283" s="618"/>
      <c r="G283" s="619"/>
      <c r="H283" s="619"/>
      <c r="I283" s="619"/>
      <c r="J283" s="809"/>
      <c r="K283" s="619"/>
      <c r="L283" s="810"/>
      <c r="M283" s="811"/>
      <c r="N283" s="838" t="str">
        <f aca="false">IF('別紙様式2-2（４・５月分）'!Q216="","",'別紙様式2-2（４・５月分）'!Q216)</f>
        <v/>
      </c>
      <c r="O283" s="864"/>
      <c r="P283" s="814"/>
      <c r="Q283" s="814"/>
      <c r="R283" s="814"/>
      <c r="S283" s="865"/>
      <c r="T283" s="816"/>
      <c r="U283" s="904"/>
      <c r="V283" s="866"/>
      <c r="W283" s="819"/>
      <c r="X283" s="905"/>
      <c r="Y283" s="627"/>
      <c r="Z283" s="905"/>
      <c r="AA283" s="627"/>
      <c r="AB283" s="905"/>
      <c r="AC283" s="627"/>
      <c r="AD283" s="905"/>
      <c r="AE283" s="627"/>
      <c r="AF283" s="627"/>
      <c r="AG283" s="627"/>
      <c r="AH283" s="822"/>
      <c r="AI283" s="867"/>
      <c r="AJ283" s="906"/>
      <c r="AK283" s="938"/>
      <c r="AL283" s="908"/>
      <c r="AM283" s="909"/>
      <c r="AN283" s="910"/>
      <c r="AO283" s="705"/>
      <c r="AP283" s="912"/>
      <c r="AQ283" s="705"/>
      <c r="AR283" s="914"/>
      <c r="AS283" s="915"/>
      <c r="AT283" s="921" t="str">
        <f aca="false">IF(AV284="","",IF(OR(AB284="",AB284&lt;&gt;7,AD284="",AD284&lt;&gt;3),"！算定期間の終わりが令和７年３月になっていません。年度内の廃止予定等がなければ、算定対象月を令和７年３月にしてください。",""))</f>
        <v/>
      </c>
      <c r="AU283" s="939"/>
      <c r="AV283" s="918"/>
      <c r="AW283" s="878" t="str">
        <f aca="false">IF('別紙様式2-2（４・５月分）'!O216="","",'別紙様式2-2（４・５月分）'!O216)</f>
        <v/>
      </c>
      <c r="AX283" s="834"/>
      <c r="AY283" s="940"/>
      <c r="AZ283" s="574"/>
      <c r="BE283" s="12"/>
      <c r="BF283" s="832" t="str">
        <f aca="false">G282</f>
        <v/>
      </c>
      <c r="BG283" s="832"/>
      <c r="BH283" s="832"/>
    </row>
    <row r="284" customFormat="false" ht="15" hidden="false" customHeight="true" outlineLevel="0" collapsed="false">
      <c r="A284" s="731"/>
      <c r="B284" s="618"/>
      <c r="C284" s="618"/>
      <c r="D284" s="618"/>
      <c r="E284" s="618"/>
      <c r="F284" s="618"/>
      <c r="G284" s="619"/>
      <c r="H284" s="619"/>
      <c r="I284" s="619"/>
      <c r="J284" s="809"/>
      <c r="K284" s="619"/>
      <c r="L284" s="810"/>
      <c r="M284" s="811"/>
      <c r="N284" s="838"/>
      <c r="O284" s="864"/>
      <c r="P284" s="874" t="s">
        <v>118</v>
      </c>
      <c r="Q284" s="877" t="e">
        <f aca="false">IFERROR(VLOOKUP('別紙様式2-2（４・５月分）'!AR215,【参考】数式用!$AT$5:$AV$22,3,FALSE),"")))</f>
        <v>#N/A</v>
      </c>
      <c r="R284" s="875" t="s">
        <v>120</v>
      </c>
      <c r="S284" s="876" t="e">
        <f aca="false">IFERROR(VLOOKUP(K282,【参考】数式用!$A$5:$AB$27,MATCH(Q284,【参考】数式用!$B$4:$AB$4,0)+1,0),"")))</f>
        <v>#N/A</v>
      </c>
      <c r="T284" s="844" t="s">
        <v>464</v>
      </c>
      <c r="U284" s="923"/>
      <c r="V284" s="871" t="e">
        <f aca="false">IFERROR(VLOOKUP(K282,【参考】数式用!$A$5:$AB$27,MATCH(U284,【参考】数式用!$B$4:$AB$4,0)+1,0),"")))</f>
        <v>#N/A</v>
      </c>
      <c r="W284" s="847" t="s">
        <v>114</v>
      </c>
      <c r="X284" s="924"/>
      <c r="Y284" s="668" t="s">
        <v>115</v>
      </c>
      <c r="Z284" s="924"/>
      <c r="AA284" s="668" t="s">
        <v>406</v>
      </c>
      <c r="AB284" s="924"/>
      <c r="AC284" s="668" t="s">
        <v>115</v>
      </c>
      <c r="AD284" s="924"/>
      <c r="AE284" s="668" t="s">
        <v>116</v>
      </c>
      <c r="AF284" s="668" t="s">
        <v>127</v>
      </c>
      <c r="AG284" s="668" t="str">
        <f aca="false">IF(X284&gt;=1,(AB284*12+AD284)-(X284*12+Z284)+1,"")</f>
        <v/>
      </c>
      <c r="AH284" s="850" t="s">
        <v>407</v>
      </c>
      <c r="AI284" s="851" t="str">
        <f aca="false">IFERROR(ROUNDDOWN(ROUND(L282*V284,0)*M282,0)*AG284,"")</f>
        <v/>
      </c>
      <c r="AJ284" s="925" t="str">
        <f aca="false">IFERROR(ROUNDDOWN(ROUND((L282*(V284-AX282)),0)*M282,0)*AG284,"")</f>
        <v/>
      </c>
      <c r="AK284" s="853" t="e">
        <f aca="false">IFERROR(ROUNDDOWN(ROUNDDOWN(ROUND(L282*VLOOKUP(K282,【参考】数式用!$A$5:$AB$27,MATCH("新加算Ⅳ",【参考】数式用!$B$4:$AB$4,0)+1,0),0)*M282,0)*AG284*0.5,0),"")),0),0),0))</f>
        <v>#N/A</v>
      </c>
      <c r="AL284" s="926"/>
      <c r="AM284" s="941" t="e">
        <f aca="false">IFERROR(IF('別紙様式2-2（４・５月分）'!Q217="ベア加算","", IF(OR(U284="新加算Ⅰ",U284="新加算Ⅱ",U284="新加算Ⅲ",U284="新加算Ⅳ"),ROUNDDOWN(ROUND(L282*VLOOKUP(K282,【参考】数式用!$A$5:$I$27,MATCH("ベア加算",【参考】数式用!$B$4:$I$4,0)+1,0),0)*M282,0)*AG284,"")),"")),0),0))))</f>
        <v>#N/A</v>
      </c>
      <c r="AN284" s="928"/>
      <c r="AO284" s="931"/>
      <c r="AP284" s="930"/>
      <c r="AQ284" s="931"/>
      <c r="AR284" s="932"/>
      <c r="AS284" s="933"/>
      <c r="AT284" s="921"/>
      <c r="AU284" s="612"/>
      <c r="AV284" s="832" t="str">
        <f aca="false">IF(OR(AB282&lt;&gt;7,AD282&lt;&gt;3),"V列に色付け","")</f>
        <v/>
      </c>
      <c r="AW284" s="878"/>
      <c r="AX284" s="834"/>
      <c r="AY284" s="934"/>
      <c r="AZ284" s="836" t="e">
        <f aca="false">IF(AM284&lt;&gt;"",IF(AN284="○","入力済","未入力"),"")</f>
        <v>#N/A</v>
      </c>
      <c r="BA284" s="836" t="str">
        <f aca="false">IF(OR(U284="新加算Ⅰ",U284="新加算Ⅱ",U284="新加算Ⅲ",U284="新加算Ⅳ",U284="新加算Ⅴ（１）",U284="新加算Ⅴ（２）",U284="新加算Ⅴ（３）",U284="新加算ⅠⅤ（４）",U284="新加算Ⅴ（５）",U284="新加算Ⅴ（６）",U284="新加算Ⅴ（８）",U284="新加算Ⅴ（11）"),IF(OR(AO284="○",AO284="令和６年度中に満たす"),"入力済","未入力"),"")</f>
        <v/>
      </c>
      <c r="BB284" s="836" t="str">
        <f aca="false">IF(OR(U284="新加算Ⅴ（７）",U284="新加算Ⅴ（９）",U284="新加算Ⅴ（10）",U284="新加算Ⅴ（12）",U284="新加算Ⅴ（13）",U284="新加算Ⅴ（14）"),IF(OR(AP284="○",AP284="令和６年度中に満たす"),"入力済","未入力"),"")</f>
        <v/>
      </c>
      <c r="BC284" s="836" t="str">
        <f aca="false">IF(OR(U284="新加算Ⅰ",U284="新加算Ⅱ",U284="新加算Ⅲ",U284="新加算Ⅴ（１）",U284="新加算Ⅴ（３）",U284="新加算Ⅴ（８）"),IF(OR(AQ284="○",AQ284="令和６年度中に満たす"),"入力済","未入力"),"")</f>
        <v/>
      </c>
      <c r="BD284" s="935" t="str">
        <f aca="false">IF(OR(U284="新加算Ⅰ",U284="新加算Ⅱ",U284="新加算Ⅴ（１）",U284="新加算Ⅴ（２）",U284="新加算Ⅴ（３）",U284="新加算Ⅴ（４）",U284="新加算Ⅴ（５）",U284="新加算Ⅴ（６）",U284="新加算Ⅴ（７）",U284="新加算Ⅴ（９）",U284="新加算Ⅴ（10）",U284="新加算Ⅴ（12）"),IF(OR(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（病院等（老健以外）)",K282&lt;&gt;"（介護予防）短期入所療養介護（医療院）"),AR284&lt;&gt;""),1,""),"")</f>
        <v/>
      </c>
      <c r="BE284" s="832" t="str">
        <f aca="false">IF(OR(U284="新加算Ⅰ",U284="新加算Ⅴ（１）",U284="新加算Ⅴ（２）",U284="新加算Ⅴ（５）",U284="新加算Ⅴ（７）",U284="新加算Ⅴ（10）"),IF(AS284="","未入力","入力済"),"")</f>
        <v/>
      </c>
      <c r="BF284" s="832" t="str">
        <f aca="false">G282</f>
        <v/>
      </c>
      <c r="BG284" s="832"/>
      <c r="BH284" s="832"/>
    </row>
    <row r="285" customFormat="false" ht="30" hidden="false" customHeight="true" outlineLevel="0" collapsed="false">
      <c r="A285" s="731"/>
      <c r="B285" s="618"/>
      <c r="C285" s="618"/>
      <c r="D285" s="618"/>
      <c r="E285" s="618"/>
      <c r="F285" s="618"/>
      <c r="G285" s="619"/>
      <c r="H285" s="619"/>
      <c r="I285" s="619"/>
      <c r="J285" s="809"/>
      <c r="K285" s="619"/>
      <c r="L285" s="810"/>
      <c r="M285" s="811"/>
      <c r="N285" s="860" t="str">
        <f aca="false">IF('別紙様式2-2（４・５月分）'!Q217="","",'別紙様式2-2（４・５月分）'!Q217)</f>
        <v/>
      </c>
      <c r="O285" s="864"/>
      <c r="P285" s="874"/>
      <c r="Q285" s="877"/>
      <c r="R285" s="875"/>
      <c r="S285" s="876"/>
      <c r="T285" s="844"/>
      <c r="U285" s="923"/>
      <c r="V285" s="871"/>
      <c r="W285" s="847"/>
      <c r="X285" s="924"/>
      <c r="Y285" s="668"/>
      <c r="Z285" s="924"/>
      <c r="AA285" s="668"/>
      <c r="AB285" s="924"/>
      <c r="AC285" s="668"/>
      <c r="AD285" s="924"/>
      <c r="AE285" s="668"/>
      <c r="AF285" s="668"/>
      <c r="AG285" s="668"/>
      <c r="AH285" s="850"/>
      <c r="AI285" s="851"/>
      <c r="AJ285" s="925"/>
      <c r="AK285" s="853"/>
      <c r="AL285" s="926"/>
      <c r="AM285" s="941"/>
      <c r="AN285" s="928"/>
      <c r="AO285" s="931"/>
      <c r="AP285" s="930"/>
      <c r="AQ285" s="931"/>
      <c r="AR285" s="932"/>
      <c r="AS285" s="933"/>
      <c r="AT285" s="936" t="str">
        <f aca="false">IF(AV284="","",IF(OR(U284="",AND(N285="ベア加算なし",OR(U284="新加算Ⅰ",U284="新加算Ⅱ",U284="新加算Ⅲ",U284="新加算Ⅳ"),AN284=""),AND(OR(U284="新加算Ⅰ",U284="新加算Ⅱ",U284="新加算Ⅲ",U284="新加算Ⅳ"),AO284=""),AND(OR(U284="新加算Ⅰ",U284="新加算Ⅱ",U284="新加算Ⅲ"),AQ284=""),AND(OR(U284="新加算Ⅰ",U284="新加算Ⅱ"),AR284=""),AND(OR(U284="新加算Ⅰ"),AS284="")),"！記入が必要な欄（ピンク色のセル）に空欄があります。空欄を埋めてください。",""))</f>
        <v/>
      </c>
      <c r="AU285" s="612"/>
      <c r="AV285" s="832"/>
      <c r="AW285" s="878" t="str">
        <f aca="false">IF('別紙様式2-2（４・５月分）'!O217="","",'別紙様式2-2（４・５月分）'!O217)</f>
        <v/>
      </c>
      <c r="AX285" s="834"/>
      <c r="AY285" s="937"/>
      <c r="AZ285" s="836" t="str">
        <f aca="false">IF(OR(U285="新加算Ⅰ",U285="新加算Ⅱ",U285="新加算Ⅲ",U285="新加算Ⅳ",U285="新加算Ⅴ（１）",U285="新加算Ⅴ（２）",U285="新加算Ⅴ（３）",U285="新加算ⅠⅤ（４）",U285="新加算Ⅴ（５）",U285="新加算Ⅴ（６）",U285="新加算Ⅴ（８）",U285="新加算Ⅴ（11）"),IF(AJ285="○","","未入力"),"")</f>
        <v/>
      </c>
      <c r="BA285" s="836" t="str">
        <f aca="false">IF(OR(V285="新加算Ⅰ",V285="新加算Ⅱ",V285="新加算Ⅲ",V285="新加算Ⅳ",V285="新加算Ⅴ（１）",V285="新加算Ⅴ（２）",V285="新加算Ⅴ（３）",V285="新加算ⅠⅤ（４）",V285="新加算Ⅴ（５）",V285="新加算Ⅴ（６）",V285="新加算Ⅴ（８）",V285="新加算Ⅴ（11）"),IF(AK285="○","","未入力"),"")</f>
        <v/>
      </c>
      <c r="BB285" s="836" t="str">
        <f aca="false">IF(OR(V285="新加算Ⅴ（７）",V285="新加算Ⅴ（９）",V285="新加算Ⅴ（10）",V285="新加算Ⅴ（12）",V285="新加算Ⅴ（13）",V285="新加算Ⅴ（14）"),IF(AL285="○","","未入力"),"")</f>
        <v/>
      </c>
      <c r="BC285" s="836" t="str">
        <f aca="false">IF(OR(V285="新加算Ⅰ",V285="新加算Ⅱ",V285="新加算Ⅲ",V285="新加算Ⅴ（１）",V285="新加算Ⅴ（３）",V285="新加算Ⅴ（８）"),IF(AM285="○","","未入力"),"")</f>
        <v/>
      </c>
      <c r="BD285" s="935" t="str">
        <f aca="false">IF(OR(V285="新加算Ⅰ",V285="新加算Ⅱ",V285="新加算Ⅴ（１）",V285="新加算Ⅴ（２）",V285="新加算Ⅴ（３）",V285="新加算Ⅴ（４）",V285="新加算Ⅴ（５）",V285="新加算Ⅴ（６）",V285="新加算Ⅴ（７）",V285="新加算Ⅴ（９）",V285="新加算Ⅴ（10）",V285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5" s="832" t="str">
        <f aca="false">IF(AND(U285&lt;&gt;"（参考）令和７年度の移行予定",OR(V285="新加算Ⅰ",V285="新加算Ⅴ（１）",V285="新加算Ⅴ（２）",V285="新加算Ⅴ（５）",V285="新加算Ⅴ（７）",V285="新加算Ⅴ（10）")),IF(AO285="","未入力",IF(AO285="いずれも取得していない","要件を満たさない","")),"")</f>
        <v/>
      </c>
      <c r="BF285" s="832" t="str">
        <f aca="false">G282</f>
        <v/>
      </c>
      <c r="BG285" s="832"/>
      <c r="BH285" s="832"/>
    </row>
    <row r="286" customFormat="false" ht="30" hidden="false" customHeight="true" outlineLevel="0" collapsed="false">
      <c r="A286" s="617" t="n">
        <v>69</v>
      </c>
      <c r="B286" s="732" t="str">
        <f aca="false">IF(基本情報入力シート!C122="","",基本情報入力シート!C122)</f>
        <v/>
      </c>
      <c r="C286" s="732"/>
      <c r="D286" s="732"/>
      <c r="E286" s="732"/>
      <c r="F286" s="732"/>
      <c r="G286" s="733" t="str">
        <f aca="false">IF(基本情報入力シート!M122="","",基本情報入力シート!M122)</f>
        <v/>
      </c>
      <c r="H286" s="733" t="str">
        <f aca="false">IF(基本情報入力シート!R122="","",基本情報入力シート!R122)</f>
        <v/>
      </c>
      <c r="I286" s="733" t="str">
        <f aca="false">IF(基本情報入力シート!W122="","",基本情報入力シート!W122)</f>
        <v/>
      </c>
      <c r="J286" s="861" t="str">
        <f aca="false">IF(基本情報入力シート!X122="","",基本情報入力シート!X122)</f>
        <v/>
      </c>
      <c r="K286" s="733" t="str">
        <f aca="false">IF(基本情報入力シート!Y122="","",基本情報入力シート!Y122)</f>
        <v/>
      </c>
      <c r="L286" s="862" t="str">
        <f aca="false">IF(基本情報入力シート!AB122="","",基本情報入力シート!AB122)</f>
        <v/>
      </c>
      <c r="M286" s="863" t="e">
        <f aca="false">IF(基本情報入力シート!AC122="","",基本情報入力シート!AC122)</f>
        <v>#N/A</v>
      </c>
      <c r="N286" s="812" t="str">
        <f aca="false">IF('別紙様式2-2（４・５月分）'!Q218="","",'別紙様式2-2（４・５月分）'!Q218)</f>
        <v/>
      </c>
      <c r="O286" s="864" t="e">
        <f aca="false">IF(SUM('別紙様式2-2（４・５月分）'!R218:R220)=0,"",SUM('別紙様式2-2（４・５月分）'!R218:R220))</f>
        <v>#N/A</v>
      </c>
      <c r="P286" s="814" t="e">
        <f aca="false">IFERROR(VLOOKUP('別紙様式2-2（４・５月分）'!AR218,【参考】数式用!$AT$5:$AU$22,2,FALSE),"")))</f>
        <v>#N/A</v>
      </c>
      <c r="Q286" s="814"/>
      <c r="R286" s="814"/>
      <c r="S286" s="865" t="e">
        <f aca="false">IFERROR(VLOOKUP(K286,【参考】数式用!$A$5:$AB$27,MATCH(P286,【参考】数式用!$B$4:$AB$4,0)+1,0),"")))</f>
        <v>#N/A</v>
      </c>
      <c r="T286" s="816" t="s">
        <v>463</v>
      </c>
      <c r="U286" s="904" t="str">
        <f aca="false">IF('別紙様式2-3（６月以降分）'!U286="","",'別紙様式2-3（６月以降分）'!U286)</f>
        <v/>
      </c>
      <c r="V286" s="866" t="e">
        <f aca="false">IFERROR(VLOOKUP(K286,【参考】数式用!$A$5:$AB$27,MATCH(U286,【参考】数式用!$B$4:$AB$4,0)+1,0),"")))</f>
        <v>#N/A</v>
      </c>
      <c r="W286" s="819" t="s">
        <v>114</v>
      </c>
      <c r="X286" s="905" t="n">
        <f aca="false">'別紙様式2-3（６月以降分）'!X286</f>
        <v>6</v>
      </c>
      <c r="Y286" s="627" t="s">
        <v>115</v>
      </c>
      <c r="Z286" s="905" t="n">
        <f aca="false">'別紙様式2-3（６月以降分）'!Z286</f>
        <v>6</v>
      </c>
      <c r="AA286" s="627" t="s">
        <v>406</v>
      </c>
      <c r="AB286" s="905" t="n">
        <f aca="false">'別紙様式2-3（６月以降分）'!AB286</f>
        <v>7</v>
      </c>
      <c r="AC286" s="627" t="s">
        <v>115</v>
      </c>
      <c r="AD286" s="905" t="n">
        <f aca="false">'別紙様式2-3（６月以降分）'!AD286</f>
        <v>3</v>
      </c>
      <c r="AE286" s="627" t="s">
        <v>116</v>
      </c>
      <c r="AF286" s="627" t="s">
        <v>127</v>
      </c>
      <c r="AG286" s="627" t="n">
        <f aca="false">IF(X286&gt;=1,(AB286*12+AD286)-(X286*12+Z286)+1,"")</f>
        <v>10</v>
      </c>
      <c r="AH286" s="822" t="s">
        <v>407</v>
      </c>
      <c r="AI286" s="867" t="str">
        <f aca="false">'別紙様式2-3（６月以降分）'!AI286</f>
        <v/>
      </c>
      <c r="AJ286" s="906" t="str">
        <f aca="false">'別紙様式2-3（６月以降分）'!AJ286</f>
        <v/>
      </c>
      <c r="AK286" s="938" t="n">
        <f aca="false">'別紙様式2-3（６月以降分）'!AK286</f>
        <v>0</v>
      </c>
      <c r="AL286" s="908" t="str">
        <f aca="false">IF('別紙様式2-3（６月以降分）'!AL286="","",'別紙様式2-3（６月以降分）'!AL286)</f>
        <v/>
      </c>
      <c r="AM286" s="909" t="n">
        <f aca="false">'別紙様式2-3（６月以降分）'!AM286</f>
        <v>0</v>
      </c>
      <c r="AN286" s="910" t="str">
        <f aca="false">IF('別紙様式2-3（６月以降分）'!AN286="","",'別紙様式2-3（６月以降分）'!AN286)</f>
        <v/>
      </c>
      <c r="AO286" s="705" t="str">
        <f aca="false">IF('別紙様式2-3（６月以降分）'!AO286="","",'別紙様式2-3（６月以降分）'!AO286)</f>
        <v/>
      </c>
      <c r="AP286" s="912" t="str">
        <f aca="false">IF('別紙様式2-3（６月以降分）'!AP286="","",'別紙様式2-3（６月以降分）'!AP286)</f>
        <v/>
      </c>
      <c r="AQ286" s="705" t="str">
        <f aca="false">IF('別紙様式2-3（６月以降分）'!AQ286="","",'別紙様式2-3（６月以降分）'!AQ286)</f>
        <v/>
      </c>
      <c r="AR286" s="914" t="str">
        <f aca="false">IF('別紙様式2-3（６月以降分）'!AR286="","",'別紙様式2-3（６月以降分）'!AR286)</f>
        <v/>
      </c>
      <c r="AS286" s="915" t="str">
        <f aca="false">IF('別紙様式2-3（６月以降分）'!AS286="","",'別紙様式2-3（６月以降分）'!AS286)</f>
        <v/>
      </c>
      <c r="AT286" s="916" t="str">
        <f aca="false">IF(AV288="","",IF(V288&lt;V286,"！加算の要件上は問題ありませんが、令和６年度当初の新加算の加算率と比較して、移行後の加算率が下がる計画になっています。",""))</f>
        <v/>
      </c>
      <c r="AU286" s="939"/>
      <c r="AV286" s="918"/>
      <c r="AW286" s="878" t="str">
        <f aca="false">IF('別紙様式2-2（４・５月分）'!O218="","",'別紙様式2-2（４・５月分）'!O218)</f>
        <v/>
      </c>
      <c r="AX286" s="834" t="e">
        <f aca="false">IF(SUM('別紙様式2-2（４・５月分）'!P218:P220)=0,"",SUM('別紙様式2-2（４・５月分）'!P218:P220))</f>
        <v>#N/A</v>
      </c>
      <c r="AY286" s="920" t="e">
        <f aca="false">IFERROR(VLOOKUP(K286,【参考】数式用!$AJ$2:$AK$24,2,FALSE),"")))</f>
        <v>#N/A</v>
      </c>
      <c r="AZ286" s="685"/>
      <c r="BE286" s="12"/>
      <c r="BF286" s="832" t="str">
        <f aca="false">G286</f>
        <v/>
      </c>
      <c r="BG286" s="832"/>
      <c r="BH286" s="832"/>
    </row>
    <row r="287" customFormat="false" ht="15" hidden="false" customHeight="true" outlineLevel="0" collapsed="false">
      <c r="A287" s="617"/>
      <c r="B287" s="732"/>
      <c r="C287" s="732"/>
      <c r="D287" s="732"/>
      <c r="E287" s="732"/>
      <c r="F287" s="732"/>
      <c r="G287" s="733"/>
      <c r="H287" s="733"/>
      <c r="I287" s="733"/>
      <c r="J287" s="861"/>
      <c r="K287" s="733"/>
      <c r="L287" s="862"/>
      <c r="M287" s="863"/>
      <c r="N287" s="838" t="str">
        <f aca="false">IF('別紙様式2-2（４・５月分）'!Q219="","",'別紙様式2-2（４・５月分）'!Q219)</f>
        <v/>
      </c>
      <c r="O287" s="864"/>
      <c r="P287" s="814"/>
      <c r="Q287" s="814"/>
      <c r="R287" s="814"/>
      <c r="S287" s="865"/>
      <c r="T287" s="816"/>
      <c r="U287" s="904"/>
      <c r="V287" s="866"/>
      <c r="W287" s="819"/>
      <c r="X287" s="905"/>
      <c r="Y287" s="627"/>
      <c r="Z287" s="905"/>
      <c r="AA287" s="627"/>
      <c r="AB287" s="905"/>
      <c r="AC287" s="627"/>
      <c r="AD287" s="905"/>
      <c r="AE287" s="627"/>
      <c r="AF287" s="627"/>
      <c r="AG287" s="627"/>
      <c r="AH287" s="822"/>
      <c r="AI287" s="867"/>
      <c r="AJ287" s="906"/>
      <c r="AK287" s="938"/>
      <c r="AL287" s="908"/>
      <c r="AM287" s="909"/>
      <c r="AN287" s="910"/>
      <c r="AO287" s="705"/>
      <c r="AP287" s="912"/>
      <c r="AQ287" s="705"/>
      <c r="AR287" s="914"/>
      <c r="AS287" s="915"/>
      <c r="AT287" s="921" t="str">
        <f aca="false">IF(AV288="","",IF(OR(AB288="",AB288&lt;&gt;7,AD288="",AD288&lt;&gt;3),"！算定期間の終わりが令和７年３月になっていません。年度内の廃止予定等がなければ、算定対象月を令和７年３月にしてください。",""))</f>
        <v/>
      </c>
      <c r="AU287" s="939"/>
      <c r="AV287" s="918"/>
      <c r="AW287" s="878" t="str">
        <f aca="false">IF('別紙様式2-2（４・５月分）'!O219="","",'別紙様式2-2（４・５月分）'!O219)</f>
        <v/>
      </c>
      <c r="AX287" s="834"/>
      <c r="AY287" s="920"/>
      <c r="AZ287" s="574"/>
      <c r="BE287" s="12"/>
      <c r="BF287" s="832" t="str">
        <f aca="false">G286</f>
        <v/>
      </c>
      <c r="BG287" s="832"/>
      <c r="BH287" s="832"/>
    </row>
    <row r="288" customFormat="false" ht="15" hidden="false" customHeight="true" outlineLevel="0" collapsed="false">
      <c r="A288" s="617"/>
      <c r="B288" s="732"/>
      <c r="C288" s="732"/>
      <c r="D288" s="732"/>
      <c r="E288" s="732"/>
      <c r="F288" s="732"/>
      <c r="G288" s="733"/>
      <c r="H288" s="733"/>
      <c r="I288" s="733"/>
      <c r="J288" s="861"/>
      <c r="K288" s="733"/>
      <c r="L288" s="862"/>
      <c r="M288" s="863"/>
      <c r="N288" s="838"/>
      <c r="O288" s="864"/>
      <c r="P288" s="874" t="s">
        <v>118</v>
      </c>
      <c r="Q288" s="877" t="e">
        <f aca="false">IFERROR(VLOOKUP('別紙様式2-2（４・５月分）'!AR218,【参考】数式用!$AT$5:$AV$22,3,FALSE),"")))</f>
        <v>#N/A</v>
      </c>
      <c r="R288" s="875" t="s">
        <v>120</v>
      </c>
      <c r="S288" s="870" t="e">
        <f aca="false">IFERROR(VLOOKUP(K286,【参考】数式用!$A$5:$AB$27,MATCH(Q288,【参考】数式用!$B$4:$AB$4,0)+1,0),"")))</f>
        <v>#N/A</v>
      </c>
      <c r="T288" s="844" t="s">
        <v>464</v>
      </c>
      <c r="U288" s="923"/>
      <c r="V288" s="871" t="e">
        <f aca="false">IFERROR(VLOOKUP(K286,【参考】数式用!$A$5:$AB$27,MATCH(U288,【参考】数式用!$B$4:$AB$4,0)+1,0),"")))</f>
        <v>#N/A</v>
      </c>
      <c r="W288" s="847" t="s">
        <v>114</v>
      </c>
      <c r="X288" s="924"/>
      <c r="Y288" s="668" t="s">
        <v>115</v>
      </c>
      <c r="Z288" s="924"/>
      <c r="AA288" s="668" t="s">
        <v>406</v>
      </c>
      <c r="AB288" s="924"/>
      <c r="AC288" s="668" t="s">
        <v>115</v>
      </c>
      <c r="AD288" s="924"/>
      <c r="AE288" s="668" t="s">
        <v>116</v>
      </c>
      <c r="AF288" s="668" t="s">
        <v>127</v>
      </c>
      <c r="AG288" s="668" t="str">
        <f aca="false">IF(X288&gt;=1,(AB288*12+AD288)-(X288*12+Z288)+1,"")</f>
        <v/>
      </c>
      <c r="AH288" s="850" t="s">
        <v>407</v>
      </c>
      <c r="AI288" s="851" t="str">
        <f aca="false">IFERROR(ROUNDDOWN(ROUND(L286*V288,0)*M286,0)*AG288,"")</f>
        <v/>
      </c>
      <c r="AJ288" s="925" t="str">
        <f aca="false">IFERROR(ROUNDDOWN(ROUND((L286*(V288-AX286)),0)*M286,0)*AG288,"")</f>
        <v/>
      </c>
      <c r="AK288" s="853" t="e">
        <f aca="false">IFERROR(ROUNDDOWN(ROUNDDOWN(ROUND(L286*VLOOKUP(K286,【参考】数式用!$A$5:$AB$27,MATCH("新加算Ⅳ",【参考】数式用!$B$4:$AB$4,0)+1,0),0)*M286,0)*AG288*0.5,0),"")),0),0),0))</f>
        <v>#N/A</v>
      </c>
      <c r="AL288" s="926"/>
      <c r="AM288" s="941" t="e">
        <f aca="false">IFERROR(IF('別紙様式2-2（４・５月分）'!Q220="ベア加算","", IF(OR(U288="新加算Ⅰ",U288="新加算Ⅱ",U288="新加算Ⅲ",U288="新加算Ⅳ"),ROUNDDOWN(ROUND(L286*VLOOKUP(K286,【参考】数式用!$A$5:$I$27,MATCH("ベア加算",【参考】数式用!$B$4:$I$4,0)+1,0),0)*M286,0)*AG288,"")),"")),0),0))))</f>
        <v>#N/A</v>
      </c>
      <c r="AN288" s="928"/>
      <c r="AO288" s="931"/>
      <c r="AP288" s="930"/>
      <c r="AQ288" s="931"/>
      <c r="AR288" s="932"/>
      <c r="AS288" s="933"/>
      <c r="AT288" s="921"/>
      <c r="AU288" s="612"/>
      <c r="AV288" s="832" t="str">
        <f aca="false">IF(OR(AB286&lt;&gt;7,AD286&lt;&gt;3),"V列に色付け","")</f>
        <v/>
      </c>
      <c r="AW288" s="878"/>
      <c r="AX288" s="834"/>
      <c r="AY288" s="934"/>
      <c r="AZ288" s="836" t="e">
        <f aca="false">IF(AM288&lt;&gt;"",IF(AN288="○","入力済","未入力"),"")</f>
        <v>#N/A</v>
      </c>
      <c r="BA288" s="836" t="str">
        <f aca="false">IF(OR(U288="新加算Ⅰ",U288="新加算Ⅱ",U288="新加算Ⅲ",U288="新加算Ⅳ",U288="新加算Ⅴ（１）",U288="新加算Ⅴ（２）",U288="新加算Ⅴ（３）",U288="新加算ⅠⅤ（４）",U288="新加算Ⅴ（５）",U288="新加算Ⅴ（６）",U288="新加算Ⅴ（８）",U288="新加算Ⅴ（11）"),IF(OR(AO288="○",AO288="令和６年度中に満たす"),"入力済","未入力"),"")</f>
        <v/>
      </c>
      <c r="BB288" s="836" t="str">
        <f aca="false">IF(OR(U288="新加算Ⅴ（７）",U288="新加算Ⅴ（９）",U288="新加算Ⅴ（10）",U288="新加算Ⅴ（12）",U288="新加算Ⅴ（13）",U288="新加算Ⅴ（14）"),IF(OR(AP288="○",AP288="令和６年度中に満たす"),"入力済","未入力"),"")</f>
        <v/>
      </c>
      <c r="BC288" s="836" t="str">
        <f aca="false">IF(OR(U288="新加算Ⅰ",U288="新加算Ⅱ",U288="新加算Ⅲ",U288="新加算Ⅴ（１）",U288="新加算Ⅴ（３）",U288="新加算Ⅴ（８）"),IF(OR(AQ288="○",AQ288="令和６年度中に満たす"),"入力済","未入力"),"")</f>
        <v/>
      </c>
      <c r="BD288" s="935" t="str">
        <f aca="false">IF(OR(U288="新加算Ⅰ",U288="新加算Ⅱ",U288="新加算Ⅴ（１）",U288="新加算Ⅴ（２）",U288="新加算Ⅴ（３）",U288="新加算Ⅴ（４）",U288="新加算Ⅴ（５）",U288="新加算Ⅴ（６）",U288="新加算Ⅴ（７）",U288="新加算Ⅴ（９）",U288="新加算Ⅴ（10）",U288="新加算Ⅴ（12）"),IF(OR(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（病院等（老健以外）)",K286&lt;&gt;"（介護予防）短期入所療養介護（医療院）"),AR288&lt;&gt;""),1,""),"")</f>
        <v/>
      </c>
      <c r="BE288" s="832" t="str">
        <f aca="false">IF(OR(U288="新加算Ⅰ",U288="新加算Ⅴ（１）",U288="新加算Ⅴ（２）",U288="新加算Ⅴ（５）",U288="新加算Ⅴ（７）",U288="新加算Ⅴ（10）"),IF(AS288="","未入力","入力済"),"")</f>
        <v/>
      </c>
      <c r="BF288" s="832" t="str">
        <f aca="false">G286</f>
        <v/>
      </c>
      <c r="BG288" s="832"/>
      <c r="BH288" s="832"/>
    </row>
    <row r="289" customFormat="false" ht="30" hidden="false" customHeight="true" outlineLevel="0" collapsed="false">
      <c r="A289" s="617"/>
      <c r="B289" s="732"/>
      <c r="C289" s="732"/>
      <c r="D289" s="732"/>
      <c r="E289" s="732"/>
      <c r="F289" s="732"/>
      <c r="G289" s="733"/>
      <c r="H289" s="733"/>
      <c r="I289" s="733"/>
      <c r="J289" s="861"/>
      <c r="K289" s="733"/>
      <c r="L289" s="862"/>
      <c r="M289" s="863"/>
      <c r="N289" s="860" t="str">
        <f aca="false">IF('別紙様式2-2（４・５月分）'!Q220="","",'別紙様式2-2（４・５月分）'!Q220)</f>
        <v/>
      </c>
      <c r="O289" s="864"/>
      <c r="P289" s="874"/>
      <c r="Q289" s="877"/>
      <c r="R289" s="875"/>
      <c r="S289" s="870"/>
      <c r="T289" s="844"/>
      <c r="U289" s="923"/>
      <c r="V289" s="871"/>
      <c r="W289" s="847"/>
      <c r="X289" s="924"/>
      <c r="Y289" s="668"/>
      <c r="Z289" s="924"/>
      <c r="AA289" s="668"/>
      <c r="AB289" s="924"/>
      <c r="AC289" s="668"/>
      <c r="AD289" s="924"/>
      <c r="AE289" s="668"/>
      <c r="AF289" s="668"/>
      <c r="AG289" s="668"/>
      <c r="AH289" s="850"/>
      <c r="AI289" s="851"/>
      <c r="AJ289" s="925"/>
      <c r="AK289" s="853"/>
      <c r="AL289" s="926"/>
      <c r="AM289" s="941"/>
      <c r="AN289" s="928"/>
      <c r="AO289" s="931"/>
      <c r="AP289" s="930"/>
      <c r="AQ289" s="931"/>
      <c r="AR289" s="932"/>
      <c r="AS289" s="933"/>
      <c r="AT289" s="936" t="str">
        <f aca="false">IF(AV288="","",IF(OR(U288="",AND(N289="ベア加算なし",OR(U288="新加算Ⅰ",U288="新加算Ⅱ",U288="新加算Ⅲ",U288="新加算Ⅳ"),AN288=""),AND(OR(U288="新加算Ⅰ",U288="新加算Ⅱ",U288="新加算Ⅲ",U288="新加算Ⅳ"),AO288=""),AND(OR(U288="新加算Ⅰ",U288="新加算Ⅱ",U288="新加算Ⅲ"),AQ288=""),AND(OR(U288="新加算Ⅰ",U288="新加算Ⅱ"),AR288=""),AND(OR(U288="新加算Ⅰ"),AS288="")),"！記入が必要な欄（ピンク色のセル）に空欄があります。空欄を埋めてください。",""))</f>
        <v/>
      </c>
      <c r="AU289" s="612"/>
      <c r="AV289" s="832"/>
      <c r="AW289" s="878" t="str">
        <f aca="false">IF('別紙様式2-2（４・５月分）'!O220="","",'別紙様式2-2（４・５月分）'!O220)</f>
        <v/>
      </c>
      <c r="AX289" s="834"/>
      <c r="AY289" s="937"/>
      <c r="AZ289" s="836" t="str">
        <f aca="false">IF(OR(U289="新加算Ⅰ",U289="新加算Ⅱ",U289="新加算Ⅲ",U289="新加算Ⅳ",U289="新加算Ⅴ（１）",U289="新加算Ⅴ（２）",U289="新加算Ⅴ（３）",U289="新加算ⅠⅤ（４）",U289="新加算Ⅴ（５）",U289="新加算Ⅴ（６）",U289="新加算Ⅴ（８）",U289="新加算Ⅴ（11）"),IF(AJ289="○","","未入力"),"")</f>
        <v/>
      </c>
      <c r="BA289" s="836" t="str">
        <f aca="false">IF(OR(V289="新加算Ⅰ",V289="新加算Ⅱ",V289="新加算Ⅲ",V289="新加算Ⅳ",V289="新加算Ⅴ（１）",V289="新加算Ⅴ（２）",V289="新加算Ⅴ（３）",V289="新加算ⅠⅤ（４）",V289="新加算Ⅴ（５）",V289="新加算Ⅴ（６）",V289="新加算Ⅴ（８）",V289="新加算Ⅴ（11）"),IF(AK289="○","","未入力"),"")</f>
        <v/>
      </c>
      <c r="BB289" s="836" t="str">
        <f aca="false">IF(OR(V289="新加算Ⅴ（７）",V289="新加算Ⅴ（９）",V289="新加算Ⅴ（10）",V289="新加算Ⅴ（12）",V289="新加算Ⅴ（13）",V289="新加算Ⅴ（14）"),IF(AL289="○","","未入力"),"")</f>
        <v/>
      </c>
      <c r="BC289" s="836" t="str">
        <f aca="false">IF(OR(V289="新加算Ⅰ",V289="新加算Ⅱ",V289="新加算Ⅲ",V289="新加算Ⅴ（１）",V289="新加算Ⅴ（３）",V289="新加算Ⅴ（８）"),IF(AM289="○","","未入力"),"")</f>
        <v/>
      </c>
      <c r="BD289" s="935" t="str">
        <f aca="false">IF(OR(V289="新加算Ⅰ",V289="新加算Ⅱ",V289="新加算Ⅴ（１）",V289="新加算Ⅴ（２）",V289="新加算Ⅴ（３）",V289="新加算Ⅴ（４）",V289="新加算Ⅴ（５）",V289="新加算Ⅴ（６）",V289="新加算Ⅴ（７）",V289="新加算Ⅴ（９）",V289="新加算Ⅴ（10）",V289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9" s="832" t="str">
        <f aca="false">IF(AND(U289&lt;&gt;"（参考）令和７年度の移行予定",OR(V289="新加算Ⅰ",V289="新加算Ⅴ（１）",V289="新加算Ⅴ（２）",V289="新加算Ⅴ（５）",V289="新加算Ⅴ（７）",V289="新加算Ⅴ（10）")),IF(AO289="","未入力",IF(AO289="いずれも取得していない","要件を満たさない","")),"")</f>
        <v/>
      </c>
      <c r="BF289" s="832" t="str">
        <f aca="false">G286</f>
        <v/>
      </c>
      <c r="BG289" s="832"/>
      <c r="BH289" s="832"/>
    </row>
    <row r="290" customFormat="false" ht="30" hidden="false" customHeight="true" outlineLevel="0" collapsed="false">
      <c r="A290" s="731" t="n">
        <v>70</v>
      </c>
      <c r="B290" s="618" t="str">
        <f aca="false">IF(基本情報入力シート!C123="","",基本情報入力シート!C123)</f>
        <v/>
      </c>
      <c r="C290" s="618"/>
      <c r="D290" s="618"/>
      <c r="E290" s="618"/>
      <c r="F290" s="618"/>
      <c r="G290" s="619" t="str">
        <f aca="false">IF(基本情報入力シート!M123="","",基本情報入力シート!M123)</f>
        <v/>
      </c>
      <c r="H290" s="619" t="str">
        <f aca="false">IF(基本情報入力シート!R123="","",基本情報入力シート!R123)</f>
        <v/>
      </c>
      <c r="I290" s="619" t="str">
        <f aca="false">IF(基本情報入力シート!W123="","",基本情報入力シート!W123)</f>
        <v/>
      </c>
      <c r="J290" s="809" t="str">
        <f aca="false">IF(基本情報入力シート!X123="","",基本情報入力シート!X123)</f>
        <v/>
      </c>
      <c r="K290" s="619" t="str">
        <f aca="false">IF(基本情報入力シート!Y123="","",基本情報入力シート!Y123)</f>
        <v/>
      </c>
      <c r="L290" s="810" t="str">
        <f aca="false">IF(基本情報入力シート!AB123="","",基本情報入力シート!AB123)</f>
        <v/>
      </c>
      <c r="M290" s="811" t="e">
        <f aca="false">IF(基本情報入力シート!AC123="","",基本情報入力シート!AC123)</f>
        <v>#N/A</v>
      </c>
      <c r="N290" s="812" t="str">
        <f aca="false">IF('別紙様式2-2（４・５月分）'!Q221="","",'別紙様式2-2（４・５月分）'!Q221)</f>
        <v/>
      </c>
      <c r="O290" s="864" t="e">
        <f aca="false">IF(SUM('別紙様式2-2（４・５月分）'!R221:R223)=0,"",SUM('別紙様式2-2（４・５月分）'!R221:R223))</f>
        <v>#N/A</v>
      </c>
      <c r="P290" s="814" t="e">
        <f aca="false">IFERROR(VLOOKUP('別紙様式2-2（４・５月分）'!AR221,【参考】数式用!$AT$5:$AU$22,2,FALSE),"")))</f>
        <v>#N/A</v>
      </c>
      <c r="Q290" s="814"/>
      <c r="R290" s="814"/>
      <c r="S290" s="865" t="e">
        <f aca="false">IFERROR(VLOOKUP(K290,【参考】数式用!$A$5:$AB$27,MATCH(P290,【参考】数式用!$B$4:$AB$4,0)+1,0),"")))</f>
        <v>#N/A</v>
      </c>
      <c r="T290" s="816" t="s">
        <v>463</v>
      </c>
      <c r="U290" s="904" t="str">
        <f aca="false">IF('別紙様式2-3（６月以降分）'!U290="","",'別紙様式2-3（６月以降分）'!U290)</f>
        <v/>
      </c>
      <c r="V290" s="866" t="e">
        <f aca="false">IFERROR(VLOOKUP(K290,【参考】数式用!$A$5:$AB$27,MATCH(U290,【参考】数式用!$B$4:$AB$4,0)+1,0),"")))</f>
        <v>#N/A</v>
      </c>
      <c r="W290" s="819" t="s">
        <v>114</v>
      </c>
      <c r="X290" s="905" t="n">
        <f aca="false">'別紙様式2-3（６月以降分）'!X290</f>
        <v>6</v>
      </c>
      <c r="Y290" s="627" t="s">
        <v>115</v>
      </c>
      <c r="Z290" s="905" t="n">
        <f aca="false">'別紙様式2-3（６月以降分）'!Z290</f>
        <v>6</v>
      </c>
      <c r="AA290" s="627" t="s">
        <v>406</v>
      </c>
      <c r="AB290" s="905" t="n">
        <f aca="false">'別紙様式2-3（６月以降分）'!AB290</f>
        <v>7</v>
      </c>
      <c r="AC290" s="627" t="s">
        <v>115</v>
      </c>
      <c r="AD290" s="905" t="n">
        <f aca="false">'別紙様式2-3（６月以降分）'!AD290</f>
        <v>3</v>
      </c>
      <c r="AE290" s="627" t="s">
        <v>116</v>
      </c>
      <c r="AF290" s="627" t="s">
        <v>127</v>
      </c>
      <c r="AG290" s="627" t="n">
        <f aca="false">IF(X290&gt;=1,(AB290*12+AD290)-(X290*12+Z290)+1,"")</f>
        <v>10</v>
      </c>
      <c r="AH290" s="822" t="s">
        <v>407</v>
      </c>
      <c r="AI290" s="867" t="str">
        <f aca="false">'別紙様式2-3（６月以降分）'!AI290</f>
        <v/>
      </c>
      <c r="AJ290" s="906" t="str">
        <f aca="false">'別紙様式2-3（６月以降分）'!AJ290</f>
        <v/>
      </c>
      <c r="AK290" s="938" t="n">
        <f aca="false">'別紙様式2-3（６月以降分）'!AK290</f>
        <v>0</v>
      </c>
      <c r="AL290" s="908" t="str">
        <f aca="false">IF('別紙様式2-3（６月以降分）'!AL290="","",'別紙様式2-3（６月以降分）'!AL290)</f>
        <v/>
      </c>
      <c r="AM290" s="909" t="n">
        <f aca="false">'別紙様式2-3（６月以降分）'!AM290</f>
        <v>0</v>
      </c>
      <c r="AN290" s="910" t="str">
        <f aca="false">IF('別紙様式2-3（６月以降分）'!AN290="","",'別紙様式2-3（６月以降分）'!AN290)</f>
        <v/>
      </c>
      <c r="AO290" s="705" t="str">
        <f aca="false">IF('別紙様式2-3（６月以降分）'!AO290="","",'別紙様式2-3（６月以降分）'!AO290)</f>
        <v/>
      </c>
      <c r="AP290" s="912" t="str">
        <f aca="false">IF('別紙様式2-3（６月以降分）'!AP290="","",'別紙様式2-3（６月以降分）'!AP290)</f>
        <v/>
      </c>
      <c r="AQ290" s="705" t="str">
        <f aca="false">IF('別紙様式2-3（６月以降分）'!AQ290="","",'別紙様式2-3（６月以降分）'!AQ290)</f>
        <v/>
      </c>
      <c r="AR290" s="914" t="str">
        <f aca="false">IF('別紙様式2-3（６月以降分）'!AR290="","",'別紙様式2-3（６月以降分）'!AR290)</f>
        <v/>
      </c>
      <c r="AS290" s="915" t="str">
        <f aca="false">IF('別紙様式2-3（６月以降分）'!AS290="","",'別紙様式2-3（６月以降分）'!AS290)</f>
        <v/>
      </c>
      <c r="AT290" s="916" t="str">
        <f aca="false">IF(AV292="","",IF(V292&lt;V290,"！加算の要件上は問題ありませんが、令和６年度当初の新加算の加算率と比較して、移行後の加算率が下がる計画になっています。",""))</f>
        <v/>
      </c>
      <c r="AU290" s="939"/>
      <c r="AV290" s="918"/>
      <c r="AW290" s="878" t="str">
        <f aca="false">IF('別紙様式2-2（４・５月分）'!O221="","",'別紙様式2-2（４・５月分）'!O221)</f>
        <v/>
      </c>
      <c r="AX290" s="834" t="e">
        <f aca="false">IF(SUM('別紙様式2-2（４・５月分）'!P221:P223)=0,"",SUM('別紙様式2-2（４・５月分）'!P221:P223))</f>
        <v>#N/A</v>
      </c>
      <c r="AY290" s="940" t="e">
        <f aca="false">IFERROR(VLOOKUP(K290,【参考】数式用!$AJ$2:$AK$24,2,FALSE),"")))</f>
        <v>#N/A</v>
      </c>
      <c r="AZ290" s="685"/>
      <c r="BE290" s="12"/>
      <c r="BF290" s="832" t="str">
        <f aca="false">G290</f>
        <v/>
      </c>
      <c r="BG290" s="832"/>
      <c r="BH290" s="832"/>
    </row>
    <row r="291" customFormat="false" ht="15" hidden="false" customHeight="true" outlineLevel="0" collapsed="false">
      <c r="A291" s="731"/>
      <c r="B291" s="618"/>
      <c r="C291" s="618"/>
      <c r="D291" s="618"/>
      <c r="E291" s="618"/>
      <c r="F291" s="618"/>
      <c r="G291" s="619"/>
      <c r="H291" s="619"/>
      <c r="I291" s="619"/>
      <c r="J291" s="809"/>
      <c r="K291" s="619"/>
      <c r="L291" s="810"/>
      <c r="M291" s="811"/>
      <c r="N291" s="838" t="str">
        <f aca="false">IF('別紙様式2-2（４・５月分）'!Q222="","",'別紙様式2-2（４・５月分）'!Q222)</f>
        <v/>
      </c>
      <c r="O291" s="864"/>
      <c r="P291" s="814"/>
      <c r="Q291" s="814"/>
      <c r="R291" s="814"/>
      <c r="S291" s="865"/>
      <c r="T291" s="816"/>
      <c r="U291" s="904"/>
      <c r="V291" s="866"/>
      <c r="W291" s="819"/>
      <c r="X291" s="905"/>
      <c r="Y291" s="627"/>
      <c r="Z291" s="905"/>
      <c r="AA291" s="627"/>
      <c r="AB291" s="905"/>
      <c r="AC291" s="627"/>
      <c r="AD291" s="905"/>
      <c r="AE291" s="627"/>
      <c r="AF291" s="627"/>
      <c r="AG291" s="627"/>
      <c r="AH291" s="822"/>
      <c r="AI291" s="867"/>
      <c r="AJ291" s="906"/>
      <c r="AK291" s="938"/>
      <c r="AL291" s="908"/>
      <c r="AM291" s="909"/>
      <c r="AN291" s="910"/>
      <c r="AO291" s="705"/>
      <c r="AP291" s="912"/>
      <c r="AQ291" s="705"/>
      <c r="AR291" s="914"/>
      <c r="AS291" s="915"/>
      <c r="AT291" s="921" t="str">
        <f aca="false">IF(AV292="","",IF(OR(AB292="",AB292&lt;&gt;7,AD292="",AD292&lt;&gt;3),"！算定期間の終わりが令和７年３月になっていません。年度内の廃止予定等がなければ、算定対象月を令和７年３月にしてください。",""))</f>
        <v/>
      </c>
      <c r="AU291" s="939"/>
      <c r="AV291" s="918"/>
      <c r="AW291" s="878" t="str">
        <f aca="false">IF('別紙様式2-2（４・５月分）'!O222="","",'別紙様式2-2（４・５月分）'!O222)</f>
        <v/>
      </c>
      <c r="AX291" s="834"/>
      <c r="AY291" s="940"/>
      <c r="AZ291" s="574"/>
      <c r="BE291" s="12"/>
      <c r="BF291" s="832" t="str">
        <f aca="false">G290</f>
        <v/>
      </c>
      <c r="BG291" s="832"/>
      <c r="BH291" s="832"/>
    </row>
    <row r="292" customFormat="false" ht="15" hidden="false" customHeight="true" outlineLevel="0" collapsed="false">
      <c r="A292" s="731"/>
      <c r="B292" s="618"/>
      <c r="C292" s="618"/>
      <c r="D292" s="618"/>
      <c r="E292" s="618"/>
      <c r="F292" s="618"/>
      <c r="G292" s="619"/>
      <c r="H292" s="619"/>
      <c r="I292" s="619"/>
      <c r="J292" s="809"/>
      <c r="K292" s="619"/>
      <c r="L292" s="810"/>
      <c r="M292" s="811"/>
      <c r="N292" s="838"/>
      <c r="O292" s="864"/>
      <c r="P292" s="874" t="s">
        <v>118</v>
      </c>
      <c r="Q292" s="877" t="e">
        <f aca="false">IFERROR(VLOOKUP('別紙様式2-2（４・５月分）'!AR221,【参考】数式用!$AT$5:$AV$22,3,FALSE),"")))</f>
        <v>#N/A</v>
      </c>
      <c r="R292" s="875" t="s">
        <v>120</v>
      </c>
      <c r="S292" s="876" t="e">
        <f aca="false">IFERROR(VLOOKUP(K290,【参考】数式用!$A$5:$AB$27,MATCH(Q292,【参考】数式用!$B$4:$AB$4,0)+1,0),"")))</f>
        <v>#N/A</v>
      </c>
      <c r="T292" s="844" t="s">
        <v>464</v>
      </c>
      <c r="U292" s="923"/>
      <c r="V292" s="871" t="e">
        <f aca="false">IFERROR(VLOOKUP(K290,【参考】数式用!$A$5:$AB$27,MATCH(U292,【参考】数式用!$B$4:$AB$4,0)+1,0),"")))</f>
        <v>#N/A</v>
      </c>
      <c r="W292" s="847" t="s">
        <v>114</v>
      </c>
      <c r="X292" s="924"/>
      <c r="Y292" s="668" t="s">
        <v>115</v>
      </c>
      <c r="Z292" s="924"/>
      <c r="AA292" s="668" t="s">
        <v>406</v>
      </c>
      <c r="AB292" s="924"/>
      <c r="AC292" s="668" t="s">
        <v>115</v>
      </c>
      <c r="AD292" s="924"/>
      <c r="AE292" s="668" t="s">
        <v>116</v>
      </c>
      <c r="AF292" s="668" t="s">
        <v>127</v>
      </c>
      <c r="AG292" s="668" t="str">
        <f aca="false">IF(X292&gt;=1,(AB292*12+AD292)-(X292*12+Z292)+1,"")</f>
        <v/>
      </c>
      <c r="AH292" s="850" t="s">
        <v>407</v>
      </c>
      <c r="AI292" s="851" t="str">
        <f aca="false">IFERROR(ROUNDDOWN(ROUND(L290*V292,0)*M290,0)*AG292,"")</f>
        <v/>
      </c>
      <c r="AJ292" s="925" t="str">
        <f aca="false">IFERROR(ROUNDDOWN(ROUND((L290*(V292-AX290)),0)*M290,0)*AG292,"")</f>
        <v/>
      </c>
      <c r="AK292" s="853" t="e">
        <f aca="false">IFERROR(ROUNDDOWN(ROUNDDOWN(ROUND(L290*VLOOKUP(K290,【参考】数式用!$A$5:$AB$27,MATCH("新加算Ⅳ",【参考】数式用!$B$4:$AB$4,0)+1,0),0)*M290,0)*AG292*0.5,0),"")),0),0),0))</f>
        <v>#N/A</v>
      </c>
      <c r="AL292" s="926"/>
      <c r="AM292" s="941" t="e">
        <f aca="false">IFERROR(IF('別紙様式2-2（４・５月分）'!Q223="ベア加算","", IF(OR(U292="新加算Ⅰ",U292="新加算Ⅱ",U292="新加算Ⅲ",U292="新加算Ⅳ"),ROUNDDOWN(ROUND(L290*VLOOKUP(K290,【参考】数式用!$A$5:$I$27,MATCH("ベア加算",【参考】数式用!$B$4:$I$4,0)+1,0),0)*M290,0)*AG292,"")),"")),0),0))))</f>
        <v>#N/A</v>
      </c>
      <c r="AN292" s="928"/>
      <c r="AO292" s="931"/>
      <c r="AP292" s="930"/>
      <c r="AQ292" s="931"/>
      <c r="AR292" s="932"/>
      <c r="AS292" s="933"/>
      <c r="AT292" s="921"/>
      <c r="AU292" s="612"/>
      <c r="AV292" s="832" t="str">
        <f aca="false">IF(OR(AB290&lt;&gt;7,AD290&lt;&gt;3),"V列に色付け","")</f>
        <v/>
      </c>
      <c r="AW292" s="878"/>
      <c r="AX292" s="834"/>
      <c r="AY292" s="934"/>
      <c r="AZ292" s="836" t="e">
        <f aca="false">IF(AM292&lt;&gt;"",IF(AN292="○","入力済","未入力"),"")</f>
        <v>#N/A</v>
      </c>
      <c r="BA292" s="836" t="str">
        <f aca="false">IF(OR(U292="新加算Ⅰ",U292="新加算Ⅱ",U292="新加算Ⅲ",U292="新加算Ⅳ",U292="新加算Ⅴ（１）",U292="新加算Ⅴ（２）",U292="新加算Ⅴ（３）",U292="新加算ⅠⅤ（４）",U292="新加算Ⅴ（５）",U292="新加算Ⅴ（６）",U292="新加算Ⅴ（８）",U292="新加算Ⅴ（11）"),IF(OR(AO292="○",AO292="令和６年度中に満たす"),"入力済","未入力"),"")</f>
        <v/>
      </c>
      <c r="BB292" s="836" t="str">
        <f aca="false">IF(OR(U292="新加算Ⅴ（７）",U292="新加算Ⅴ（９）",U292="新加算Ⅴ（10）",U292="新加算Ⅴ（12）",U292="新加算Ⅴ（13）",U292="新加算Ⅴ（14）"),IF(OR(AP292="○",AP292="令和６年度中に満たす"),"入力済","未入力"),"")</f>
        <v/>
      </c>
      <c r="BC292" s="836" t="str">
        <f aca="false">IF(OR(U292="新加算Ⅰ",U292="新加算Ⅱ",U292="新加算Ⅲ",U292="新加算Ⅴ（１）",U292="新加算Ⅴ（３）",U292="新加算Ⅴ（８）"),IF(OR(AQ292="○",AQ292="令和６年度中に満たす"),"入力済","未入力"),"")</f>
        <v/>
      </c>
      <c r="BD292" s="935" t="str">
        <f aca="false">IF(OR(U292="新加算Ⅰ",U292="新加算Ⅱ",U292="新加算Ⅴ（１）",U292="新加算Ⅴ（２）",U292="新加算Ⅴ（３）",U292="新加算Ⅴ（４）",U292="新加算Ⅴ（５）",U292="新加算Ⅴ（６）",U292="新加算Ⅴ（７）",U292="新加算Ⅴ（９）",U292="新加算Ⅴ（10）",U292="新加算Ⅴ（12）"),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（病院等（老健以外）)",K290&lt;&gt;"（介護予防）短期入所療養介護（医療院）"),AR292&lt;&gt;""),1,""),"")</f>
        <v/>
      </c>
      <c r="BE292" s="832" t="str">
        <f aca="false">IF(OR(U292="新加算Ⅰ",U292="新加算Ⅴ（１）",U292="新加算Ⅴ（２）",U292="新加算Ⅴ（５）",U292="新加算Ⅴ（７）",U292="新加算Ⅴ（10）"),IF(AS292="","未入力","入力済"),"")</f>
        <v/>
      </c>
      <c r="BF292" s="832" t="str">
        <f aca="false">G290</f>
        <v/>
      </c>
      <c r="BG292" s="832"/>
      <c r="BH292" s="832"/>
    </row>
    <row r="293" customFormat="false" ht="30" hidden="false" customHeight="true" outlineLevel="0" collapsed="false">
      <c r="A293" s="731"/>
      <c r="B293" s="618"/>
      <c r="C293" s="618"/>
      <c r="D293" s="618"/>
      <c r="E293" s="618"/>
      <c r="F293" s="618"/>
      <c r="G293" s="619"/>
      <c r="H293" s="619"/>
      <c r="I293" s="619"/>
      <c r="J293" s="809"/>
      <c r="K293" s="619"/>
      <c r="L293" s="810"/>
      <c r="M293" s="811"/>
      <c r="N293" s="860" t="str">
        <f aca="false">IF('別紙様式2-2（４・５月分）'!Q223="","",'別紙様式2-2（４・５月分）'!Q223)</f>
        <v/>
      </c>
      <c r="O293" s="864"/>
      <c r="P293" s="874"/>
      <c r="Q293" s="877"/>
      <c r="R293" s="875"/>
      <c r="S293" s="876"/>
      <c r="T293" s="844"/>
      <c r="U293" s="923"/>
      <c r="V293" s="871"/>
      <c r="W293" s="847"/>
      <c r="X293" s="924"/>
      <c r="Y293" s="668"/>
      <c r="Z293" s="924"/>
      <c r="AA293" s="668"/>
      <c r="AB293" s="924"/>
      <c r="AC293" s="668"/>
      <c r="AD293" s="924"/>
      <c r="AE293" s="668"/>
      <c r="AF293" s="668"/>
      <c r="AG293" s="668"/>
      <c r="AH293" s="850"/>
      <c r="AI293" s="851"/>
      <c r="AJ293" s="925"/>
      <c r="AK293" s="853"/>
      <c r="AL293" s="926"/>
      <c r="AM293" s="941"/>
      <c r="AN293" s="928"/>
      <c r="AO293" s="931"/>
      <c r="AP293" s="930"/>
      <c r="AQ293" s="931"/>
      <c r="AR293" s="932"/>
      <c r="AS293" s="933"/>
      <c r="AT293" s="936" t="str">
        <f aca="false">IF(AV292="","",IF(OR(U292="",AND(N293="ベア加算なし",OR(U292="新加算Ⅰ",U292="新加算Ⅱ",U292="新加算Ⅲ",U292="新加算Ⅳ"),AN292=""),AND(OR(U292="新加算Ⅰ",U292="新加算Ⅱ",U292="新加算Ⅲ",U292="新加算Ⅳ"),AO292=""),AND(OR(U292="新加算Ⅰ",U292="新加算Ⅱ",U292="新加算Ⅲ"),AQ292=""),AND(OR(U292="新加算Ⅰ",U292="新加算Ⅱ"),AR292=""),AND(OR(U292="新加算Ⅰ"),AS292="")),"！記入が必要な欄（ピンク色のセル）に空欄があります。空欄を埋めてください。",""))</f>
        <v/>
      </c>
      <c r="AU293" s="612"/>
      <c r="AV293" s="832"/>
      <c r="AW293" s="878" t="str">
        <f aca="false">IF('別紙様式2-2（４・５月分）'!O223="","",'別紙様式2-2（４・５月分）'!O223)</f>
        <v/>
      </c>
      <c r="AX293" s="834"/>
      <c r="AY293" s="937"/>
      <c r="AZ293" s="836" t="str">
        <f aca="false">IF(OR(U293="新加算Ⅰ",U293="新加算Ⅱ",U293="新加算Ⅲ",U293="新加算Ⅳ",U293="新加算Ⅴ（１）",U293="新加算Ⅴ（２）",U293="新加算Ⅴ（３）",U293="新加算ⅠⅤ（４）",U293="新加算Ⅴ（５）",U293="新加算Ⅴ（６）",U293="新加算Ⅴ（８）",U293="新加算Ⅴ（11）"),IF(AJ293="○","","未入力"),"")</f>
        <v/>
      </c>
      <c r="BA293" s="836" t="str">
        <f aca="false">IF(OR(V293="新加算Ⅰ",V293="新加算Ⅱ",V293="新加算Ⅲ",V293="新加算Ⅳ",V293="新加算Ⅴ（１）",V293="新加算Ⅴ（２）",V293="新加算Ⅴ（３）",V293="新加算ⅠⅤ（４）",V293="新加算Ⅴ（５）",V293="新加算Ⅴ（６）",V293="新加算Ⅴ（８）",V293="新加算Ⅴ（11）"),IF(AK293="○","","未入力"),"")</f>
        <v/>
      </c>
      <c r="BB293" s="836" t="str">
        <f aca="false">IF(OR(V293="新加算Ⅴ（７）",V293="新加算Ⅴ（９）",V293="新加算Ⅴ（10）",V293="新加算Ⅴ（12）",V293="新加算Ⅴ（13）",V293="新加算Ⅴ（14）"),IF(AL293="○","","未入力"),"")</f>
        <v/>
      </c>
      <c r="BC293" s="836" t="str">
        <f aca="false">IF(OR(V293="新加算Ⅰ",V293="新加算Ⅱ",V293="新加算Ⅲ",V293="新加算Ⅴ（１）",V293="新加算Ⅴ（３）",V293="新加算Ⅴ（８）"),IF(AM293="○","","未入力"),"")</f>
        <v/>
      </c>
      <c r="BD293" s="935" t="str">
        <f aca="false">IF(OR(V293="新加算Ⅰ",V293="新加算Ⅱ",V293="新加算Ⅴ（１）",V293="新加算Ⅴ（２）",V293="新加算Ⅴ（３）",V293="新加算Ⅴ（４）",V293="新加算Ⅴ（５）",V293="新加算Ⅴ（６）",V293="新加算Ⅴ（７）",V293="新加算Ⅴ（９）",V293="新加算Ⅴ（10）",V293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3" s="832" t="str">
        <f aca="false">IF(AND(U293&lt;&gt;"（参考）令和７年度の移行予定",OR(V293="新加算Ⅰ",V293="新加算Ⅴ（１）",V293="新加算Ⅴ（２）",V293="新加算Ⅴ（５）",V293="新加算Ⅴ（７）",V293="新加算Ⅴ（10）")),IF(AO293="","未入力",IF(AO293="いずれも取得していない","要件を満たさない","")),"")</f>
        <v/>
      </c>
      <c r="BF293" s="832" t="str">
        <f aca="false">G290</f>
        <v/>
      </c>
      <c r="BG293" s="832"/>
      <c r="BH293" s="832"/>
    </row>
    <row r="294" customFormat="false" ht="30" hidden="false" customHeight="true" outlineLevel="0" collapsed="false">
      <c r="A294" s="617" t="n">
        <v>71</v>
      </c>
      <c r="B294" s="732" t="str">
        <f aca="false">IF(基本情報入力シート!C124="","",基本情報入力シート!C124)</f>
        <v/>
      </c>
      <c r="C294" s="732"/>
      <c r="D294" s="732"/>
      <c r="E294" s="732"/>
      <c r="F294" s="732"/>
      <c r="G294" s="733" t="str">
        <f aca="false">IF(基本情報入力シート!M124="","",基本情報入力シート!M124)</f>
        <v/>
      </c>
      <c r="H294" s="733" t="str">
        <f aca="false">IF(基本情報入力シート!R124="","",基本情報入力シート!R124)</f>
        <v/>
      </c>
      <c r="I294" s="733" t="str">
        <f aca="false">IF(基本情報入力シート!W124="","",基本情報入力シート!W124)</f>
        <v/>
      </c>
      <c r="J294" s="861" t="str">
        <f aca="false">IF(基本情報入力シート!X124="","",基本情報入力シート!X124)</f>
        <v/>
      </c>
      <c r="K294" s="733" t="str">
        <f aca="false">IF(基本情報入力シート!Y124="","",基本情報入力シート!Y124)</f>
        <v/>
      </c>
      <c r="L294" s="862" t="str">
        <f aca="false">IF(基本情報入力シート!AB124="","",基本情報入力シート!AB124)</f>
        <v/>
      </c>
      <c r="M294" s="863" t="e">
        <f aca="false">IF(基本情報入力シート!AC124="","",基本情報入力シート!AC124)</f>
        <v>#N/A</v>
      </c>
      <c r="N294" s="812" t="str">
        <f aca="false">IF('別紙様式2-2（４・５月分）'!Q224="","",'別紙様式2-2（４・５月分）'!Q224)</f>
        <v/>
      </c>
      <c r="O294" s="864" t="e">
        <f aca="false">IF(SUM('別紙様式2-2（４・５月分）'!R224:R226)=0,"",SUM('別紙様式2-2（４・５月分）'!R224:R226))</f>
        <v>#N/A</v>
      </c>
      <c r="P294" s="814" t="e">
        <f aca="false">IFERROR(VLOOKUP('別紙様式2-2（４・５月分）'!AR224,【参考】数式用!$AT$5:$AU$22,2,FALSE),"")))</f>
        <v>#N/A</v>
      </c>
      <c r="Q294" s="814"/>
      <c r="R294" s="814"/>
      <c r="S294" s="865" t="e">
        <f aca="false">IFERROR(VLOOKUP(K294,【参考】数式用!$A$5:$AB$27,MATCH(P294,【参考】数式用!$B$4:$AB$4,0)+1,0),"")))</f>
        <v>#N/A</v>
      </c>
      <c r="T294" s="816" t="s">
        <v>463</v>
      </c>
      <c r="U294" s="904" t="str">
        <f aca="false">IF('別紙様式2-3（６月以降分）'!U294="","",'別紙様式2-3（６月以降分）'!U294)</f>
        <v/>
      </c>
      <c r="V294" s="866" t="e">
        <f aca="false">IFERROR(VLOOKUP(K294,【参考】数式用!$A$5:$AB$27,MATCH(U294,【参考】数式用!$B$4:$AB$4,0)+1,0),"")))</f>
        <v>#N/A</v>
      </c>
      <c r="W294" s="819" t="s">
        <v>114</v>
      </c>
      <c r="X294" s="905" t="n">
        <f aca="false">'別紙様式2-3（６月以降分）'!X294</f>
        <v>6</v>
      </c>
      <c r="Y294" s="627" t="s">
        <v>115</v>
      </c>
      <c r="Z294" s="905" t="n">
        <f aca="false">'別紙様式2-3（６月以降分）'!Z294</f>
        <v>6</v>
      </c>
      <c r="AA294" s="627" t="s">
        <v>406</v>
      </c>
      <c r="AB294" s="905" t="n">
        <f aca="false">'別紙様式2-3（６月以降分）'!AB294</f>
        <v>7</v>
      </c>
      <c r="AC294" s="627" t="s">
        <v>115</v>
      </c>
      <c r="AD294" s="905" t="n">
        <f aca="false">'別紙様式2-3（６月以降分）'!AD294</f>
        <v>3</v>
      </c>
      <c r="AE294" s="627" t="s">
        <v>116</v>
      </c>
      <c r="AF294" s="627" t="s">
        <v>127</v>
      </c>
      <c r="AG294" s="627" t="n">
        <f aca="false">IF(X294&gt;=1,(AB294*12+AD294)-(X294*12+Z294)+1,"")</f>
        <v>10</v>
      </c>
      <c r="AH294" s="822" t="s">
        <v>407</v>
      </c>
      <c r="AI294" s="867" t="str">
        <f aca="false">'別紙様式2-3（６月以降分）'!AI294</f>
        <v/>
      </c>
      <c r="AJ294" s="906" t="str">
        <f aca="false">'別紙様式2-3（６月以降分）'!AJ294</f>
        <v/>
      </c>
      <c r="AK294" s="938" t="n">
        <f aca="false">'別紙様式2-3（６月以降分）'!AK294</f>
        <v>0</v>
      </c>
      <c r="AL294" s="908" t="str">
        <f aca="false">IF('別紙様式2-3（６月以降分）'!AL294="","",'別紙様式2-3（６月以降分）'!AL294)</f>
        <v/>
      </c>
      <c r="AM294" s="909" t="n">
        <f aca="false">'別紙様式2-3（６月以降分）'!AM294</f>
        <v>0</v>
      </c>
      <c r="AN294" s="910" t="str">
        <f aca="false">IF('別紙様式2-3（６月以降分）'!AN294="","",'別紙様式2-3（６月以降分）'!AN294)</f>
        <v/>
      </c>
      <c r="AO294" s="705" t="str">
        <f aca="false">IF('別紙様式2-3（６月以降分）'!AO294="","",'別紙様式2-3（６月以降分）'!AO294)</f>
        <v/>
      </c>
      <c r="AP294" s="912" t="str">
        <f aca="false">IF('別紙様式2-3（６月以降分）'!AP294="","",'別紙様式2-3（６月以降分）'!AP294)</f>
        <v/>
      </c>
      <c r="AQ294" s="705" t="str">
        <f aca="false">IF('別紙様式2-3（６月以降分）'!AQ294="","",'別紙様式2-3（６月以降分）'!AQ294)</f>
        <v/>
      </c>
      <c r="AR294" s="914" t="str">
        <f aca="false">IF('別紙様式2-3（６月以降分）'!AR294="","",'別紙様式2-3（６月以降分）'!AR294)</f>
        <v/>
      </c>
      <c r="AS294" s="915" t="str">
        <f aca="false">IF('別紙様式2-3（６月以降分）'!AS294="","",'別紙様式2-3（６月以降分）'!AS294)</f>
        <v/>
      </c>
      <c r="AT294" s="916" t="str">
        <f aca="false">IF(AV296="","",IF(V296&lt;V294,"！加算の要件上は問題ありませんが、令和６年度当初の新加算の加算率と比較して、移行後の加算率が下がる計画になっています。",""))</f>
        <v/>
      </c>
      <c r="AU294" s="939"/>
      <c r="AV294" s="918"/>
      <c r="AW294" s="878" t="str">
        <f aca="false">IF('別紙様式2-2（４・５月分）'!O224="","",'別紙様式2-2（４・５月分）'!O224)</f>
        <v/>
      </c>
      <c r="AX294" s="834" t="e">
        <f aca="false">IF(SUM('別紙様式2-2（４・５月分）'!P224:P226)=0,"",SUM('別紙様式2-2（４・５月分）'!P224:P226))</f>
        <v>#N/A</v>
      </c>
      <c r="AY294" s="920" t="e">
        <f aca="false">IFERROR(VLOOKUP(K294,【参考】数式用!$AJ$2:$AK$24,2,FALSE),"")))</f>
        <v>#N/A</v>
      </c>
      <c r="AZ294" s="685"/>
      <c r="BE294" s="12"/>
      <c r="BF294" s="832" t="str">
        <f aca="false">G294</f>
        <v/>
      </c>
      <c r="BG294" s="832"/>
      <c r="BH294" s="832"/>
    </row>
    <row r="295" customFormat="false" ht="15" hidden="false" customHeight="true" outlineLevel="0" collapsed="false">
      <c r="A295" s="617"/>
      <c r="B295" s="732"/>
      <c r="C295" s="732"/>
      <c r="D295" s="732"/>
      <c r="E295" s="732"/>
      <c r="F295" s="732"/>
      <c r="G295" s="733"/>
      <c r="H295" s="733"/>
      <c r="I295" s="733"/>
      <c r="J295" s="861"/>
      <c r="K295" s="733"/>
      <c r="L295" s="862"/>
      <c r="M295" s="863"/>
      <c r="N295" s="838" t="str">
        <f aca="false">IF('別紙様式2-2（４・５月分）'!Q225="","",'別紙様式2-2（４・５月分）'!Q225)</f>
        <v/>
      </c>
      <c r="O295" s="864"/>
      <c r="P295" s="814"/>
      <c r="Q295" s="814"/>
      <c r="R295" s="814"/>
      <c r="S295" s="865"/>
      <c r="T295" s="816"/>
      <c r="U295" s="904"/>
      <c r="V295" s="866"/>
      <c r="W295" s="819"/>
      <c r="X295" s="905"/>
      <c r="Y295" s="627"/>
      <c r="Z295" s="905"/>
      <c r="AA295" s="627"/>
      <c r="AB295" s="905"/>
      <c r="AC295" s="627"/>
      <c r="AD295" s="905"/>
      <c r="AE295" s="627"/>
      <c r="AF295" s="627"/>
      <c r="AG295" s="627"/>
      <c r="AH295" s="822"/>
      <c r="AI295" s="867"/>
      <c r="AJ295" s="906"/>
      <c r="AK295" s="938"/>
      <c r="AL295" s="908"/>
      <c r="AM295" s="909"/>
      <c r="AN295" s="910"/>
      <c r="AO295" s="705"/>
      <c r="AP295" s="912"/>
      <c r="AQ295" s="705"/>
      <c r="AR295" s="914"/>
      <c r="AS295" s="915"/>
      <c r="AT295" s="921" t="str">
        <f aca="false">IF(AV296="","",IF(OR(AB296="",AB296&lt;&gt;7,AD296="",AD296&lt;&gt;3),"！算定期間の終わりが令和７年３月になっていません。年度内の廃止予定等がなければ、算定対象月を令和７年３月にしてください。",""))</f>
        <v/>
      </c>
      <c r="AU295" s="939"/>
      <c r="AV295" s="918"/>
      <c r="AW295" s="878" t="str">
        <f aca="false">IF('別紙様式2-2（４・５月分）'!O225="","",'別紙様式2-2（４・５月分）'!O225)</f>
        <v/>
      </c>
      <c r="AX295" s="834"/>
      <c r="AY295" s="920"/>
      <c r="AZ295" s="574"/>
      <c r="BE295" s="12"/>
      <c r="BF295" s="832" t="str">
        <f aca="false">G294</f>
        <v/>
      </c>
      <c r="BG295" s="832"/>
      <c r="BH295" s="832"/>
    </row>
    <row r="296" customFormat="false" ht="15" hidden="false" customHeight="true" outlineLevel="0" collapsed="false">
      <c r="A296" s="617"/>
      <c r="B296" s="732"/>
      <c r="C296" s="732"/>
      <c r="D296" s="732"/>
      <c r="E296" s="732"/>
      <c r="F296" s="732"/>
      <c r="G296" s="733"/>
      <c r="H296" s="733"/>
      <c r="I296" s="733"/>
      <c r="J296" s="861"/>
      <c r="K296" s="733"/>
      <c r="L296" s="862"/>
      <c r="M296" s="863"/>
      <c r="N296" s="838"/>
      <c r="O296" s="864"/>
      <c r="P296" s="874" t="s">
        <v>118</v>
      </c>
      <c r="Q296" s="877" t="e">
        <f aca="false">IFERROR(VLOOKUP('別紙様式2-2（４・５月分）'!AR224,【参考】数式用!$AT$5:$AV$22,3,FALSE),"")))</f>
        <v>#N/A</v>
      </c>
      <c r="R296" s="875" t="s">
        <v>120</v>
      </c>
      <c r="S296" s="870" t="e">
        <f aca="false">IFERROR(VLOOKUP(K294,【参考】数式用!$A$5:$AB$27,MATCH(Q296,【参考】数式用!$B$4:$AB$4,0)+1,0),"")))</f>
        <v>#N/A</v>
      </c>
      <c r="T296" s="844" t="s">
        <v>464</v>
      </c>
      <c r="U296" s="923"/>
      <c r="V296" s="871" t="e">
        <f aca="false">IFERROR(VLOOKUP(K294,【参考】数式用!$A$5:$AB$27,MATCH(U296,【参考】数式用!$B$4:$AB$4,0)+1,0),"")))</f>
        <v>#N/A</v>
      </c>
      <c r="W296" s="847" t="s">
        <v>114</v>
      </c>
      <c r="X296" s="924"/>
      <c r="Y296" s="668" t="s">
        <v>115</v>
      </c>
      <c r="Z296" s="924"/>
      <c r="AA296" s="668" t="s">
        <v>406</v>
      </c>
      <c r="AB296" s="924"/>
      <c r="AC296" s="668" t="s">
        <v>115</v>
      </c>
      <c r="AD296" s="924"/>
      <c r="AE296" s="668" t="s">
        <v>116</v>
      </c>
      <c r="AF296" s="668" t="s">
        <v>127</v>
      </c>
      <c r="AG296" s="668" t="str">
        <f aca="false">IF(X296&gt;=1,(AB296*12+AD296)-(X296*12+Z296)+1,"")</f>
        <v/>
      </c>
      <c r="AH296" s="850" t="s">
        <v>407</v>
      </c>
      <c r="AI296" s="851" t="str">
        <f aca="false">IFERROR(ROUNDDOWN(ROUND(L294*V296,0)*M294,0)*AG296,"")</f>
        <v/>
      </c>
      <c r="AJ296" s="925" t="str">
        <f aca="false">IFERROR(ROUNDDOWN(ROUND((L294*(V296-AX294)),0)*M294,0)*AG296,"")</f>
        <v/>
      </c>
      <c r="AK296" s="853" t="e">
        <f aca="false">IFERROR(ROUNDDOWN(ROUNDDOWN(ROUND(L294*VLOOKUP(K294,【参考】数式用!$A$5:$AB$27,MATCH("新加算Ⅳ",【参考】数式用!$B$4:$AB$4,0)+1,0),0)*M294,0)*AG296*0.5,0),"")),0),0),0))</f>
        <v>#N/A</v>
      </c>
      <c r="AL296" s="926"/>
      <c r="AM296" s="941" t="e">
        <f aca="false">IFERROR(IF('別紙様式2-2（４・５月分）'!Q226="ベア加算","", IF(OR(U296="新加算Ⅰ",U296="新加算Ⅱ",U296="新加算Ⅲ",U296="新加算Ⅳ"),ROUNDDOWN(ROUND(L294*VLOOKUP(K294,【参考】数式用!$A$5:$I$27,MATCH("ベア加算",【参考】数式用!$B$4:$I$4,0)+1,0),0)*M294,0)*AG296,"")),"")),0),0))))</f>
        <v>#N/A</v>
      </c>
      <c r="AN296" s="928"/>
      <c r="AO296" s="931"/>
      <c r="AP296" s="930"/>
      <c r="AQ296" s="931"/>
      <c r="AR296" s="932"/>
      <c r="AS296" s="933"/>
      <c r="AT296" s="921"/>
      <c r="AU296" s="612"/>
      <c r="AV296" s="832" t="str">
        <f aca="false">IF(OR(AB294&lt;&gt;7,AD294&lt;&gt;3),"V列に色付け","")</f>
        <v/>
      </c>
      <c r="AW296" s="878"/>
      <c r="AX296" s="834"/>
      <c r="AY296" s="934"/>
      <c r="AZ296" s="836" t="e">
        <f aca="false">IF(AM296&lt;&gt;"",IF(AN296="○","入力済","未入力"),"")</f>
        <v>#N/A</v>
      </c>
      <c r="BA296" s="836" t="str">
        <f aca="false">IF(OR(U296="新加算Ⅰ",U296="新加算Ⅱ",U296="新加算Ⅲ",U296="新加算Ⅳ",U296="新加算Ⅴ（１）",U296="新加算Ⅴ（２）",U296="新加算Ⅴ（３）",U296="新加算ⅠⅤ（４）",U296="新加算Ⅴ（５）",U296="新加算Ⅴ（６）",U296="新加算Ⅴ（８）",U296="新加算Ⅴ（11）"),IF(OR(AO296="○",AO296="令和６年度中に満たす"),"入力済","未入力"),"")</f>
        <v/>
      </c>
      <c r="BB296" s="836" t="str">
        <f aca="false">IF(OR(U296="新加算Ⅴ（７）",U296="新加算Ⅴ（９）",U296="新加算Ⅴ（10）",U296="新加算Ⅴ（12）",U296="新加算Ⅴ（13）",U296="新加算Ⅴ（14）"),IF(OR(AP296="○",AP296="令和６年度中に満たす"),"入力済","未入力"),"")</f>
        <v/>
      </c>
      <c r="BC296" s="836" t="str">
        <f aca="false">IF(OR(U296="新加算Ⅰ",U296="新加算Ⅱ",U296="新加算Ⅲ",U296="新加算Ⅴ（１）",U296="新加算Ⅴ（３）",U296="新加算Ⅴ（８）"),IF(OR(AQ296="○",AQ296="令和６年度中に満たす"),"入力済","未入力"),"")</f>
        <v/>
      </c>
      <c r="BD296" s="935" t="str">
        <f aca="false">IF(OR(U296="新加算Ⅰ",U296="新加算Ⅱ",U296="新加算Ⅴ（１）",U296="新加算Ⅴ（２）",U296="新加算Ⅴ（３）",U296="新加算Ⅴ（４）",U296="新加算Ⅴ（５）",U296="新加算Ⅴ（６）",U296="新加算Ⅴ（７）",U296="新加算Ⅴ（９）",U296="新加算Ⅴ（10）",U296="新加算Ⅴ（12）"),IF(OR(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（病院等（老健以外）)",K294&lt;&gt;"（介護予防）短期入所療養介護（医療院）"),AR296&lt;&gt;""),1,""),"")</f>
        <v/>
      </c>
      <c r="BE296" s="832" t="str">
        <f aca="false">IF(OR(U296="新加算Ⅰ",U296="新加算Ⅴ（１）",U296="新加算Ⅴ（２）",U296="新加算Ⅴ（５）",U296="新加算Ⅴ（７）",U296="新加算Ⅴ（10）"),IF(AS296="","未入力","入力済"),"")</f>
        <v/>
      </c>
      <c r="BF296" s="832" t="str">
        <f aca="false">G294</f>
        <v/>
      </c>
      <c r="BG296" s="832"/>
      <c r="BH296" s="832"/>
    </row>
    <row r="297" customFormat="false" ht="30" hidden="false" customHeight="true" outlineLevel="0" collapsed="false">
      <c r="A297" s="617"/>
      <c r="B297" s="732"/>
      <c r="C297" s="732"/>
      <c r="D297" s="732"/>
      <c r="E297" s="732"/>
      <c r="F297" s="732"/>
      <c r="G297" s="733"/>
      <c r="H297" s="733"/>
      <c r="I297" s="733"/>
      <c r="J297" s="861"/>
      <c r="K297" s="733"/>
      <c r="L297" s="862"/>
      <c r="M297" s="863"/>
      <c r="N297" s="860" t="str">
        <f aca="false">IF('別紙様式2-2（４・５月分）'!Q226="","",'別紙様式2-2（４・５月分）'!Q226)</f>
        <v/>
      </c>
      <c r="O297" s="864"/>
      <c r="P297" s="874"/>
      <c r="Q297" s="877"/>
      <c r="R297" s="875"/>
      <c r="S297" s="870"/>
      <c r="T297" s="844"/>
      <c r="U297" s="923"/>
      <c r="V297" s="871"/>
      <c r="W297" s="847"/>
      <c r="X297" s="924"/>
      <c r="Y297" s="668"/>
      <c r="Z297" s="924"/>
      <c r="AA297" s="668"/>
      <c r="AB297" s="924"/>
      <c r="AC297" s="668"/>
      <c r="AD297" s="924"/>
      <c r="AE297" s="668"/>
      <c r="AF297" s="668"/>
      <c r="AG297" s="668"/>
      <c r="AH297" s="850"/>
      <c r="AI297" s="851"/>
      <c r="AJ297" s="925"/>
      <c r="AK297" s="853"/>
      <c r="AL297" s="926"/>
      <c r="AM297" s="941"/>
      <c r="AN297" s="928"/>
      <c r="AO297" s="931"/>
      <c r="AP297" s="930"/>
      <c r="AQ297" s="931"/>
      <c r="AR297" s="932"/>
      <c r="AS297" s="933"/>
      <c r="AT297" s="936" t="str">
        <f aca="false">IF(AV296="","",IF(OR(U296="",AND(N297="ベア加算なし",OR(U296="新加算Ⅰ",U296="新加算Ⅱ",U296="新加算Ⅲ",U296="新加算Ⅳ"),AN296=""),AND(OR(U296="新加算Ⅰ",U296="新加算Ⅱ",U296="新加算Ⅲ",U296="新加算Ⅳ"),AO296=""),AND(OR(U296="新加算Ⅰ",U296="新加算Ⅱ",U296="新加算Ⅲ"),AQ296=""),AND(OR(U296="新加算Ⅰ",U296="新加算Ⅱ"),AR296=""),AND(OR(U296="新加算Ⅰ"),AS296="")),"！記入が必要な欄（ピンク色のセル）に空欄があります。空欄を埋めてください。",""))</f>
        <v/>
      </c>
      <c r="AU297" s="612"/>
      <c r="AV297" s="832"/>
      <c r="AW297" s="878" t="str">
        <f aca="false">IF('別紙様式2-2（４・５月分）'!O226="","",'別紙様式2-2（４・５月分）'!O226)</f>
        <v/>
      </c>
      <c r="AX297" s="834"/>
      <c r="AY297" s="937"/>
      <c r="AZ297" s="836" t="str">
        <f aca="false">IF(OR(U297="新加算Ⅰ",U297="新加算Ⅱ",U297="新加算Ⅲ",U297="新加算Ⅳ",U297="新加算Ⅴ（１）",U297="新加算Ⅴ（２）",U297="新加算Ⅴ（３）",U297="新加算ⅠⅤ（４）",U297="新加算Ⅴ（５）",U297="新加算Ⅴ（６）",U297="新加算Ⅴ（８）",U297="新加算Ⅴ（11）"),IF(AJ297="○","","未入力"),"")</f>
        <v/>
      </c>
      <c r="BA297" s="836" t="str">
        <f aca="false">IF(OR(V297="新加算Ⅰ",V297="新加算Ⅱ",V297="新加算Ⅲ",V297="新加算Ⅳ",V297="新加算Ⅴ（１）",V297="新加算Ⅴ（２）",V297="新加算Ⅴ（３）",V297="新加算ⅠⅤ（４）",V297="新加算Ⅴ（５）",V297="新加算Ⅴ（６）",V297="新加算Ⅴ（８）",V297="新加算Ⅴ（11）"),IF(AK297="○","","未入力"),"")</f>
        <v/>
      </c>
      <c r="BB297" s="836" t="str">
        <f aca="false">IF(OR(V297="新加算Ⅴ（７）",V297="新加算Ⅴ（９）",V297="新加算Ⅴ（10）",V297="新加算Ⅴ（12）",V297="新加算Ⅴ（13）",V297="新加算Ⅴ（14）"),IF(AL297="○","","未入力"),"")</f>
        <v/>
      </c>
      <c r="BC297" s="836" t="str">
        <f aca="false">IF(OR(V297="新加算Ⅰ",V297="新加算Ⅱ",V297="新加算Ⅲ",V297="新加算Ⅴ（１）",V297="新加算Ⅴ（３）",V297="新加算Ⅴ（８）"),IF(AM297="○","","未入力"),"")</f>
        <v/>
      </c>
      <c r="BD297" s="935" t="str">
        <f aca="false">IF(OR(V297="新加算Ⅰ",V297="新加算Ⅱ",V297="新加算Ⅴ（１）",V297="新加算Ⅴ（２）",V297="新加算Ⅴ（３）",V297="新加算Ⅴ（４）",V297="新加算Ⅴ（５）",V297="新加算Ⅴ（６）",V297="新加算Ⅴ（７）",V297="新加算Ⅴ（９）",V297="新加算Ⅴ（10）",V297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7" s="832" t="str">
        <f aca="false">IF(AND(U297&lt;&gt;"（参考）令和７年度の移行予定",OR(V297="新加算Ⅰ",V297="新加算Ⅴ（１）",V297="新加算Ⅴ（２）",V297="新加算Ⅴ（５）",V297="新加算Ⅴ（７）",V297="新加算Ⅴ（10）")),IF(AO297="","未入力",IF(AO297="いずれも取得していない","要件を満たさない","")),"")</f>
        <v/>
      </c>
      <c r="BF297" s="832" t="str">
        <f aca="false">G294</f>
        <v/>
      </c>
      <c r="BG297" s="832"/>
      <c r="BH297" s="832"/>
    </row>
    <row r="298" customFormat="false" ht="30" hidden="false" customHeight="true" outlineLevel="0" collapsed="false">
      <c r="A298" s="731" t="n">
        <v>72</v>
      </c>
      <c r="B298" s="618" t="str">
        <f aca="false">IF(基本情報入力シート!C125="","",基本情報入力シート!C125)</f>
        <v/>
      </c>
      <c r="C298" s="618"/>
      <c r="D298" s="618"/>
      <c r="E298" s="618"/>
      <c r="F298" s="618"/>
      <c r="G298" s="619" t="str">
        <f aca="false">IF(基本情報入力シート!M125="","",基本情報入力シート!M125)</f>
        <v/>
      </c>
      <c r="H298" s="619" t="str">
        <f aca="false">IF(基本情報入力シート!R125="","",基本情報入力シート!R125)</f>
        <v/>
      </c>
      <c r="I298" s="619" t="str">
        <f aca="false">IF(基本情報入力シート!W125="","",基本情報入力シート!W125)</f>
        <v/>
      </c>
      <c r="J298" s="809" t="str">
        <f aca="false">IF(基本情報入力シート!X125="","",基本情報入力シート!X125)</f>
        <v/>
      </c>
      <c r="K298" s="619" t="str">
        <f aca="false">IF(基本情報入力シート!Y125="","",基本情報入力シート!Y125)</f>
        <v/>
      </c>
      <c r="L298" s="810" t="str">
        <f aca="false">IF(基本情報入力シート!AB125="","",基本情報入力シート!AB125)</f>
        <v/>
      </c>
      <c r="M298" s="811" t="e">
        <f aca="false">IF(基本情報入力シート!AC125="","",基本情報入力シート!AC125)</f>
        <v>#N/A</v>
      </c>
      <c r="N298" s="812" t="str">
        <f aca="false">IF('別紙様式2-2（４・５月分）'!Q227="","",'別紙様式2-2（４・５月分）'!Q227)</f>
        <v/>
      </c>
      <c r="O298" s="864" t="e">
        <f aca="false">IF(SUM('別紙様式2-2（４・５月分）'!R227:R229)=0,"",SUM('別紙様式2-2（４・５月分）'!R227:R229))</f>
        <v>#N/A</v>
      </c>
      <c r="P298" s="814" t="e">
        <f aca="false">IFERROR(VLOOKUP('別紙様式2-2（４・５月分）'!AR227,【参考】数式用!$AT$5:$AU$22,2,FALSE),"")))</f>
        <v>#N/A</v>
      </c>
      <c r="Q298" s="814"/>
      <c r="R298" s="814"/>
      <c r="S298" s="865" t="e">
        <f aca="false">IFERROR(VLOOKUP(K298,【参考】数式用!$A$5:$AB$27,MATCH(P298,【参考】数式用!$B$4:$AB$4,0)+1,0),"")))</f>
        <v>#N/A</v>
      </c>
      <c r="T298" s="816" t="s">
        <v>463</v>
      </c>
      <c r="U298" s="904" t="str">
        <f aca="false">IF('別紙様式2-3（６月以降分）'!U298="","",'別紙様式2-3（６月以降分）'!U298)</f>
        <v/>
      </c>
      <c r="V298" s="866" t="e">
        <f aca="false">IFERROR(VLOOKUP(K298,【参考】数式用!$A$5:$AB$27,MATCH(U298,【参考】数式用!$B$4:$AB$4,0)+1,0),"")))</f>
        <v>#N/A</v>
      </c>
      <c r="W298" s="819" t="s">
        <v>114</v>
      </c>
      <c r="X298" s="905" t="n">
        <f aca="false">'別紙様式2-3（６月以降分）'!X298</f>
        <v>6</v>
      </c>
      <c r="Y298" s="627" t="s">
        <v>115</v>
      </c>
      <c r="Z298" s="905" t="n">
        <f aca="false">'別紙様式2-3（６月以降分）'!Z298</f>
        <v>6</v>
      </c>
      <c r="AA298" s="627" t="s">
        <v>406</v>
      </c>
      <c r="AB298" s="905" t="n">
        <f aca="false">'別紙様式2-3（６月以降分）'!AB298</f>
        <v>7</v>
      </c>
      <c r="AC298" s="627" t="s">
        <v>115</v>
      </c>
      <c r="AD298" s="905" t="n">
        <f aca="false">'別紙様式2-3（６月以降分）'!AD298</f>
        <v>3</v>
      </c>
      <c r="AE298" s="627" t="s">
        <v>116</v>
      </c>
      <c r="AF298" s="627" t="s">
        <v>127</v>
      </c>
      <c r="AG298" s="627" t="n">
        <f aca="false">IF(X298&gt;=1,(AB298*12+AD298)-(X298*12+Z298)+1,"")</f>
        <v>10</v>
      </c>
      <c r="AH298" s="822" t="s">
        <v>407</v>
      </c>
      <c r="AI298" s="867" t="str">
        <f aca="false">'別紙様式2-3（６月以降分）'!AI298</f>
        <v/>
      </c>
      <c r="AJ298" s="906" t="str">
        <f aca="false">'別紙様式2-3（６月以降分）'!AJ298</f>
        <v/>
      </c>
      <c r="AK298" s="938" t="n">
        <f aca="false">'別紙様式2-3（６月以降分）'!AK298</f>
        <v>0</v>
      </c>
      <c r="AL298" s="908" t="str">
        <f aca="false">IF('別紙様式2-3（６月以降分）'!AL298="","",'別紙様式2-3（６月以降分）'!AL298)</f>
        <v/>
      </c>
      <c r="AM298" s="909" t="n">
        <f aca="false">'別紙様式2-3（６月以降分）'!AM298</f>
        <v>0</v>
      </c>
      <c r="AN298" s="910" t="str">
        <f aca="false">IF('別紙様式2-3（６月以降分）'!AN298="","",'別紙様式2-3（６月以降分）'!AN298)</f>
        <v/>
      </c>
      <c r="AO298" s="705" t="str">
        <f aca="false">IF('別紙様式2-3（６月以降分）'!AO298="","",'別紙様式2-3（６月以降分）'!AO298)</f>
        <v/>
      </c>
      <c r="AP298" s="912" t="str">
        <f aca="false">IF('別紙様式2-3（６月以降分）'!AP298="","",'別紙様式2-3（６月以降分）'!AP298)</f>
        <v/>
      </c>
      <c r="AQ298" s="705" t="str">
        <f aca="false">IF('別紙様式2-3（６月以降分）'!AQ298="","",'別紙様式2-3（６月以降分）'!AQ298)</f>
        <v/>
      </c>
      <c r="AR298" s="914" t="str">
        <f aca="false">IF('別紙様式2-3（６月以降分）'!AR298="","",'別紙様式2-3（６月以降分）'!AR298)</f>
        <v/>
      </c>
      <c r="AS298" s="915" t="str">
        <f aca="false">IF('別紙様式2-3（６月以降分）'!AS298="","",'別紙様式2-3（６月以降分）'!AS298)</f>
        <v/>
      </c>
      <c r="AT298" s="916" t="str">
        <f aca="false">IF(AV300="","",IF(V300&lt;V298,"！加算の要件上は問題ありませんが、令和６年度当初の新加算の加算率と比較して、移行後の加算率が下がる計画になっています。",""))</f>
        <v/>
      </c>
      <c r="AU298" s="939"/>
      <c r="AV298" s="918"/>
      <c r="AW298" s="878" t="str">
        <f aca="false">IF('別紙様式2-2（４・５月分）'!O227="","",'別紙様式2-2（４・５月分）'!O227)</f>
        <v/>
      </c>
      <c r="AX298" s="834" t="e">
        <f aca="false">IF(SUM('別紙様式2-2（４・５月分）'!P227:P229)=0,"",SUM('別紙様式2-2（４・５月分）'!P227:P229))</f>
        <v>#N/A</v>
      </c>
      <c r="AY298" s="940" t="e">
        <f aca="false">IFERROR(VLOOKUP(K298,【参考】数式用!$AJ$2:$AK$24,2,FALSE),"")))</f>
        <v>#N/A</v>
      </c>
      <c r="AZ298" s="685"/>
      <c r="BE298" s="12"/>
      <c r="BF298" s="832" t="str">
        <f aca="false">G298</f>
        <v/>
      </c>
      <c r="BG298" s="832"/>
      <c r="BH298" s="832"/>
    </row>
    <row r="299" customFormat="false" ht="15" hidden="false" customHeight="true" outlineLevel="0" collapsed="false">
      <c r="A299" s="731"/>
      <c r="B299" s="618"/>
      <c r="C299" s="618"/>
      <c r="D299" s="618"/>
      <c r="E299" s="618"/>
      <c r="F299" s="618"/>
      <c r="G299" s="619"/>
      <c r="H299" s="619"/>
      <c r="I299" s="619"/>
      <c r="J299" s="809"/>
      <c r="K299" s="619"/>
      <c r="L299" s="810"/>
      <c r="M299" s="811"/>
      <c r="N299" s="838" t="str">
        <f aca="false">IF('別紙様式2-2（４・５月分）'!Q228="","",'別紙様式2-2（４・５月分）'!Q228)</f>
        <v/>
      </c>
      <c r="O299" s="864"/>
      <c r="P299" s="814"/>
      <c r="Q299" s="814"/>
      <c r="R299" s="814"/>
      <c r="S299" s="865"/>
      <c r="T299" s="816"/>
      <c r="U299" s="904"/>
      <c r="V299" s="866"/>
      <c r="W299" s="819"/>
      <c r="X299" s="905"/>
      <c r="Y299" s="627"/>
      <c r="Z299" s="905"/>
      <c r="AA299" s="627"/>
      <c r="AB299" s="905"/>
      <c r="AC299" s="627"/>
      <c r="AD299" s="905"/>
      <c r="AE299" s="627"/>
      <c r="AF299" s="627"/>
      <c r="AG299" s="627"/>
      <c r="AH299" s="822"/>
      <c r="AI299" s="867"/>
      <c r="AJ299" s="906"/>
      <c r="AK299" s="938"/>
      <c r="AL299" s="908"/>
      <c r="AM299" s="909"/>
      <c r="AN299" s="910"/>
      <c r="AO299" s="705"/>
      <c r="AP299" s="912"/>
      <c r="AQ299" s="705"/>
      <c r="AR299" s="914"/>
      <c r="AS299" s="915"/>
      <c r="AT299" s="921" t="str">
        <f aca="false">IF(AV300="","",IF(OR(AB300="",AB300&lt;&gt;7,AD300="",AD300&lt;&gt;3),"！算定期間の終わりが令和７年３月になっていません。年度内の廃止予定等がなければ、算定対象月を令和７年３月にしてください。",""))</f>
        <v/>
      </c>
      <c r="AU299" s="939"/>
      <c r="AV299" s="918"/>
      <c r="AW299" s="878" t="str">
        <f aca="false">IF('別紙様式2-2（４・５月分）'!O228="","",'別紙様式2-2（４・５月分）'!O228)</f>
        <v/>
      </c>
      <c r="AX299" s="834"/>
      <c r="AY299" s="940"/>
      <c r="AZ299" s="574"/>
      <c r="BE299" s="12"/>
      <c r="BF299" s="832" t="str">
        <f aca="false">G298</f>
        <v/>
      </c>
      <c r="BG299" s="832"/>
      <c r="BH299" s="832"/>
    </row>
    <row r="300" customFormat="false" ht="15" hidden="false" customHeight="true" outlineLevel="0" collapsed="false">
      <c r="A300" s="731"/>
      <c r="B300" s="618"/>
      <c r="C300" s="618"/>
      <c r="D300" s="618"/>
      <c r="E300" s="618"/>
      <c r="F300" s="618"/>
      <c r="G300" s="619"/>
      <c r="H300" s="619"/>
      <c r="I300" s="619"/>
      <c r="J300" s="809"/>
      <c r="K300" s="619"/>
      <c r="L300" s="810"/>
      <c r="M300" s="811"/>
      <c r="N300" s="838"/>
      <c r="O300" s="864"/>
      <c r="P300" s="874" t="s">
        <v>118</v>
      </c>
      <c r="Q300" s="877" t="e">
        <f aca="false">IFERROR(VLOOKUP('別紙様式2-2（４・５月分）'!AR227,【参考】数式用!$AT$5:$AV$22,3,FALSE),"")))</f>
        <v>#N/A</v>
      </c>
      <c r="R300" s="875" t="s">
        <v>120</v>
      </c>
      <c r="S300" s="876" t="e">
        <f aca="false">IFERROR(VLOOKUP(K298,【参考】数式用!$A$5:$AB$27,MATCH(Q300,【参考】数式用!$B$4:$AB$4,0)+1,0),"")))</f>
        <v>#N/A</v>
      </c>
      <c r="T300" s="844" t="s">
        <v>464</v>
      </c>
      <c r="U300" s="923"/>
      <c r="V300" s="871" t="e">
        <f aca="false">IFERROR(VLOOKUP(K298,【参考】数式用!$A$5:$AB$27,MATCH(U300,【参考】数式用!$B$4:$AB$4,0)+1,0),"")))</f>
        <v>#N/A</v>
      </c>
      <c r="W300" s="847" t="s">
        <v>114</v>
      </c>
      <c r="X300" s="924"/>
      <c r="Y300" s="668" t="s">
        <v>115</v>
      </c>
      <c r="Z300" s="924"/>
      <c r="AA300" s="668" t="s">
        <v>406</v>
      </c>
      <c r="AB300" s="924"/>
      <c r="AC300" s="668" t="s">
        <v>115</v>
      </c>
      <c r="AD300" s="924"/>
      <c r="AE300" s="668" t="s">
        <v>116</v>
      </c>
      <c r="AF300" s="668" t="s">
        <v>127</v>
      </c>
      <c r="AG300" s="668" t="str">
        <f aca="false">IF(X300&gt;=1,(AB300*12+AD300)-(X300*12+Z300)+1,"")</f>
        <v/>
      </c>
      <c r="AH300" s="850" t="s">
        <v>407</v>
      </c>
      <c r="AI300" s="851" t="str">
        <f aca="false">IFERROR(ROUNDDOWN(ROUND(L298*V300,0)*M298,0)*AG300,"")</f>
        <v/>
      </c>
      <c r="AJ300" s="925" t="str">
        <f aca="false">IFERROR(ROUNDDOWN(ROUND((L298*(V300-AX298)),0)*M298,0)*AG300,"")</f>
        <v/>
      </c>
      <c r="AK300" s="853" t="e">
        <f aca="false">IFERROR(ROUNDDOWN(ROUNDDOWN(ROUND(L298*VLOOKUP(K298,【参考】数式用!$A$5:$AB$27,MATCH("新加算Ⅳ",【参考】数式用!$B$4:$AB$4,0)+1,0),0)*M298,0)*AG300*0.5,0),"")),0),0),0))</f>
        <v>#N/A</v>
      </c>
      <c r="AL300" s="926"/>
      <c r="AM300" s="941" t="e">
        <f aca="false">IFERROR(IF('別紙様式2-2（４・５月分）'!Q229="ベア加算","", IF(OR(U300="新加算Ⅰ",U300="新加算Ⅱ",U300="新加算Ⅲ",U300="新加算Ⅳ"),ROUNDDOWN(ROUND(L298*VLOOKUP(K298,【参考】数式用!$A$5:$I$27,MATCH("ベア加算",【参考】数式用!$B$4:$I$4,0)+1,0),0)*M298,0)*AG300,"")),"")),0),0))))</f>
        <v>#N/A</v>
      </c>
      <c r="AN300" s="928"/>
      <c r="AO300" s="931"/>
      <c r="AP300" s="930"/>
      <c r="AQ300" s="931"/>
      <c r="AR300" s="932"/>
      <c r="AS300" s="933"/>
      <c r="AT300" s="921"/>
      <c r="AU300" s="612"/>
      <c r="AV300" s="832" t="str">
        <f aca="false">IF(OR(AB298&lt;&gt;7,AD298&lt;&gt;3),"V列に色付け","")</f>
        <v/>
      </c>
      <c r="AW300" s="878"/>
      <c r="AX300" s="834"/>
      <c r="AY300" s="934"/>
      <c r="AZ300" s="836" t="e">
        <f aca="false">IF(AM300&lt;&gt;"",IF(AN300="○","入力済","未入力"),"")</f>
        <v>#N/A</v>
      </c>
      <c r="BA300" s="836" t="str">
        <f aca="false">IF(OR(U300="新加算Ⅰ",U300="新加算Ⅱ",U300="新加算Ⅲ",U300="新加算Ⅳ",U300="新加算Ⅴ（１）",U300="新加算Ⅴ（２）",U300="新加算Ⅴ（３）",U300="新加算ⅠⅤ（４）",U300="新加算Ⅴ（５）",U300="新加算Ⅴ（６）",U300="新加算Ⅴ（８）",U300="新加算Ⅴ（11）"),IF(OR(AO300="○",AO300="令和６年度中に満たす"),"入力済","未入力"),"")</f>
        <v/>
      </c>
      <c r="BB300" s="836" t="str">
        <f aca="false">IF(OR(U300="新加算Ⅴ（７）",U300="新加算Ⅴ（９）",U300="新加算Ⅴ（10）",U300="新加算Ⅴ（12）",U300="新加算Ⅴ（13）",U300="新加算Ⅴ（14）"),IF(OR(AP300="○",AP300="令和６年度中に満たす"),"入力済","未入力"),"")</f>
        <v/>
      </c>
      <c r="BC300" s="836" t="str">
        <f aca="false">IF(OR(U300="新加算Ⅰ",U300="新加算Ⅱ",U300="新加算Ⅲ",U300="新加算Ⅴ（１）",U300="新加算Ⅴ（３）",U300="新加算Ⅴ（８）"),IF(OR(AQ300="○",AQ300="令和６年度中に満たす"),"入力済","未入力"),"")</f>
        <v/>
      </c>
      <c r="BD300" s="935" t="str">
        <f aca="false">IF(OR(U300="新加算Ⅰ",U300="新加算Ⅱ",U300="新加算Ⅴ（１）",U300="新加算Ⅴ（２）",U300="新加算Ⅴ（３）",U300="新加算Ⅴ（４）",U300="新加算Ⅴ（５）",U300="新加算Ⅴ（６）",U300="新加算Ⅴ（７）",U300="新加算Ⅴ（９）",U300="新加算Ⅴ（10）",U300="新加算Ⅴ（12）"),IF(OR(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（病院等（老健以外）)",K298&lt;&gt;"（介護予防）短期入所療養介護（医療院）"),AR300&lt;&gt;""),1,""),"")</f>
        <v/>
      </c>
      <c r="BE300" s="832" t="str">
        <f aca="false">IF(OR(U300="新加算Ⅰ",U300="新加算Ⅴ（１）",U300="新加算Ⅴ（２）",U300="新加算Ⅴ（５）",U300="新加算Ⅴ（７）",U300="新加算Ⅴ（10）"),IF(AS300="","未入力","入力済"),"")</f>
        <v/>
      </c>
      <c r="BF300" s="832" t="str">
        <f aca="false">G298</f>
        <v/>
      </c>
      <c r="BG300" s="832"/>
      <c r="BH300" s="832"/>
    </row>
    <row r="301" customFormat="false" ht="30" hidden="false" customHeight="true" outlineLevel="0" collapsed="false">
      <c r="A301" s="731"/>
      <c r="B301" s="618"/>
      <c r="C301" s="618"/>
      <c r="D301" s="618"/>
      <c r="E301" s="618"/>
      <c r="F301" s="618"/>
      <c r="G301" s="619"/>
      <c r="H301" s="619"/>
      <c r="I301" s="619"/>
      <c r="J301" s="809"/>
      <c r="K301" s="619"/>
      <c r="L301" s="810"/>
      <c r="M301" s="811"/>
      <c r="N301" s="860" t="str">
        <f aca="false">IF('別紙様式2-2（４・５月分）'!Q229="","",'別紙様式2-2（４・５月分）'!Q229)</f>
        <v/>
      </c>
      <c r="O301" s="864"/>
      <c r="P301" s="874"/>
      <c r="Q301" s="877"/>
      <c r="R301" s="875"/>
      <c r="S301" s="876"/>
      <c r="T301" s="844"/>
      <c r="U301" s="923"/>
      <c r="V301" s="871"/>
      <c r="W301" s="847"/>
      <c r="X301" s="924"/>
      <c r="Y301" s="668"/>
      <c r="Z301" s="924"/>
      <c r="AA301" s="668"/>
      <c r="AB301" s="924"/>
      <c r="AC301" s="668"/>
      <c r="AD301" s="924"/>
      <c r="AE301" s="668"/>
      <c r="AF301" s="668"/>
      <c r="AG301" s="668"/>
      <c r="AH301" s="850"/>
      <c r="AI301" s="851"/>
      <c r="AJ301" s="925"/>
      <c r="AK301" s="853"/>
      <c r="AL301" s="926"/>
      <c r="AM301" s="941"/>
      <c r="AN301" s="928"/>
      <c r="AO301" s="931"/>
      <c r="AP301" s="930"/>
      <c r="AQ301" s="931"/>
      <c r="AR301" s="932"/>
      <c r="AS301" s="933"/>
      <c r="AT301" s="936" t="str">
        <f aca="false">IF(AV300="","",IF(OR(U300="",AND(N301="ベア加算なし",OR(U300="新加算Ⅰ",U300="新加算Ⅱ",U300="新加算Ⅲ",U300="新加算Ⅳ"),AN300=""),AND(OR(U300="新加算Ⅰ",U300="新加算Ⅱ",U300="新加算Ⅲ",U300="新加算Ⅳ"),AO300=""),AND(OR(U300="新加算Ⅰ",U300="新加算Ⅱ",U300="新加算Ⅲ"),AQ300=""),AND(OR(U300="新加算Ⅰ",U300="新加算Ⅱ"),AR300=""),AND(OR(U300="新加算Ⅰ"),AS300="")),"！記入が必要な欄（ピンク色のセル）に空欄があります。空欄を埋めてください。",""))</f>
        <v/>
      </c>
      <c r="AU301" s="612"/>
      <c r="AV301" s="832"/>
      <c r="AW301" s="878" t="str">
        <f aca="false">IF('別紙様式2-2（４・５月分）'!O229="","",'別紙様式2-2（４・５月分）'!O229)</f>
        <v/>
      </c>
      <c r="AX301" s="834"/>
      <c r="AY301" s="937"/>
      <c r="AZ301" s="836" t="str">
        <f aca="false">IF(OR(U301="新加算Ⅰ",U301="新加算Ⅱ",U301="新加算Ⅲ",U301="新加算Ⅳ",U301="新加算Ⅴ（１）",U301="新加算Ⅴ（２）",U301="新加算Ⅴ（３）",U301="新加算ⅠⅤ（４）",U301="新加算Ⅴ（５）",U301="新加算Ⅴ（６）",U301="新加算Ⅴ（８）",U301="新加算Ⅴ（11）"),IF(AJ301="○","","未入力"),"")</f>
        <v/>
      </c>
      <c r="BA301" s="836" t="str">
        <f aca="false">IF(OR(V301="新加算Ⅰ",V301="新加算Ⅱ",V301="新加算Ⅲ",V301="新加算Ⅳ",V301="新加算Ⅴ（１）",V301="新加算Ⅴ（２）",V301="新加算Ⅴ（３）",V301="新加算ⅠⅤ（４）",V301="新加算Ⅴ（５）",V301="新加算Ⅴ（６）",V301="新加算Ⅴ（８）",V301="新加算Ⅴ（11）"),IF(AK301="○","","未入力"),"")</f>
        <v/>
      </c>
      <c r="BB301" s="836" t="str">
        <f aca="false">IF(OR(V301="新加算Ⅴ（７）",V301="新加算Ⅴ（９）",V301="新加算Ⅴ（10）",V301="新加算Ⅴ（12）",V301="新加算Ⅴ（13）",V301="新加算Ⅴ（14）"),IF(AL301="○","","未入力"),"")</f>
        <v/>
      </c>
      <c r="BC301" s="836" t="str">
        <f aca="false">IF(OR(V301="新加算Ⅰ",V301="新加算Ⅱ",V301="新加算Ⅲ",V301="新加算Ⅴ（１）",V301="新加算Ⅴ（３）",V301="新加算Ⅴ（８）"),IF(AM301="○","","未入力"),"")</f>
        <v/>
      </c>
      <c r="BD301" s="935" t="str">
        <f aca="false">IF(OR(V301="新加算Ⅰ",V301="新加算Ⅱ",V301="新加算Ⅴ（１）",V301="新加算Ⅴ（２）",V301="新加算Ⅴ（３）",V301="新加算Ⅴ（４）",V301="新加算Ⅴ（５）",V301="新加算Ⅴ（６）",V301="新加算Ⅴ（７）",V301="新加算Ⅴ（９）",V301="新加算Ⅴ（10）",V301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1" s="832" t="str">
        <f aca="false">IF(AND(U301&lt;&gt;"（参考）令和７年度の移行予定",OR(V301="新加算Ⅰ",V301="新加算Ⅴ（１）",V301="新加算Ⅴ（２）",V301="新加算Ⅴ（５）",V301="新加算Ⅴ（７）",V301="新加算Ⅴ（10）")),IF(AO301="","未入力",IF(AO301="いずれも取得していない","要件を満たさない","")),"")</f>
        <v/>
      </c>
      <c r="BF301" s="832" t="str">
        <f aca="false">G298</f>
        <v/>
      </c>
      <c r="BG301" s="832"/>
      <c r="BH301" s="832"/>
    </row>
    <row r="302" customFormat="false" ht="30" hidden="false" customHeight="true" outlineLevel="0" collapsed="false">
      <c r="A302" s="617" t="n">
        <v>73</v>
      </c>
      <c r="B302" s="732" t="str">
        <f aca="false">IF(基本情報入力シート!C126="","",基本情報入力シート!C126)</f>
        <v/>
      </c>
      <c r="C302" s="732"/>
      <c r="D302" s="732"/>
      <c r="E302" s="732"/>
      <c r="F302" s="732"/>
      <c r="G302" s="733" t="str">
        <f aca="false">IF(基本情報入力シート!M126="","",基本情報入力シート!M126)</f>
        <v/>
      </c>
      <c r="H302" s="733" t="str">
        <f aca="false">IF(基本情報入力シート!R126="","",基本情報入力シート!R126)</f>
        <v/>
      </c>
      <c r="I302" s="733" t="str">
        <f aca="false">IF(基本情報入力シート!W126="","",基本情報入力シート!W126)</f>
        <v/>
      </c>
      <c r="J302" s="861" t="str">
        <f aca="false">IF(基本情報入力シート!X126="","",基本情報入力シート!X126)</f>
        <v/>
      </c>
      <c r="K302" s="733" t="str">
        <f aca="false">IF(基本情報入力シート!Y126="","",基本情報入力シート!Y126)</f>
        <v/>
      </c>
      <c r="L302" s="862" t="str">
        <f aca="false">IF(基本情報入力シート!AB126="","",基本情報入力シート!AB126)</f>
        <v/>
      </c>
      <c r="M302" s="863" t="e">
        <f aca="false">IF(基本情報入力シート!AC126="","",基本情報入力シート!AC126)</f>
        <v>#N/A</v>
      </c>
      <c r="N302" s="812" t="str">
        <f aca="false">IF('別紙様式2-2（４・５月分）'!Q230="","",'別紙様式2-2（４・５月分）'!Q230)</f>
        <v/>
      </c>
      <c r="O302" s="864" t="e">
        <f aca="false">IF(SUM('別紙様式2-2（４・５月分）'!R230:R232)=0,"",SUM('別紙様式2-2（４・５月分）'!R230:R232))</f>
        <v>#N/A</v>
      </c>
      <c r="P302" s="814" t="e">
        <f aca="false">IFERROR(VLOOKUP('別紙様式2-2（４・５月分）'!AR230,【参考】数式用!$AT$5:$AU$22,2,FALSE),"")))</f>
        <v>#N/A</v>
      </c>
      <c r="Q302" s="814"/>
      <c r="R302" s="814"/>
      <c r="S302" s="865" t="e">
        <f aca="false">IFERROR(VLOOKUP(K302,【参考】数式用!$A$5:$AB$27,MATCH(P302,【参考】数式用!$B$4:$AB$4,0)+1,0),"")))</f>
        <v>#N/A</v>
      </c>
      <c r="T302" s="816" t="s">
        <v>463</v>
      </c>
      <c r="U302" s="904" t="str">
        <f aca="false">IF('別紙様式2-3（６月以降分）'!U302="","",'別紙様式2-3（６月以降分）'!U302)</f>
        <v/>
      </c>
      <c r="V302" s="866" t="e">
        <f aca="false">IFERROR(VLOOKUP(K302,【参考】数式用!$A$5:$AB$27,MATCH(U302,【参考】数式用!$B$4:$AB$4,0)+1,0),"")))</f>
        <v>#N/A</v>
      </c>
      <c r="W302" s="819" t="s">
        <v>114</v>
      </c>
      <c r="X302" s="905" t="n">
        <f aca="false">'別紙様式2-3（６月以降分）'!X302</f>
        <v>6</v>
      </c>
      <c r="Y302" s="627" t="s">
        <v>115</v>
      </c>
      <c r="Z302" s="905" t="n">
        <f aca="false">'別紙様式2-3（６月以降分）'!Z302</f>
        <v>6</v>
      </c>
      <c r="AA302" s="627" t="s">
        <v>406</v>
      </c>
      <c r="AB302" s="905" t="n">
        <f aca="false">'別紙様式2-3（６月以降分）'!AB302</f>
        <v>7</v>
      </c>
      <c r="AC302" s="627" t="s">
        <v>115</v>
      </c>
      <c r="AD302" s="905" t="n">
        <f aca="false">'別紙様式2-3（６月以降分）'!AD302</f>
        <v>3</v>
      </c>
      <c r="AE302" s="627" t="s">
        <v>116</v>
      </c>
      <c r="AF302" s="627" t="s">
        <v>127</v>
      </c>
      <c r="AG302" s="627" t="n">
        <f aca="false">IF(X302&gt;=1,(AB302*12+AD302)-(X302*12+Z302)+1,"")</f>
        <v>10</v>
      </c>
      <c r="AH302" s="822" t="s">
        <v>407</v>
      </c>
      <c r="AI302" s="867" t="str">
        <f aca="false">'別紙様式2-3（６月以降分）'!AI302</f>
        <v/>
      </c>
      <c r="AJ302" s="906" t="str">
        <f aca="false">'別紙様式2-3（６月以降分）'!AJ302</f>
        <v/>
      </c>
      <c r="AK302" s="938" t="n">
        <f aca="false">'別紙様式2-3（６月以降分）'!AK302</f>
        <v>0</v>
      </c>
      <c r="AL302" s="908" t="str">
        <f aca="false">IF('別紙様式2-3（６月以降分）'!AL302="","",'別紙様式2-3（６月以降分）'!AL302)</f>
        <v/>
      </c>
      <c r="AM302" s="909" t="n">
        <f aca="false">'別紙様式2-3（６月以降分）'!AM302</f>
        <v>0</v>
      </c>
      <c r="AN302" s="910" t="str">
        <f aca="false">IF('別紙様式2-3（６月以降分）'!AN302="","",'別紙様式2-3（６月以降分）'!AN302)</f>
        <v/>
      </c>
      <c r="AO302" s="705" t="str">
        <f aca="false">IF('別紙様式2-3（６月以降分）'!AO302="","",'別紙様式2-3（６月以降分）'!AO302)</f>
        <v/>
      </c>
      <c r="AP302" s="912" t="str">
        <f aca="false">IF('別紙様式2-3（６月以降分）'!AP302="","",'別紙様式2-3（６月以降分）'!AP302)</f>
        <v/>
      </c>
      <c r="AQ302" s="705" t="str">
        <f aca="false">IF('別紙様式2-3（６月以降分）'!AQ302="","",'別紙様式2-3（６月以降分）'!AQ302)</f>
        <v/>
      </c>
      <c r="AR302" s="914" t="str">
        <f aca="false">IF('別紙様式2-3（６月以降分）'!AR302="","",'別紙様式2-3（６月以降分）'!AR302)</f>
        <v/>
      </c>
      <c r="AS302" s="915" t="str">
        <f aca="false">IF('別紙様式2-3（６月以降分）'!AS302="","",'別紙様式2-3（６月以降分）'!AS302)</f>
        <v/>
      </c>
      <c r="AT302" s="916" t="str">
        <f aca="false">IF(AV304="","",IF(V304&lt;V302,"！加算の要件上は問題ありませんが、令和６年度当初の新加算の加算率と比較して、移行後の加算率が下がる計画になっています。",""))</f>
        <v/>
      </c>
      <c r="AU302" s="939"/>
      <c r="AV302" s="918"/>
      <c r="AW302" s="878" t="str">
        <f aca="false">IF('別紙様式2-2（４・５月分）'!O230="","",'別紙様式2-2（４・５月分）'!O230)</f>
        <v/>
      </c>
      <c r="AX302" s="834" t="e">
        <f aca="false">IF(SUM('別紙様式2-2（４・５月分）'!P230:P232)=0,"",SUM('別紙様式2-2（４・５月分）'!P230:P232))</f>
        <v>#N/A</v>
      </c>
      <c r="AY302" s="920" t="e">
        <f aca="false">IFERROR(VLOOKUP(K302,【参考】数式用!$AJ$2:$AK$24,2,FALSE),"")))</f>
        <v>#N/A</v>
      </c>
      <c r="AZ302" s="685"/>
      <c r="BE302" s="12"/>
      <c r="BF302" s="832" t="str">
        <f aca="false">G302</f>
        <v/>
      </c>
      <c r="BG302" s="832"/>
      <c r="BH302" s="832"/>
    </row>
    <row r="303" customFormat="false" ht="15" hidden="false" customHeight="true" outlineLevel="0" collapsed="false">
      <c r="A303" s="617"/>
      <c r="B303" s="732"/>
      <c r="C303" s="732"/>
      <c r="D303" s="732"/>
      <c r="E303" s="732"/>
      <c r="F303" s="732"/>
      <c r="G303" s="733"/>
      <c r="H303" s="733"/>
      <c r="I303" s="733"/>
      <c r="J303" s="861"/>
      <c r="K303" s="733"/>
      <c r="L303" s="862"/>
      <c r="M303" s="863"/>
      <c r="N303" s="838" t="str">
        <f aca="false">IF('別紙様式2-2（４・５月分）'!Q231="","",'別紙様式2-2（４・５月分）'!Q231)</f>
        <v/>
      </c>
      <c r="O303" s="864"/>
      <c r="P303" s="814"/>
      <c r="Q303" s="814"/>
      <c r="R303" s="814"/>
      <c r="S303" s="865"/>
      <c r="T303" s="816"/>
      <c r="U303" s="904"/>
      <c r="V303" s="866"/>
      <c r="W303" s="819"/>
      <c r="X303" s="905"/>
      <c r="Y303" s="627"/>
      <c r="Z303" s="905"/>
      <c r="AA303" s="627"/>
      <c r="AB303" s="905"/>
      <c r="AC303" s="627"/>
      <c r="AD303" s="905"/>
      <c r="AE303" s="627"/>
      <c r="AF303" s="627"/>
      <c r="AG303" s="627"/>
      <c r="AH303" s="822"/>
      <c r="AI303" s="867"/>
      <c r="AJ303" s="906"/>
      <c r="AK303" s="938"/>
      <c r="AL303" s="908"/>
      <c r="AM303" s="909"/>
      <c r="AN303" s="910"/>
      <c r="AO303" s="705"/>
      <c r="AP303" s="912"/>
      <c r="AQ303" s="705"/>
      <c r="AR303" s="914"/>
      <c r="AS303" s="915"/>
      <c r="AT303" s="921" t="str">
        <f aca="false">IF(AV304="","",IF(OR(AB304="",AB304&lt;&gt;7,AD304="",AD304&lt;&gt;3),"！算定期間の終わりが令和７年３月になっていません。年度内の廃止予定等がなければ、算定対象月を令和７年３月にしてください。",""))</f>
        <v/>
      </c>
      <c r="AU303" s="939"/>
      <c r="AV303" s="918"/>
      <c r="AW303" s="878" t="str">
        <f aca="false">IF('別紙様式2-2（４・５月分）'!O231="","",'別紙様式2-2（４・５月分）'!O231)</f>
        <v/>
      </c>
      <c r="AX303" s="834"/>
      <c r="AY303" s="920"/>
      <c r="AZ303" s="574"/>
      <c r="BE303" s="12"/>
      <c r="BF303" s="832" t="str">
        <f aca="false">G302</f>
        <v/>
      </c>
      <c r="BG303" s="832"/>
      <c r="BH303" s="832"/>
    </row>
    <row r="304" customFormat="false" ht="15" hidden="false" customHeight="true" outlineLevel="0" collapsed="false">
      <c r="A304" s="617"/>
      <c r="B304" s="732"/>
      <c r="C304" s="732"/>
      <c r="D304" s="732"/>
      <c r="E304" s="732"/>
      <c r="F304" s="732"/>
      <c r="G304" s="733"/>
      <c r="H304" s="733"/>
      <c r="I304" s="733"/>
      <c r="J304" s="861"/>
      <c r="K304" s="733"/>
      <c r="L304" s="862"/>
      <c r="M304" s="863"/>
      <c r="N304" s="838"/>
      <c r="O304" s="864"/>
      <c r="P304" s="874" t="s">
        <v>118</v>
      </c>
      <c r="Q304" s="877" t="e">
        <f aca="false">IFERROR(VLOOKUP('別紙様式2-2（４・５月分）'!AR230,【参考】数式用!$AT$5:$AV$22,3,FALSE),"")))</f>
        <v>#N/A</v>
      </c>
      <c r="R304" s="875" t="s">
        <v>120</v>
      </c>
      <c r="S304" s="870" t="e">
        <f aca="false">IFERROR(VLOOKUP(K302,【参考】数式用!$A$5:$AB$27,MATCH(Q304,【参考】数式用!$B$4:$AB$4,0)+1,0),"")))</f>
        <v>#N/A</v>
      </c>
      <c r="T304" s="844" t="s">
        <v>464</v>
      </c>
      <c r="U304" s="923"/>
      <c r="V304" s="871" t="e">
        <f aca="false">IFERROR(VLOOKUP(K302,【参考】数式用!$A$5:$AB$27,MATCH(U304,【参考】数式用!$B$4:$AB$4,0)+1,0),"")))</f>
        <v>#N/A</v>
      </c>
      <c r="W304" s="847" t="s">
        <v>114</v>
      </c>
      <c r="X304" s="924"/>
      <c r="Y304" s="668" t="s">
        <v>115</v>
      </c>
      <c r="Z304" s="924"/>
      <c r="AA304" s="668" t="s">
        <v>406</v>
      </c>
      <c r="AB304" s="924"/>
      <c r="AC304" s="668" t="s">
        <v>115</v>
      </c>
      <c r="AD304" s="924"/>
      <c r="AE304" s="668" t="s">
        <v>116</v>
      </c>
      <c r="AF304" s="668" t="s">
        <v>127</v>
      </c>
      <c r="AG304" s="668" t="str">
        <f aca="false">IF(X304&gt;=1,(AB304*12+AD304)-(X304*12+Z304)+1,"")</f>
        <v/>
      </c>
      <c r="AH304" s="850" t="s">
        <v>407</v>
      </c>
      <c r="AI304" s="851" t="str">
        <f aca="false">IFERROR(ROUNDDOWN(ROUND(L302*V304,0)*M302,0)*AG304,"")</f>
        <v/>
      </c>
      <c r="AJ304" s="925" t="str">
        <f aca="false">IFERROR(ROUNDDOWN(ROUND((L302*(V304-AX302)),0)*M302,0)*AG304,"")</f>
        <v/>
      </c>
      <c r="AK304" s="853" t="e">
        <f aca="false">IFERROR(ROUNDDOWN(ROUNDDOWN(ROUND(L302*VLOOKUP(K302,【参考】数式用!$A$5:$AB$27,MATCH("新加算Ⅳ",【参考】数式用!$B$4:$AB$4,0)+1,0),0)*M302,0)*AG304*0.5,0),"")),0),0),0))</f>
        <v>#N/A</v>
      </c>
      <c r="AL304" s="926"/>
      <c r="AM304" s="941" t="e">
        <f aca="false">IFERROR(IF('別紙様式2-2（４・５月分）'!Q232="ベア加算","", IF(OR(U304="新加算Ⅰ",U304="新加算Ⅱ",U304="新加算Ⅲ",U304="新加算Ⅳ"),ROUNDDOWN(ROUND(L302*VLOOKUP(K302,【参考】数式用!$A$5:$I$27,MATCH("ベア加算",【参考】数式用!$B$4:$I$4,0)+1,0),0)*M302,0)*AG304,"")),"")),0),0))))</f>
        <v>#N/A</v>
      </c>
      <c r="AN304" s="928"/>
      <c r="AO304" s="931"/>
      <c r="AP304" s="930"/>
      <c r="AQ304" s="931"/>
      <c r="AR304" s="932"/>
      <c r="AS304" s="933"/>
      <c r="AT304" s="921"/>
      <c r="AU304" s="612"/>
      <c r="AV304" s="832" t="str">
        <f aca="false">IF(OR(AB302&lt;&gt;7,AD302&lt;&gt;3),"V列に色付け","")</f>
        <v/>
      </c>
      <c r="AW304" s="878"/>
      <c r="AX304" s="834"/>
      <c r="AY304" s="934"/>
      <c r="AZ304" s="836" t="e">
        <f aca="false">IF(AM304&lt;&gt;"",IF(AN304="○","入力済","未入力"),"")</f>
        <v>#N/A</v>
      </c>
      <c r="BA304" s="836" t="str">
        <f aca="false">IF(OR(U304="新加算Ⅰ",U304="新加算Ⅱ",U304="新加算Ⅲ",U304="新加算Ⅳ",U304="新加算Ⅴ（１）",U304="新加算Ⅴ（２）",U304="新加算Ⅴ（３）",U304="新加算ⅠⅤ（４）",U304="新加算Ⅴ（５）",U304="新加算Ⅴ（６）",U304="新加算Ⅴ（８）",U304="新加算Ⅴ（11）"),IF(OR(AO304="○",AO304="令和６年度中に満たす"),"入力済","未入力"),"")</f>
        <v/>
      </c>
      <c r="BB304" s="836" t="str">
        <f aca="false">IF(OR(U304="新加算Ⅴ（７）",U304="新加算Ⅴ（９）",U304="新加算Ⅴ（10）",U304="新加算Ⅴ（12）",U304="新加算Ⅴ（13）",U304="新加算Ⅴ（14）"),IF(OR(AP304="○",AP304="令和６年度中に満たす"),"入力済","未入力"),"")</f>
        <v/>
      </c>
      <c r="BC304" s="836" t="str">
        <f aca="false">IF(OR(U304="新加算Ⅰ",U304="新加算Ⅱ",U304="新加算Ⅲ",U304="新加算Ⅴ（１）",U304="新加算Ⅴ（３）",U304="新加算Ⅴ（８）"),IF(OR(AQ304="○",AQ304="令和６年度中に満たす"),"入力済","未入力"),"")</f>
        <v/>
      </c>
      <c r="BD304" s="935" t="str">
        <f aca="false">IF(OR(U304="新加算Ⅰ",U304="新加算Ⅱ",U304="新加算Ⅴ（１）",U304="新加算Ⅴ（２）",U304="新加算Ⅴ（３）",U304="新加算Ⅴ（４）",U304="新加算Ⅴ（５）",U304="新加算Ⅴ（６）",U304="新加算Ⅴ（７）",U304="新加算Ⅴ（９）",U304="新加算Ⅴ（10）",U304="新加算Ⅴ（12）"),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（病院等（老健以外）)",K302&lt;&gt;"（介護予防）短期入所療養介護（医療院）"),AR304&lt;&gt;""),1,""),"")</f>
        <v/>
      </c>
      <c r="BE304" s="832" t="str">
        <f aca="false">IF(OR(U304="新加算Ⅰ",U304="新加算Ⅴ（１）",U304="新加算Ⅴ（２）",U304="新加算Ⅴ（５）",U304="新加算Ⅴ（７）",U304="新加算Ⅴ（10）"),IF(AS304="","未入力","入力済"),"")</f>
        <v/>
      </c>
      <c r="BF304" s="832" t="str">
        <f aca="false">G302</f>
        <v/>
      </c>
      <c r="BG304" s="832"/>
      <c r="BH304" s="832"/>
    </row>
    <row r="305" customFormat="false" ht="30" hidden="false" customHeight="true" outlineLevel="0" collapsed="false">
      <c r="A305" s="617"/>
      <c r="B305" s="732"/>
      <c r="C305" s="732"/>
      <c r="D305" s="732"/>
      <c r="E305" s="732"/>
      <c r="F305" s="732"/>
      <c r="G305" s="733"/>
      <c r="H305" s="733"/>
      <c r="I305" s="733"/>
      <c r="J305" s="861"/>
      <c r="K305" s="733"/>
      <c r="L305" s="862"/>
      <c r="M305" s="863"/>
      <c r="N305" s="860" t="str">
        <f aca="false">IF('別紙様式2-2（４・５月分）'!Q232="","",'別紙様式2-2（４・５月分）'!Q232)</f>
        <v/>
      </c>
      <c r="O305" s="864"/>
      <c r="P305" s="874"/>
      <c r="Q305" s="877"/>
      <c r="R305" s="875"/>
      <c r="S305" s="870"/>
      <c r="T305" s="844"/>
      <c r="U305" s="923"/>
      <c r="V305" s="871"/>
      <c r="W305" s="847"/>
      <c r="X305" s="924"/>
      <c r="Y305" s="668"/>
      <c r="Z305" s="924"/>
      <c r="AA305" s="668"/>
      <c r="AB305" s="924"/>
      <c r="AC305" s="668"/>
      <c r="AD305" s="924"/>
      <c r="AE305" s="668"/>
      <c r="AF305" s="668"/>
      <c r="AG305" s="668"/>
      <c r="AH305" s="850"/>
      <c r="AI305" s="851"/>
      <c r="AJ305" s="925"/>
      <c r="AK305" s="853"/>
      <c r="AL305" s="926"/>
      <c r="AM305" s="941"/>
      <c r="AN305" s="928"/>
      <c r="AO305" s="931"/>
      <c r="AP305" s="930"/>
      <c r="AQ305" s="931"/>
      <c r="AR305" s="932"/>
      <c r="AS305" s="933"/>
      <c r="AT305" s="936" t="str">
        <f aca="false">IF(AV304="","",IF(OR(U304="",AND(N305="ベア加算なし",OR(U304="新加算Ⅰ",U304="新加算Ⅱ",U304="新加算Ⅲ",U304="新加算Ⅳ"),AN304=""),AND(OR(U304="新加算Ⅰ",U304="新加算Ⅱ",U304="新加算Ⅲ",U304="新加算Ⅳ"),AO304=""),AND(OR(U304="新加算Ⅰ",U304="新加算Ⅱ",U304="新加算Ⅲ"),AQ304=""),AND(OR(U304="新加算Ⅰ",U304="新加算Ⅱ"),AR304=""),AND(OR(U304="新加算Ⅰ"),AS304="")),"！記入が必要な欄（ピンク色のセル）に空欄があります。空欄を埋めてください。",""))</f>
        <v/>
      </c>
      <c r="AU305" s="612"/>
      <c r="AV305" s="832"/>
      <c r="AW305" s="878" t="str">
        <f aca="false">IF('別紙様式2-2（４・５月分）'!O232="","",'別紙様式2-2（４・５月分）'!O232)</f>
        <v/>
      </c>
      <c r="AX305" s="834"/>
      <c r="AY305" s="937"/>
      <c r="AZ305" s="836" t="str">
        <f aca="false">IF(OR(U305="新加算Ⅰ",U305="新加算Ⅱ",U305="新加算Ⅲ",U305="新加算Ⅳ",U305="新加算Ⅴ（１）",U305="新加算Ⅴ（２）",U305="新加算Ⅴ（３）",U305="新加算ⅠⅤ（４）",U305="新加算Ⅴ（５）",U305="新加算Ⅴ（６）",U305="新加算Ⅴ（８）",U305="新加算Ⅴ（11）"),IF(AJ305="○","","未入力"),"")</f>
        <v/>
      </c>
      <c r="BA305" s="836" t="str">
        <f aca="false">IF(OR(V305="新加算Ⅰ",V305="新加算Ⅱ",V305="新加算Ⅲ",V305="新加算Ⅳ",V305="新加算Ⅴ（１）",V305="新加算Ⅴ（２）",V305="新加算Ⅴ（３）",V305="新加算ⅠⅤ（４）",V305="新加算Ⅴ（５）",V305="新加算Ⅴ（６）",V305="新加算Ⅴ（８）",V305="新加算Ⅴ（11）"),IF(AK305="○","","未入力"),"")</f>
        <v/>
      </c>
      <c r="BB305" s="836" t="str">
        <f aca="false">IF(OR(V305="新加算Ⅴ（７）",V305="新加算Ⅴ（９）",V305="新加算Ⅴ（10）",V305="新加算Ⅴ（12）",V305="新加算Ⅴ（13）",V305="新加算Ⅴ（14）"),IF(AL305="○","","未入力"),"")</f>
        <v/>
      </c>
      <c r="BC305" s="836" t="str">
        <f aca="false">IF(OR(V305="新加算Ⅰ",V305="新加算Ⅱ",V305="新加算Ⅲ",V305="新加算Ⅴ（１）",V305="新加算Ⅴ（３）",V305="新加算Ⅴ（８）"),IF(AM305="○","","未入力"),"")</f>
        <v/>
      </c>
      <c r="BD305" s="935" t="str">
        <f aca="false">IF(OR(V305="新加算Ⅰ",V305="新加算Ⅱ",V305="新加算Ⅴ（１）",V305="新加算Ⅴ（２）",V305="新加算Ⅴ（３）",V305="新加算Ⅴ（４）",V305="新加算Ⅴ（５）",V305="新加算Ⅴ（６）",V305="新加算Ⅴ（７）",V305="新加算Ⅴ（９）",V305="新加算Ⅴ（10）",V305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5" s="832" t="str">
        <f aca="false">IF(AND(U305&lt;&gt;"（参考）令和７年度の移行予定",OR(V305="新加算Ⅰ",V305="新加算Ⅴ（１）",V305="新加算Ⅴ（２）",V305="新加算Ⅴ（５）",V305="新加算Ⅴ（７）",V305="新加算Ⅴ（10）")),IF(AO305="","未入力",IF(AO305="いずれも取得していない","要件を満たさない","")),"")</f>
        <v/>
      </c>
      <c r="BF305" s="832" t="str">
        <f aca="false">G302</f>
        <v/>
      </c>
      <c r="BG305" s="832"/>
      <c r="BH305" s="832"/>
    </row>
    <row r="306" customFormat="false" ht="30" hidden="false" customHeight="true" outlineLevel="0" collapsed="false">
      <c r="A306" s="731" t="n">
        <v>74</v>
      </c>
      <c r="B306" s="732" t="str">
        <f aca="false">IF(基本情報入力シート!C127="","",基本情報入力シート!C127)</f>
        <v/>
      </c>
      <c r="C306" s="732"/>
      <c r="D306" s="732"/>
      <c r="E306" s="732"/>
      <c r="F306" s="732"/>
      <c r="G306" s="733" t="str">
        <f aca="false">IF(基本情報入力シート!M127="","",基本情報入力シート!M127)</f>
        <v/>
      </c>
      <c r="H306" s="733" t="str">
        <f aca="false">IF(基本情報入力シート!R127="","",基本情報入力シート!R127)</f>
        <v/>
      </c>
      <c r="I306" s="733" t="str">
        <f aca="false">IF(基本情報入力シート!W127="","",基本情報入力シート!W127)</f>
        <v/>
      </c>
      <c r="J306" s="861" t="str">
        <f aca="false">IF(基本情報入力シート!X127="","",基本情報入力シート!X127)</f>
        <v/>
      </c>
      <c r="K306" s="733" t="str">
        <f aca="false">IF(基本情報入力シート!Y127="","",基本情報入力シート!Y127)</f>
        <v/>
      </c>
      <c r="L306" s="862" t="str">
        <f aca="false">IF(基本情報入力シート!AB127="","",基本情報入力シート!AB127)</f>
        <v/>
      </c>
      <c r="M306" s="863" t="e">
        <f aca="false">IF(基本情報入力シート!AC127="","",基本情報入力シート!AC127)</f>
        <v>#N/A</v>
      </c>
      <c r="N306" s="812" t="str">
        <f aca="false">IF('別紙様式2-2（４・５月分）'!Q233="","",'別紙様式2-2（４・５月分）'!Q233)</f>
        <v/>
      </c>
      <c r="O306" s="864" t="e">
        <f aca="false">IF(SUM('別紙様式2-2（４・５月分）'!R233:R235)=0,"",SUM('別紙様式2-2（４・５月分）'!R233:R235))</f>
        <v>#N/A</v>
      </c>
      <c r="P306" s="814" t="e">
        <f aca="false">IFERROR(VLOOKUP('別紙様式2-2（４・５月分）'!AR233,【参考】数式用!$AT$5:$AU$22,2,FALSE),"")))</f>
        <v>#N/A</v>
      </c>
      <c r="Q306" s="814"/>
      <c r="R306" s="814"/>
      <c r="S306" s="865" t="e">
        <f aca="false">IFERROR(VLOOKUP(K306,【参考】数式用!$A$5:$AB$27,MATCH(P306,【参考】数式用!$B$4:$AB$4,0)+1,0),"")))</f>
        <v>#N/A</v>
      </c>
      <c r="T306" s="816" t="s">
        <v>463</v>
      </c>
      <c r="U306" s="904" t="str">
        <f aca="false">IF('別紙様式2-3（６月以降分）'!U306="","",'別紙様式2-3（６月以降分）'!U306)</f>
        <v/>
      </c>
      <c r="V306" s="866" t="e">
        <f aca="false">IFERROR(VLOOKUP(K306,【参考】数式用!$A$5:$AB$27,MATCH(U306,【参考】数式用!$B$4:$AB$4,0)+1,0),"")))</f>
        <v>#N/A</v>
      </c>
      <c r="W306" s="819" t="s">
        <v>114</v>
      </c>
      <c r="X306" s="905" t="n">
        <f aca="false">'別紙様式2-3（６月以降分）'!X306</f>
        <v>6</v>
      </c>
      <c r="Y306" s="627" t="s">
        <v>115</v>
      </c>
      <c r="Z306" s="905" t="n">
        <f aca="false">'別紙様式2-3（６月以降分）'!Z306</f>
        <v>6</v>
      </c>
      <c r="AA306" s="627" t="s">
        <v>406</v>
      </c>
      <c r="AB306" s="905" t="n">
        <f aca="false">'別紙様式2-3（６月以降分）'!AB306</f>
        <v>7</v>
      </c>
      <c r="AC306" s="627" t="s">
        <v>115</v>
      </c>
      <c r="AD306" s="905" t="n">
        <f aca="false">'別紙様式2-3（６月以降分）'!AD306</f>
        <v>3</v>
      </c>
      <c r="AE306" s="627" t="s">
        <v>116</v>
      </c>
      <c r="AF306" s="627" t="s">
        <v>127</v>
      </c>
      <c r="AG306" s="627" t="n">
        <f aca="false">IF(X306&gt;=1,(AB306*12+AD306)-(X306*12+Z306)+1,"")</f>
        <v>10</v>
      </c>
      <c r="AH306" s="822" t="s">
        <v>407</v>
      </c>
      <c r="AI306" s="867" t="str">
        <f aca="false">'別紙様式2-3（６月以降分）'!AI306</f>
        <v/>
      </c>
      <c r="AJ306" s="906" t="str">
        <f aca="false">'別紙様式2-3（６月以降分）'!AJ306</f>
        <v/>
      </c>
      <c r="AK306" s="938" t="n">
        <f aca="false">'別紙様式2-3（６月以降分）'!AK306</f>
        <v>0</v>
      </c>
      <c r="AL306" s="908" t="str">
        <f aca="false">IF('別紙様式2-3（６月以降分）'!AL306="","",'別紙様式2-3（６月以降分）'!AL306)</f>
        <v/>
      </c>
      <c r="AM306" s="909" t="n">
        <f aca="false">'別紙様式2-3（６月以降分）'!AM306</f>
        <v>0</v>
      </c>
      <c r="AN306" s="910" t="str">
        <f aca="false">IF('別紙様式2-3（６月以降分）'!AN306="","",'別紙様式2-3（６月以降分）'!AN306)</f>
        <v/>
      </c>
      <c r="AO306" s="705" t="str">
        <f aca="false">IF('別紙様式2-3（６月以降分）'!AO306="","",'別紙様式2-3（６月以降分）'!AO306)</f>
        <v/>
      </c>
      <c r="AP306" s="912" t="str">
        <f aca="false">IF('別紙様式2-3（６月以降分）'!AP306="","",'別紙様式2-3（６月以降分）'!AP306)</f>
        <v/>
      </c>
      <c r="AQ306" s="705" t="str">
        <f aca="false">IF('別紙様式2-3（６月以降分）'!AQ306="","",'別紙様式2-3（６月以降分）'!AQ306)</f>
        <v/>
      </c>
      <c r="AR306" s="914" t="str">
        <f aca="false">IF('別紙様式2-3（６月以降分）'!AR306="","",'別紙様式2-3（６月以降分）'!AR306)</f>
        <v/>
      </c>
      <c r="AS306" s="915" t="str">
        <f aca="false">IF('別紙様式2-3（６月以降分）'!AS306="","",'別紙様式2-3（６月以降分）'!AS306)</f>
        <v/>
      </c>
      <c r="AT306" s="916" t="str">
        <f aca="false">IF(AV308="","",IF(V308&lt;V306,"！加算の要件上は問題ありませんが、令和６年度当初の新加算の加算率と比較して、移行後の加算率が下がる計画になっています。",""))</f>
        <v/>
      </c>
      <c r="AU306" s="939"/>
      <c r="AV306" s="918"/>
      <c r="AW306" s="878" t="str">
        <f aca="false">IF('別紙様式2-2（４・５月分）'!O233="","",'別紙様式2-2（４・５月分）'!O233)</f>
        <v/>
      </c>
      <c r="AX306" s="834" t="e">
        <f aca="false">IF(SUM('別紙様式2-2（４・５月分）'!P233:P235)=0,"",SUM('別紙様式2-2（４・５月分）'!P233:P235))</f>
        <v>#N/A</v>
      </c>
      <c r="AY306" s="940" t="e">
        <f aca="false">IFERROR(VLOOKUP(K306,【参考】数式用!$AJ$2:$AK$24,2,FALSE),"")))</f>
        <v>#N/A</v>
      </c>
      <c r="AZ306" s="685"/>
      <c r="BE306" s="12"/>
      <c r="BF306" s="832" t="str">
        <f aca="false">G306</f>
        <v/>
      </c>
      <c r="BG306" s="832"/>
      <c r="BH306" s="832"/>
    </row>
    <row r="307" customFormat="false" ht="15" hidden="false" customHeight="true" outlineLevel="0" collapsed="false">
      <c r="A307" s="731"/>
      <c r="B307" s="732"/>
      <c r="C307" s="732"/>
      <c r="D307" s="732"/>
      <c r="E307" s="732"/>
      <c r="F307" s="732"/>
      <c r="G307" s="733"/>
      <c r="H307" s="733"/>
      <c r="I307" s="733"/>
      <c r="J307" s="861"/>
      <c r="K307" s="733"/>
      <c r="L307" s="862"/>
      <c r="M307" s="863"/>
      <c r="N307" s="838" t="str">
        <f aca="false">IF('別紙様式2-2（４・５月分）'!Q234="","",'別紙様式2-2（４・５月分）'!Q234)</f>
        <v/>
      </c>
      <c r="O307" s="864"/>
      <c r="P307" s="814"/>
      <c r="Q307" s="814"/>
      <c r="R307" s="814"/>
      <c r="S307" s="865"/>
      <c r="T307" s="816"/>
      <c r="U307" s="904"/>
      <c r="V307" s="866"/>
      <c r="W307" s="819"/>
      <c r="X307" s="905"/>
      <c r="Y307" s="627"/>
      <c r="Z307" s="905"/>
      <c r="AA307" s="627"/>
      <c r="AB307" s="905"/>
      <c r="AC307" s="627"/>
      <c r="AD307" s="905"/>
      <c r="AE307" s="627"/>
      <c r="AF307" s="627"/>
      <c r="AG307" s="627"/>
      <c r="AH307" s="822"/>
      <c r="AI307" s="867"/>
      <c r="AJ307" s="906"/>
      <c r="AK307" s="938"/>
      <c r="AL307" s="908"/>
      <c r="AM307" s="909"/>
      <c r="AN307" s="910"/>
      <c r="AO307" s="705"/>
      <c r="AP307" s="912"/>
      <c r="AQ307" s="705"/>
      <c r="AR307" s="914"/>
      <c r="AS307" s="915"/>
      <c r="AT307" s="921" t="str">
        <f aca="false">IF(AV308="","",IF(OR(AB308="",AB308&lt;&gt;7,AD308="",AD308&lt;&gt;3),"！算定期間の終わりが令和７年３月になっていません。年度内の廃止予定等がなければ、算定対象月を令和７年３月にしてください。",""))</f>
        <v/>
      </c>
      <c r="AU307" s="939"/>
      <c r="AV307" s="918"/>
      <c r="AW307" s="878" t="str">
        <f aca="false">IF('別紙様式2-2（４・５月分）'!O234="","",'別紙様式2-2（４・５月分）'!O234)</f>
        <v/>
      </c>
      <c r="AX307" s="834"/>
      <c r="AY307" s="940"/>
      <c r="AZ307" s="574"/>
      <c r="BE307" s="12"/>
      <c r="BF307" s="832" t="str">
        <f aca="false">G306</f>
        <v/>
      </c>
      <c r="BG307" s="832"/>
      <c r="BH307" s="832"/>
    </row>
    <row r="308" customFormat="false" ht="15" hidden="false" customHeight="true" outlineLevel="0" collapsed="false">
      <c r="A308" s="731"/>
      <c r="B308" s="732"/>
      <c r="C308" s="732"/>
      <c r="D308" s="732"/>
      <c r="E308" s="732"/>
      <c r="F308" s="732"/>
      <c r="G308" s="733"/>
      <c r="H308" s="733"/>
      <c r="I308" s="733"/>
      <c r="J308" s="861"/>
      <c r="K308" s="733"/>
      <c r="L308" s="862"/>
      <c r="M308" s="863"/>
      <c r="N308" s="838"/>
      <c r="O308" s="864"/>
      <c r="P308" s="874" t="s">
        <v>118</v>
      </c>
      <c r="Q308" s="877" t="e">
        <f aca="false">IFERROR(VLOOKUP('別紙様式2-2（４・５月分）'!AR233,【参考】数式用!$AT$5:$AV$22,3,FALSE),"")))</f>
        <v>#N/A</v>
      </c>
      <c r="R308" s="875" t="s">
        <v>120</v>
      </c>
      <c r="S308" s="870" t="e">
        <f aca="false">IFERROR(VLOOKUP(K306,【参考】数式用!$A$5:$AB$27,MATCH(Q308,【参考】数式用!$B$4:$AB$4,0)+1,0),"")))</f>
        <v>#N/A</v>
      </c>
      <c r="T308" s="844" t="s">
        <v>464</v>
      </c>
      <c r="U308" s="923"/>
      <c r="V308" s="871" t="e">
        <f aca="false">IFERROR(VLOOKUP(K306,【参考】数式用!$A$5:$AB$27,MATCH(U308,【参考】数式用!$B$4:$AB$4,0)+1,0),"")))</f>
        <v>#N/A</v>
      </c>
      <c r="W308" s="847" t="s">
        <v>114</v>
      </c>
      <c r="X308" s="924"/>
      <c r="Y308" s="668" t="s">
        <v>115</v>
      </c>
      <c r="Z308" s="924"/>
      <c r="AA308" s="668" t="s">
        <v>406</v>
      </c>
      <c r="AB308" s="924"/>
      <c r="AC308" s="668" t="s">
        <v>115</v>
      </c>
      <c r="AD308" s="924"/>
      <c r="AE308" s="668" t="s">
        <v>116</v>
      </c>
      <c r="AF308" s="668" t="s">
        <v>127</v>
      </c>
      <c r="AG308" s="668" t="str">
        <f aca="false">IF(X308&gt;=1,(AB308*12+AD308)-(X308*12+Z308)+1,"")</f>
        <v/>
      </c>
      <c r="AH308" s="850" t="s">
        <v>407</v>
      </c>
      <c r="AI308" s="851" t="str">
        <f aca="false">IFERROR(ROUNDDOWN(ROUND(L306*V308,0)*M306,0)*AG308,"")</f>
        <v/>
      </c>
      <c r="AJ308" s="925" t="str">
        <f aca="false">IFERROR(ROUNDDOWN(ROUND((L306*(V308-AX306)),0)*M306,0)*AG308,"")</f>
        <v/>
      </c>
      <c r="AK308" s="853" t="e">
        <f aca="false">IFERROR(ROUNDDOWN(ROUNDDOWN(ROUND(L306*VLOOKUP(K306,【参考】数式用!$A$5:$AB$27,MATCH("新加算Ⅳ",【参考】数式用!$B$4:$AB$4,0)+1,0),0)*M306,0)*AG308*0.5,0),"")),0),0),0))</f>
        <v>#N/A</v>
      </c>
      <c r="AL308" s="926"/>
      <c r="AM308" s="941" t="e">
        <f aca="false">IFERROR(IF('別紙様式2-2（４・５月分）'!Q235="ベア加算","", IF(OR(U308="新加算Ⅰ",U308="新加算Ⅱ",U308="新加算Ⅲ",U308="新加算Ⅳ"),ROUNDDOWN(ROUND(L306*VLOOKUP(K306,【参考】数式用!$A$5:$I$27,MATCH("ベア加算",【参考】数式用!$B$4:$I$4,0)+1,0),0)*M306,0)*AG308,"")),"")),0),0))))</f>
        <v>#N/A</v>
      </c>
      <c r="AN308" s="928"/>
      <c r="AO308" s="931"/>
      <c r="AP308" s="930"/>
      <c r="AQ308" s="931"/>
      <c r="AR308" s="932"/>
      <c r="AS308" s="933"/>
      <c r="AT308" s="921"/>
      <c r="AU308" s="612"/>
      <c r="AV308" s="832" t="str">
        <f aca="false">IF(OR(AB306&lt;&gt;7,AD306&lt;&gt;3),"V列に色付け","")</f>
        <v/>
      </c>
      <c r="AW308" s="878"/>
      <c r="AX308" s="834"/>
      <c r="AY308" s="934"/>
      <c r="AZ308" s="836" t="e">
        <f aca="false">IF(AM308&lt;&gt;"",IF(AN308="○","入力済","未入力"),"")</f>
        <v>#N/A</v>
      </c>
      <c r="BA308" s="836" t="str">
        <f aca="false">IF(OR(U308="新加算Ⅰ",U308="新加算Ⅱ",U308="新加算Ⅲ",U308="新加算Ⅳ",U308="新加算Ⅴ（１）",U308="新加算Ⅴ（２）",U308="新加算Ⅴ（３）",U308="新加算ⅠⅤ（４）",U308="新加算Ⅴ（５）",U308="新加算Ⅴ（６）",U308="新加算Ⅴ（８）",U308="新加算Ⅴ（11）"),IF(OR(AO308="○",AO308="令和６年度中に満たす"),"入力済","未入力"),"")</f>
        <v/>
      </c>
      <c r="BB308" s="836" t="str">
        <f aca="false">IF(OR(U308="新加算Ⅴ（７）",U308="新加算Ⅴ（９）",U308="新加算Ⅴ（10）",U308="新加算Ⅴ（12）",U308="新加算Ⅴ（13）",U308="新加算Ⅴ（14）"),IF(OR(AP308="○",AP308="令和６年度中に満たす"),"入力済","未入力"),"")</f>
        <v/>
      </c>
      <c r="BC308" s="836" t="str">
        <f aca="false">IF(OR(U308="新加算Ⅰ",U308="新加算Ⅱ",U308="新加算Ⅲ",U308="新加算Ⅴ（１）",U308="新加算Ⅴ（３）",U308="新加算Ⅴ（８）"),IF(OR(AQ308="○",AQ308="令和６年度中に満たす"),"入力済","未入力"),"")</f>
        <v/>
      </c>
      <c r="BD308" s="935" t="str">
        <f aca="false">IF(OR(U308="新加算Ⅰ",U308="新加算Ⅱ",U308="新加算Ⅴ（１）",U308="新加算Ⅴ（２）",U308="新加算Ⅴ（３）",U308="新加算Ⅴ（４）",U308="新加算Ⅴ（５）",U308="新加算Ⅴ（６）",U308="新加算Ⅴ（７）",U308="新加算Ⅴ（９）",U308="新加算Ⅴ（10）",U308="新加算Ⅴ（12）"),IF(OR(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（病院等（老健以外）)",K306&lt;&gt;"（介護予防）短期入所療養介護（医療院）"),AR308&lt;&gt;""),1,""),"")</f>
        <v/>
      </c>
      <c r="BE308" s="832" t="str">
        <f aca="false">IF(OR(U308="新加算Ⅰ",U308="新加算Ⅴ（１）",U308="新加算Ⅴ（２）",U308="新加算Ⅴ（５）",U308="新加算Ⅴ（７）",U308="新加算Ⅴ（10）"),IF(AS308="","未入力","入力済"),"")</f>
        <v/>
      </c>
      <c r="BF308" s="832" t="str">
        <f aca="false">G306</f>
        <v/>
      </c>
      <c r="BG308" s="832"/>
      <c r="BH308" s="832"/>
    </row>
    <row r="309" customFormat="false" ht="30" hidden="false" customHeight="true" outlineLevel="0" collapsed="false">
      <c r="A309" s="731"/>
      <c r="B309" s="732"/>
      <c r="C309" s="732"/>
      <c r="D309" s="732"/>
      <c r="E309" s="732"/>
      <c r="F309" s="732"/>
      <c r="G309" s="733"/>
      <c r="H309" s="733"/>
      <c r="I309" s="733"/>
      <c r="J309" s="861"/>
      <c r="K309" s="733"/>
      <c r="L309" s="862"/>
      <c r="M309" s="863"/>
      <c r="N309" s="860" t="str">
        <f aca="false">IF('別紙様式2-2（４・５月分）'!Q235="","",'別紙様式2-2（４・５月分）'!Q235)</f>
        <v/>
      </c>
      <c r="O309" s="864"/>
      <c r="P309" s="874"/>
      <c r="Q309" s="877"/>
      <c r="R309" s="875"/>
      <c r="S309" s="870"/>
      <c r="T309" s="844"/>
      <c r="U309" s="923"/>
      <c r="V309" s="871"/>
      <c r="W309" s="847"/>
      <c r="X309" s="924"/>
      <c r="Y309" s="668"/>
      <c r="Z309" s="924"/>
      <c r="AA309" s="668"/>
      <c r="AB309" s="924"/>
      <c r="AC309" s="668"/>
      <c r="AD309" s="924"/>
      <c r="AE309" s="668"/>
      <c r="AF309" s="668"/>
      <c r="AG309" s="668"/>
      <c r="AH309" s="850"/>
      <c r="AI309" s="851"/>
      <c r="AJ309" s="925"/>
      <c r="AK309" s="853"/>
      <c r="AL309" s="926"/>
      <c r="AM309" s="941"/>
      <c r="AN309" s="928"/>
      <c r="AO309" s="931"/>
      <c r="AP309" s="930"/>
      <c r="AQ309" s="931"/>
      <c r="AR309" s="932"/>
      <c r="AS309" s="933"/>
      <c r="AT309" s="936" t="str">
        <f aca="false">IF(AV308="","",IF(OR(U308="",AND(N309="ベア加算なし",OR(U308="新加算Ⅰ",U308="新加算Ⅱ",U308="新加算Ⅲ",U308="新加算Ⅳ"),AN308=""),AND(OR(U308="新加算Ⅰ",U308="新加算Ⅱ",U308="新加算Ⅲ",U308="新加算Ⅳ"),AO308=""),AND(OR(U308="新加算Ⅰ",U308="新加算Ⅱ",U308="新加算Ⅲ"),AQ308=""),AND(OR(U308="新加算Ⅰ",U308="新加算Ⅱ"),AR308=""),AND(OR(U308="新加算Ⅰ"),AS308="")),"！記入が必要な欄（ピンク色のセル）に空欄があります。空欄を埋めてください。",""))</f>
        <v/>
      </c>
      <c r="AU309" s="612"/>
      <c r="AV309" s="832"/>
      <c r="AW309" s="878" t="str">
        <f aca="false">IF('別紙様式2-2（４・５月分）'!O235="","",'別紙様式2-2（４・５月分）'!O235)</f>
        <v/>
      </c>
      <c r="AX309" s="834"/>
      <c r="AY309" s="937"/>
      <c r="AZ309" s="836" t="str">
        <f aca="false">IF(OR(U309="新加算Ⅰ",U309="新加算Ⅱ",U309="新加算Ⅲ",U309="新加算Ⅳ",U309="新加算Ⅴ（１）",U309="新加算Ⅴ（２）",U309="新加算Ⅴ（３）",U309="新加算ⅠⅤ（４）",U309="新加算Ⅴ（５）",U309="新加算Ⅴ（６）",U309="新加算Ⅴ（８）",U309="新加算Ⅴ（11）"),IF(AJ309="○","","未入力"),"")</f>
        <v/>
      </c>
      <c r="BA309" s="836" t="str">
        <f aca="false">IF(OR(V309="新加算Ⅰ",V309="新加算Ⅱ",V309="新加算Ⅲ",V309="新加算Ⅳ",V309="新加算Ⅴ（１）",V309="新加算Ⅴ（２）",V309="新加算Ⅴ（３）",V309="新加算ⅠⅤ（４）",V309="新加算Ⅴ（５）",V309="新加算Ⅴ（６）",V309="新加算Ⅴ（８）",V309="新加算Ⅴ（11）"),IF(AK309="○","","未入力"),"")</f>
        <v/>
      </c>
      <c r="BB309" s="836" t="str">
        <f aca="false">IF(OR(V309="新加算Ⅴ（７）",V309="新加算Ⅴ（９）",V309="新加算Ⅴ（10）",V309="新加算Ⅴ（12）",V309="新加算Ⅴ（13）",V309="新加算Ⅴ（14）"),IF(AL309="○","","未入力"),"")</f>
        <v/>
      </c>
      <c r="BC309" s="836" t="str">
        <f aca="false">IF(OR(V309="新加算Ⅰ",V309="新加算Ⅱ",V309="新加算Ⅲ",V309="新加算Ⅴ（１）",V309="新加算Ⅴ（３）",V309="新加算Ⅴ（８）"),IF(AM309="○","","未入力"),"")</f>
        <v/>
      </c>
      <c r="BD309" s="935" t="str">
        <f aca="false">IF(OR(V309="新加算Ⅰ",V309="新加算Ⅱ",V309="新加算Ⅴ（１）",V309="新加算Ⅴ（２）",V309="新加算Ⅴ（３）",V309="新加算Ⅴ（４）",V309="新加算Ⅴ（５）",V309="新加算Ⅴ（６）",V309="新加算Ⅴ（７）",V309="新加算Ⅴ（９）",V309="新加算Ⅴ（10）",V309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9" s="832" t="str">
        <f aca="false">IF(AND(U309&lt;&gt;"（参考）令和７年度の移行予定",OR(V309="新加算Ⅰ",V309="新加算Ⅴ（１）",V309="新加算Ⅴ（２）",V309="新加算Ⅴ（５）",V309="新加算Ⅴ（７）",V309="新加算Ⅴ（10）")),IF(AO309="","未入力",IF(AO309="いずれも取得していない","要件を満たさない","")),"")</f>
        <v/>
      </c>
      <c r="BF309" s="832" t="str">
        <f aca="false">G306</f>
        <v/>
      </c>
      <c r="BG309" s="832"/>
      <c r="BH309" s="832"/>
    </row>
    <row r="310" customFormat="false" ht="30" hidden="false" customHeight="true" outlineLevel="0" collapsed="false">
      <c r="A310" s="617" t="n">
        <v>75</v>
      </c>
      <c r="B310" s="618" t="str">
        <f aca="false">IF(基本情報入力シート!C128="","",基本情報入力シート!C128)</f>
        <v/>
      </c>
      <c r="C310" s="618"/>
      <c r="D310" s="618"/>
      <c r="E310" s="618"/>
      <c r="F310" s="618"/>
      <c r="G310" s="619" t="str">
        <f aca="false">IF(基本情報入力シート!M128="","",基本情報入力シート!M128)</f>
        <v/>
      </c>
      <c r="H310" s="619" t="str">
        <f aca="false">IF(基本情報入力シート!R128="","",基本情報入力シート!R128)</f>
        <v/>
      </c>
      <c r="I310" s="619" t="str">
        <f aca="false">IF(基本情報入力シート!W128="","",基本情報入力シート!W128)</f>
        <v/>
      </c>
      <c r="J310" s="809" t="str">
        <f aca="false">IF(基本情報入力シート!X128="","",基本情報入力シート!X128)</f>
        <v/>
      </c>
      <c r="K310" s="619" t="str">
        <f aca="false">IF(基本情報入力シート!Y128="","",基本情報入力シート!Y128)</f>
        <v/>
      </c>
      <c r="L310" s="810" t="str">
        <f aca="false">IF(基本情報入力シート!AB128="","",基本情報入力シート!AB128)</f>
        <v/>
      </c>
      <c r="M310" s="811" t="e">
        <f aca="false">IF(基本情報入力シート!AC128="","",基本情報入力シート!AC128)</f>
        <v>#N/A</v>
      </c>
      <c r="N310" s="812" t="str">
        <f aca="false">IF('別紙様式2-2（４・５月分）'!Q236="","",'別紙様式2-2（４・５月分）'!Q236)</f>
        <v/>
      </c>
      <c r="O310" s="864" t="e">
        <f aca="false">IF(SUM('別紙様式2-2（４・５月分）'!R236:R238)=0,"",SUM('別紙様式2-2（４・５月分）'!R236:R238))</f>
        <v>#N/A</v>
      </c>
      <c r="P310" s="814" t="e">
        <f aca="false">IFERROR(VLOOKUP('別紙様式2-2（４・５月分）'!AR236,【参考】数式用!$AT$5:$AU$22,2,FALSE),"")))</f>
        <v>#N/A</v>
      </c>
      <c r="Q310" s="814"/>
      <c r="R310" s="814"/>
      <c r="S310" s="865" t="e">
        <f aca="false">IFERROR(VLOOKUP(K310,【参考】数式用!$A$5:$AB$27,MATCH(P310,【参考】数式用!$B$4:$AB$4,0)+1,0),"")))</f>
        <v>#N/A</v>
      </c>
      <c r="T310" s="816" t="s">
        <v>463</v>
      </c>
      <c r="U310" s="904" t="str">
        <f aca="false">IF('別紙様式2-3（６月以降分）'!U310="","",'別紙様式2-3（６月以降分）'!U310)</f>
        <v/>
      </c>
      <c r="V310" s="866" t="e">
        <f aca="false">IFERROR(VLOOKUP(K310,【参考】数式用!$A$5:$AB$27,MATCH(U310,【参考】数式用!$B$4:$AB$4,0)+1,0),"")))</f>
        <v>#N/A</v>
      </c>
      <c r="W310" s="819" t="s">
        <v>114</v>
      </c>
      <c r="X310" s="905" t="n">
        <f aca="false">'別紙様式2-3（６月以降分）'!X310</f>
        <v>6</v>
      </c>
      <c r="Y310" s="627" t="s">
        <v>115</v>
      </c>
      <c r="Z310" s="905" t="n">
        <f aca="false">'別紙様式2-3（６月以降分）'!Z310</f>
        <v>6</v>
      </c>
      <c r="AA310" s="627" t="s">
        <v>406</v>
      </c>
      <c r="AB310" s="905" t="n">
        <f aca="false">'別紙様式2-3（６月以降分）'!AB310</f>
        <v>7</v>
      </c>
      <c r="AC310" s="627" t="s">
        <v>115</v>
      </c>
      <c r="AD310" s="905" t="n">
        <f aca="false">'別紙様式2-3（６月以降分）'!AD310</f>
        <v>3</v>
      </c>
      <c r="AE310" s="627" t="s">
        <v>116</v>
      </c>
      <c r="AF310" s="627" t="s">
        <v>127</v>
      </c>
      <c r="AG310" s="627" t="n">
        <f aca="false">IF(X310&gt;=1,(AB310*12+AD310)-(X310*12+Z310)+1,"")</f>
        <v>10</v>
      </c>
      <c r="AH310" s="822" t="s">
        <v>407</v>
      </c>
      <c r="AI310" s="867" t="str">
        <f aca="false">'別紙様式2-3（６月以降分）'!AI310</f>
        <v/>
      </c>
      <c r="AJ310" s="906" t="str">
        <f aca="false">'別紙様式2-3（６月以降分）'!AJ310</f>
        <v/>
      </c>
      <c r="AK310" s="938" t="n">
        <f aca="false">'別紙様式2-3（６月以降分）'!AK310</f>
        <v>0</v>
      </c>
      <c r="AL310" s="908" t="str">
        <f aca="false">IF('別紙様式2-3（６月以降分）'!AL310="","",'別紙様式2-3（６月以降分）'!AL310)</f>
        <v/>
      </c>
      <c r="AM310" s="909" t="n">
        <f aca="false">'別紙様式2-3（６月以降分）'!AM310</f>
        <v>0</v>
      </c>
      <c r="AN310" s="910" t="str">
        <f aca="false">IF('別紙様式2-3（６月以降分）'!AN310="","",'別紙様式2-3（６月以降分）'!AN310)</f>
        <v/>
      </c>
      <c r="AO310" s="705" t="str">
        <f aca="false">IF('別紙様式2-3（６月以降分）'!AO310="","",'別紙様式2-3（６月以降分）'!AO310)</f>
        <v/>
      </c>
      <c r="AP310" s="912" t="str">
        <f aca="false">IF('別紙様式2-3（６月以降分）'!AP310="","",'別紙様式2-3（６月以降分）'!AP310)</f>
        <v/>
      </c>
      <c r="AQ310" s="705" t="str">
        <f aca="false">IF('別紙様式2-3（６月以降分）'!AQ310="","",'別紙様式2-3（６月以降分）'!AQ310)</f>
        <v/>
      </c>
      <c r="AR310" s="914" t="str">
        <f aca="false">IF('別紙様式2-3（６月以降分）'!AR310="","",'別紙様式2-3（６月以降分）'!AR310)</f>
        <v/>
      </c>
      <c r="AS310" s="915" t="str">
        <f aca="false">IF('別紙様式2-3（６月以降分）'!AS310="","",'別紙様式2-3（６月以降分）'!AS310)</f>
        <v/>
      </c>
      <c r="AT310" s="916" t="str">
        <f aca="false">IF(AV312="","",IF(V312&lt;V310,"！加算の要件上は問題ありませんが、令和６年度当初の新加算の加算率と比較して、移行後の加算率が下がる計画になっています。",""))</f>
        <v/>
      </c>
      <c r="AU310" s="939"/>
      <c r="AV310" s="918"/>
      <c r="AW310" s="878" t="str">
        <f aca="false">IF('別紙様式2-2（４・５月分）'!O236="","",'別紙様式2-2（４・５月分）'!O236)</f>
        <v/>
      </c>
      <c r="AX310" s="834" t="e">
        <f aca="false">IF(SUM('別紙様式2-2（４・５月分）'!P236:P238)=0,"",SUM('別紙様式2-2（４・５月分）'!P236:P238))</f>
        <v>#N/A</v>
      </c>
      <c r="AY310" s="920" t="e">
        <f aca="false">IFERROR(VLOOKUP(K310,【参考】数式用!$AJ$2:$AK$24,2,FALSE),"")))</f>
        <v>#N/A</v>
      </c>
      <c r="AZ310" s="685"/>
      <c r="BE310" s="12"/>
      <c r="BF310" s="832" t="str">
        <f aca="false">G310</f>
        <v/>
      </c>
      <c r="BG310" s="832"/>
      <c r="BH310" s="832"/>
    </row>
    <row r="311" customFormat="false" ht="15" hidden="false" customHeight="true" outlineLevel="0" collapsed="false">
      <c r="A311" s="617"/>
      <c r="B311" s="618"/>
      <c r="C311" s="618"/>
      <c r="D311" s="618"/>
      <c r="E311" s="618"/>
      <c r="F311" s="618"/>
      <c r="G311" s="619"/>
      <c r="H311" s="619"/>
      <c r="I311" s="619"/>
      <c r="J311" s="809"/>
      <c r="K311" s="619"/>
      <c r="L311" s="810"/>
      <c r="M311" s="811"/>
      <c r="N311" s="838" t="str">
        <f aca="false">IF('別紙様式2-2（４・５月分）'!Q237="","",'別紙様式2-2（４・５月分）'!Q237)</f>
        <v/>
      </c>
      <c r="O311" s="864"/>
      <c r="P311" s="814"/>
      <c r="Q311" s="814"/>
      <c r="R311" s="814"/>
      <c r="S311" s="865"/>
      <c r="T311" s="816"/>
      <c r="U311" s="904"/>
      <c r="V311" s="866"/>
      <c r="W311" s="819"/>
      <c r="X311" s="905"/>
      <c r="Y311" s="627"/>
      <c r="Z311" s="905"/>
      <c r="AA311" s="627"/>
      <c r="AB311" s="905"/>
      <c r="AC311" s="627"/>
      <c r="AD311" s="905"/>
      <c r="AE311" s="627"/>
      <c r="AF311" s="627"/>
      <c r="AG311" s="627"/>
      <c r="AH311" s="822"/>
      <c r="AI311" s="867"/>
      <c r="AJ311" s="906"/>
      <c r="AK311" s="938"/>
      <c r="AL311" s="908"/>
      <c r="AM311" s="909"/>
      <c r="AN311" s="910"/>
      <c r="AO311" s="705"/>
      <c r="AP311" s="912"/>
      <c r="AQ311" s="705"/>
      <c r="AR311" s="914"/>
      <c r="AS311" s="915"/>
      <c r="AT311" s="921" t="str">
        <f aca="false">IF(AV312="","",IF(OR(AB312="",AB312&lt;&gt;7,AD312="",AD312&lt;&gt;3),"！算定期間の終わりが令和７年３月になっていません。年度内の廃止予定等がなければ、算定対象月を令和７年３月にしてください。",""))</f>
        <v/>
      </c>
      <c r="AU311" s="939"/>
      <c r="AV311" s="918"/>
      <c r="AW311" s="878" t="str">
        <f aca="false">IF('別紙様式2-2（４・５月分）'!O237="","",'別紙様式2-2（４・５月分）'!O237)</f>
        <v/>
      </c>
      <c r="AX311" s="834"/>
      <c r="AY311" s="920"/>
      <c r="AZ311" s="574"/>
      <c r="BE311" s="12"/>
      <c r="BF311" s="832" t="str">
        <f aca="false">G310</f>
        <v/>
      </c>
      <c r="BG311" s="832"/>
      <c r="BH311" s="832"/>
    </row>
    <row r="312" customFormat="false" ht="15" hidden="false" customHeight="true" outlineLevel="0" collapsed="false">
      <c r="A312" s="617"/>
      <c r="B312" s="618"/>
      <c r="C312" s="618"/>
      <c r="D312" s="618"/>
      <c r="E312" s="618"/>
      <c r="F312" s="618"/>
      <c r="G312" s="619"/>
      <c r="H312" s="619"/>
      <c r="I312" s="619"/>
      <c r="J312" s="809"/>
      <c r="K312" s="619"/>
      <c r="L312" s="810"/>
      <c r="M312" s="811"/>
      <c r="N312" s="838"/>
      <c r="O312" s="864"/>
      <c r="P312" s="874" t="s">
        <v>118</v>
      </c>
      <c r="Q312" s="877" t="e">
        <f aca="false">IFERROR(VLOOKUP('別紙様式2-2（４・５月分）'!AR236,【参考】数式用!$AT$5:$AV$22,3,FALSE),"")))</f>
        <v>#N/A</v>
      </c>
      <c r="R312" s="875" t="s">
        <v>120</v>
      </c>
      <c r="S312" s="876" t="e">
        <f aca="false">IFERROR(VLOOKUP(K310,【参考】数式用!$A$5:$AB$27,MATCH(Q312,【参考】数式用!$B$4:$AB$4,0)+1,0),"")))</f>
        <v>#N/A</v>
      </c>
      <c r="T312" s="844" t="s">
        <v>464</v>
      </c>
      <c r="U312" s="923"/>
      <c r="V312" s="871" t="e">
        <f aca="false">IFERROR(VLOOKUP(K310,【参考】数式用!$A$5:$AB$27,MATCH(U312,【参考】数式用!$B$4:$AB$4,0)+1,0),"")))</f>
        <v>#N/A</v>
      </c>
      <c r="W312" s="847" t="s">
        <v>114</v>
      </c>
      <c r="X312" s="924"/>
      <c r="Y312" s="668" t="s">
        <v>115</v>
      </c>
      <c r="Z312" s="924"/>
      <c r="AA312" s="668" t="s">
        <v>406</v>
      </c>
      <c r="AB312" s="924"/>
      <c r="AC312" s="668" t="s">
        <v>115</v>
      </c>
      <c r="AD312" s="924"/>
      <c r="AE312" s="668" t="s">
        <v>116</v>
      </c>
      <c r="AF312" s="668" t="s">
        <v>127</v>
      </c>
      <c r="AG312" s="668" t="str">
        <f aca="false">IF(X312&gt;=1,(AB312*12+AD312)-(X312*12+Z312)+1,"")</f>
        <v/>
      </c>
      <c r="AH312" s="850" t="s">
        <v>407</v>
      </c>
      <c r="AI312" s="851" t="str">
        <f aca="false">IFERROR(ROUNDDOWN(ROUND(L310*V312,0)*M310,0)*AG312,"")</f>
        <v/>
      </c>
      <c r="AJ312" s="925" t="str">
        <f aca="false">IFERROR(ROUNDDOWN(ROUND((L310*(V312-AX310)),0)*M310,0)*AG312,"")</f>
        <v/>
      </c>
      <c r="AK312" s="853" t="e">
        <f aca="false">IFERROR(ROUNDDOWN(ROUNDDOWN(ROUND(L310*VLOOKUP(K310,【参考】数式用!$A$5:$AB$27,MATCH("新加算Ⅳ",【参考】数式用!$B$4:$AB$4,0)+1,0),0)*M310,0)*AG312*0.5,0),"")),0),0),0))</f>
        <v>#N/A</v>
      </c>
      <c r="AL312" s="926"/>
      <c r="AM312" s="941" t="e">
        <f aca="false">IFERROR(IF('別紙様式2-2（４・５月分）'!Q238="ベア加算","", IF(OR(U312="新加算Ⅰ",U312="新加算Ⅱ",U312="新加算Ⅲ",U312="新加算Ⅳ"),ROUNDDOWN(ROUND(L310*VLOOKUP(K310,【参考】数式用!$A$5:$I$27,MATCH("ベア加算",【参考】数式用!$B$4:$I$4,0)+1,0),0)*M310,0)*AG312,"")),"")),0),0))))</f>
        <v>#N/A</v>
      </c>
      <c r="AN312" s="928"/>
      <c r="AO312" s="931"/>
      <c r="AP312" s="930"/>
      <c r="AQ312" s="931"/>
      <c r="AR312" s="932"/>
      <c r="AS312" s="933"/>
      <c r="AT312" s="921"/>
      <c r="AU312" s="612"/>
      <c r="AV312" s="832" t="str">
        <f aca="false">IF(OR(AB310&lt;&gt;7,AD310&lt;&gt;3),"V列に色付け","")</f>
        <v/>
      </c>
      <c r="AW312" s="878"/>
      <c r="AX312" s="834"/>
      <c r="AY312" s="934"/>
      <c r="AZ312" s="836" t="e">
        <f aca="false">IF(AM312&lt;&gt;"",IF(AN312="○","入力済","未入力"),"")</f>
        <v>#N/A</v>
      </c>
      <c r="BA312" s="836" t="str">
        <f aca="false">IF(OR(U312="新加算Ⅰ",U312="新加算Ⅱ",U312="新加算Ⅲ",U312="新加算Ⅳ",U312="新加算Ⅴ（１）",U312="新加算Ⅴ（２）",U312="新加算Ⅴ（３）",U312="新加算ⅠⅤ（４）",U312="新加算Ⅴ（５）",U312="新加算Ⅴ（６）",U312="新加算Ⅴ（８）",U312="新加算Ⅴ（11）"),IF(OR(AO312="○",AO312="令和６年度中に満たす"),"入力済","未入力"),"")</f>
        <v/>
      </c>
      <c r="BB312" s="836" t="str">
        <f aca="false">IF(OR(U312="新加算Ⅴ（７）",U312="新加算Ⅴ（９）",U312="新加算Ⅴ（10）",U312="新加算Ⅴ（12）",U312="新加算Ⅴ（13）",U312="新加算Ⅴ（14）"),IF(OR(AP312="○",AP312="令和６年度中に満たす"),"入力済","未入力"),"")</f>
        <v/>
      </c>
      <c r="BC312" s="836" t="str">
        <f aca="false">IF(OR(U312="新加算Ⅰ",U312="新加算Ⅱ",U312="新加算Ⅲ",U312="新加算Ⅴ（１）",U312="新加算Ⅴ（３）",U312="新加算Ⅴ（８）"),IF(OR(AQ312="○",AQ312="令和６年度中に満たす"),"入力済","未入力"),"")</f>
        <v/>
      </c>
      <c r="BD312" s="935" t="str">
        <f aca="false">IF(OR(U312="新加算Ⅰ",U312="新加算Ⅱ",U312="新加算Ⅴ（１）",U312="新加算Ⅴ（２）",U312="新加算Ⅴ（３）",U312="新加算Ⅴ（４）",U312="新加算Ⅴ（５）",U312="新加算Ⅴ（６）",U312="新加算Ⅴ（７）",U312="新加算Ⅴ（９）",U312="新加算Ⅴ（10）",U312="新加算Ⅴ（12）"),IF(OR(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（病院等（老健以外）)",K310&lt;&gt;"（介護予防）短期入所療養介護（医療院）"),AR312&lt;&gt;""),1,""),"")</f>
        <v/>
      </c>
      <c r="BE312" s="832" t="str">
        <f aca="false">IF(OR(U312="新加算Ⅰ",U312="新加算Ⅴ（１）",U312="新加算Ⅴ（２）",U312="新加算Ⅴ（５）",U312="新加算Ⅴ（７）",U312="新加算Ⅴ（10）"),IF(AS312="","未入力","入力済"),"")</f>
        <v/>
      </c>
      <c r="BF312" s="832" t="str">
        <f aca="false">G310</f>
        <v/>
      </c>
      <c r="BG312" s="832"/>
      <c r="BH312" s="832"/>
    </row>
    <row r="313" customFormat="false" ht="30" hidden="false" customHeight="true" outlineLevel="0" collapsed="false">
      <c r="A313" s="617"/>
      <c r="B313" s="618"/>
      <c r="C313" s="618"/>
      <c r="D313" s="618"/>
      <c r="E313" s="618"/>
      <c r="F313" s="618"/>
      <c r="G313" s="619"/>
      <c r="H313" s="619"/>
      <c r="I313" s="619"/>
      <c r="J313" s="809"/>
      <c r="K313" s="619"/>
      <c r="L313" s="810"/>
      <c r="M313" s="811"/>
      <c r="N313" s="860" t="str">
        <f aca="false">IF('別紙様式2-2（４・５月分）'!Q238="","",'別紙様式2-2（４・５月分）'!Q238)</f>
        <v/>
      </c>
      <c r="O313" s="864"/>
      <c r="P313" s="874"/>
      <c r="Q313" s="877"/>
      <c r="R313" s="875"/>
      <c r="S313" s="876"/>
      <c r="T313" s="844"/>
      <c r="U313" s="923"/>
      <c r="V313" s="871"/>
      <c r="W313" s="847"/>
      <c r="X313" s="924"/>
      <c r="Y313" s="668"/>
      <c r="Z313" s="924"/>
      <c r="AA313" s="668"/>
      <c r="AB313" s="924"/>
      <c r="AC313" s="668"/>
      <c r="AD313" s="924"/>
      <c r="AE313" s="668"/>
      <c r="AF313" s="668"/>
      <c r="AG313" s="668"/>
      <c r="AH313" s="850"/>
      <c r="AI313" s="851"/>
      <c r="AJ313" s="925"/>
      <c r="AK313" s="853"/>
      <c r="AL313" s="926"/>
      <c r="AM313" s="941"/>
      <c r="AN313" s="928"/>
      <c r="AO313" s="931"/>
      <c r="AP313" s="930"/>
      <c r="AQ313" s="931"/>
      <c r="AR313" s="932"/>
      <c r="AS313" s="933"/>
      <c r="AT313" s="936" t="str">
        <f aca="false">IF(AV312="","",IF(OR(U312="",AND(N313="ベア加算なし",OR(U312="新加算Ⅰ",U312="新加算Ⅱ",U312="新加算Ⅲ",U312="新加算Ⅳ"),AN312=""),AND(OR(U312="新加算Ⅰ",U312="新加算Ⅱ",U312="新加算Ⅲ",U312="新加算Ⅳ"),AO312=""),AND(OR(U312="新加算Ⅰ",U312="新加算Ⅱ",U312="新加算Ⅲ"),AQ312=""),AND(OR(U312="新加算Ⅰ",U312="新加算Ⅱ"),AR312=""),AND(OR(U312="新加算Ⅰ"),AS312="")),"！記入が必要な欄（ピンク色のセル）に空欄があります。空欄を埋めてください。",""))</f>
        <v/>
      </c>
      <c r="AU313" s="612"/>
      <c r="AV313" s="832"/>
      <c r="AW313" s="878" t="str">
        <f aca="false">IF('別紙様式2-2（４・５月分）'!O238="","",'別紙様式2-2（４・５月分）'!O238)</f>
        <v/>
      </c>
      <c r="AX313" s="834"/>
      <c r="AY313" s="937"/>
      <c r="AZ313" s="836" t="str">
        <f aca="false">IF(OR(U313="新加算Ⅰ",U313="新加算Ⅱ",U313="新加算Ⅲ",U313="新加算Ⅳ",U313="新加算Ⅴ（１）",U313="新加算Ⅴ（２）",U313="新加算Ⅴ（３）",U313="新加算ⅠⅤ（４）",U313="新加算Ⅴ（５）",U313="新加算Ⅴ（６）",U313="新加算Ⅴ（８）",U313="新加算Ⅴ（11）"),IF(AJ313="○","","未入力"),"")</f>
        <v/>
      </c>
      <c r="BA313" s="836" t="str">
        <f aca="false">IF(OR(V313="新加算Ⅰ",V313="新加算Ⅱ",V313="新加算Ⅲ",V313="新加算Ⅳ",V313="新加算Ⅴ（１）",V313="新加算Ⅴ（２）",V313="新加算Ⅴ（３）",V313="新加算ⅠⅤ（４）",V313="新加算Ⅴ（５）",V313="新加算Ⅴ（６）",V313="新加算Ⅴ（８）",V313="新加算Ⅴ（11）"),IF(AK313="○","","未入力"),"")</f>
        <v/>
      </c>
      <c r="BB313" s="836" t="str">
        <f aca="false">IF(OR(V313="新加算Ⅴ（７）",V313="新加算Ⅴ（９）",V313="新加算Ⅴ（10）",V313="新加算Ⅴ（12）",V313="新加算Ⅴ（13）",V313="新加算Ⅴ（14）"),IF(AL313="○","","未入力"),"")</f>
        <v/>
      </c>
      <c r="BC313" s="836" t="str">
        <f aca="false">IF(OR(V313="新加算Ⅰ",V313="新加算Ⅱ",V313="新加算Ⅲ",V313="新加算Ⅴ（１）",V313="新加算Ⅴ（３）",V313="新加算Ⅴ（８）"),IF(AM313="○","","未入力"),"")</f>
        <v/>
      </c>
      <c r="BD313" s="935" t="str">
        <f aca="false">IF(OR(V313="新加算Ⅰ",V313="新加算Ⅱ",V313="新加算Ⅴ（１）",V313="新加算Ⅴ（２）",V313="新加算Ⅴ（３）",V313="新加算Ⅴ（４）",V313="新加算Ⅴ（５）",V313="新加算Ⅴ（６）",V313="新加算Ⅴ（７）",V313="新加算Ⅴ（９）",V313="新加算Ⅴ（10）",V313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13" s="832" t="str">
        <f aca="false">IF(AND(U313&lt;&gt;"（参考）令和７年度の移行予定",OR(V313="新加算Ⅰ",V313="新加算Ⅴ（１）",V313="新加算Ⅴ（２）",V313="新加算Ⅴ（５）",V313="新加算Ⅴ（７）",V313="新加算Ⅴ（10）")),IF(AO313="","未入力",IF(AO313="いずれも取得していない","要件を満たさない","")),"")</f>
        <v/>
      </c>
      <c r="BF313" s="832" t="str">
        <f aca="false">G310</f>
        <v/>
      </c>
      <c r="BG313" s="832"/>
      <c r="BH313" s="832"/>
    </row>
    <row r="314" customFormat="false" ht="30" hidden="false" customHeight="true" outlineLevel="0" collapsed="false">
      <c r="A314" s="731" t="n">
        <v>76</v>
      </c>
      <c r="B314" s="732" t="str">
        <f aca="false">IF(基本情報入力シート!C129="","",基本情報入力シート!C129)</f>
        <v/>
      </c>
      <c r="C314" s="732"/>
      <c r="D314" s="732"/>
      <c r="E314" s="732"/>
      <c r="F314" s="732"/>
      <c r="G314" s="733" t="str">
        <f aca="false">IF(基本情報入力シート!M129="","",基本情報入力シート!M129)</f>
        <v/>
      </c>
      <c r="H314" s="733" t="str">
        <f aca="false">IF(基本情報入力シート!R129="","",基本情報入力シート!R129)</f>
        <v/>
      </c>
      <c r="I314" s="733" t="str">
        <f aca="false">IF(基本情報入力シート!W129="","",基本情報入力シート!W129)</f>
        <v/>
      </c>
      <c r="J314" s="861" t="str">
        <f aca="false">IF(基本情報入力シート!X129="","",基本情報入力シート!X129)</f>
        <v/>
      </c>
      <c r="K314" s="733" t="str">
        <f aca="false">IF(基本情報入力シート!Y129="","",基本情報入力シート!Y129)</f>
        <v/>
      </c>
      <c r="L314" s="862" t="str">
        <f aca="false">IF(基本情報入力シート!AB129="","",基本情報入力シート!AB129)</f>
        <v/>
      </c>
      <c r="M314" s="863" t="e">
        <f aca="false">IF(基本情報入力シート!AC129="","",基本情報入力シート!AC129)</f>
        <v>#N/A</v>
      </c>
      <c r="N314" s="812" t="str">
        <f aca="false">IF('別紙様式2-2（４・５月分）'!Q239="","",'別紙様式2-2（４・５月分）'!Q239)</f>
        <v/>
      </c>
      <c r="O314" s="864" t="e">
        <f aca="false">IF(SUM('別紙様式2-2（４・５月分）'!R239:R241)=0,"",SUM('別紙様式2-2（４・５月分）'!R239:R241))</f>
        <v>#N/A</v>
      </c>
      <c r="P314" s="814" t="e">
        <f aca="false">IFERROR(VLOOKUP('別紙様式2-2（４・５月分）'!AR239,【参考】数式用!$AT$5:$AU$22,2,FALSE),"")))</f>
        <v>#N/A</v>
      </c>
      <c r="Q314" s="814"/>
      <c r="R314" s="814"/>
      <c r="S314" s="865" t="e">
        <f aca="false">IFERROR(VLOOKUP(K314,【参考】数式用!$A$5:$AB$27,MATCH(P314,【参考】数式用!$B$4:$AB$4,0)+1,0),"")))</f>
        <v>#N/A</v>
      </c>
      <c r="T314" s="816" t="s">
        <v>463</v>
      </c>
      <c r="U314" s="904" t="str">
        <f aca="false">IF('別紙様式2-3（６月以降分）'!U314="","",'別紙様式2-3（６月以降分）'!U314)</f>
        <v/>
      </c>
      <c r="V314" s="866" t="e">
        <f aca="false">IFERROR(VLOOKUP(K314,【参考】数式用!$A$5:$AB$27,MATCH(U314,【参考】数式用!$B$4:$AB$4,0)+1,0),"")))</f>
        <v>#N/A</v>
      </c>
      <c r="W314" s="819" t="s">
        <v>114</v>
      </c>
      <c r="X314" s="905" t="n">
        <f aca="false">'別紙様式2-3（６月以降分）'!X314</f>
        <v>6</v>
      </c>
      <c r="Y314" s="627" t="s">
        <v>115</v>
      </c>
      <c r="Z314" s="905" t="n">
        <f aca="false">'別紙様式2-3（６月以降分）'!Z314</f>
        <v>6</v>
      </c>
      <c r="AA314" s="627" t="s">
        <v>406</v>
      </c>
      <c r="AB314" s="905" t="n">
        <f aca="false">'別紙様式2-3（６月以降分）'!AB314</f>
        <v>7</v>
      </c>
      <c r="AC314" s="627" t="s">
        <v>115</v>
      </c>
      <c r="AD314" s="905" t="n">
        <f aca="false">'別紙様式2-3（６月以降分）'!AD314</f>
        <v>3</v>
      </c>
      <c r="AE314" s="627" t="s">
        <v>116</v>
      </c>
      <c r="AF314" s="627" t="s">
        <v>127</v>
      </c>
      <c r="AG314" s="627" t="n">
        <f aca="false">IF(X314&gt;=1,(AB314*12+AD314)-(X314*12+Z314)+1,"")</f>
        <v>10</v>
      </c>
      <c r="AH314" s="822" t="s">
        <v>407</v>
      </c>
      <c r="AI314" s="867" t="str">
        <f aca="false">'別紙様式2-3（６月以降分）'!AI314</f>
        <v/>
      </c>
      <c r="AJ314" s="906" t="str">
        <f aca="false">'別紙様式2-3（６月以降分）'!AJ314</f>
        <v/>
      </c>
      <c r="AK314" s="938" t="n">
        <f aca="false">'別紙様式2-3（６月以降分）'!AK314</f>
        <v>0</v>
      </c>
      <c r="AL314" s="908" t="str">
        <f aca="false">IF('別紙様式2-3（６月以降分）'!AL314="","",'別紙様式2-3（６月以降分）'!AL314)</f>
        <v/>
      </c>
      <c r="AM314" s="909" t="n">
        <f aca="false">'別紙様式2-3（６月以降分）'!AM314</f>
        <v>0</v>
      </c>
      <c r="AN314" s="910" t="str">
        <f aca="false">IF('別紙様式2-3（６月以降分）'!AN314="","",'別紙様式2-3（６月以降分）'!AN314)</f>
        <v/>
      </c>
      <c r="AO314" s="705" t="str">
        <f aca="false">IF('別紙様式2-3（６月以降分）'!AO314="","",'別紙様式2-3（６月以降分）'!AO314)</f>
        <v/>
      </c>
      <c r="AP314" s="912" t="str">
        <f aca="false">IF('別紙様式2-3（６月以降分）'!AP314="","",'別紙様式2-3（６月以降分）'!AP314)</f>
        <v/>
      </c>
      <c r="AQ314" s="705" t="str">
        <f aca="false">IF('別紙様式2-3（６月以降分）'!AQ314="","",'別紙様式2-3（６月以降分）'!AQ314)</f>
        <v/>
      </c>
      <c r="AR314" s="914" t="str">
        <f aca="false">IF('別紙様式2-3（６月以降分）'!AR314="","",'別紙様式2-3（６月以降分）'!AR314)</f>
        <v/>
      </c>
      <c r="AS314" s="915" t="str">
        <f aca="false">IF('別紙様式2-3（６月以降分）'!AS314="","",'別紙様式2-3（６月以降分）'!AS314)</f>
        <v/>
      </c>
      <c r="AT314" s="916" t="str">
        <f aca="false">IF(AV316="","",IF(V316&lt;V314,"！加算の要件上は問題ありませんが、令和６年度当初の新加算の加算率と比較して、移行後の加算率が下がる計画になっています。",""))</f>
        <v/>
      </c>
      <c r="AU314" s="939"/>
      <c r="AV314" s="918"/>
      <c r="AW314" s="878" t="str">
        <f aca="false">IF('別紙様式2-2（４・５月分）'!O239="","",'別紙様式2-2（４・５月分）'!O239)</f>
        <v/>
      </c>
      <c r="AX314" s="834" t="e">
        <f aca="false">IF(SUM('別紙様式2-2（４・５月分）'!P239:P241)=0,"",SUM('別紙様式2-2（４・５月分）'!P239:P241))</f>
        <v>#N/A</v>
      </c>
      <c r="AY314" s="940" t="e">
        <f aca="false">IFERROR(VLOOKUP(K314,【参考】数式用!$AJ$2:$AK$24,2,FALSE),"")))</f>
        <v>#N/A</v>
      </c>
      <c r="AZ314" s="685"/>
      <c r="BE314" s="12"/>
      <c r="BF314" s="832" t="str">
        <f aca="false">G314</f>
        <v/>
      </c>
      <c r="BG314" s="832"/>
      <c r="BH314" s="832"/>
    </row>
    <row r="315" customFormat="false" ht="15" hidden="false" customHeight="true" outlineLevel="0" collapsed="false">
      <c r="A315" s="731"/>
      <c r="B315" s="732"/>
      <c r="C315" s="732"/>
      <c r="D315" s="732"/>
      <c r="E315" s="732"/>
      <c r="F315" s="732"/>
      <c r="G315" s="733"/>
      <c r="H315" s="733"/>
      <c r="I315" s="733"/>
      <c r="J315" s="861"/>
      <c r="K315" s="733"/>
      <c r="L315" s="862"/>
      <c r="M315" s="863"/>
      <c r="N315" s="838" t="str">
        <f aca="false">IF('別紙様式2-2（４・５月分）'!Q240="","",'別紙様式2-2（４・５月分）'!Q240)</f>
        <v/>
      </c>
      <c r="O315" s="864"/>
      <c r="P315" s="814"/>
      <c r="Q315" s="814"/>
      <c r="R315" s="814"/>
      <c r="S315" s="865"/>
      <c r="T315" s="816"/>
      <c r="U315" s="904"/>
      <c r="V315" s="866"/>
      <c r="W315" s="819"/>
      <c r="X315" s="905"/>
      <c r="Y315" s="627"/>
      <c r="Z315" s="905"/>
      <c r="AA315" s="627"/>
      <c r="AB315" s="905"/>
      <c r="AC315" s="627"/>
      <c r="AD315" s="905"/>
      <c r="AE315" s="627"/>
      <c r="AF315" s="627"/>
      <c r="AG315" s="627"/>
      <c r="AH315" s="822"/>
      <c r="AI315" s="867"/>
      <c r="AJ315" s="906"/>
      <c r="AK315" s="938"/>
      <c r="AL315" s="908"/>
      <c r="AM315" s="909"/>
      <c r="AN315" s="910"/>
      <c r="AO315" s="705"/>
      <c r="AP315" s="912"/>
      <c r="AQ315" s="705"/>
      <c r="AR315" s="914"/>
      <c r="AS315" s="915"/>
      <c r="AT315" s="921" t="str">
        <f aca="false">IF(AV316="","",IF(OR(AB316="",AB316&lt;&gt;7,AD316="",AD316&lt;&gt;3),"！算定期間の終わりが令和７年３月になっていません。年度内の廃止予定等がなければ、算定対象月を令和７年３月にしてください。",""))</f>
        <v/>
      </c>
      <c r="AU315" s="939"/>
      <c r="AV315" s="918"/>
      <c r="AW315" s="878" t="str">
        <f aca="false">IF('別紙様式2-2（４・５月分）'!O240="","",'別紙様式2-2（４・５月分）'!O240)</f>
        <v/>
      </c>
      <c r="AX315" s="834"/>
      <c r="AY315" s="940"/>
      <c r="AZ315" s="574"/>
      <c r="BE315" s="12"/>
      <c r="BF315" s="832" t="str">
        <f aca="false">G314</f>
        <v/>
      </c>
      <c r="BG315" s="832"/>
      <c r="BH315" s="832"/>
    </row>
    <row r="316" customFormat="false" ht="15" hidden="false" customHeight="true" outlineLevel="0" collapsed="false">
      <c r="A316" s="731"/>
      <c r="B316" s="732"/>
      <c r="C316" s="732"/>
      <c r="D316" s="732"/>
      <c r="E316" s="732"/>
      <c r="F316" s="732"/>
      <c r="G316" s="733"/>
      <c r="H316" s="733"/>
      <c r="I316" s="733"/>
      <c r="J316" s="861"/>
      <c r="K316" s="733"/>
      <c r="L316" s="862"/>
      <c r="M316" s="863"/>
      <c r="N316" s="838"/>
      <c r="O316" s="864"/>
      <c r="P316" s="874" t="s">
        <v>118</v>
      </c>
      <c r="Q316" s="877" t="e">
        <f aca="false">IFERROR(VLOOKUP('別紙様式2-2（４・５月分）'!AR239,【参考】数式用!$AT$5:$AV$22,3,FALSE),"")))</f>
        <v>#N/A</v>
      </c>
      <c r="R316" s="875" t="s">
        <v>120</v>
      </c>
      <c r="S316" s="870" t="e">
        <f aca="false">IFERROR(VLOOKUP(K314,【参考】数式用!$A$5:$AB$27,MATCH(Q316,【参考】数式用!$B$4:$AB$4,0)+1,0),"")))</f>
        <v>#N/A</v>
      </c>
      <c r="T316" s="844" t="s">
        <v>464</v>
      </c>
      <c r="U316" s="923"/>
      <c r="V316" s="871" t="e">
        <f aca="false">IFERROR(VLOOKUP(K314,【参考】数式用!$A$5:$AB$27,MATCH(U316,【参考】数式用!$B$4:$AB$4,0)+1,0),"")))</f>
        <v>#N/A</v>
      </c>
      <c r="W316" s="847" t="s">
        <v>114</v>
      </c>
      <c r="X316" s="924"/>
      <c r="Y316" s="668" t="s">
        <v>115</v>
      </c>
      <c r="Z316" s="924"/>
      <c r="AA316" s="668" t="s">
        <v>406</v>
      </c>
      <c r="AB316" s="924"/>
      <c r="AC316" s="668" t="s">
        <v>115</v>
      </c>
      <c r="AD316" s="924"/>
      <c r="AE316" s="668" t="s">
        <v>116</v>
      </c>
      <c r="AF316" s="668" t="s">
        <v>127</v>
      </c>
      <c r="AG316" s="668" t="str">
        <f aca="false">IF(X316&gt;=1,(AB316*12+AD316)-(X316*12+Z316)+1,"")</f>
        <v/>
      </c>
      <c r="AH316" s="850" t="s">
        <v>407</v>
      </c>
      <c r="AI316" s="851" t="str">
        <f aca="false">IFERROR(ROUNDDOWN(ROUND(L314*V316,0)*M314,0)*AG316,"")</f>
        <v/>
      </c>
      <c r="AJ316" s="925" t="str">
        <f aca="false">IFERROR(ROUNDDOWN(ROUND((L314*(V316-AX314)),0)*M314,0)*AG316,"")</f>
        <v/>
      </c>
      <c r="AK316" s="853" t="e">
        <f aca="false">IFERROR(ROUNDDOWN(ROUNDDOWN(ROUND(L314*VLOOKUP(K314,【参考】数式用!$A$5:$AB$27,MATCH("新加算Ⅳ",【参考】数式用!$B$4:$AB$4,0)+1,0),0)*M314,0)*AG316*0.5,0),"")),0),0),0))</f>
        <v>#N/A</v>
      </c>
      <c r="AL316" s="926"/>
      <c r="AM316" s="941" t="e">
        <f aca="false">IFERROR(IF('別紙様式2-2（４・５月分）'!Q241="ベア加算","", IF(OR(U316="新加算Ⅰ",U316="新加算Ⅱ",U316="新加算Ⅲ",U316="新加算Ⅳ"),ROUNDDOWN(ROUND(L314*VLOOKUP(K314,【参考】数式用!$A$5:$I$27,MATCH("ベア加算",【参考】数式用!$B$4:$I$4,0)+1,0),0)*M314,0)*AG316,"")),"")),0),0))))</f>
        <v>#N/A</v>
      </c>
      <c r="AN316" s="928"/>
      <c r="AO316" s="931"/>
      <c r="AP316" s="930"/>
      <c r="AQ316" s="931"/>
      <c r="AR316" s="932"/>
      <c r="AS316" s="933"/>
      <c r="AT316" s="921"/>
      <c r="AU316" s="612"/>
      <c r="AV316" s="832" t="str">
        <f aca="false">IF(OR(AB314&lt;&gt;7,AD314&lt;&gt;3),"V列に色付け","")</f>
        <v/>
      </c>
      <c r="AW316" s="878"/>
      <c r="AX316" s="834"/>
      <c r="AY316" s="934"/>
      <c r="AZ316" s="836" t="e">
        <f aca="false">IF(AM316&lt;&gt;"",IF(AN316="○","入力済","未入力"),"")</f>
        <v>#N/A</v>
      </c>
      <c r="BA316" s="836" t="str">
        <f aca="false">IF(OR(U316="新加算Ⅰ",U316="新加算Ⅱ",U316="新加算Ⅲ",U316="新加算Ⅳ",U316="新加算Ⅴ（１）",U316="新加算Ⅴ（２）",U316="新加算Ⅴ（３）",U316="新加算ⅠⅤ（４）",U316="新加算Ⅴ（５）",U316="新加算Ⅴ（６）",U316="新加算Ⅴ（８）",U316="新加算Ⅴ（11）"),IF(OR(AO316="○",AO316="令和６年度中に満たす"),"入力済","未入力"),"")</f>
        <v/>
      </c>
      <c r="BB316" s="836" t="str">
        <f aca="false">IF(OR(U316="新加算Ⅴ（７）",U316="新加算Ⅴ（９）",U316="新加算Ⅴ（10）",U316="新加算Ⅴ（12）",U316="新加算Ⅴ（13）",U316="新加算Ⅴ（14）"),IF(OR(AP316="○",AP316="令和６年度中に満たす"),"入力済","未入力"),"")</f>
        <v/>
      </c>
      <c r="BC316" s="836" t="str">
        <f aca="false">IF(OR(U316="新加算Ⅰ",U316="新加算Ⅱ",U316="新加算Ⅲ",U316="新加算Ⅴ（１）",U316="新加算Ⅴ（３）",U316="新加算Ⅴ（８）"),IF(OR(AQ316="○",AQ316="令和６年度中に満たす"),"入力済","未入力"),"")</f>
        <v/>
      </c>
      <c r="BD316" s="935" t="str">
        <f aca="false">IF(OR(U316="新加算Ⅰ",U316="新加算Ⅱ",U316="新加算Ⅴ（１）",U316="新加算Ⅴ（２）",U316="新加算Ⅴ（３）",U316="新加算Ⅴ（４）",U316="新加算Ⅴ（５）",U316="新加算Ⅴ（６）",U316="新加算Ⅴ（７）",U316="新加算Ⅴ（９）",U316="新加算Ⅴ（10）",U316="新加算Ⅴ（12）"),IF(OR(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（病院等（老健以外）)",K314&lt;&gt;"（介護予防）短期入所療養介護（医療院）"),AR316&lt;&gt;""),1,""),"")</f>
        <v/>
      </c>
      <c r="BE316" s="832" t="str">
        <f aca="false">IF(OR(U316="新加算Ⅰ",U316="新加算Ⅴ（１）",U316="新加算Ⅴ（２）",U316="新加算Ⅴ（５）",U316="新加算Ⅴ（７）",U316="新加算Ⅴ（10）"),IF(AS316="","未入力","入力済"),"")</f>
        <v/>
      </c>
      <c r="BF316" s="832" t="str">
        <f aca="false">G314</f>
        <v/>
      </c>
      <c r="BG316" s="832"/>
      <c r="BH316" s="832"/>
    </row>
    <row r="317" customFormat="false" ht="30" hidden="false" customHeight="true" outlineLevel="0" collapsed="false">
      <c r="A317" s="731"/>
      <c r="B317" s="732"/>
      <c r="C317" s="732"/>
      <c r="D317" s="732"/>
      <c r="E317" s="732"/>
      <c r="F317" s="732"/>
      <c r="G317" s="733"/>
      <c r="H317" s="733"/>
      <c r="I317" s="733"/>
      <c r="J317" s="861"/>
      <c r="K317" s="733"/>
      <c r="L317" s="862"/>
      <c r="M317" s="863"/>
      <c r="N317" s="860" t="str">
        <f aca="false">IF('別紙様式2-2（４・５月分）'!Q241="","",'別紙様式2-2（４・５月分）'!Q241)</f>
        <v/>
      </c>
      <c r="O317" s="864"/>
      <c r="P317" s="874"/>
      <c r="Q317" s="877"/>
      <c r="R317" s="875"/>
      <c r="S317" s="870"/>
      <c r="T317" s="844"/>
      <c r="U317" s="923"/>
      <c r="V317" s="871"/>
      <c r="W317" s="847"/>
      <c r="X317" s="924"/>
      <c r="Y317" s="668"/>
      <c r="Z317" s="924"/>
      <c r="AA317" s="668"/>
      <c r="AB317" s="924"/>
      <c r="AC317" s="668"/>
      <c r="AD317" s="924"/>
      <c r="AE317" s="668"/>
      <c r="AF317" s="668"/>
      <c r="AG317" s="668"/>
      <c r="AH317" s="850"/>
      <c r="AI317" s="851"/>
      <c r="AJ317" s="925"/>
      <c r="AK317" s="853"/>
      <c r="AL317" s="926"/>
      <c r="AM317" s="941"/>
      <c r="AN317" s="928"/>
      <c r="AO317" s="931"/>
      <c r="AP317" s="930"/>
      <c r="AQ317" s="931"/>
      <c r="AR317" s="932"/>
      <c r="AS317" s="933"/>
      <c r="AT317" s="936" t="str">
        <f aca="false">IF(AV316="","",IF(OR(U316="",AND(N317="ベア加算なし",OR(U316="新加算Ⅰ",U316="新加算Ⅱ",U316="新加算Ⅲ",U316="新加算Ⅳ"),AN316=""),AND(OR(U316="新加算Ⅰ",U316="新加算Ⅱ",U316="新加算Ⅲ",U316="新加算Ⅳ"),AO316=""),AND(OR(U316="新加算Ⅰ",U316="新加算Ⅱ",U316="新加算Ⅲ"),AQ316=""),AND(OR(U316="新加算Ⅰ",U316="新加算Ⅱ"),AR316=""),AND(OR(U316="新加算Ⅰ"),AS316="")),"！記入が必要な欄（ピンク色のセル）に空欄があります。空欄を埋めてください。",""))</f>
        <v/>
      </c>
      <c r="AU317" s="612"/>
      <c r="AV317" s="832"/>
      <c r="AW317" s="878" t="str">
        <f aca="false">IF('別紙様式2-2（４・５月分）'!O241="","",'別紙様式2-2（４・５月分）'!O241)</f>
        <v/>
      </c>
      <c r="AX317" s="834"/>
      <c r="AY317" s="937"/>
      <c r="AZ317" s="836" t="str">
        <f aca="false">IF(OR(U317="新加算Ⅰ",U317="新加算Ⅱ",U317="新加算Ⅲ",U317="新加算Ⅳ",U317="新加算Ⅴ（１）",U317="新加算Ⅴ（２）",U317="新加算Ⅴ（３）",U317="新加算ⅠⅤ（４）",U317="新加算Ⅴ（５）",U317="新加算Ⅴ（６）",U317="新加算Ⅴ（８）",U317="新加算Ⅴ（11）"),IF(AJ317="○","","未入力"),"")</f>
        <v/>
      </c>
      <c r="BA317" s="836" t="str">
        <f aca="false">IF(OR(V317="新加算Ⅰ",V317="新加算Ⅱ",V317="新加算Ⅲ",V317="新加算Ⅳ",V317="新加算Ⅴ（１）",V317="新加算Ⅴ（２）",V317="新加算Ⅴ（３）",V317="新加算ⅠⅤ（４）",V317="新加算Ⅴ（５）",V317="新加算Ⅴ（６）",V317="新加算Ⅴ（８）",V317="新加算Ⅴ（11）"),IF(AK317="○","","未入力"),"")</f>
        <v/>
      </c>
      <c r="BB317" s="836" t="str">
        <f aca="false">IF(OR(V317="新加算Ⅴ（７）",V317="新加算Ⅴ（９）",V317="新加算Ⅴ（10）",V317="新加算Ⅴ（12）",V317="新加算Ⅴ（13）",V317="新加算Ⅴ（14）"),IF(AL317="○","","未入力"),"")</f>
        <v/>
      </c>
      <c r="BC317" s="836" t="str">
        <f aca="false">IF(OR(V317="新加算Ⅰ",V317="新加算Ⅱ",V317="新加算Ⅲ",V317="新加算Ⅴ（１）",V317="新加算Ⅴ（３）",V317="新加算Ⅴ（８）"),IF(AM317="○","","未入力"),"")</f>
        <v/>
      </c>
      <c r="BD317" s="935" t="str">
        <f aca="false">IF(OR(V317="新加算Ⅰ",V317="新加算Ⅱ",V317="新加算Ⅴ（１）",V317="新加算Ⅴ（２）",V317="新加算Ⅴ（３）",V317="新加算Ⅴ（４）",V317="新加算Ⅴ（５）",V317="新加算Ⅴ（６）",V317="新加算Ⅴ（７）",V317="新加算Ⅴ（９）",V317="新加算Ⅴ（10）",V317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17" s="832" t="str">
        <f aca="false">IF(AND(U317&lt;&gt;"（参考）令和７年度の移行予定",OR(V317="新加算Ⅰ",V317="新加算Ⅴ（１）",V317="新加算Ⅴ（２）",V317="新加算Ⅴ（５）",V317="新加算Ⅴ（７）",V317="新加算Ⅴ（10）")),IF(AO317="","未入力",IF(AO317="いずれも取得していない","要件を満たさない","")),"")</f>
        <v/>
      </c>
      <c r="BF317" s="832" t="str">
        <f aca="false">G314</f>
        <v/>
      </c>
      <c r="BG317" s="832"/>
      <c r="BH317" s="832"/>
    </row>
    <row r="318" customFormat="false" ht="30" hidden="false" customHeight="true" outlineLevel="0" collapsed="false">
      <c r="A318" s="617" t="n">
        <v>77</v>
      </c>
      <c r="B318" s="618" t="str">
        <f aca="false">IF(基本情報入力シート!C130="","",基本情報入力シート!C130)</f>
        <v/>
      </c>
      <c r="C318" s="618"/>
      <c r="D318" s="618"/>
      <c r="E318" s="618"/>
      <c r="F318" s="618"/>
      <c r="G318" s="619" t="str">
        <f aca="false">IF(基本情報入力シート!M130="","",基本情報入力シート!M130)</f>
        <v/>
      </c>
      <c r="H318" s="619" t="str">
        <f aca="false">IF(基本情報入力シート!R130="","",基本情報入力シート!R130)</f>
        <v/>
      </c>
      <c r="I318" s="619" t="str">
        <f aca="false">IF(基本情報入力シート!W130="","",基本情報入力シート!W130)</f>
        <v/>
      </c>
      <c r="J318" s="809" t="str">
        <f aca="false">IF(基本情報入力シート!X130="","",基本情報入力シート!X130)</f>
        <v/>
      </c>
      <c r="K318" s="619" t="str">
        <f aca="false">IF(基本情報入力シート!Y130="","",基本情報入力シート!Y130)</f>
        <v/>
      </c>
      <c r="L318" s="810" t="str">
        <f aca="false">IF(基本情報入力シート!AB130="","",基本情報入力シート!AB130)</f>
        <v/>
      </c>
      <c r="M318" s="811" t="e">
        <f aca="false">IF(基本情報入力シート!AC130="","",基本情報入力シート!AC130)</f>
        <v>#N/A</v>
      </c>
      <c r="N318" s="812" t="str">
        <f aca="false">IF('別紙様式2-2（４・５月分）'!Q242="","",'別紙様式2-2（４・５月分）'!Q242)</f>
        <v/>
      </c>
      <c r="O318" s="864" t="e">
        <f aca="false">IF(SUM('別紙様式2-2（４・５月分）'!R242:R244)=0,"",SUM('別紙様式2-2（４・５月分）'!R242:R244))</f>
        <v>#N/A</v>
      </c>
      <c r="P318" s="814" t="e">
        <f aca="false">IFERROR(VLOOKUP('別紙様式2-2（４・５月分）'!AR242,【参考】数式用!$AT$5:$AU$22,2,FALSE),"")))</f>
        <v>#N/A</v>
      </c>
      <c r="Q318" s="814"/>
      <c r="R318" s="814"/>
      <c r="S318" s="865" t="e">
        <f aca="false">IFERROR(VLOOKUP(K318,【参考】数式用!$A$5:$AB$27,MATCH(P318,【参考】数式用!$B$4:$AB$4,0)+1,0),"")))</f>
        <v>#N/A</v>
      </c>
      <c r="T318" s="816" t="s">
        <v>463</v>
      </c>
      <c r="U318" s="904" t="str">
        <f aca="false">IF('別紙様式2-3（６月以降分）'!U318="","",'別紙様式2-3（６月以降分）'!U318)</f>
        <v/>
      </c>
      <c r="V318" s="866" t="e">
        <f aca="false">IFERROR(VLOOKUP(K318,【参考】数式用!$A$5:$AB$27,MATCH(U318,【参考】数式用!$B$4:$AB$4,0)+1,0),"")))</f>
        <v>#N/A</v>
      </c>
      <c r="W318" s="819" t="s">
        <v>114</v>
      </c>
      <c r="X318" s="905" t="n">
        <f aca="false">'別紙様式2-3（６月以降分）'!X318</f>
        <v>6</v>
      </c>
      <c r="Y318" s="627" t="s">
        <v>115</v>
      </c>
      <c r="Z318" s="905" t="n">
        <f aca="false">'別紙様式2-3（６月以降分）'!Z318</f>
        <v>6</v>
      </c>
      <c r="AA318" s="627" t="s">
        <v>406</v>
      </c>
      <c r="AB318" s="905" t="n">
        <f aca="false">'別紙様式2-3（６月以降分）'!AB318</f>
        <v>7</v>
      </c>
      <c r="AC318" s="627" t="s">
        <v>115</v>
      </c>
      <c r="AD318" s="905" t="n">
        <f aca="false">'別紙様式2-3（６月以降分）'!AD318</f>
        <v>3</v>
      </c>
      <c r="AE318" s="627" t="s">
        <v>116</v>
      </c>
      <c r="AF318" s="627" t="s">
        <v>127</v>
      </c>
      <c r="AG318" s="627" t="n">
        <f aca="false">IF(X318&gt;=1,(AB318*12+AD318)-(X318*12+Z318)+1,"")</f>
        <v>10</v>
      </c>
      <c r="AH318" s="822" t="s">
        <v>407</v>
      </c>
      <c r="AI318" s="867" t="str">
        <f aca="false">'別紙様式2-3（６月以降分）'!AI318</f>
        <v/>
      </c>
      <c r="AJ318" s="906" t="str">
        <f aca="false">'別紙様式2-3（６月以降分）'!AJ318</f>
        <v/>
      </c>
      <c r="AK318" s="938" t="n">
        <f aca="false">'別紙様式2-3（６月以降分）'!AK318</f>
        <v>0</v>
      </c>
      <c r="AL318" s="908" t="str">
        <f aca="false">IF('別紙様式2-3（６月以降分）'!AL318="","",'別紙様式2-3（６月以降分）'!AL318)</f>
        <v/>
      </c>
      <c r="AM318" s="909" t="n">
        <f aca="false">'別紙様式2-3（６月以降分）'!AM318</f>
        <v>0</v>
      </c>
      <c r="AN318" s="910" t="str">
        <f aca="false">IF('別紙様式2-3（６月以降分）'!AN318="","",'別紙様式2-3（６月以降分）'!AN318)</f>
        <v/>
      </c>
      <c r="AO318" s="705" t="str">
        <f aca="false">IF('別紙様式2-3（６月以降分）'!AO318="","",'別紙様式2-3（６月以降分）'!AO318)</f>
        <v/>
      </c>
      <c r="AP318" s="912" t="str">
        <f aca="false">IF('別紙様式2-3（６月以降分）'!AP318="","",'別紙様式2-3（６月以降分）'!AP318)</f>
        <v/>
      </c>
      <c r="AQ318" s="705" t="str">
        <f aca="false">IF('別紙様式2-3（６月以降分）'!AQ318="","",'別紙様式2-3（６月以降分）'!AQ318)</f>
        <v/>
      </c>
      <c r="AR318" s="914" t="str">
        <f aca="false">IF('別紙様式2-3（６月以降分）'!AR318="","",'別紙様式2-3（６月以降分）'!AR318)</f>
        <v/>
      </c>
      <c r="AS318" s="915" t="str">
        <f aca="false">IF('別紙様式2-3（６月以降分）'!AS318="","",'別紙様式2-3（６月以降分）'!AS318)</f>
        <v/>
      </c>
      <c r="AT318" s="916" t="str">
        <f aca="false">IF(AV320="","",IF(V320&lt;V318,"！加算の要件上は問題ありませんが、令和６年度当初の新加算の加算率と比較して、移行後の加算率が下がる計画になっています。",""))</f>
        <v/>
      </c>
      <c r="AU318" s="939"/>
      <c r="AV318" s="918"/>
      <c r="AW318" s="878" t="str">
        <f aca="false">IF('別紙様式2-2（４・５月分）'!O242="","",'別紙様式2-2（４・５月分）'!O242)</f>
        <v/>
      </c>
      <c r="AX318" s="834" t="e">
        <f aca="false">IF(SUM('別紙様式2-2（４・５月分）'!P242:P244)=0,"",SUM('別紙様式2-2（４・５月分）'!P242:P244))</f>
        <v>#N/A</v>
      </c>
      <c r="AY318" s="920" t="e">
        <f aca="false">IFERROR(VLOOKUP(K318,【参考】数式用!$AJ$2:$AK$24,2,FALSE),"")))</f>
        <v>#N/A</v>
      </c>
      <c r="AZ318" s="685"/>
      <c r="BE318" s="12"/>
      <c r="BF318" s="832" t="str">
        <f aca="false">G318</f>
        <v/>
      </c>
      <c r="BG318" s="832"/>
      <c r="BH318" s="832"/>
    </row>
    <row r="319" customFormat="false" ht="15" hidden="false" customHeight="true" outlineLevel="0" collapsed="false">
      <c r="A319" s="617"/>
      <c r="B319" s="618"/>
      <c r="C319" s="618"/>
      <c r="D319" s="618"/>
      <c r="E319" s="618"/>
      <c r="F319" s="618"/>
      <c r="G319" s="619"/>
      <c r="H319" s="619"/>
      <c r="I319" s="619"/>
      <c r="J319" s="809"/>
      <c r="K319" s="619"/>
      <c r="L319" s="810"/>
      <c r="M319" s="811"/>
      <c r="N319" s="838" t="str">
        <f aca="false">IF('別紙様式2-2（４・５月分）'!Q243="","",'別紙様式2-2（４・５月分）'!Q243)</f>
        <v/>
      </c>
      <c r="O319" s="864"/>
      <c r="P319" s="814"/>
      <c r="Q319" s="814"/>
      <c r="R319" s="814"/>
      <c r="S319" s="865"/>
      <c r="T319" s="816"/>
      <c r="U319" s="904"/>
      <c r="V319" s="866"/>
      <c r="W319" s="819"/>
      <c r="X319" s="905"/>
      <c r="Y319" s="627"/>
      <c r="Z319" s="905"/>
      <c r="AA319" s="627"/>
      <c r="AB319" s="905"/>
      <c r="AC319" s="627"/>
      <c r="AD319" s="905"/>
      <c r="AE319" s="627"/>
      <c r="AF319" s="627"/>
      <c r="AG319" s="627"/>
      <c r="AH319" s="822"/>
      <c r="AI319" s="867"/>
      <c r="AJ319" s="906"/>
      <c r="AK319" s="938"/>
      <c r="AL319" s="908"/>
      <c r="AM319" s="909"/>
      <c r="AN319" s="910"/>
      <c r="AO319" s="705"/>
      <c r="AP319" s="912"/>
      <c r="AQ319" s="705"/>
      <c r="AR319" s="914"/>
      <c r="AS319" s="915"/>
      <c r="AT319" s="921" t="str">
        <f aca="false">IF(AV320="","",IF(OR(AB320="",AB320&lt;&gt;7,AD320="",AD320&lt;&gt;3),"！算定期間の終わりが令和７年３月になっていません。年度内の廃止予定等がなければ、算定対象月を令和７年３月にしてください。",""))</f>
        <v/>
      </c>
      <c r="AU319" s="939"/>
      <c r="AV319" s="918"/>
      <c r="AW319" s="878" t="str">
        <f aca="false">IF('別紙様式2-2（４・５月分）'!O243="","",'別紙様式2-2（４・５月分）'!O243)</f>
        <v/>
      </c>
      <c r="AX319" s="834"/>
      <c r="AY319" s="920"/>
      <c r="AZ319" s="574"/>
      <c r="BE319" s="12"/>
      <c r="BF319" s="832" t="str">
        <f aca="false">G318</f>
        <v/>
      </c>
      <c r="BG319" s="832"/>
      <c r="BH319" s="832"/>
    </row>
    <row r="320" customFormat="false" ht="15" hidden="false" customHeight="true" outlineLevel="0" collapsed="false">
      <c r="A320" s="617"/>
      <c r="B320" s="618"/>
      <c r="C320" s="618"/>
      <c r="D320" s="618"/>
      <c r="E320" s="618"/>
      <c r="F320" s="618"/>
      <c r="G320" s="619"/>
      <c r="H320" s="619"/>
      <c r="I320" s="619"/>
      <c r="J320" s="809"/>
      <c r="K320" s="619"/>
      <c r="L320" s="810"/>
      <c r="M320" s="811"/>
      <c r="N320" s="838"/>
      <c r="O320" s="864"/>
      <c r="P320" s="874" t="s">
        <v>118</v>
      </c>
      <c r="Q320" s="877" t="e">
        <f aca="false">IFERROR(VLOOKUP('別紙様式2-2（４・５月分）'!AR242,【参考】数式用!$AT$5:$AV$22,3,FALSE),"")))</f>
        <v>#N/A</v>
      </c>
      <c r="R320" s="875" t="s">
        <v>120</v>
      </c>
      <c r="S320" s="876" t="e">
        <f aca="false">IFERROR(VLOOKUP(K318,【参考】数式用!$A$5:$AB$27,MATCH(Q320,【参考】数式用!$B$4:$AB$4,0)+1,0),"")))</f>
        <v>#N/A</v>
      </c>
      <c r="T320" s="844" t="s">
        <v>464</v>
      </c>
      <c r="U320" s="923"/>
      <c r="V320" s="871" t="e">
        <f aca="false">IFERROR(VLOOKUP(K318,【参考】数式用!$A$5:$AB$27,MATCH(U320,【参考】数式用!$B$4:$AB$4,0)+1,0),"")))</f>
        <v>#N/A</v>
      </c>
      <c r="W320" s="847" t="s">
        <v>114</v>
      </c>
      <c r="X320" s="924"/>
      <c r="Y320" s="668" t="s">
        <v>115</v>
      </c>
      <c r="Z320" s="924"/>
      <c r="AA320" s="668" t="s">
        <v>406</v>
      </c>
      <c r="AB320" s="924"/>
      <c r="AC320" s="668" t="s">
        <v>115</v>
      </c>
      <c r="AD320" s="924"/>
      <c r="AE320" s="668" t="s">
        <v>116</v>
      </c>
      <c r="AF320" s="668" t="s">
        <v>127</v>
      </c>
      <c r="AG320" s="668" t="str">
        <f aca="false">IF(X320&gt;=1,(AB320*12+AD320)-(X320*12+Z320)+1,"")</f>
        <v/>
      </c>
      <c r="AH320" s="850" t="s">
        <v>407</v>
      </c>
      <c r="AI320" s="851" t="str">
        <f aca="false">IFERROR(ROUNDDOWN(ROUND(L318*V320,0)*M318,0)*AG320,"")</f>
        <v/>
      </c>
      <c r="AJ320" s="925" t="str">
        <f aca="false">IFERROR(ROUNDDOWN(ROUND((L318*(V320-AX318)),0)*M318,0)*AG320,"")</f>
        <v/>
      </c>
      <c r="AK320" s="853" t="e">
        <f aca="false">IFERROR(ROUNDDOWN(ROUNDDOWN(ROUND(L318*VLOOKUP(K318,【参考】数式用!$A$5:$AB$27,MATCH("新加算Ⅳ",【参考】数式用!$B$4:$AB$4,0)+1,0),0)*M318,0)*AG320*0.5,0),"")),0),0),0))</f>
        <v>#N/A</v>
      </c>
      <c r="AL320" s="926"/>
      <c r="AM320" s="941" t="e">
        <f aca="false">IFERROR(IF('別紙様式2-2（４・５月分）'!Q244="ベア加算","", IF(OR(U320="新加算Ⅰ",U320="新加算Ⅱ",U320="新加算Ⅲ",U320="新加算Ⅳ"),ROUNDDOWN(ROUND(L318*VLOOKUP(K318,【参考】数式用!$A$5:$I$27,MATCH("ベア加算",【参考】数式用!$B$4:$I$4,0)+1,0),0)*M318,0)*AG320,"")),"")),0),0))))</f>
        <v>#N/A</v>
      </c>
      <c r="AN320" s="928"/>
      <c r="AO320" s="931"/>
      <c r="AP320" s="930"/>
      <c r="AQ320" s="931"/>
      <c r="AR320" s="932"/>
      <c r="AS320" s="933"/>
      <c r="AT320" s="921"/>
      <c r="AU320" s="612"/>
      <c r="AV320" s="832" t="str">
        <f aca="false">IF(OR(AB318&lt;&gt;7,AD318&lt;&gt;3),"V列に色付け","")</f>
        <v/>
      </c>
      <c r="AW320" s="878"/>
      <c r="AX320" s="834"/>
      <c r="AY320" s="934"/>
      <c r="AZ320" s="836" t="e">
        <f aca="false">IF(AM320&lt;&gt;"",IF(AN320="○","入力済","未入力"),"")</f>
        <v>#N/A</v>
      </c>
      <c r="BA320" s="836" t="str">
        <f aca="false">IF(OR(U320="新加算Ⅰ",U320="新加算Ⅱ",U320="新加算Ⅲ",U320="新加算Ⅳ",U320="新加算Ⅴ（１）",U320="新加算Ⅴ（２）",U320="新加算Ⅴ（３）",U320="新加算ⅠⅤ（４）",U320="新加算Ⅴ（５）",U320="新加算Ⅴ（６）",U320="新加算Ⅴ（８）",U320="新加算Ⅴ（11）"),IF(OR(AO320="○",AO320="令和６年度中に満たす"),"入力済","未入力"),"")</f>
        <v/>
      </c>
      <c r="BB320" s="836" t="str">
        <f aca="false">IF(OR(U320="新加算Ⅴ（７）",U320="新加算Ⅴ（９）",U320="新加算Ⅴ（10）",U320="新加算Ⅴ（12）",U320="新加算Ⅴ（13）",U320="新加算Ⅴ（14）"),IF(OR(AP320="○",AP320="令和６年度中に満たす"),"入力済","未入力"),"")</f>
        <v/>
      </c>
      <c r="BC320" s="836" t="str">
        <f aca="false">IF(OR(U320="新加算Ⅰ",U320="新加算Ⅱ",U320="新加算Ⅲ",U320="新加算Ⅴ（１）",U320="新加算Ⅴ（３）",U320="新加算Ⅴ（８）"),IF(OR(AQ320="○",AQ320="令和６年度中に満たす"),"入力済","未入力"),"")</f>
        <v/>
      </c>
      <c r="BD320" s="935" t="str">
        <f aca="false">IF(OR(U320="新加算Ⅰ",U320="新加算Ⅱ",U320="新加算Ⅴ（１）",U320="新加算Ⅴ（２）",U320="新加算Ⅴ（３）",U320="新加算Ⅴ（４）",U320="新加算Ⅴ（５）",U320="新加算Ⅴ（６）",U320="新加算Ⅴ（７）",U320="新加算Ⅴ（９）",U320="新加算Ⅴ（10）",U320="新加算Ⅴ（12）"),IF(OR(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（病院等（老健以外）)",K318&lt;&gt;"（介護予防）短期入所療養介護（医療院）"),AR320&lt;&gt;""),1,""),"")</f>
        <v/>
      </c>
      <c r="BE320" s="832" t="str">
        <f aca="false">IF(OR(U320="新加算Ⅰ",U320="新加算Ⅴ（１）",U320="新加算Ⅴ（２）",U320="新加算Ⅴ（５）",U320="新加算Ⅴ（７）",U320="新加算Ⅴ（10）"),IF(AS320="","未入力","入力済"),"")</f>
        <v/>
      </c>
      <c r="BF320" s="832" t="str">
        <f aca="false">G318</f>
        <v/>
      </c>
      <c r="BG320" s="832"/>
      <c r="BH320" s="832"/>
    </row>
    <row r="321" customFormat="false" ht="30" hidden="false" customHeight="true" outlineLevel="0" collapsed="false">
      <c r="A321" s="617"/>
      <c r="B321" s="618"/>
      <c r="C321" s="618"/>
      <c r="D321" s="618"/>
      <c r="E321" s="618"/>
      <c r="F321" s="618"/>
      <c r="G321" s="619"/>
      <c r="H321" s="619"/>
      <c r="I321" s="619"/>
      <c r="J321" s="809"/>
      <c r="K321" s="619"/>
      <c r="L321" s="810"/>
      <c r="M321" s="811"/>
      <c r="N321" s="860" t="str">
        <f aca="false">IF('別紙様式2-2（４・５月分）'!Q244="","",'別紙様式2-2（４・５月分）'!Q244)</f>
        <v/>
      </c>
      <c r="O321" s="864"/>
      <c r="P321" s="874"/>
      <c r="Q321" s="877"/>
      <c r="R321" s="875"/>
      <c r="S321" s="876"/>
      <c r="T321" s="844"/>
      <c r="U321" s="923"/>
      <c r="V321" s="871"/>
      <c r="W321" s="847"/>
      <c r="X321" s="924"/>
      <c r="Y321" s="668"/>
      <c r="Z321" s="924"/>
      <c r="AA321" s="668"/>
      <c r="AB321" s="924"/>
      <c r="AC321" s="668"/>
      <c r="AD321" s="924"/>
      <c r="AE321" s="668"/>
      <c r="AF321" s="668"/>
      <c r="AG321" s="668"/>
      <c r="AH321" s="850"/>
      <c r="AI321" s="851"/>
      <c r="AJ321" s="925"/>
      <c r="AK321" s="853"/>
      <c r="AL321" s="926"/>
      <c r="AM321" s="941"/>
      <c r="AN321" s="928"/>
      <c r="AO321" s="931"/>
      <c r="AP321" s="930"/>
      <c r="AQ321" s="931"/>
      <c r="AR321" s="932"/>
      <c r="AS321" s="933"/>
      <c r="AT321" s="936" t="str">
        <f aca="false">IF(AV320="","",IF(OR(U320="",AND(N321="ベア加算なし",OR(U320="新加算Ⅰ",U320="新加算Ⅱ",U320="新加算Ⅲ",U320="新加算Ⅳ"),AN320=""),AND(OR(U320="新加算Ⅰ",U320="新加算Ⅱ",U320="新加算Ⅲ",U320="新加算Ⅳ"),AO320=""),AND(OR(U320="新加算Ⅰ",U320="新加算Ⅱ",U320="新加算Ⅲ"),AQ320=""),AND(OR(U320="新加算Ⅰ",U320="新加算Ⅱ"),AR320=""),AND(OR(U320="新加算Ⅰ"),AS320="")),"！記入が必要な欄（ピンク色のセル）に空欄があります。空欄を埋めてください。",""))</f>
        <v/>
      </c>
      <c r="AU321" s="612"/>
      <c r="AV321" s="832"/>
      <c r="AW321" s="878" t="str">
        <f aca="false">IF('別紙様式2-2（４・５月分）'!O244="","",'別紙様式2-2（４・５月分）'!O244)</f>
        <v/>
      </c>
      <c r="AX321" s="834"/>
      <c r="AY321" s="937"/>
      <c r="AZ321" s="836" t="str">
        <f aca="false">IF(OR(U321="新加算Ⅰ",U321="新加算Ⅱ",U321="新加算Ⅲ",U321="新加算Ⅳ",U321="新加算Ⅴ（１）",U321="新加算Ⅴ（２）",U321="新加算Ⅴ（３）",U321="新加算ⅠⅤ（４）",U321="新加算Ⅴ（５）",U321="新加算Ⅴ（６）",U321="新加算Ⅴ（８）",U321="新加算Ⅴ（11）"),IF(AJ321="○","","未入力"),"")</f>
        <v/>
      </c>
      <c r="BA321" s="836" t="str">
        <f aca="false">IF(OR(V321="新加算Ⅰ",V321="新加算Ⅱ",V321="新加算Ⅲ",V321="新加算Ⅳ",V321="新加算Ⅴ（１）",V321="新加算Ⅴ（２）",V321="新加算Ⅴ（３）",V321="新加算ⅠⅤ（４）",V321="新加算Ⅴ（５）",V321="新加算Ⅴ（６）",V321="新加算Ⅴ（８）",V321="新加算Ⅴ（11）"),IF(AK321="○","","未入力"),"")</f>
        <v/>
      </c>
      <c r="BB321" s="836" t="str">
        <f aca="false">IF(OR(V321="新加算Ⅴ（７）",V321="新加算Ⅴ（９）",V321="新加算Ⅴ（10）",V321="新加算Ⅴ（12）",V321="新加算Ⅴ（13）",V321="新加算Ⅴ（14）"),IF(AL321="○","","未入力"),"")</f>
        <v/>
      </c>
      <c r="BC321" s="836" t="str">
        <f aca="false">IF(OR(V321="新加算Ⅰ",V321="新加算Ⅱ",V321="新加算Ⅲ",V321="新加算Ⅴ（１）",V321="新加算Ⅴ（３）",V321="新加算Ⅴ（８）"),IF(AM321="○","","未入力"),"")</f>
        <v/>
      </c>
      <c r="BD321" s="935" t="str">
        <f aca="false">IF(OR(V321="新加算Ⅰ",V321="新加算Ⅱ",V321="新加算Ⅴ（１）",V321="新加算Ⅴ（２）",V321="新加算Ⅴ（３）",V321="新加算Ⅴ（４）",V321="新加算Ⅴ（５）",V321="新加算Ⅴ（６）",V321="新加算Ⅴ（７）",V321="新加算Ⅴ（９）",V321="新加算Ⅴ（10）",V321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1" s="832" t="str">
        <f aca="false">IF(AND(U321&lt;&gt;"（参考）令和７年度の移行予定",OR(V321="新加算Ⅰ",V321="新加算Ⅴ（１）",V321="新加算Ⅴ（２）",V321="新加算Ⅴ（５）",V321="新加算Ⅴ（７）",V321="新加算Ⅴ（10）")),IF(AO321="","未入力",IF(AO321="いずれも取得していない","要件を満たさない","")),"")</f>
        <v/>
      </c>
      <c r="BF321" s="832" t="str">
        <f aca="false">G318</f>
        <v/>
      </c>
      <c r="BG321" s="832"/>
      <c r="BH321" s="832"/>
    </row>
    <row r="322" customFormat="false" ht="30" hidden="false" customHeight="true" outlineLevel="0" collapsed="false">
      <c r="A322" s="731" t="n">
        <v>78</v>
      </c>
      <c r="B322" s="732" t="str">
        <f aca="false">IF(基本情報入力シート!C131="","",基本情報入力シート!C131)</f>
        <v/>
      </c>
      <c r="C322" s="732"/>
      <c r="D322" s="732"/>
      <c r="E322" s="732"/>
      <c r="F322" s="732"/>
      <c r="G322" s="733" t="str">
        <f aca="false">IF(基本情報入力シート!M131="","",基本情報入力シート!M131)</f>
        <v/>
      </c>
      <c r="H322" s="733" t="str">
        <f aca="false">IF(基本情報入力シート!R131="","",基本情報入力シート!R131)</f>
        <v/>
      </c>
      <c r="I322" s="733" t="str">
        <f aca="false">IF(基本情報入力シート!W131="","",基本情報入力シート!W131)</f>
        <v/>
      </c>
      <c r="J322" s="861" t="str">
        <f aca="false">IF(基本情報入力シート!X131="","",基本情報入力シート!X131)</f>
        <v/>
      </c>
      <c r="K322" s="733" t="str">
        <f aca="false">IF(基本情報入力シート!Y131="","",基本情報入力シート!Y131)</f>
        <v/>
      </c>
      <c r="L322" s="862" t="str">
        <f aca="false">IF(基本情報入力シート!AB131="","",基本情報入力シート!AB131)</f>
        <v/>
      </c>
      <c r="M322" s="863" t="e">
        <f aca="false">IF(基本情報入力シート!AC131="","",基本情報入力シート!AC131)</f>
        <v>#N/A</v>
      </c>
      <c r="N322" s="812" t="str">
        <f aca="false">IF('別紙様式2-2（４・５月分）'!Q245="","",'別紙様式2-2（４・５月分）'!Q245)</f>
        <v/>
      </c>
      <c r="O322" s="864" t="e">
        <f aca="false">IF(SUM('別紙様式2-2（４・５月分）'!R245:R247)=0,"",SUM('別紙様式2-2（４・５月分）'!R245:R247))</f>
        <v>#N/A</v>
      </c>
      <c r="P322" s="814" t="e">
        <f aca="false">IFERROR(VLOOKUP('別紙様式2-2（４・５月分）'!AR245,【参考】数式用!$AT$5:$AU$22,2,FALSE),"")))</f>
        <v>#N/A</v>
      </c>
      <c r="Q322" s="814"/>
      <c r="R322" s="814"/>
      <c r="S322" s="865" t="e">
        <f aca="false">IFERROR(VLOOKUP(K322,【参考】数式用!$A$5:$AB$27,MATCH(P322,【参考】数式用!$B$4:$AB$4,0)+1,0),"")))</f>
        <v>#N/A</v>
      </c>
      <c r="T322" s="816" t="s">
        <v>463</v>
      </c>
      <c r="U322" s="904" t="str">
        <f aca="false">IF('別紙様式2-3（６月以降分）'!U322="","",'別紙様式2-3（６月以降分）'!U322)</f>
        <v/>
      </c>
      <c r="V322" s="866" t="e">
        <f aca="false">IFERROR(VLOOKUP(K322,【参考】数式用!$A$5:$AB$27,MATCH(U322,【参考】数式用!$B$4:$AB$4,0)+1,0),"")))</f>
        <v>#N/A</v>
      </c>
      <c r="W322" s="819" t="s">
        <v>114</v>
      </c>
      <c r="X322" s="905" t="n">
        <f aca="false">'別紙様式2-3（６月以降分）'!X322</f>
        <v>6</v>
      </c>
      <c r="Y322" s="627" t="s">
        <v>115</v>
      </c>
      <c r="Z322" s="905" t="n">
        <f aca="false">'別紙様式2-3（６月以降分）'!Z322</f>
        <v>6</v>
      </c>
      <c r="AA322" s="627" t="s">
        <v>406</v>
      </c>
      <c r="AB322" s="905" t="n">
        <f aca="false">'別紙様式2-3（６月以降分）'!AB322</f>
        <v>7</v>
      </c>
      <c r="AC322" s="627" t="s">
        <v>115</v>
      </c>
      <c r="AD322" s="905" t="n">
        <f aca="false">'別紙様式2-3（６月以降分）'!AD322</f>
        <v>3</v>
      </c>
      <c r="AE322" s="627" t="s">
        <v>116</v>
      </c>
      <c r="AF322" s="627" t="s">
        <v>127</v>
      </c>
      <c r="AG322" s="627" t="n">
        <f aca="false">IF(X322&gt;=1,(AB322*12+AD322)-(X322*12+Z322)+1,"")</f>
        <v>10</v>
      </c>
      <c r="AH322" s="822" t="s">
        <v>407</v>
      </c>
      <c r="AI322" s="867" t="str">
        <f aca="false">'別紙様式2-3（６月以降分）'!AI322</f>
        <v/>
      </c>
      <c r="AJ322" s="906" t="str">
        <f aca="false">'別紙様式2-3（６月以降分）'!AJ322</f>
        <v/>
      </c>
      <c r="AK322" s="938" t="n">
        <f aca="false">'別紙様式2-3（６月以降分）'!AK322</f>
        <v>0</v>
      </c>
      <c r="AL322" s="908" t="str">
        <f aca="false">IF('別紙様式2-3（６月以降分）'!AL322="","",'別紙様式2-3（６月以降分）'!AL322)</f>
        <v/>
      </c>
      <c r="AM322" s="909" t="n">
        <f aca="false">'別紙様式2-3（６月以降分）'!AM322</f>
        <v>0</v>
      </c>
      <c r="AN322" s="910" t="str">
        <f aca="false">IF('別紙様式2-3（６月以降分）'!AN322="","",'別紙様式2-3（６月以降分）'!AN322)</f>
        <v/>
      </c>
      <c r="AO322" s="705" t="str">
        <f aca="false">IF('別紙様式2-3（６月以降分）'!AO322="","",'別紙様式2-3（６月以降分）'!AO322)</f>
        <v/>
      </c>
      <c r="AP322" s="912" t="str">
        <f aca="false">IF('別紙様式2-3（６月以降分）'!AP322="","",'別紙様式2-3（６月以降分）'!AP322)</f>
        <v/>
      </c>
      <c r="AQ322" s="705" t="str">
        <f aca="false">IF('別紙様式2-3（６月以降分）'!AQ322="","",'別紙様式2-3（６月以降分）'!AQ322)</f>
        <v/>
      </c>
      <c r="AR322" s="914" t="str">
        <f aca="false">IF('別紙様式2-3（６月以降分）'!AR322="","",'別紙様式2-3（６月以降分）'!AR322)</f>
        <v/>
      </c>
      <c r="AS322" s="915" t="str">
        <f aca="false">IF('別紙様式2-3（６月以降分）'!AS322="","",'別紙様式2-3（６月以降分）'!AS322)</f>
        <v/>
      </c>
      <c r="AT322" s="916" t="str">
        <f aca="false">IF(AV324="","",IF(V324&lt;V322,"！加算の要件上は問題ありませんが、令和６年度当初の新加算の加算率と比較して、移行後の加算率が下がる計画になっています。",""))</f>
        <v/>
      </c>
      <c r="AU322" s="939"/>
      <c r="AV322" s="918"/>
      <c r="AW322" s="878" t="str">
        <f aca="false">IF('別紙様式2-2（４・５月分）'!O245="","",'別紙様式2-2（４・５月分）'!O245)</f>
        <v/>
      </c>
      <c r="AX322" s="834" t="e">
        <f aca="false">IF(SUM('別紙様式2-2（４・５月分）'!P245:P247)=0,"",SUM('別紙様式2-2（４・５月分）'!P245:P247))</f>
        <v>#N/A</v>
      </c>
      <c r="AY322" s="940" t="e">
        <f aca="false">IFERROR(VLOOKUP(K322,【参考】数式用!$AJ$2:$AK$24,2,FALSE),"")))</f>
        <v>#N/A</v>
      </c>
      <c r="AZ322" s="685"/>
      <c r="BE322" s="12"/>
      <c r="BF322" s="832" t="str">
        <f aca="false">G322</f>
        <v/>
      </c>
      <c r="BG322" s="832"/>
      <c r="BH322" s="832"/>
    </row>
    <row r="323" customFormat="false" ht="15" hidden="false" customHeight="true" outlineLevel="0" collapsed="false">
      <c r="A323" s="731"/>
      <c r="B323" s="732"/>
      <c r="C323" s="732"/>
      <c r="D323" s="732"/>
      <c r="E323" s="732"/>
      <c r="F323" s="732"/>
      <c r="G323" s="733"/>
      <c r="H323" s="733"/>
      <c r="I323" s="733"/>
      <c r="J323" s="861"/>
      <c r="K323" s="733"/>
      <c r="L323" s="862"/>
      <c r="M323" s="863"/>
      <c r="N323" s="838" t="str">
        <f aca="false">IF('別紙様式2-2（４・５月分）'!Q246="","",'別紙様式2-2（４・５月分）'!Q246)</f>
        <v/>
      </c>
      <c r="O323" s="864"/>
      <c r="P323" s="814"/>
      <c r="Q323" s="814"/>
      <c r="R323" s="814"/>
      <c r="S323" s="865"/>
      <c r="T323" s="816"/>
      <c r="U323" s="904"/>
      <c r="V323" s="866"/>
      <c r="W323" s="819"/>
      <c r="X323" s="905"/>
      <c r="Y323" s="627"/>
      <c r="Z323" s="905"/>
      <c r="AA323" s="627"/>
      <c r="AB323" s="905"/>
      <c r="AC323" s="627"/>
      <c r="AD323" s="905"/>
      <c r="AE323" s="627"/>
      <c r="AF323" s="627"/>
      <c r="AG323" s="627"/>
      <c r="AH323" s="822"/>
      <c r="AI323" s="867"/>
      <c r="AJ323" s="906"/>
      <c r="AK323" s="938"/>
      <c r="AL323" s="908"/>
      <c r="AM323" s="909"/>
      <c r="AN323" s="910"/>
      <c r="AO323" s="705"/>
      <c r="AP323" s="912"/>
      <c r="AQ323" s="705"/>
      <c r="AR323" s="914"/>
      <c r="AS323" s="915"/>
      <c r="AT323" s="921" t="str">
        <f aca="false">IF(AV324="","",IF(OR(AB324="",AB324&lt;&gt;7,AD324="",AD324&lt;&gt;3),"！算定期間の終わりが令和７年３月になっていません。年度内の廃止予定等がなければ、算定対象月を令和７年３月にしてください。",""))</f>
        <v/>
      </c>
      <c r="AU323" s="939"/>
      <c r="AV323" s="918"/>
      <c r="AW323" s="878" t="str">
        <f aca="false">IF('別紙様式2-2（４・５月分）'!O246="","",'別紙様式2-2（４・５月分）'!O246)</f>
        <v/>
      </c>
      <c r="AX323" s="834"/>
      <c r="AY323" s="940"/>
      <c r="AZ323" s="574"/>
      <c r="BE323" s="12"/>
      <c r="BF323" s="832" t="str">
        <f aca="false">G322</f>
        <v/>
      </c>
      <c r="BG323" s="832"/>
      <c r="BH323" s="832"/>
    </row>
    <row r="324" customFormat="false" ht="15" hidden="false" customHeight="true" outlineLevel="0" collapsed="false">
      <c r="A324" s="731"/>
      <c r="B324" s="732"/>
      <c r="C324" s="732"/>
      <c r="D324" s="732"/>
      <c r="E324" s="732"/>
      <c r="F324" s="732"/>
      <c r="G324" s="733"/>
      <c r="H324" s="733"/>
      <c r="I324" s="733"/>
      <c r="J324" s="861"/>
      <c r="K324" s="733"/>
      <c r="L324" s="862"/>
      <c r="M324" s="863"/>
      <c r="N324" s="838"/>
      <c r="O324" s="864"/>
      <c r="P324" s="874" t="s">
        <v>118</v>
      </c>
      <c r="Q324" s="877" t="e">
        <f aca="false">IFERROR(VLOOKUP('別紙様式2-2（４・５月分）'!AR245,【参考】数式用!$AT$5:$AV$22,3,FALSE),"")))</f>
        <v>#N/A</v>
      </c>
      <c r="R324" s="875" t="s">
        <v>120</v>
      </c>
      <c r="S324" s="870" t="e">
        <f aca="false">IFERROR(VLOOKUP(K322,【参考】数式用!$A$5:$AB$27,MATCH(Q324,【参考】数式用!$B$4:$AB$4,0)+1,0),"")))</f>
        <v>#N/A</v>
      </c>
      <c r="T324" s="844" t="s">
        <v>464</v>
      </c>
      <c r="U324" s="923"/>
      <c r="V324" s="871" t="e">
        <f aca="false">IFERROR(VLOOKUP(K322,【参考】数式用!$A$5:$AB$27,MATCH(U324,【参考】数式用!$B$4:$AB$4,0)+1,0),"")))</f>
        <v>#N/A</v>
      </c>
      <c r="W324" s="847" t="s">
        <v>114</v>
      </c>
      <c r="X324" s="924"/>
      <c r="Y324" s="668" t="s">
        <v>115</v>
      </c>
      <c r="Z324" s="924"/>
      <c r="AA324" s="668" t="s">
        <v>406</v>
      </c>
      <c r="AB324" s="924"/>
      <c r="AC324" s="668" t="s">
        <v>115</v>
      </c>
      <c r="AD324" s="924"/>
      <c r="AE324" s="668" t="s">
        <v>116</v>
      </c>
      <c r="AF324" s="668" t="s">
        <v>127</v>
      </c>
      <c r="AG324" s="668" t="str">
        <f aca="false">IF(X324&gt;=1,(AB324*12+AD324)-(X324*12+Z324)+1,"")</f>
        <v/>
      </c>
      <c r="AH324" s="850" t="s">
        <v>407</v>
      </c>
      <c r="AI324" s="851" t="str">
        <f aca="false">IFERROR(ROUNDDOWN(ROUND(L322*V324,0)*M322,0)*AG324,"")</f>
        <v/>
      </c>
      <c r="AJ324" s="925" t="str">
        <f aca="false">IFERROR(ROUNDDOWN(ROUND((L322*(V324-AX322)),0)*M322,0)*AG324,"")</f>
        <v/>
      </c>
      <c r="AK324" s="853" t="e">
        <f aca="false">IFERROR(ROUNDDOWN(ROUNDDOWN(ROUND(L322*VLOOKUP(K322,【参考】数式用!$A$5:$AB$27,MATCH("新加算Ⅳ",【参考】数式用!$B$4:$AB$4,0)+1,0),0)*M322,0)*AG324*0.5,0),"")),0),0),0))</f>
        <v>#N/A</v>
      </c>
      <c r="AL324" s="926"/>
      <c r="AM324" s="941" t="e">
        <f aca="false">IFERROR(IF('別紙様式2-2（４・５月分）'!Q247="ベア加算","", IF(OR(U324="新加算Ⅰ",U324="新加算Ⅱ",U324="新加算Ⅲ",U324="新加算Ⅳ"),ROUNDDOWN(ROUND(L322*VLOOKUP(K322,【参考】数式用!$A$5:$I$27,MATCH("ベア加算",【参考】数式用!$B$4:$I$4,0)+1,0),0)*M322,0)*AG324,"")),"")),0),0))))</f>
        <v>#N/A</v>
      </c>
      <c r="AN324" s="928"/>
      <c r="AO324" s="931"/>
      <c r="AP324" s="930"/>
      <c r="AQ324" s="931"/>
      <c r="AR324" s="932"/>
      <c r="AS324" s="933"/>
      <c r="AT324" s="921"/>
      <c r="AU324" s="612"/>
      <c r="AV324" s="832" t="str">
        <f aca="false">IF(OR(AB322&lt;&gt;7,AD322&lt;&gt;3),"V列に色付け","")</f>
        <v/>
      </c>
      <c r="AW324" s="878"/>
      <c r="AX324" s="834"/>
      <c r="AY324" s="934"/>
      <c r="AZ324" s="836" t="e">
        <f aca="false">IF(AM324&lt;&gt;"",IF(AN324="○","入力済","未入力"),"")</f>
        <v>#N/A</v>
      </c>
      <c r="BA324" s="836" t="str">
        <f aca="false">IF(OR(U324="新加算Ⅰ",U324="新加算Ⅱ",U324="新加算Ⅲ",U324="新加算Ⅳ",U324="新加算Ⅴ（１）",U324="新加算Ⅴ（２）",U324="新加算Ⅴ（３）",U324="新加算ⅠⅤ（４）",U324="新加算Ⅴ（５）",U324="新加算Ⅴ（６）",U324="新加算Ⅴ（８）",U324="新加算Ⅴ（11）"),IF(OR(AO324="○",AO324="令和６年度中に満たす"),"入力済","未入力"),"")</f>
        <v/>
      </c>
      <c r="BB324" s="836" t="str">
        <f aca="false">IF(OR(U324="新加算Ⅴ（７）",U324="新加算Ⅴ（９）",U324="新加算Ⅴ（10）",U324="新加算Ⅴ（12）",U324="新加算Ⅴ（13）",U324="新加算Ⅴ（14）"),IF(OR(AP324="○",AP324="令和６年度中に満たす"),"入力済","未入力"),"")</f>
        <v/>
      </c>
      <c r="BC324" s="836" t="str">
        <f aca="false">IF(OR(U324="新加算Ⅰ",U324="新加算Ⅱ",U324="新加算Ⅲ",U324="新加算Ⅴ（１）",U324="新加算Ⅴ（３）",U324="新加算Ⅴ（８）"),IF(OR(AQ324="○",AQ324="令和６年度中に満たす"),"入力済","未入力"),"")</f>
        <v/>
      </c>
      <c r="BD324" s="935" t="str">
        <f aca="false">IF(OR(U324="新加算Ⅰ",U324="新加算Ⅱ",U324="新加算Ⅴ（１）",U324="新加算Ⅴ（２）",U324="新加算Ⅴ（３）",U324="新加算Ⅴ（４）",U324="新加算Ⅴ（５）",U324="新加算Ⅴ（６）",U324="新加算Ⅴ（７）",U324="新加算Ⅴ（９）",U324="新加算Ⅴ（10）",U324="新加算Ⅴ（12）"),IF(OR(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（病院等（老健以外）)",K322&lt;&gt;"（介護予防）短期入所療養介護（医療院）"),AR324&lt;&gt;""),1,""),"")</f>
        <v/>
      </c>
      <c r="BE324" s="832" t="str">
        <f aca="false">IF(OR(U324="新加算Ⅰ",U324="新加算Ⅴ（１）",U324="新加算Ⅴ（２）",U324="新加算Ⅴ（５）",U324="新加算Ⅴ（７）",U324="新加算Ⅴ（10）"),IF(AS324="","未入力","入力済"),"")</f>
        <v/>
      </c>
      <c r="BF324" s="832" t="str">
        <f aca="false">G322</f>
        <v/>
      </c>
      <c r="BG324" s="832"/>
      <c r="BH324" s="832"/>
    </row>
    <row r="325" customFormat="false" ht="30" hidden="false" customHeight="true" outlineLevel="0" collapsed="false">
      <c r="A325" s="731"/>
      <c r="B325" s="732"/>
      <c r="C325" s="732"/>
      <c r="D325" s="732"/>
      <c r="E325" s="732"/>
      <c r="F325" s="732"/>
      <c r="G325" s="733"/>
      <c r="H325" s="733"/>
      <c r="I325" s="733"/>
      <c r="J325" s="861"/>
      <c r="K325" s="733"/>
      <c r="L325" s="862"/>
      <c r="M325" s="863"/>
      <c r="N325" s="860" t="str">
        <f aca="false">IF('別紙様式2-2（４・５月分）'!Q247="","",'別紙様式2-2（４・５月分）'!Q247)</f>
        <v/>
      </c>
      <c r="O325" s="864"/>
      <c r="P325" s="874"/>
      <c r="Q325" s="877"/>
      <c r="R325" s="875"/>
      <c r="S325" s="870"/>
      <c r="T325" s="844"/>
      <c r="U325" s="923"/>
      <c r="V325" s="871"/>
      <c r="W325" s="847"/>
      <c r="X325" s="924"/>
      <c r="Y325" s="668"/>
      <c r="Z325" s="924"/>
      <c r="AA325" s="668"/>
      <c r="AB325" s="924"/>
      <c r="AC325" s="668"/>
      <c r="AD325" s="924"/>
      <c r="AE325" s="668"/>
      <c r="AF325" s="668"/>
      <c r="AG325" s="668"/>
      <c r="AH325" s="850"/>
      <c r="AI325" s="851"/>
      <c r="AJ325" s="925"/>
      <c r="AK325" s="853"/>
      <c r="AL325" s="926"/>
      <c r="AM325" s="941"/>
      <c r="AN325" s="928"/>
      <c r="AO325" s="931"/>
      <c r="AP325" s="930"/>
      <c r="AQ325" s="931"/>
      <c r="AR325" s="932"/>
      <c r="AS325" s="933"/>
      <c r="AT325" s="936" t="str">
        <f aca="false">IF(AV324="","",IF(OR(U324="",AND(N325="ベア加算なし",OR(U324="新加算Ⅰ",U324="新加算Ⅱ",U324="新加算Ⅲ",U324="新加算Ⅳ"),AN324=""),AND(OR(U324="新加算Ⅰ",U324="新加算Ⅱ",U324="新加算Ⅲ",U324="新加算Ⅳ"),AO324=""),AND(OR(U324="新加算Ⅰ",U324="新加算Ⅱ",U324="新加算Ⅲ"),AQ324=""),AND(OR(U324="新加算Ⅰ",U324="新加算Ⅱ"),AR324=""),AND(OR(U324="新加算Ⅰ"),AS324="")),"！記入が必要な欄（ピンク色のセル）に空欄があります。空欄を埋めてください。",""))</f>
        <v/>
      </c>
      <c r="AU325" s="612"/>
      <c r="AV325" s="832"/>
      <c r="AW325" s="878" t="str">
        <f aca="false">IF('別紙様式2-2（４・５月分）'!O247="","",'別紙様式2-2（４・５月分）'!O247)</f>
        <v/>
      </c>
      <c r="AX325" s="834"/>
      <c r="AY325" s="937"/>
      <c r="AZ325" s="836" t="str">
        <f aca="false">IF(OR(U325="新加算Ⅰ",U325="新加算Ⅱ",U325="新加算Ⅲ",U325="新加算Ⅳ",U325="新加算Ⅴ（１）",U325="新加算Ⅴ（２）",U325="新加算Ⅴ（３）",U325="新加算ⅠⅤ（４）",U325="新加算Ⅴ（５）",U325="新加算Ⅴ（６）",U325="新加算Ⅴ（８）",U325="新加算Ⅴ（11）"),IF(AJ325="○","","未入力"),"")</f>
        <v/>
      </c>
      <c r="BA325" s="836" t="str">
        <f aca="false">IF(OR(V325="新加算Ⅰ",V325="新加算Ⅱ",V325="新加算Ⅲ",V325="新加算Ⅳ",V325="新加算Ⅴ（１）",V325="新加算Ⅴ（２）",V325="新加算Ⅴ（３）",V325="新加算ⅠⅤ（４）",V325="新加算Ⅴ（５）",V325="新加算Ⅴ（６）",V325="新加算Ⅴ（８）",V325="新加算Ⅴ（11）"),IF(AK325="○","","未入力"),"")</f>
        <v/>
      </c>
      <c r="BB325" s="836" t="str">
        <f aca="false">IF(OR(V325="新加算Ⅴ（７）",V325="新加算Ⅴ（９）",V325="新加算Ⅴ（10）",V325="新加算Ⅴ（12）",V325="新加算Ⅴ（13）",V325="新加算Ⅴ（14）"),IF(AL325="○","","未入力"),"")</f>
        <v/>
      </c>
      <c r="BC325" s="836" t="str">
        <f aca="false">IF(OR(V325="新加算Ⅰ",V325="新加算Ⅱ",V325="新加算Ⅲ",V325="新加算Ⅴ（１）",V325="新加算Ⅴ（３）",V325="新加算Ⅴ（８）"),IF(AM325="○","","未入力"),"")</f>
        <v/>
      </c>
      <c r="BD325" s="935" t="str">
        <f aca="false">IF(OR(V325="新加算Ⅰ",V325="新加算Ⅱ",V325="新加算Ⅴ（１）",V325="新加算Ⅴ（２）",V325="新加算Ⅴ（３）",V325="新加算Ⅴ（４）",V325="新加算Ⅴ（５）",V325="新加算Ⅴ（６）",V325="新加算Ⅴ（７）",V325="新加算Ⅴ（９）",V325="新加算Ⅴ（10）",V325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5" s="832" t="str">
        <f aca="false">IF(AND(U325&lt;&gt;"（参考）令和７年度の移行予定",OR(V325="新加算Ⅰ",V325="新加算Ⅴ（１）",V325="新加算Ⅴ（２）",V325="新加算Ⅴ（５）",V325="新加算Ⅴ（７）",V325="新加算Ⅴ（10）")),IF(AO325="","未入力",IF(AO325="いずれも取得していない","要件を満たさない","")),"")</f>
        <v/>
      </c>
      <c r="BF325" s="832" t="str">
        <f aca="false">G322</f>
        <v/>
      </c>
      <c r="BG325" s="832"/>
      <c r="BH325" s="832"/>
    </row>
    <row r="326" customFormat="false" ht="30" hidden="false" customHeight="true" outlineLevel="0" collapsed="false">
      <c r="A326" s="617" t="n">
        <v>79</v>
      </c>
      <c r="B326" s="618" t="str">
        <f aca="false">IF(基本情報入力シート!C132="","",基本情報入力シート!C132)</f>
        <v/>
      </c>
      <c r="C326" s="618"/>
      <c r="D326" s="618"/>
      <c r="E326" s="618"/>
      <c r="F326" s="618"/>
      <c r="G326" s="619" t="str">
        <f aca="false">IF(基本情報入力シート!M132="","",基本情報入力シート!M132)</f>
        <v/>
      </c>
      <c r="H326" s="619" t="str">
        <f aca="false">IF(基本情報入力シート!R132="","",基本情報入力シート!R132)</f>
        <v/>
      </c>
      <c r="I326" s="619" t="str">
        <f aca="false">IF(基本情報入力シート!W132="","",基本情報入力シート!W132)</f>
        <v/>
      </c>
      <c r="J326" s="809" t="str">
        <f aca="false">IF(基本情報入力シート!X132="","",基本情報入力シート!X132)</f>
        <v/>
      </c>
      <c r="K326" s="619" t="str">
        <f aca="false">IF(基本情報入力シート!Y132="","",基本情報入力シート!Y132)</f>
        <v/>
      </c>
      <c r="L326" s="810" t="str">
        <f aca="false">IF(基本情報入力シート!AB132="","",基本情報入力シート!AB132)</f>
        <v/>
      </c>
      <c r="M326" s="811" t="e">
        <f aca="false">IF(基本情報入力シート!AC132="","",基本情報入力シート!AC132)</f>
        <v>#N/A</v>
      </c>
      <c r="N326" s="812" t="str">
        <f aca="false">IF('別紙様式2-2（４・５月分）'!Q248="","",'別紙様式2-2（４・５月分）'!Q248)</f>
        <v/>
      </c>
      <c r="O326" s="864" t="e">
        <f aca="false">IF(SUM('別紙様式2-2（４・５月分）'!R248:R250)=0,"",SUM('別紙様式2-2（４・５月分）'!R248:R250))</f>
        <v>#N/A</v>
      </c>
      <c r="P326" s="814" t="e">
        <f aca="false">IFERROR(VLOOKUP('別紙様式2-2（４・５月分）'!AR248,【参考】数式用!$AT$5:$AU$22,2,FALSE),"")))</f>
        <v>#N/A</v>
      </c>
      <c r="Q326" s="814"/>
      <c r="R326" s="814"/>
      <c r="S326" s="865" t="e">
        <f aca="false">IFERROR(VLOOKUP(K326,【参考】数式用!$A$5:$AB$27,MATCH(P326,【参考】数式用!$B$4:$AB$4,0)+1,0),"")))</f>
        <v>#N/A</v>
      </c>
      <c r="T326" s="816" t="s">
        <v>463</v>
      </c>
      <c r="U326" s="904" t="str">
        <f aca="false">IF('別紙様式2-3（６月以降分）'!U326="","",'別紙様式2-3（６月以降分）'!U326)</f>
        <v/>
      </c>
      <c r="V326" s="866" t="e">
        <f aca="false">IFERROR(VLOOKUP(K326,【参考】数式用!$A$5:$AB$27,MATCH(U326,【参考】数式用!$B$4:$AB$4,0)+1,0),"")))</f>
        <v>#N/A</v>
      </c>
      <c r="W326" s="819" t="s">
        <v>114</v>
      </c>
      <c r="X326" s="905" t="n">
        <f aca="false">'別紙様式2-3（６月以降分）'!X326</f>
        <v>6</v>
      </c>
      <c r="Y326" s="627" t="s">
        <v>115</v>
      </c>
      <c r="Z326" s="905" t="n">
        <f aca="false">'別紙様式2-3（６月以降分）'!Z326</f>
        <v>6</v>
      </c>
      <c r="AA326" s="627" t="s">
        <v>406</v>
      </c>
      <c r="AB326" s="905" t="n">
        <f aca="false">'別紙様式2-3（６月以降分）'!AB326</f>
        <v>7</v>
      </c>
      <c r="AC326" s="627" t="s">
        <v>115</v>
      </c>
      <c r="AD326" s="905" t="n">
        <f aca="false">'別紙様式2-3（６月以降分）'!AD326</f>
        <v>3</v>
      </c>
      <c r="AE326" s="627" t="s">
        <v>116</v>
      </c>
      <c r="AF326" s="627" t="s">
        <v>127</v>
      </c>
      <c r="AG326" s="627" t="n">
        <f aca="false">IF(X326&gt;=1,(AB326*12+AD326)-(X326*12+Z326)+1,"")</f>
        <v>10</v>
      </c>
      <c r="AH326" s="822" t="s">
        <v>407</v>
      </c>
      <c r="AI326" s="867" t="str">
        <f aca="false">'別紙様式2-3（６月以降分）'!AI326</f>
        <v/>
      </c>
      <c r="AJ326" s="906" t="str">
        <f aca="false">'別紙様式2-3（６月以降分）'!AJ326</f>
        <v/>
      </c>
      <c r="AK326" s="938" t="n">
        <f aca="false">'別紙様式2-3（６月以降分）'!AK326</f>
        <v>0</v>
      </c>
      <c r="AL326" s="908" t="str">
        <f aca="false">IF('別紙様式2-3（６月以降分）'!AL326="","",'別紙様式2-3（６月以降分）'!AL326)</f>
        <v/>
      </c>
      <c r="AM326" s="909" t="n">
        <f aca="false">'別紙様式2-3（６月以降分）'!AM326</f>
        <v>0</v>
      </c>
      <c r="AN326" s="910" t="str">
        <f aca="false">IF('別紙様式2-3（６月以降分）'!AN326="","",'別紙様式2-3（６月以降分）'!AN326)</f>
        <v/>
      </c>
      <c r="AO326" s="705" t="str">
        <f aca="false">IF('別紙様式2-3（６月以降分）'!AO326="","",'別紙様式2-3（６月以降分）'!AO326)</f>
        <v/>
      </c>
      <c r="AP326" s="912" t="str">
        <f aca="false">IF('別紙様式2-3（６月以降分）'!AP326="","",'別紙様式2-3（６月以降分）'!AP326)</f>
        <v/>
      </c>
      <c r="AQ326" s="705" t="str">
        <f aca="false">IF('別紙様式2-3（６月以降分）'!AQ326="","",'別紙様式2-3（６月以降分）'!AQ326)</f>
        <v/>
      </c>
      <c r="AR326" s="914" t="str">
        <f aca="false">IF('別紙様式2-3（６月以降分）'!AR326="","",'別紙様式2-3（６月以降分）'!AR326)</f>
        <v/>
      </c>
      <c r="AS326" s="915" t="str">
        <f aca="false">IF('別紙様式2-3（６月以降分）'!AS326="","",'別紙様式2-3（６月以降分）'!AS326)</f>
        <v/>
      </c>
      <c r="AT326" s="916" t="str">
        <f aca="false">IF(AV328="","",IF(V328&lt;V326,"！加算の要件上は問題ありませんが、令和６年度当初の新加算の加算率と比較して、移行後の加算率が下がる計画になっています。",""))</f>
        <v/>
      </c>
      <c r="AU326" s="939"/>
      <c r="AV326" s="918"/>
      <c r="AW326" s="878" t="str">
        <f aca="false">IF('別紙様式2-2（４・５月分）'!O248="","",'別紙様式2-2（４・５月分）'!O248)</f>
        <v/>
      </c>
      <c r="AX326" s="834" t="e">
        <f aca="false">IF(SUM('別紙様式2-2（４・５月分）'!P248:P250)=0,"",SUM('別紙様式2-2（４・５月分）'!P248:P250))</f>
        <v>#N/A</v>
      </c>
      <c r="AY326" s="920" t="e">
        <f aca="false">IFERROR(VLOOKUP(K326,【参考】数式用!$AJ$2:$AK$24,2,FALSE),"")))</f>
        <v>#N/A</v>
      </c>
      <c r="AZ326" s="685"/>
      <c r="BE326" s="12"/>
      <c r="BF326" s="832" t="str">
        <f aca="false">G326</f>
        <v/>
      </c>
      <c r="BG326" s="832"/>
      <c r="BH326" s="832"/>
    </row>
    <row r="327" customFormat="false" ht="15" hidden="false" customHeight="true" outlineLevel="0" collapsed="false">
      <c r="A327" s="617"/>
      <c r="B327" s="618"/>
      <c r="C327" s="618"/>
      <c r="D327" s="618"/>
      <c r="E327" s="618"/>
      <c r="F327" s="618"/>
      <c r="G327" s="619"/>
      <c r="H327" s="619"/>
      <c r="I327" s="619"/>
      <c r="J327" s="809"/>
      <c r="K327" s="619"/>
      <c r="L327" s="810"/>
      <c r="M327" s="811"/>
      <c r="N327" s="838" t="str">
        <f aca="false">IF('別紙様式2-2（４・５月分）'!Q249="","",'別紙様式2-2（４・５月分）'!Q249)</f>
        <v/>
      </c>
      <c r="O327" s="864"/>
      <c r="P327" s="814"/>
      <c r="Q327" s="814"/>
      <c r="R327" s="814"/>
      <c r="S327" s="865"/>
      <c r="T327" s="816"/>
      <c r="U327" s="904"/>
      <c r="V327" s="866"/>
      <c r="W327" s="819"/>
      <c r="X327" s="905"/>
      <c r="Y327" s="627"/>
      <c r="Z327" s="905"/>
      <c r="AA327" s="627"/>
      <c r="AB327" s="905"/>
      <c r="AC327" s="627"/>
      <c r="AD327" s="905"/>
      <c r="AE327" s="627"/>
      <c r="AF327" s="627"/>
      <c r="AG327" s="627"/>
      <c r="AH327" s="822"/>
      <c r="AI327" s="867"/>
      <c r="AJ327" s="906"/>
      <c r="AK327" s="938"/>
      <c r="AL327" s="908"/>
      <c r="AM327" s="909"/>
      <c r="AN327" s="910"/>
      <c r="AO327" s="705"/>
      <c r="AP327" s="912"/>
      <c r="AQ327" s="705"/>
      <c r="AR327" s="914"/>
      <c r="AS327" s="915"/>
      <c r="AT327" s="921" t="str">
        <f aca="false">IF(AV328="","",IF(OR(AB328="",AB328&lt;&gt;7,AD328="",AD328&lt;&gt;3),"！算定期間の終わりが令和７年３月になっていません。年度内の廃止予定等がなければ、算定対象月を令和７年３月にしてください。",""))</f>
        <v/>
      </c>
      <c r="AU327" s="939"/>
      <c r="AV327" s="918"/>
      <c r="AW327" s="878" t="str">
        <f aca="false">IF('別紙様式2-2（４・５月分）'!O249="","",'別紙様式2-2（４・５月分）'!O249)</f>
        <v/>
      </c>
      <c r="AX327" s="834"/>
      <c r="AY327" s="920"/>
      <c r="AZ327" s="574"/>
      <c r="BE327" s="12"/>
      <c r="BF327" s="832" t="str">
        <f aca="false">G326</f>
        <v/>
      </c>
      <c r="BG327" s="832"/>
      <c r="BH327" s="832"/>
    </row>
    <row r="328" customFormat="false" ht="15" hidden="false" customHeight="true" outlineLevel="0" collapsed="false">
      <c r="A328" s="617"/>
      <c r="B328" s="618"/>
      <c r="C328" s="618"/>
      <c r="D328" s="618"/>
      <c r="E328" s="618"/>
      <c r="F328" s="618"/>
      <c r="G328" s="619"/>
      <c r="H328" s="619"/>
      <c r="I328" s="619"/>
      <c r="J328" s="809"/>
      <c r="K328" s="619"/>
      <c r="L328" s="810"/>
      <c r="M328" s="811"/>
      <c r="N328" s="838"/>
      <c r="O328" s="864"/>
      <c r="P328" s="874" t="s">
        <v>118</v>
      </c>
      <c r="Q328" s="877" t="e">
        <f aca="false">IFERROR(VLOOKUP('別紙様式2-2（４・５月分）'!AR248,【参考】数式用!$AT$5:$AV$22,3,FALSE),"")))</f>
        <v>#N/A</v>
      </c>
      <c r="R328" s="875" t="s">
        <v>120</v>
      </c>
      <c r="S328" s="876" t="e">
        <f aca="false">IFERROR(VLOOKUP(K326,【参考】数式用!$A$5:$AB$27,MATCH(Q328,【参考】数式用!$B$4:$AB$4,0)+1,0),"")))</f>
        <v>#N/A</v>
      </c>
      <c r="T328" s="844" t="s">
        <v>464</v>
      </c>
      <c r="U328" s="923"/>
      <c r="V328" s="871" t="e">
        <f aca="false">IFERROR(VLOOKUP(K326,【参考】数式用!$A$5:$AB$27,MATCH(U328,【参考】数式用!$B$4:$AB$4,0)+1,0),"")))</f>
        <v>#N/A</v>
      </c>
      <c r="W328" s="847" t="s">
        <v>114</v>
      </c>
      <c r="X328" s="924"/>
      <c r="Y328" s="668" t="s">
        <v>115</v>
      </c>
      <c r="Z328" s="924"/>
      <c r="AA328" s="668" t="s">
        <v>406</v>
      </c>
      <c r="AB328" s="924"/>
      <c r="AC328" s="668" t="s">
        <v>115</v>
      </c>
      <c r="AD328" s="924"/>
      <c r="AE328" s="668" t="s">
        <v>116</v>
      </c>
      <c r="AF328" s="668" t="s">
        <v>127</v>
      </c>
      <c r="AG328" s="668" t="str">
        <f aca="false">IF(X328&gt;=1,(AB328*12+AD328)-(X328*12+Z328)+1,"")</f>
        <v/>
      </c>
      <c r="AH328" s="850" t="s">
        <v>407</v>
      </c>
      <c r="AI328" s="851" t="str">
        <f aca="false">IFERROR(ROUNDDOWN(ROUND(L326*V328,0)*M326,0)*AG328,"")</f>
        <v/>
      </c>
      <c r="AJ328" s="925" t="str">
        <f aca="false">IFERROR(ROUNDDOWN(ROUND((L326*(V328-AX326)),0)*M326,0)*AG328,"")</f>
        <v/>
      </c>
      <c r="AK328" s="853" t="e">
        <f aca="false">IFERROR(ROUNDDOWN(ROUNDDOWN(ROUND(L326*VLOOKUP(K326,【参考】数式用!$A$5:$AB$27,MATCH("新加算Ⅳ",【参考】数式用!$B$4:$AB$4,0)+1,0),0)*M326,0)*AG328*0.5,0),"")),0),0),0))</f>
        <v>#N/A</v>
      </c>
      <c r="AL328" s="926"/>
      <c r="AM328" s="941" t="e">
        <f aca="false">IFERROR(IF('別紙様式2-2（４・５月分）'!Q250="ベア加算","", IF(OR(U328="新加算Ⅰ",U328="新加算Ⅱ",U328="新加算Ⅲ",U328="新加算Ⅳ"),ROUNDDOWN(ROUND(L326*VLOOKUP(K326,【参考】数式用!$A$5:$I$27,MATCH("ベア加算",【参考】数式用!$B$4:$I$4,0)+1,0),0)*M326,0)*AG328,"")),"")),0),0))))</f>
        <v>#N/A</v>
      </c>
      <c r="AN328" s="928"/>
      <c r="AO328" s="931"/>
      <c r="AP328" s="930"/>
      <c r="AQ328" s="931"/>
      <c r="AR328" s="932"/>
      <c r="AS328" s="933"/>
      <c r="AT328" s="921"/>
      <c r="AU328" s="612"/>
      <c r="AV328" s="832" t="str">
        <f aca="false">IF(OR(AB326&lt;&gt;7,AD326&lt;&gt;3),"V列に色付け","")</f>
        <v/>
      </c>
      <c r="AW328" s="878"/>
      <c r="AX328" s="834"/>
      <c r="AY328" s="934"/>
      <c r="AZ328" s="836" t="e">
        <f aca="false">IF(AM328&lt;&gt;"",IF(AN328="○","入力済","未入力"),"")</f>
        <v>#N/A</v>
      </c>
      <c r="BA328" s="836" t="str">
        <f aca="false">IF(OR(U328="新加算Ⅰ",U328="新加算Ⅱ",U328="新加算Ⅲ",U328="新加算Ⅳ",U328="新加算Ⅴ（１）",U328="新加算Ⅴ（２）",U328="新加算Ⅴ（３）",U328="新加算ⅠⅤ（４）",U328="新加算Ⅴ（５）",U328="新加算Ⅴ（６）",U328="新加算Ⅴ（８）",U328="新加算Ⅴ（11）"),IF(OR(AO328="○",AO328="令和６年度中に満たす"),"入力済","未入力"),"")</f>
        <v/>
      </c>
      <c r="BB328" s="836" t="str">
        <f aca="false">IF(OR(U328="新加算Ⅴ（７）",U328="新加算Ⅴ（９）",U328="新加算Ⅴ（10）",U328="新加算Ⅴ（12）",U328="新加算Ⅴ（13）",U328="新加算Ⅴ（14）"),IF(OR(AP328="○",AP328="令和６年度中に満たす"),"入力済","未入力"),"")</f>
        <v/>
      </c>
      <c r="BC328" s="836" t="str">
        <f aca="false">IF(OR(U328="新加算Ⅰ",U328="新加算Ⅱ",U328="新加算Ⅲ",U328="新加算Ⅴ（１）",U328="新加算Ⅴ（３）",U328="新加算Ⅴ（８）"),IF(OR(AQ328="○",AQ328="令和６年度中に満たす"),"入力済","未入力"),"")</f>
        <v/>
      </c>
      <c r="BD328" s="935" t="str">
        <f aca="false">IF(OR(U328="新加算Ⅰ",U328="新加算Ⅱ",U328="新加算Ⅴ（１）",U328="新加算Ⅴ（２）",U328="新加算Ⅴ（３）",U328="新加算Ⅴ（４）",U328="新加算Ⅴ（５）",U328="新加算Ⅴ（６）",U328="新加算Ⅴ（７）",U328="新加算Ⅴ（９）",U328="新加算Ⅴ（10）",U328="新加算Ⅴ（12）"),IF(OR(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（病院等（老健以外）)",K326&lt;&gt;"（介護予防）短期入所療養介護（医療院）"),AR328&lt;&gt;""),1,""),"")</f>
        <v/>
      </c>
      <c r="BE328" s="832" t="str">
        <f aca="false">IF(OR(U328="新加算Ⅰ",U328="新加算Ⅴ（１）",U328="新加算Ⅴ（２）",U328="新加算Ⅴ（５）",U328="新加算Ⅴ（７）",U328="新加算Ⅴ（10）"),IF(AS328="","未入力","入力済"),"")</f>
        <v/>
      </c>
      <c r="BF328" s="832" t="str">
        <f aca="false">G326</f>
        <v/>
      </c>
      <c r="BG328" s="832"/>
      <c r="BH328" s="832"/>
    </row>
    <row r="329" customFormat="false" ht="30" hidden="false" customHeight="true" outlineLevel="0" collapsed="false">
      <c r="A329" s="617"/>
      <c r="B329" s="618"/>
      <c r="C329" s="618"/>
      <c r="D329" s="618"/>
      <c r="E329" s="618"/>
      <c r="F329" s="618"/>
      <c r="G329" s="619"/>
      <c r="H329" s="619"/>
      <c r="I329" s="619"/>
      <c r="J329" s="809"/>
      <c r="K329" s="619"/>
      <c r="L329" s="810"/>
      <c r="M329" s="811"/>
      <c r="N329" s="860" t="str">
        <f aca="false">IF('別紙様式2-2（４・５月分）'!Q250="","",'別紙様式2-2（４・５月分）'!Q250)</f>
        <v/>
      </c>
      <c r="O329" s="864"/>
      <c r="P329" s="874"/>
      <c r="Q329" s="877"/>
      <c r="R329" s="875"/>
      <c r="S329" s="876"/>
      <c r="T329" s="844"/>
      <c r="U329" s="923"/>
      <c r="V329" s="871"/>
      <c r="W329" s="847"/>
      <c r="X329" s="924"/>
      <c r="Y329" s="668"/>
      <c r="Z329" s="924"/>
      <c r="AA329" s="668"/>
      <c r="AB329" s="924"/>
      <c r="AC329" s="668"/>
      <c r="AD329" s="924"/>
      <c r="AE329" s="668"/>
      <c r="AF329" s="668"/>
      <c r="AG329" s="668"/>
      <c r="AH329" s="850"/>
      <c r="AI329" s="851"/>
      <c r="AJ329" s="925"/>
      <c r="AK329" s="853"/>
      <c r="AL329" s="926"/>
      <c r="AM329" s="941"/>
      <c r="AN329" s="928"/>
      <c r="AO329" s="931"/>
      <c r="AP329" s="930"/>
      <c r="AQ329" s="931"/>
      <c r="AR329" s="932"/>
      <c r="AS329" s="933"/>
      <c r="AT329" s="936" t="str">
        <f aca="false">IF(AV328="","",IF(OR(U328="",AND(N329="ベア加算なし",OR(U328="新加算Ⅰ",U328="新加算Ⅱ",U328="新加算Ⅲ",U328="新加算Ⅳ"),AN328=""),AND(OR(U328="新加算Ⅰ",U328="新加算Ⅱ",U328="新加算Ⅲ",U328="新加算Ⅳ"),AO328=""),AND(OR(U328="新加算Ⅰ",U328="新加算Ⅱ",U328="新加算Ⅲ"),AQ328=""),AND(OR(U328="新加算Ⅰ",U328="新加算Ⅱ"),AR328=""),AND(OR(U328="新加算Ⅰ"),AS328="")),"！記入が必要な欄（ピンク色のセル）に空欄があります。空欄を埋めてください。",""))</f>
        <v/>
      </c>
      <c r="AU329" s="612"/>
      <c r="AV329" s="832"/>
      <c r="AW329" s="878" t="str">
        <f aca="false">IF('別紙様式2-2（４・５月分）'!O250="","",'別紙様式2-2（４・５月分）'!O250)</f>
        <v/>
      </c>
      <c r="AX329" s="834"/>
      <c r="AY329" s="937"/>
      <c r="AZ329" s="836" t="str">
        <f aca="false">IF(OR(U329="新加算Ⅰ",U329="新加算Ⅱ",U329="新加算Ⅲ",U329="新加算Ⅳ",U329="新加算Ⅴ（１）",U329="新加算Ⅴ（２）",U329="新加算Ⅴ（３）",U329="新加算ⅠⅤ（４）",U329="新加算Ⅴ（５）",U329="新加算Ⅴ（６）",U329="新加算Ⅴ（８）",U329="新加算Ⅴ（11）"),IF(AJ329="○","","未入力"),"")</f>
        <v/>
      </c>
      <c r="BA329" s="836" t="str">
        <f aca="false">IF(OR(V329="新加算Ⅰ",V329="新加算Ⅱ",V329="新加算Ⅲ",V329="新加算Ⅳ",V329="新加算Ⅴ（１）",V329="新加算Ⅴ（２）",V329="新加算Ⅴ（３）",V329="新加算ⅠⅤ（４）",V329="新加算Ⅴ（５）",V329="新加算Ⅴ（６）",V329="新加算Ⅴ（８）",V329="新加算Ⅴ（11）"),IF(AK329="○","","未入力"),"")</f>
        <v/>
      </c>
      <c r="BB329" s="836" t="str">
        <f aca="false">IF(OR(V329="新加算Ⅴ（７）",V329="新加算Ⅴ（９）",V329="新加算Ⅴ（10）",V329="新加算Ⅴ（12）",V329="新加算Ⅴ（13）",V329="新加算Ⅴ（14）"),IF(AL329="○","","未入力"),"")</f>
        <v/>
      </c>
      <c r="BC329" s="836" t="str">
        <f aca="false">IF(OR(V329="新加算Ⅰ",V329="新加算Ⅱ",V329="新加算Ⅲ",V329="新加算Ⅴ（１）",V329="新加算Ⅴ（３）",V329="新加算Ⅴ（８）"),IF(AM329="○","","未入力"),"")</f>
        <v/>
      </c>
      <c r="BD329" s="935" t="str">
        <f aca="false">IF(OR(V329="新加算Ⅰ",V329="新加算Ⅱ",V329="新加算Ⅴ（１）",V329="新加算Ⅴ（２）",V329="新加算Ⅴ（３）",V329="新加算Ⅴ（４）",V329="新加算Ⅴ（５）",V329="新加算Ⅴ（６）",V329="新加算Ⅴ（７）",V329="新加算Ⅴ（９）",V329="新加算Ⅴ（10）",V329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9" s="832" t="str">
        <f aca="false">IF(AND(U329&lt;&gt;"（参考）令和７年度の移行予定",OR(V329="新加算Ⅰ",V329="新加算Ⅴ（１）",V329="新加算Ⅴ（２）",V329="新加算Ⅴ（５）",V329="新加算Ⅴ（７）",V329="新加算Ⅴ（10）")),IF(AO329="","未入力",IF(AO329="いずれも取得していない","要件を満たさない","")),"")</f>
        <v/>
      </c>
      <c r="BF329" s="832" t="str">
        <f aca="false">G326</f>
        <v/>
      </c>
      <c r="BG329" s="832"/>
      <c r="BH329" s="832"/>
    </row>
    <row r="330" customFormat="false" ht="30" hidden="false" customHeight="true" outlineLevel="0" collapsed="false">
      <c r="A330" s="731" t="n">
        <v>80</v>
      </c>
      <c r="B330" s="732" t="str">
        <f aca="false">IF(基本情報入力シート!C133="","",基本情報入力シート!C133)</f>
        <v/>
      </c>
      <c r="C330" s="732"/>
      <c r="D330" s="732"/>
      <c r="E330" s="732"/>
      <c r="F330" s="732"/>
      <c r="G330" s="733" t="str">
        <f aca="false">IF(基本情報入力シート!M133="","",基本情報入力シート!M133)</f>
        <v/>
      </c>
      <c r="H330" s="733" t="str">
        <f aca="false">IF(基本情報入力シート!R133="","",基本情報入力シート!R133)</f>
        <v/>
      </c>
      <c r="I330" s="733" t="str">
        <f aca="false">IF(基本情報入力シート!W133="","",基本情報入力シート!W133)</f>
        <v/>
      </c>
      <c r="J330" s="861" t="str">
        <f aca="false">IF(基本情報入力シート!X133="","",基本情報入力シート!X133)</f>
        <v/>
      </c>
      <c r="K330" s="733" t="str">
        <f aca="false">IF(基本情報入力シート!Y133="","",基本情報入力シート!Y133)</f>
        <v/>
      </c>
      <c r="L330" s="862" t="str">
        <f aca="false">IF(基本情報入力シート!AB133="","",基本情報入力シート!AB133)</f>
        <v/>
      </c>
      <c r="M330" s="863" t="e">
        <f aca="false">IF(基本情報入力シート!AC133="","",基本情報入力シート!AC133)</f>
        <v>#N/A</v>
      </c>
      <c r="N330" s="812" t="str">
        <f aca="false">IF('別紙様式2-2（４・５月分）'!Q251="","",'別紙様式2-2（４・５月分）'!Q251)</f>
        <v/>
      </c>
      <c r="O330" s="864" t="e">
        <f aca="false">IF(SUM('別紙様式2-2（４・５月分）'!R251:R253)=0,"",SUM('別紙様式2-2（４・５月分）'!R251:R253))</f>
        <v>#N/A</v>
      </c>
      <c r="P330" s="814" t="e">
        <f aca="false">IFERROR(VLOOKUP('別紙様式2-2（４・５月分）'!AR251,【参考】数式用!$AT$5:$AU$22,2,FALSE),"")))</f>
        <v>#N/A</v>
      </c>
      <c r="Q330" s="814"/>
      <c r="R330" s="814"/>
      <c r="S330" s="865" t="e">
        <f aca="false">IFERROR(VLOOKUP(K330,【参考】数式用!$A$5:$AB$27,MATCH(P330,【参考】数式用!$B$4:$AB$4,0)+1,0),"")))</f>
        <v>#N/A</v>
      </c>
      <c r="T330" s="816" t="s">
        <v>463</v>
      </c>
      <c r="U330" s="904" t="str">
        <f aca="false">IF('別紙様式2-3（６月以降分）'!U330="","",'別紙様式2-3（６月以降分）'!U330)</f>
        <v/>
      </c>
      <c r="V330" s="866" t="e">
        <f aca="false">IFERROR(VLOOKUP(K330,【参考】数式用!$A$5:$AB$27,MATCH(U330,【参考】数式用!$B$4:$AB$4,0)+1,0),"")))</f>
        <v>#N/A</v>
      </c>
      <c r="W330" s="819" t="s">
        <v>114</v>
      </c>
      <c r="X330" s="905" t="n">
        <f aca="false">'別紙様式2-3（６月以降分）'!X330</f>
        <v>6</v>
      </c>
      <c r="Y330" s="627" t="s">
        <v>115</v>
      </c>
      <c r="Z330" s="905" t="n">
        <f aca="false">'別紙様式2-3（６月以降分）'!Z330</f>
        <v>6</v>
      </c>
      <c r="AA330" s="627" t="s">
        <v>406</v>
      </c>
      <c r="AB330" s="905" t="n">
        <f aca="false">'別紙様式2-3（６月以降分）'!AB330</f>
        <v>7</v>
      </c>
      <c r="AC330" s="627" t="s">
        <v>115</v>
      </c>
      <c r="AD330" s="905" t="n">
        <f aca="false">'別紙様式2-3（６月以降分）'!AD330</f>
        <v>3</v>
      </c>
      <c r="AE330" s="627" t="s">
        <v>116</v>
      </c>
      <c r="AF330" s="627" t="s">
        <v>127</v>
      </c>
      <c r="AG330" s="627" t="n">
        <f aca="false">IF(X330&gt;=1,(AB330*12+AD330)-(X330*12+Z330)+1,"")</f>
        <v>10</v>
      </c>
      <c r="AH330" s="822" t="s">
        <v>407</v>
      </c>
      <c r="AI330" s="867" t="str">
        <f aca="false">'別紙様式2-3（６月以降分）'!AI330</f>
        <v/>
      </c>
      <c r="AJ330" s="906" t="str">
        <f aca="false">'別紙様式2-3（６月以降分）'!AJ330</f>
        <v/>
      </c>
      <c r="AK330" s="938" t="n">
        <f aca="false">'別紙様式2-3（６月以降分）'!AK330</f>
        <v>0</v>
      </c>
      <c r="AL330" s="908" t="str">
        <f aca="false">IF('別紙様式2-3（６月以降分）'!AL330="","",'別紙様式2-3（６月以降分）'!AL330)</f>
        <v/>
      </c>
      <c r="AM330" s="909" t="n">
        <f aca="false">'別紙様式2-3（６月以降分）'!AM330</f>
        <v>0</v>
      </c>
      <c r="AN330" s="910" t="str">
        <f aca="false">IF('別紙様式2-3（６月以降分）'!AN330="","",'別紙様式2-3（６月以降分）'!AN330)</f>
        <v/>
      </c>
      <c r="AO330" s="705" t="str">
        <f aca="false">IF('別紙様式2-3（６月以降分）'!AO330="","",'別紙様式2-3（６月以降分）'!AO330)</f>
        <v/>
      </c>
      <c r="AP330" s="912" t="str">
        <f aca="false">IF('別紙様式2-3（６月以降分）'!AP330="","",'別紙様式2-3（６月以降分）'!AP330)</f>
        <v/>
      </c>
      <c r="AQ330" s="705" t="str">
        <f aca="false">IF('別紙様式2-3（６月以降分）'!AQ330="","",'別紙様式2-3（６月以降分）'!AQ330)</f>
        <v/>
      </c>
      <c r="AR330" s="914" t="str">
        <f aca="false">IF('別紙様式2-3（６月以降分）'!AR330="","",'別紙様式2-3（６月以降分）'!AR330)</f>
        <v/>
      </c>
      <c r="AS330" s="915" t="str">
        <f aca="false">IF('別紙様式2-3（６月以降分）'!AS330="","",'別紙様式2-3（６月以降分）'!AS330)</f>
        <v/>
      </c>
      <c r="AT330" s="916" t="str">
        <f aca="false">IF(AV332="","",IF(V332&lt;V330,"！加算の要件上は問題ありませんが、令和６年度当初の新加算の加算率と比較して、移行後の加算率が下がる計画になっています。",""))</f>
        <v/>
      </c>
      <c r="AU330" s="939"/>
      <c r="AV330" s="918"/>
      <c r="AW330" s="878" t="str">
        <f aca="false">IF('別紙様式2-2（４・５月分）'!O251="","",'別紙様式2-2（４・５月分）'!O251)</f>
        <v/>
      </c>
      <c r="AX330" s="834" t="e">
        <f aca="false">IF(SUM('別紙様式2-2（４・５月分）'!P251:P253)=0,"",SUM('別紙様式2-2（４・５月分）'!P251:P253))</f>
        <v>#N/A</v>
      </c>
      <c r="AY330" s="940" t="e">
        <f aca="false">IFERROR(VLOOKUP(K330,【参考】数式用!$AJ$2:$AK$24,2,FALSE),"")))</f>
        <v>#N/A</v>
      </c>
      <c r="AZ330" s="685"/>
      <c r="BE330" s="12"/>
      <c r="BF330" s="832" t="str">
        <f aca="false">G330</f>
        <v/>
      </c>
      <c r="BG330" s="832"/>
      <c r="BH330" s="832"/>
    </row>
    <row r="331" customFormat="false" ht="15" hidden="false" customHeight="true" outlineLevel="0" collapsed="false">
      <c r="A331" s="731"/>
      <c r="B331" s="732"/>
      <c r="C331" s="732"/>
      <c r="D331" s="732"/>
      <c r="E331" s="732"/>
      <c r="F331" s="732"/>
      <c r="G331" s="733"/>
      <c r="H331" s="733"/>
      <c r="I331" s="733"/>
      <c r="J331" s="861"/>
      <c r="K331" s="733"/>
      <c r="L331" s="862"/>
      <c r="M331" s="863"/>
      <c r="N331" s="838" t="str">
        <f aca="false">IF('別紙様式2-2（４・５月分）'!Q252="","",'別紙様式2-2（４・５月分）'!Q252)</f>
        <v/>
      </c>
      <c r="O331" s="864"/>
      <c r="P331" s="814"/>
      <c r="Q331" s="814"/>
      <c r="R331" s="814"/>
      <c r="S331" s="865"/>
      <c r="T331" s="816"/>
      <c r="U331" s="904"/>
      <c r="V331" s="866"/>
      <c r="W331" s="819"/>
      <c r="X331" s="905"/>
      <c r="Y331" s="627"/>
      <c r="Z331" s="905"/>
      <c r="AA331" s="627"/>
      <c r="AB331" s="905"/>
      <c r="AC331" s="627"/>
      <c r="AD331" s="905"/>
      <c r="AE331" s="627"/>
      <c r="AF331" s="627"/>
      <c r="AG331" s="627"/>
      <c r="AH331" s="822"/>
      <c r="AI331" s="867"/>
      <c r="AJ331" s="906"/>
      <c r="AK331" s="938"/>
      <c r="AL331" s="908"/>
      <c r="AM331" s="909"/>
      <c r="AN331" s="910"/>
      <c r="AO331" s="705"/>
      <c r="AP331" s="912"/>
      <c r="AQ331" s="705"/>
      <c r="AR331" s="914"/>
      <c r="AS331" s="915"/>
      <c r="AT331" s="921" t="str">
        <f aca="false">IF(AV332="","",IF(OR(AB332="",AB332&lt;&gt;7,AD332="",AD332&lt;&gt;3),"！算定期間の終わりが令和７年３月になっていません。年度内の廃止予定等がなければ、算定対象月を令和７年３月にしてください。",""))</f>
        <v/>
      </c>
      <c r="AU331" s="939"/>
      <c r="AV331" s="918"/>
      <c r="AW331" s="878" t="str">
        <f aca="false">IF('別紙様式2-2（４・５月分）'!O252="","",'別紙様式2-2（４・５月分）'!O252)</f>
        <v/>
      </c>
      <c r="AX331" s="834"/>
      <c r="AY331" s="940"/>
      <c r="AZ331" s="574"/>
      <c r="BE331" s="12"/>
      <c r="BF331" s="832" t="str">
        <f aca="false">G330</f>
        <v/>
      </c>
      <c r="BG331" s="832"/>
      <c r="BH331" s="832"/>
    </row>
    <row r="332" customFormat="false" ht="15" hidden="false" customHeight="true" outlineLevel="0" collapsed="false">
      <c r="A332" s="731"/>
      <c r="B332" s="732"/>
      <c r="C332" s="732"/>
      <c r="D332" s="732"/>
      <c r="E332" s="732"/>
      <c r="F332" s="732"/>
      <c r="G332" s="733"/>
      <c r="H332" s="733"/>
      <c r="I332" s="733"/>
      <c r="J332" s="861"/>
      <c r="K332" s="733"/>
      <c r="L332" s="862"/>
      <c r="M332" s="863"/>
      <c r="N332" s="838"/>
      <c r="O332" s="864"/>
      <c r="P332" s="874" t="s">
        <v>118</v>
      </c>
      <c r="Q332" s="877" t="e">
        <f aca="false">IFERROR(VLOOKUP('別紙様式2-2（４・５月分）'!AR251,【参考】数式用!$AT$5:$AV$22,3,FALSE),"")))</f>
        <v>#N/A</v>
      </c>
      <c r="R332" s="875" t="s">
        <v>120</v>
      </c>
      <c r="S332" s="870" t="e">
        <f aca="false">IFERROR(VLOOKUP(K330,【参考】数式用!$A$5:$AB$27,MATCH(Q332,【参考】数式用!$B$4:$AB$4,0)+1,0),"")))</f>
        <v>#N/A</v>
      </c>
      <c r="T332" s="844" t="s">
        <v>464</v>
      </c>
      <c r="U332" s="923"/>
      <c r="V332" s="871" t="e">
        <f aca="false">IFERROR(VLOOKUP(K330,【参考】数式用!$A$5:$AB$27,MATCH(U332,【参考】数式用!$B$4:$AB$4,0)+1,0),"")))</f>
        <v>#N/A</v>
      </c>
      <c r="W332" s="847" t="s">
        <v>114</v>
      </c>
      <c r="X332" s="924"/>
      <c r="Y332" s="668" t="s">
        <v>115</v>
      </c>
      <c r="Z332" s="924"/>
      <c r="AA332" s="668" t="s">
        <v>406</v>
      </c>
      <c r="AB332" s="924"/>
      <c r="AC332" s="668" t="s">
        <v>115</v>
      </c>
      <c r="AD332" s="924"/>
      <c r="AE332" s="668" t="s">
        <v>116</v>
      </c>
      <c r="AF332" s="668" t="s">
        <v>127</v>
      </c>
      <c r="AG332" s="668" t="str">
        <f aca="false">IF(X332&gt;=1,(AB332*12+AD332)-(X332*12+Z332)+1,"")</f>
        <v/>
      </c>
      <c r="AH332" s="850" t="s">
        <v>407</v>
      </c>
      <c r="AI332" s="851" t="str">
        <f aca="false">IFERROR(ROUNDDOWN(ROUND(L330*V332,0)*M330,0)*AG332,"")</f>
        <v/>
      </c>
      <c r="AJ332" s="925" t="str">
        <f aca="false">IFERROR(ROUNDDOWN(ROUND((L330*(V332-AX330)),0)*M330,0)*AG332,"")</f>
        <v/>
      </c>
      <c r="AK332" s="853" t="e">
        <f aca="false">IFERROR(ROUNDDOWN(ROUNDDOWN(ROUND(L330*VLOOKUP(K330,【参考】数式用!$A$5:$AB$27,MATCH("新加算Ⅳ",【参考】数式用!$B$4:$AB$4,0)+1,0),0)*M330,0)*AG332*0.5,0),"")),0),0),0))</f>
        <v>#N/A</v>
      </c>
      <c r="AL332" s="926"/>
      <c r="AM332" s="941" t="e">
        <f aca="false">IFERROR(IF('別紙様式2-2（４・５月分）'!Q253="ベア加算","", IF(OR(U332="新加算Ⅰ",U332="新加算Ⅱ",U332="新加算Ⅲ",U332="新加算Ⅳ"),ROUNDDOWN(ROUND(L330*VLOOKUP(K330,【参考】数式用!$A$5:$I$27,MATCH("ベア加算",【参考】数式用!$B$4:$I$4,0)+1,0),0)*M330,0)*AG332,"")),"")),0),0))))</f>
        <v>#N/A</v>
      </c>
      <c r="AN332" s="928"/>
      <c r="AO332" s="931"/>
      <c r="AP332" s="930"/>
      <c r="AQ332" s="931"/>
      <c r="AR332" s="932"/>
      <c r="AS332" s="933"/>
      <c r="AT332" s="921"/>
      <c r="AU332" s="612"/>
      <c r="AV332" s="832" t="str">
        <f aca="false">IF(OR(AB330&lt;&gt;7,AD330&lt;&gt;3),"V列に色付け","")</f>
        <v/>
      </c>
      <c r="AW332" s="878"/>
      <c r="AX332" s="834"/>
      <c r="AY332" s="934"/>
      <c r="AZ332" s="836" t="e">
        <f aca="false">IF(AM332&lt;&gt;"",IF(AN332="○","入力済","未入力"),"")</f>
        <v>#N/A</v>
      </c>
      <c r="BA332" s="836" t="str">
        <f aca="false">IF(OR(U332="新加算Ⅰ",U332="新加算Ⅱ",U332="新加算Ⅲ",U332="新加算Ⅳ",U332="新加算Ⅴ（１）",U332="新加算Ⅴ（２）",U332="新加算Ⅴ（３）",U332="新加算ⅠⅤ（４）",U332="新加算Ⅴ（５）",U332="新加算Ⅴ（６）",U332="新加算Ⅴ（８）",U332="新加算Ⅴ（11）"),IF(OR(AO332="○",AO332="令和６年度中に満たす"),"入力済","未入力"),"")</f>
        <v/>
      </c>
      <c r="BB332" s="836" t="str">
        <f aca="false">IF(OR(U332="新加算Ⅴ（７）",U332="新加算Ⅴ（９）",U332="新加算Ⅴ（10）",U332="新加算Ⅴ（12）",U332="新加算Ⅴ（13）",U332="新加算Ⅴ（14）"),IF(OR(AP332="○",AP332="令和６年度中に満たす"),"入力済","未入力"),"")</f>
        <v/>
      </c>
      <c r="BC332" s="836" t="str">
        <f aca="false">IF(OR(U332="新加算Ⅰ",U332="新加算Ⅱ",U332="新加算Ⅲ",U332="新加算Ⅴ（１）",U332="新加算Ⅴ（３）",U332="新加算Ⅴ（８）"),IF(OR(AQ332="○",AQ332="令和６年度中に満たす"),"入力済","未入力"),"")</f>
        <v/>
      </c>
      <c r="BD332" s="935" t="str">
        <f aca="false">IF(OR(U332="新加算Ⅰ",U332="新加算Ⅱ",U332="新加算Ⅴ（１）",U332="新加算Ⅴ（２）",U332="新加算Ⅴ（３）",U332="新加算Ⅴ（４）",U332="新加算Ⅴ（５）",U332="新加算Ⅴ（６）",U332="新加算Ⅴ（７）",U332="新加算Ⅴ（９）",U332="新加算Ⅴ（10）",U332="新加算Ⅴ（12）"),IF(OR(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（病院等（老健以外）)",K330&lt;&gt;"（介護予防）短期入所療養介護（医療院）"),AR332&lt;&gt;""),1,""),"")</f>
        <v/>
      </c>
      <c r="BE332" s="832" t="str">
        <f aca="false">IF(OR(U332="新加算Ⅰ",U332="新加算Ⅴ（１）",U332="新加算Ⅴ（２）",U332="新加算Ⅴ（５）",U332="新加算Ⅴ（７）",U332="新加算Ⅴ（10）"),IF(AS332="","未入力","入力済"),"")</f>
        <v/>
      </c>
      <c r="BF332" s="832" t="str">
        <f aca="false">G330</f>
        <v/>
      </c>
      <c r="BG332" s="832"/>
      <c r="BH332" s="832"/>
    </row>
    <row r="333" customFormat="false" ht="30" hidden="false" customHeight="true" outlineLevel="0" collapsed="false">
      <c r="A333" s="731"/>
      <c r="B333" s="732"/>
      <c r="C333" s="732"/>
      <c r="D333" s="732"/>
      <c r="E333" s="732"/>
      <c r="F333" s="732"/>
      <c r="G333" s="733"/>
      <c r="H333" s="733"/>
      <c r="I333" s="733"/>
      <c r="J333" s="861"/>
      <c r="K333" s="733"/>
      <c r="L333" s="862"/>
      <c r="M333" s="863"/>
      <c r="N333" s="860" t="str">
        <f aca="false">IF('別紙様式2-2（４・５月分）'!Q253="","",'別紙様式2-2（４・５月分）'!Q253)</f>
        <v/>
      </c>
      <c r="O333" s="864"/>
      <c r="P333" s="874"/>
      <c r="Q333" s="877"/>
      <c r="R333" s="875"/>
      <c r="S333" s="870"/>
      <c r="T333" s="844"/>
      <c r="U333" s="923"/>
      <c r="V333" s="871"/>
      <c r="W333" s="847"/>
      <c r="X333" s="924"/>
      <c r="Y333" s="668"/>
      <c r="Z333" s="924"/>
      <c r="AA333" s="668"/>
      <c r="AB333" s="924"/>
      <c r="AC333" s="668"/>
      <c r="AD333" s="924"/>
      <c r="AE333" s="668"/>
      <c r="AF333" s="668"/>
      <c r="AG333" s="668"/>
      <c r="AH333" s="850"/>
      <c r="AI333" s="851"/>
      <c r="AJ333" s="925"/>
      <c r="AK333" s="853"/>
      <c r="AL333" s="926"/>
      <c r="AM333" s="941"/>
      <c r="AN333" s="928"/>
      <c r="AO333" s="931"/>
      <c r="AP333" s="930"/>
      <c r="AQ333" s="931"/>
      <c r="AR333" s="932"/>
      <c r="AS333" s="933"/>
      <c r="AT333" s="936" t="str">
        <f aca="false">IF(AV332="","",IF(OR(U332="",AND(N333="ベア加算なし",OR(U332="新加算Ⅰ",U332="新加算Ⅱ",U332="新加算Ⅲ",U332="新加算Ⅳ"),AN332=""),AND(OR(U332="新加算Ⅰ",U332="新加算Ⅱ",U332="新加算Ⅲ",U332="新加算Ⅳ"),AO332=""),AND(OR(U332="新加算Ⅰ",U332="新加算Ⅱ",U332="新加算Ⅲ"),AQ332=""),AND(OR(U332="新加算Ⅰ",U332="新加算Ⅱ"),AR332=""),AND(OR(U332="新加算Ⅰ"),AS332="")),"！記入が必要な欄（ピンク色のセル）に空欄があります。空欄を埋めてください。",""))</f>
        <v/>
      </c>
      <c r="AU333" s="612"/>
      <c r="AV333" s="832"/>
      <c r="AW333" s="878" t="str">
        <f aca="false">IF('別紙様式2-2（４・５月分）'!O253="","",'別紙様式2-2（４・５月分）'!O253)</f>
        <v/>
      </c>
      <c r="AX333" s="834"/>
      <c r="AY333" s="937"/>
      <c r="AZ333" s="836" t="str">
        <f aca="false">IF(OR(U333="新加算Ⅰ",U333="新加算Ⅱ",U333="新加算Ⅲ",U333="新加算Ⅳ",U333="新加算Ⅴ（１）",U333="新加算Ⅴ（２）",U333="新加算Ⅴ（３）",U333="新加算ⅠⅤ（４）",U333="新加算Ⅴ（５）",U333="新加算Ⅴ（６）",U333="新加算Ⅴ（８）",U333="新加算Ⅴ（11）"),IF(AJ333="○","","未入力"),"")</f>
        <v/>
      </c>
      <c r="BA333" s="836" t="str">
        <f aca="false">IF(OR(V333="新加算Ⅰ",V333="新加算Ⅱ",V333="新加算Ⅲ",V333="新加算Ⅳ",V333="新加算Ⅴ（１）",V333="新加算Ⅴ（２）",V333="新加算Ⅴ（３）",V333="新加算ⅠⅤ（４）",V333="新加算Ⅴ（５）",V333="新加算Ⅴ（６）",V333="新加算Ⅴ（８）",V333="新加算Ⅴ（11）"),IF(AK333="○","","未入力"),"")</f>
        <v/>
      </c>
      <c r="BB333" s="836" t="str">
        <f aca="false">IF(OR(V333="新加算Ⅴ（７）",V333="新加算Ⅴ（９）",V333="新加算Ⅴ（10）",V333="新加算Ⅴ（12）",V333="新加算Ⅴ（13）",V333="新加算Ⅴ（14）"),IF(AL333="○","","未入力"),"")</f>
        <v/>
      </c>
      <c r="BC333" s="836" t="str">
        <f aca="false">IF(OR(V333="新加算Ⅰ",V333="新加算Ⅱ",V333="新加算Ⅲ",V333="新加算Ⅴ（１）",V333="新加算Ⅴ（３）",V333="新加算Ⅴ（８）"),IF(AM333="○","","未入力"),"")</f>
        <v/>
      </c>
      <c r="BD333" s="935" t="str">
        <f aca="false">IF(OR(V333="新加算Ⅰ",V333="新加算Ⅱ",V333="新加算Ⅴ（１）",V333="新加算Ⅴ（２）",V333="新加算Ⅴ（３）",V333="新加算Ⅴ（４）",V333="新加算Ⅴ（５）",V333="新加算Ⅴ（６）",V333="新加算Ⅴ（７）",V333="新加算Ⅴ（９）",V333="新加算Ⅴ（10）",V333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3" s="832" t="str">
        <f aca="false">IF(AND(U333&lt;&gt;"（参考）令和７年度の移行予定",OR(V333="新加算Ⅰ",V333="新加算Ⅴ（１）",V333="新加算Ⅴ（２）",V333="新加算Ⅴ（５）",V333="新加算Ⅴ（７）",V333="新加算Ⅴ（10）")),IF(AO333="","未入力",IF(AO333="いずれも取得していない","要件を満たさない","")),"")</f>
        <v/>
      </c>
      <c r="BF333" s="832" t="str">
        <f aca="false">G330</f>
        <v/>
      </c>
      <c r="BG333" s="832"/>
      <c r="BH333" s="832"/>
    </row>
    <row r="334" customFormat="false" ht="30" hidden="false" customHeight="true" outlineLevel="0" collapsed="false">
      <c r="A334" s="617" t="n">
        <v>81</v>
      </c>
      <c r="B334" s="618" t="str">
        <f aca="false">IF(基本情報入力シート!C134="","",基本情報入力シート!C134)</f>
        <v/>
      </c>
      <c r="C334" s="618"/>
      <c r="D334" s="618"/>
      <c r="E334" s="618"/>
      <c r="F334" s="618"/>
      <c r="G334" s="619" t="str">
        <f aca="false">IF(基本情報入力シート!M134="","",基本情報入力シート!M134)</f>
        <v/>
      </c>
      <c r="H334" s="619" t="str">
        <f aca="false">IF(基本情報入力シート!R134="","",基本情報入力シート!R134)</f>
        <v/>
      </c>
      <c r="I334" s="619" t="str">
        <f aca="false">IF(基本情報入力シート!W134="","",基本情報入力シート!W134)</f>
        <v/>
      </c>
      <c r="J334" s="809" t="str">
        <f aca="false">IF(基本情報入力シート!X134="","",基本情報入力シート!X134)</f>
        <v/>
      </c>
      <c r="K334" s="619" t="str">
        <f aca="false">IF(基本情報入力シート!Y134="","",基本情報入力シート!Y134)</f>
        <v/>
      </c>
      <c r="L334" s="810" t="str">
        <f aca="false">IF(基本情報入力シート!AB134="","",基本情報入力シート!AB134)</f>
        <v/>
      </c>
      <c r="M334" s="811" t="e">
        <f aca="false">IF(基本情報入力シート!AC134="","",基本情報入力シート!AC134)</f>
        <v>#N/A</v>
      </c>
      <c r="N334" s="812" t="str">
        <f aca="false">IF('別紙様式2-2（４・５月分）'!Q254="","",'別紙様式2-2（４・５月分）'!Q254)</f>
        <v/>
      </c>
      <c r="O334" s="864" t="e">
        <f aca="false">IF(SUM('別紙様式2-2（４・５月分）'!R254:R256)=0,"",SUM('別紙様式2-2（４・５月分）'!R254:R256))</f>
        <v>#N/A</v>
      </c>
      <c r="P334" s="814" t="e">
        <f aca="false">IFERROR(VLOOKUP('別紙様式2-2（４・５月分）'!AR254,【参考】数式用!$AT$5:$AU$22,2,FALSE),"")))</f>
        <v>#N/A</v>
      </c>
      <c r="Q334" s="814"/>
      <c r="R334" s="814"/>
      <c r="S334" s="865" t="e">
        <f aca="false">IFERROR(VLOOKUP(K334,【参考】数式用!$A$5:$AB$27,MATCH(P334,【参考】数式用!$B$4:$AB$4,0)+1,0),"")))</f>
        <v>#N/A</v>
      </c>
      <c r="T334" s="816" t="s">
        <v>463</v>
      </c>
      <c r="U334" s="904" t="str">
        <f aca="false">IF('別紙様式2-3（６月以降分）'!U334="","",'別紙様式2-3（６月以降分）'!U334)</f>
        <v/>
      </c>
      <c r="V334" s="866" t="e">
        <f aca="false">IFERROR(VLOOKUP(K334,【参考】数式用!$A$5:$AB$27,MATCH(U334,【参考】数式用!$B$4:$AB$4,0)+1,0),"")))</f>
        <v>#N/A</v>
      </c>
      <c r="W334" s="819" t="s">
        <v>114</v>
      </c>
      <c r="X334" s="905" t="n">
        <f aca="false">'別紙様式2-3（６月以降分）'!X334</f>
        <v>6</v>
      </c>
      <c r="Y334" s="627" t="s">
        <v>115</v>
      </c>
      <c r="Z334" s="905" t="n">
        <f aca="false">'別紙様式2-3（６月以降分）'!Z334</f>
        <v>6</v>
      </c>
      <c r="AA334" s="627" t="s">
        <v>406</v>
      </c>
      <c r="AB334" s="905" t="n">
        <f aca="false">'別紙様式2-3（６月以降分）'!AB334</f>
        <v>7</v>
      </c>
      <c r="AC334" s="627" t="s">
        <v>115</v>
      </c>
      <c r="AD334" s="905" t="n">
        <f aca="false">'別紙様式2-3（６月以降分）'!AD334</f>
        <v>3</v>
      </c>
      <c r="AE334" s="627" t="s">
        <v>116</v>
      </c>
      <c r="AF334" s="627" t="s">
        <v>127</v>
      </c>
      <c r="AG334" s="627" t="n">
        <f aca="false">IF(X334&gt;=1,(AB334*12+AD334)-(X334*12+Z334)+1,"")</f>
        <v>10</v>
      </c>
      <c r="AH334" s="822" t="s">
        <v>407</v>
      </c>
      <c r="AI334" s="867" t="str">
        <f aca="false">'別紙様式2-3（６月以降分）'!AI334</f>
        <v/>
      </c>
      <c r="AJ334" s="906" t="str">
        <f aca="false">'別紙様式2-3（６月以降分）'!AJ334</f>
        <v/>
      </c>
      <c r="AK334" s="938" t="n">
        <f aca="false">'別紙様式2-3（６月以降分）'!AK334</f>
        <v>0</v>
      </c>
      <c r="AL334" s="908" t="str">
        <f aca="false">IF('別紙様式2-3（６月以降分）'!AL334="","",'別紙様式2-3（６月以降分）'!AL334)</f>
        <v/>
      </c>
      <c r="AM334" s="909" t="n">
        <f aca="false">'別紙様式2-3（６月以降分）'!AM334</f>
        <v>0</v>
      </c>
      <c r="AN334" s="910" t="str">
        <f aca="false">IF('別紙様式2-3（６月以降分）'!AN334="","",'別紙様式2-3（６月以降分）'!AN334)</f>
        <v/>
      </c>
      <c r="AO334" s="705" t="str">
        <f aca="false">IF('別紙様式2-3（６月以降分）'!AO334="","",'別紙様式2-3（６月以降分）'!AO334)</f>
        <v/>
      </c>
      <c r="AP334" s="912" t="str">
        <f aca="false">IF('別紙様式2-3（６月以降分）'!AP334="","",'別紙様式2-3（６月以降分）'!AP334)</f>
        <v/>
      </c>
      <c r="AQ334" s="705" t="str">
        <f aca="false">IF('別紙様式2-3（６月以降分）'!AQ334="","",'別紙様式2-3（６月以降分）'!AQ334)</f>
        <v/>
      </c>
      <c r="AR334" s="914" t="str">
        <f aca="false">IF('別紙様式2-3（６月以降分）'!AR334="","",'別紙様式2-3（６月以降分）'!AR334)</f>
        <v/>
      </c>
      <c r="AS334" s="915" t="str">
        <f aca="false">IF('別紙様式2-3（６月以降分）'!AS334="","",'別紙様式2-3（６月以降分）'!AS334)</f>
        <v/>
      </c>
      <c r="AT334" s="916" t="str">
        <f aca="false">IF(AV336="","",IF(V336&lt;V334,"！加算の要件上は問題ありませんが、令和６年度当初の新加算の加算率と比較して、移行後の加算率が下がる計画になっています。",""))</f>
        <v/>
      </c>
      <c r="AU334" s="939"/>
      <c r="AV334" s="918"/>
      <c r="AW334" s="878" t="str">
        <f aca="false">IF('別紙様式2-2（４・５月分）'!O254="","",'別紙様式2-2（４・５月分）'!O254)</f>
        <v/>
      </c>
      <c r="AX334" s="834" t="e">
        <f aca="false">IF(SUM('別紙様式2-2（４・５月分）'!P254:P256)=0,"",SUM('別紙様式2-2（４・５月分）'!P254:P256))</f>
        <v>#N/A</v>
      </c>
      <c r="AY334" s="920" t="e">
        <f aca="false">IFERROR(VLOOKUP(K334,【参考】数式用!$AJ$2:$AK$24,2,FALSE),"")))</f>
        <v>#N/A</v>
      </c>
      <c r="AZ334" s="685"/>
      <c r="BE334" s="12"/>
      <c r="BF334" s="832" t="str">
        <f aca="false">G334</f>
        <v/>
      </c>
      <c r="BG334" s="832"/>
      <c r="BH334" s="832"/>
    </row>
    <row r="335" customFormat="false" ht="15" hidden="false" customHeight="true" outlineLevel="0" collapsed="false">
      <c r="A335" s="617"/>
      <c r="B335" s="618"/>
      <c r="C335" s="618"/>
      <c r="D335" s="618"/>
      <c r="E335" s="618"/>
      <c r="F335" s="618"/>
      <c r="G335" s="619"/>
      <c r="H335" s="619"/>
      <c r="I335" s="619"/>
      <c r="J335" s="809"/>
      <c r="K335" s="619"/>
      <c r="L335" s="810"/>
      <c r="M335" s="811"/>
      <c r="N335" s="838" t="str">
        <f aca="false">IF('別紙様式2-2（４・５月分）'!Q255="","",'別紙様式2-2（４・５月分）'!Q255)</f>
        <v/>
      </c>
      <c r="O335" s="864"/>
      <c r="P335" s="814"/>
      <c r="Q335" s="814"/>
      <c r="R335" s="814"/>
      <c r="S335" s="865"/>
      <c r="T335" s="816"/>
      <c r="U335" s="904"/>
      <c r="V335" s="866"/>
      <c r="W335" s="819"/>
      <c r="X335" s="905"/>
      <c r="Y335" s="627"/>
      <c r="Z335" s="905"/>
      <c r="AA335" s="627"/>
      <c r="AB335" s="905"/>
      <c r="AC335" s="627"/>
      <c r="AD335" s="905"/>
      <c r="AE335" s="627"/>
      <c r="AF335" s="627"/>
      <c r="AG335" s="627"/>
      <c r="AH335" s="822"/>
      <c r="AI335" s="867"/>
      <c r="AJ335" s="906"/>
      <c r="AK335" s="938"/>
      <c r="AL335" s="908"/>
      <c r="AM335" s="909"/>
      <c r="AN335" s="910"/>
      <c r="AO335" s="705"/>
      <c r="AP335" s="912"/>
      <c r="AQ335" s="705"/>
      <c r="AR335" s="914"/>
      <c r="AS335" s="915"/>
      <c r="AT335" s="921" t="str">
        <f aca="false">IF(AV336="","",IF(OR(AB336="",AB336&lt;&gt;7,AD336="",AD336&lt;&gt;3),"！算定期間の終わりが令和７年３月になっていません。年度内の廃止予定等がなければ、算定対象月を令和７年３月にしてください。",""))</f>
        <v/>
      </c>
      <c r="AU335" s="939"/>
      <c r="AV335" s="918"/>
      <c r="AW335" s="878" t="str">
        <f aca="false">IF('別紙様式2-2（４・５月分）'!O255="","",'別紙様式2-2（４・５月分）'!O255)</f>
        <v/>
      </c>
      <c r="AX335" s="834"/>
      <c r="AY335" s="920"/>
      <c r="AZ335" s="574"/>
      <c r="BE335" s="12"/>
      <c r="BF335" s="832" t="str">
        <f aca="false">G334</f>
        <v/>
      </c>
      <c r="BG335" s="832"/>
      <c r="BH335" s="832"/>
    </row>
    <row r="336" customFormat="false" ht="15" hidden="false" customHeight="true" outlineLevel="0" collapsed="false">
      <c r="A336" s="617"/>
      <c r="B336" s="618"/>
      <c r="C336" s="618"/>
      <c r="D336" s="618"/>
      <c r="E336" s="618"/>
      <c r="F336" s="618"/>
      <c r="G336" s="619"/>
      <c r="H336" s="619"/>
      <c r="I336" s="619"/>
      <c r="J336" s="809"/>
      <c r="K336" s="619"/>
      <c r="L336" s="810"/>
      <c r="M336" s="811"/>
      <c r="N336" s="838"/>
      <c r="O336" s="864"/>
      <c r="P336" s="874" t="s">
        <v>118</v>
      </c>
      <c r="Q336" s="877" t="e">
        <f aca="false">IFERROR(VLOOKUP('別紙様式2-2（４・５月分）'!AR254,【参考】数式用!$AT$5:$AV$22,3,FALSE),"")))</f>
        <v>#N/A</v>
      </c>
      <c r="R336" s="875" t="s">
        <v>120</v>
      </c>
      <c r="S336" s="876" t="e">
        <f aca="false">IFERROR(VLOOKUP(K334,【参考】数式用!$A$5:$AB$27,MATCH(Q336,【参考】数式用!$B$4:$AB$4,0)+1,0),"")))</f>
        <v>#N/A</v>
      </c>
      <c r="T336" s="844" t="s">
        <v>464</v>
      </c>
      <c r="U336" s="923"/>
      <c r="V336" s="871" t="e">
        <f aca="false">IFERROR(VLOOKUP(K334,【参考】数式用!$A$5:$AB$27,MATCH(U336,【参考】数式用!$B$4:$AB$4,0)+1,0),"")))</f>
        <v>#N/A</v>
      </c>
      <c r="W336" s="847" t="s">
        <v>114</v>
      </c>
      <c r="X336" s="924"/>
      <c r="Y336" s="668" t="s">
        <v>115</v>
      </c>
      <c r="Z336" s="924"/>
      <c r="AA336" s="668" t="s">
        <v>406</v>
      </c>
      <c r="AB336" s="924"/>
      <c r="AC336" s="668" t="s">
        <v>115</v>
      </c>
      <c r="AD336" s="924"/>
      <c r="AE336" s="668" t="s">
        <v>116</v>
      </c>
      <c r="AF336" s="668" t="s">
        <v>127</v>
      </c>
      <c r="AG336" s="668" t="str">
        <f aca="false">IF(X336&gt;=1,(AB336*12+AD336)-(X336*12+Z336)+1,"")</f>
        <v/>
      </c>
      <c r="AH336" s="850" t="s">
        <v>407</v>
      </c>
      <c r="AI336" s="851" t="str">
        <f aca="false">IFERROR(ROUNDDOWN(ROUND(L334*V336,0)*M334,0)*AG336,"")</f>
        <v/>
      </c>
      <c r="AJ336" s="925" t="str">
        <f aca="false">IFERROR(ROUNDDOWN(ROUND((L334*(V336-AX334)),0)*M334,0)*AG336,"")</f>
        <v/>
      </c>
      <c r="AK336" s="853" t="e">
        <f aca="false">IFERROR(ROUNDDOWN(ROUNDDOWN(ROUND(L334*VLOOKUP(K334,【参考】数式用!$A$5:$AB$27,MATCH("新加算Ⅳ",【参考】数式用!$B$4:$AB$4,0)+1,0),0)*M334,0)*AG336*0.5,0),"")),0),0),0))</f>
        <v>#N/A</v>
      </c>
      <c r="AL336" s="926"/>
      <c r="AM336" s="941" t="e">
        <f aca="false">IFERROR(IF('別紙様式2-2（４・５月分）'!Q256="ベア加算","", IF(OR(U336="新加算Ⅰ",U336="新加算Ⅱ",U336="新加算Ⅲ",U336="新加算Ⅳ"),ROUNDDOWN(ROUND(L334*VLOOKUP(K334,【参考】数式用!$A$5:$I$27,MATCH("ベア加算",【参考】数式用!$B$4:$I$4,0)+1,0),0)*M334,0)*AG336,"")),"")),0),0))))</f>
        <v>#N/A</v>
      </c>
      <c r="AN336" s="928"/>
      <c r="AO336" s="931"/>
      <c r="AP336" s="930"/>
      <c r="AQ336" s="931"/>
      <c r="AR336" s="932"/>
      <c r="AS336" s="933"/>
      <c r="AT336" s="921"/>
      <c r="AU336" s="612"/>
      <c r="AV336" s="832" t="str">
        <f aca="false">IF(OR(AB334&lt;&gt;7,AD334&lt;&gt;3),"V列に色付け","")</f>
        <v/>
      </c>
      <c r="AW336" s="878"/>
      <c r="AX336" s="834"/>
      <c r="AY336" s="934"/>
      <c r="AZ336" s="836" t="e">
        <f aca="false">IF(AM336&lt;&gt;"",IF(AN336="○","入力済","未入力"),"")</f>
        <v>#N/A</v>
      </c>
      <c r="BA336" s="836" t="str">
        <f aca="false">IF(OR(U336="新加算Ⅰ",U336="新加算Ⅱ",U336="新加算Ⅲ",U336="新加算Ⅳ",U336="新加算Ⅴ（１）",U336="新加算Ⅴ（２）",U336="新加算Ⅴ（３）",U336="新加算ⅠⅤ（４）",U336="新加算Ⅴ（５）",U336="新加算Ⅴ（６）",U336="新加算Ⅴ（８）",U336="新加算Ⅴ（11）"),IF(OR(AO336="○",AO336="令和６年度中に満たす"),"入力済","未入力"),"")</f>
        <v/>
      </c>
      <c r="BB336" s="836" t="str">
        <f aca="false">IF(OR(U336="新加算Ⅴ（７）",U336="新加算Ⅴ（９）",U336="新加算Ⅴ（10）",U336="新加算Ⅴ（12）",U336="新加算Ⅴ（13）",U336="新加算Ⅴ（14）"),IF(OR(AP336="○",AP336="令和６年度中に満たす"),"入力済","未入力"),"")</f>
        <v/>
      </c>
      <c r="BC336" s="836" t="str">
        <f aca="false">IF(OR(U336="新加算Ⅰ",U336="新加算Ⅱ",U336="新加算Ⅲ",U336="新加算Ⅴ（１）",U336="新加算Ⅴ（３）",U336="新加算Ⅴ（８）"),IF(OR(AQ336="○",AQ336="令和６年度中に満たす"),"入力済","未入力"),"")</f>
        <v/>
      </c>
      <c r="BD336" s="935" t="str">
        <f aca="false">IF(OR(U336="新加算Ⅰ",U336="新加算Ⅱ",U336="新加算Ⅴ（１）",U336="新加算Ⅴ（２）",U336="新加算Ⅴ（３）",U336="新加算Ⅴ（４）",U336="新加算Ⅴ（５）",U336="新加算Ⅴ（６）",U336="新加算Ⅴ（７）",U336="新加算Ⅴ（９）",U336="新加算Ⅴ（10）",U336="新加算Ⅴ（12）"),IF(OR(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（病院等（老健以外）)",K334&lt;&gt;"（介護予防）短期入所療養介護（医療院）"),AR336&lt;&gt;""),1,""),"")</f>
        <v/>
      </c>
      <c r="BE336" s="832" t="str">
        <f aca="false">IF(OR(U336="新加算Ⅰ",U336="新加算Ⅴ（１）",U336="新加算Ⅴ（２）",U336="新加算Ⅴ（５）",U336="新加算Ⅴ（７）",U336="新加算Ⅴ（10）"),IF(AS336="","未入力","入力済"),"")</f>
        <v/>
      </c>
      <c r="BF336" s="832" t="str">
        <f aca="false">G334</f>
        <v/>
      </c>
      <c r="BG336" s="832"/>
      <c r="BH336" s="832"/>
    </row>
    <row r="337" customFormat="false" ht="30" hidden="false" customHeight="true" outlineLevel="0" collapsed="false">
      <c r="A337" s="617"/>
      <c r="B337" s="618"/>
      <c r="C337" s="618"/>
      <c r="D337" s="618"/>
      <c r="E337" s="618"/>
      <c r="F337" s="618"/>
      <c r="G337" s="619"/>
      <c r="H337" s="619"/>
      <c r="I337" s="619"/>
      <c r="J337" s="809"/>
      <c r="K337" s="619"/>
      <c r="L337" s="810"/>
      <c r="M337" s="811"/>
      <c r="N337" s="860" t="str">
        <f aca="false">IF('別紙様式2-2（４・５月分）'!Q256="","",'別紙様式2-2（４・５月分）'!Q256)</f>
        <v/>
      </c>
      <c r="O337" s="864"/>
      <c r="P337" s="874"/>
      <c r="Q337" s="877"/>
      <c r="R337" s="875"/>
      <c r="S337" s="876"/>
      <c r="T337" s="844"/>
      <c r="U337" s="923"/>
      <c r="V337" s="871"/>
      <c r="W337" s="847"/>
      <c r="X337" s="924"/>
      <c r="Y337" s="668"/>
      <c r="Z337" s="924"/>
      <c r="AA337" s="668"/>
      <c r="AB337" s="924"/>
      <c r="AC337" s="668"/>
      <c r="AD337" s="924"/>
      <c r="AE337" s="668"/>
      <c r="AF337" s="668"/>
      <c r="AG337" s="668"/>
      <c r="AH337" s="850"/>
      <c r="AI337" s="851"/>
      <c r="AJ337" s="925"/>
      <c r="AK337" s="853"/>
      <c r="AL337" s="926"/>
      <c r="AM337" s="941"/>
      <c r="AN337" s="928"/>
      <c r="AO337" s="931"/>
      <c r="AP337" s="930"/>
      <c r="AQ337" s="931"/>
      <c r="AR337" s="932"/>
      <c r="AS337" s="933"/>
      <c r="AT337" s="936" t="str">
        <f aca="false">IF(AV336="","",IF(OR(U336="",AND(N337="ベア加算なし",OR(U336="新加算Ⅰ",U336="新加算Ⅱ",U336="新加算Ⅲ",U336="新加算Ⅳ"),AN336=""),AND(OR(U336="新加算Ⅰ",U336="新加算Ⅱ",U336="新加算Ⅲ",U336="新加算Ⅳ"),AO336=""),AND(OR(U336="新加算Ⅰ",U336="新加算Ⅱ",U336="新加算Ⅲ"),AQ336=""),AND(OR(U336="新加算Ⅰ",U336="新加算Ⅱ"),AR336=""),AND(OR(U336="新加算Ⅰ"),AS336="")),"！記入が必要な欄（ピンク色のセル）に空欄があります。空欄を埋めてください。",""))</f>
        <v/>
      </c>
      <c r="AU337" s="612"/>
      <c r="AV337" s="832"/>
      <c r="AW337" s="878" t="str">
        <f aca="false">IF('別紙様式2-2（４・５月分）'!O256="","",'別紙様式2-2（４・５月分）'!O256)</f>
        <v/>
      </c>
      <c r="AX337" s="834"/>
      <c r="AY337" s="937"/>
      <c r="AZ337" s="836" t="str">
        <f aca="false">IF(OR(U337="新加算Ⅰ",U337="新加算Ⅱ",U337="新加算Ⅲ",U337="新加算Ⅳ",U337="新加算Ⅴ（１）",U337="新加算Ⅴ（２）",U337="新加算Ⅴ（３）",U337="新加算ⅠⅤ（４）",U337="新加算Ⅴ（５）",U337="新加算Ⅴ（６）",U337="新加算Ⅴ（８）",U337="新加算Ⅴ（11）"),IF(AJ337="○","","未入力"),"")</f>
        <v/>
      </c>
      <c r="BA337" s="836" t="str">
        <f aca="false">IF(OR(V337="新加算Ⅰ",V337="新加算Ⅱ",V337="新加算Ⅲ",V337="新加算Ⅳ",V337="新加算Ⅴ（１）",V337="新加算Ⅴ（２）",V337="新加算Ⅴ（３）",V337="新加算ⅠⅤ（４）",V337="新加算Ⅴ（５）",V337="新加算Ⅴ（６）",V337="新加算Ⅴ（８）",V337="新加算Ⅴ（11）"),IF(AK337="○","","未入力"),"")</f>
        <v/>
      </c>
      <c r="BB337" s="836" t="str">
        <f aca="false">IF(OR(V337="新加算Ⅴ（７）",V337="新加算Ⅴ（９）",V337="新加算Ⅴ（10）",V337="新加算Ⅴ（12）",V337="新加算Ⅴ（13）",V337="新加算Ⅴ（14）"),IF(AL337="○","","未入力"),"")</f>
        <v/>
      </c>
      <c r="BC337" s="836" t="str">
        <f aca="false">IF(OR(V337="新加算Ⅰ",V337="新加算Ⅱ",V337="新加算Ⅲ",V337="新加算Ⅴ（１）",V337="新加算Ⅴ（３）",V337="新加算Ⅴ（８）"),IF(AM337="○","","未入力"),"")</f>
        <v/>
      </c>
      <c r="BD337" s="935" t="str">
        <f aca="false">IF(OR(V337="新加算Ⅰ",V337="新加算Ⅱ",V337="新加算Ⅴ（１）",V337="新加算Ⅴ（２）",V337="新加算Ⅴ（３）",V337="新加算Ⅴ（４）",V337="新加算Ⅴ（５）",V337="新加算Ⅴ（６）",V337="新加算Ⅴ（７）",V337="新加算Ⅴ（９）",V337="新加算Ⅴ（10）",V337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7" s="832" t="str">
        <f aca="false">IF(AND(U337&lt;&gt;"（参考）令和７年度の移行予定",OR(V337="新加算Ⅰ",V337="新加算Ⅴ（１）",V337="新加算Ⅴ（２）",V337="新加算Ⅴ（５）",V337="新加算Ⅴ（７）",V337="新加算Ⅴ（10）")),IF(AO337="","未入力",IF(AO337="いずれも取得していない","要件を満たさない","")),"")</f>
        <v/>
      </c>
      <c r="BF337" s="832" t="str">
        <f aca="false">G334</f>
        <v/>
      </c>
      <c r="BG337" s="832"/>
      <c r="BH337" s="832"/>
    </row>
    <row r="338" customFormat="false" ht="30" hidden="false" customHeight="true" outlineLevel="0" collapsed="false">
      <c r="A338" s="731" t="n">
        <v>82</v>
      </c>
      <c r="B338" s="732" t="str">
        <f aca="false">IF(基本情報入力シート!C135="","",基本情報入力シート!C135)</f>
        <v/>
      </c>
      <c r="C338" s="732"/>
      <c r="D338" s="732"/>
      <c r="E338" s="732"/>
      <c r="F338" s="732"/>
      <c r="G338" s="733" t="str">
        <f aca="false">IF(基本情報入力シート!M135="","",基本情報入力シート!M135)</f>
        <v/>
      </c>
      <c r="H338" s="733" t="str">
        <f aca="false">IF(基本情報入力シート!R135="","",基本情報入力シート!R135)</f>
        <v/>
      </c>
      <c r="I338" s="733" t="str">
        <f aca="false">IF(基本情報入力シート!W135="","",基本情報入力シート!W135)</f>
        <v/>
      </c>
      <c r="J338" s="861" t="str">
        <f aca="false">IF(基本情報入力シート!X135="","",基本情報入力シート!X135)</f>
        <v/>
      </c>
      <c r="K338" s="733" t="str">
        <f aca="false">IF(基本情報入力シート!Y135="","",基本情報入力シート!Y135)</f>
        <v/>
      </c>
      <c r="L338" s="862" t="str">
        <f aca="false">IF(基本情報入力シート!AB135="","",基本情報入力シート!AB135)</f>
        <v/>
      </c>
      <c r="M338" s="863" t="e">
        <f aca="false">IF(基本情報入力シート!AC135="","",基本情報入力シート!AC135)</f>
        <v>#N/A</v>
      </c>
      <c r="N338" s="812" t="str">
        <f aca="false">IF('別紙様式2-2（４・５月分）'!Q257="","",'別紙様式2-2（４・５月分）'!Q257)</f>
        <v/>
      </c>
      <c r="O338" s="864" t="e">
        <f aca="false">IF(SUM('別紙様式2-2（４・５月分）'!R257:R259)=0,"",SUM('別紙様式2-2（４・５月分）'!R257:R259))</f>
        <v>#N/A</v>
      </c>
      <c r="P338" s="814" t="e">
        <f aca="false">IFERROR(VLOOKUP('別紙様式2-2（４・５月分）'!AR257,【参考】数式用!$AT$5:$AU$22,2,FALSE),"")))</f>
        <v>#N/A</v>
      </c>
      <c r="Q338" s="814"/>
      <c r="R338" s="814"/>
      <c r="S338" s="865" t="e">
        <f aca="false">IFERROR(VLOOKUP(K338,【参考】数式用!$A$5:$AB$27,MATCH(P338,【参考】数式用!$B$4:$AB$4,0)+1,0),"")))</f>
        <v>#N/A</v>
      </c>
      <c r="T338" s="816" t="s">
        <v>463</v>
      </c>
      <c r="U338" s="904" t="str">
        <f aca="false">IF('別紙様式2-3（６月以降分）'!U338="","",'別紙様式2-3（６月以降分）'!U338)</f>
        <v/>
      </c>
      <c r="V338" s="866" t="e">
        <f aca="false">IFERROR(VLOOKUP(K338,【参考】数式用!$A$5:$AB$27,MATCH(U338,【参考】数式用!$B$4:$AB$4,0)+1,0),"")))</f>
        <v>#N/A</v>
      </c>
      <c r="W338" s="819" t="s">
        <v>114</v>
      </c>
      <c r="X338" s="905" t="n">
        <f aca="false">'別紙様式2-3（６月以降分）'!X338</f>
        <v>6</v>
      </c>
      <c r="Y338" s="627" t="s">
        <v>115</v>
      </c>
      <c r="Z338" s="905" t="n">
        <f aca="false">'別紙様式2-3（６月以降分）'!Z338</f>
        <v>6</v>
      </c>
      <c r="AA338" s="627" t="s">
        <v>406</v>
      </c>
      <c r="AB338" s="905" t="n">
        <f aca="false">'別紙様式2-3（６月以降分）'!AB338</f>
        <v>7</v>
      </c>
      <c r="AC338" s="627" t="s">
        <v>115</v>
      </c>
      <c r="AD338" s="905" t="n">
        <f aca="false">'別紙様式2-3（６月以降分）'!AD338</f>
        <v>3</v>
      </c>
      <c r="AE338" s="627" t="s">
        <v>116</v>
      </c>
      <c r="AF338" s="627" t="s">
        <v>127</v>
      </c>
      <c r="AG338" s="627" t="n">
        <f aca="false">IF(X338&gt;=1,(AB338*12+AD338)-(X338*12+Z338)+1,"")</f>
        <v>10</v>
      </c>
      <c r="AH338" s="822" t="s">
        <v>407</v>
      </c>
      <c r="AI338" s="867" t="str">
        <f aca="false">'別紙様式2-3（６月以降分）'!AI338</f>
        <v/>
      </c>
      <c r="AJ338" s="906" t="str">
        <f aca="false">'別紙様式2-3（６月以降分）'!AJ338</f>
        <v/>
      </c>
      <c r="AK338" s="938" t="n">
        <f aca="false">'別紙様式2-3（６月以降分）'!AK338</f>
        <v>0</v>
      </c>
      <c r="AL338" s="908" t="str">
        <f aca="false">IF('別紙様式2-3（６月以降分）'!AL338="","",'別紙様式2-3（６月以降分）'!AL338)</f>
        <v/>
      </c>
      <c r="AM338" s="909" t="n">
        <f aca="false">'別紙様式2-3（６月以降分）'!AM338</f>
        <v>0</v>
      </c>
      <c r="AN338" s="910" t="str">
        <f aca="false">IF('別紙様式2-3（６月以降分）'!AN338="","",'別紙様式2-3（６月以降分）'!AN338)</f>
        <v/>
      </c>
      <c r="AO338" s="705" t="str">
        <f aca="false">IF('別紙様式2-3（６月以降分）'!AO338="","",'別紙様式2-3（６月以降分）'!AO338)</f>
        <v/>
      </c>
      <c r="AP338" s="912" t="str">
        <f aca="false">IF('別紙様式2-3（６月以降分）'!AP338="","",'別紙様式2-3（６月以降分）'!AP338)</f>
        <v/>
      </c>
      <c r="AQ338" s="705" t="str">
        <f aca="false">IF('別紙様式2-3（６月以降分）'!AQ338="","",'別紙様式2-3（６月以降分）'!AQ338)</f>
        <v/>
      </c>
      <c r="AR338" s="914" t="str">
        <f aca="false">IF('別紙様式2-3（６月以降分）'!AR338="","",'別紙様式2-3（６月以降分）'!AR338)</f>
        <v/>
      </c>
      <c r="AS338" s="915" t="str">
        <f aca="false">IF('別紙様式2-3（６月以降分）'!AS338="","",'別紙様式2-3（６月以降分）'!AS338)</f>
        <v/>
      </c>
      <c r="AT338" s="916" t="str">
        <f aca="false">IF(AV340="","",IF(V340&lt;V338,"！加算の要件上は問題ありませんが、令和６年度当初の新加算の加算率と比較して、移行後の加算率が下がる計画になっています。",""))</f>
        <v/>
      </c>
      <c r="AU338" s="939"/>
      <c r="AV338" s="918"/>
      <c r="AW338" s="878" t="str">
        <f aca="false">IF('別紙様式2-2（４・５月分）'!O257="","",'別紙様式2-2（４・５月分）'!O257)</f>
        <v/>
      </c>
      <c r="AX338" s="834" t="e">
        <f aca="false">IF(SUM('別紙様式2-2（４・５月分）'!P257:P259)=0,"",SUM('別紙様式2-2（４・５月分）'!P257:P259))</f>
        <v>#N/A</v>
      </c>
      <c r="AY338" s="940" t="e">
        <f aca="false">IFERROR(VLOOKUP(K338,【参考】数式用!$AJ$2:$AK$24,2,FALSE),"")))</f>
        <v>#N/A</v>
      </c>
      <c r="AZ338" s="685"/>
      <c r="BE338" s="12"/>
      <c r="BF338" s="832" t="str">
        <f aca="false">G338</f>
        <v/>
      </c>
      <c r="BG338" s="832"/>
      <c r="BH338" s="832"/>
    </row>
    <row r="339" customFormat="false" ht="15" hidden="false" customHeight="true" outlineLevel="0" collapsed="false">
      <c r="A339" s="731"/>
      <c r="B339" s="732"/>
      <c r="C339" s="732"/>
      <c r="D339" s="732"/>
      <c r="E339" s="732"/>
      <c r="F339" s="732"/>
      <c r="G339" s="733"/>
      <c r="H339" s="733"/>
      <c r="I339" s="733"/>
      <c r="J339" s="861"/>
      <c r="K339" s="733"/>
      <c r="L339" s="862"/>
      <c r="M339" s="863"/>
      <c r="N339" s="838" t="str">
        <f aca="false">IF('別紙様式2-2（４・５月分）'!Q258="","",'別紙様式2-2（４・５月分）'!Q258)</f>
        <v/>
      </c>
      <c r="O339" s="864"/>
      <c r="P339" s="814"/>
      <c r="Q339" s="814"/>
      <c r="R339" s="814"/>
      <c r="S339" s="865"/>
      <c r="T339" s="816"/>
      <c r="U339" s="904"/>
      <c r="V339" s="866"/>
      <c r="W339" s="819"/>
      <c r="X339" s="905"/>
      <c r="Y339" s="627"/>
      <c r="Z339" s="905"/>
      <c r="AA339" s="627"/>
      <c r="AB339" s="905"/>
      <c r="AC339" s="627"/>
      <c r="AD339" s="905"/>
      <c r="AE339" s="627"/>
      <c r="AF339" s="627"/>
      <c r="AG339" s="627"/>
      <c r="AH339" s="822"/>
      <c r="AI339" s="867"/>
      <c r="AJ339" s="906"/>
      <c r="AK339" s="938"/>
      <c r="AL339" s="908"/>
      <c r="AM339" s="909"/>
      <c r="AN339" s="910"/>
      <c r="AO339" s="705"/>
      <c r="AP339" s="912"/>
      <c r="AQ339" s="705"/>
      <c r="AR339" s="914"/>
      <c r="AS339" s="915"/>
      <c r="AT339" s="921" t="str">
        <f aca="false">IF(AV340="","",IF(OR(AB340="",AB340&lt;&gt;7,AD340="",AD340&lt;&gt;3),"！算定期間の終わりが令和７年３月になっていません。年度内の廃止予定等がなければ、算定対象月を令和７年３月にしてください。",""))</f>
        <v/>
      </c>
      <c r="AU339" s="939"/>
      <c r="AV339" s="918"/>
      <c r="AW339" s="878" t="str">
        <f aca="false">IF('別紙様式2-2（４・５月分）'!O258="","",'別紙様式2-2（４・５月分）'!O258)</f>
        <v/>
      </c>
      <c r="AX339" s="834"/>
      <c r="AY339" s="940"/>
      <c r="AZ339" s="574"/>
      <c r="BE339" s="12"/>
      <c r="BF339" s="832" t="str">
        <f aca="false">G338</f>
        <v/>
      </c>
      <c r="BG339" s="832"/>
      <c r="BH339" s="832"/>
    </row>
    <row r="340" customFormat="false" ht="15" hidden="false" customHeight="true" outlineLevel="0" collapsed="false">
      <c r="A340" s="731"/>
      <c r="B340" s="732"/>
      <c r="C340" s="732"/>
      <c r="D340" s="732"/>
      <c r="E340" s="732"/>
      <c r="F340" s="732"/>
      <c r="G340" s="733"/>
      <c r="H340" s="733"/>
      <c r="I340" s="733"/>
      <c r="J340" s="861"/>
      <c r="K340" s="733"/>
      <c r="L340" s="862"/>
      <c r="M340" s="863"/>
      <c r="N340" s="838"/>
      <c r="O340" s="864"/>
      <c r="P340" s="874" t="s">
        <v>118</v>
      </c>
      <c r="Q340" s="877" t="e">
        <f aca="false">IFERROR(VLOOKUP('別紙様式2-2（４・５月分）'!AR257,【参考】数式用!$AT$5:$AV$22,3,FALSE),"")))</f>
        <v>#N/A</v>
      </c>
      <c r="R340" s="875" t="s">
        <v>120</v>
      </c>
      <c r="S340" s="870" t="e">
        <f aca="false">IFERROR(VLOOKUP(K338,【参考】数式用!$A$5:$AB$27,MATCH(Q340,【参考】数式用!$B$4:$AB$4,0)+1,0),"")))</f>
        <v>#N/A</v>
      </c>
      <c r="T340" s="844" t="s">
        <v>464</v>
      </c>
      <c r="U340" s="923"/>
      <c r="V340" s="871" t="e">
        <f aca="false">IFERROR(VLOOKUP(K338,【参考】数式用!$A$5:$AB$27,MATCH(U340,【参考】数式用!$B$4:$AB$4,0)+1,0),"")))</f>
        <v>#N/A</v>
      </c>
      <c r="W340" s="847" t="s">
        <v>114</v>
      </c>
      <c r="X340" s="924"/>
      <c r="Y340" s="668" t="s">
        <v>115</v>
      </c>
      <c r="Z340" s="924"/>
      <c r="AA340" s="668" t="s">
        <v>406</v>
      </c>
      <c r="AB340" s="924"/>
      <c r="AC340" s="668" t="s">
        <v>115</v>
      </c>
      <c r="AD340" s="924"/>
      <c r="AE340" s="668" t="s">
        <v>116</v>
      </c>
      <c r="AF340" s="668" t="s">
        <v>127</v>
      </c>
      <c r="AG340" s="668" t="str">
        <f aca="false">IF(X340&gt;=1,(AB340*12+AD340)-(X340*12+Z340)+1,"")</f>
        <v/>
      </c>
      <c r="AH340" s="850" t="s">
        <v>407</v>
      </c>
      <c r="AI340" s="851" t="str">
        <f aca="false">IFERROR(ROUNDDOWN(ROUND(L338*V340,0)*M338,0)*AG340,"")</f>
        <v/>
      </c>
      <c r="AJ340" s="925" t="str">
        <f aca="false">IFERROR(ROUNDDOWN(ROUND((L338*(V340-AX338)),0)*M338,0)*AG340,"")</f>
        <v/>
      </c>
      <c r="AK340" s="853" t="e">
        <f aca="false">IFERROR(ROUNDDOWN(ROUNDDOWN(ROUND(L338*VLOOKUP(K338,【参考】数式用!$A$5:$AB$27,MATCH("新加算Ⅳ",【参考】数式用!$B$4:$AB$4,0)+1,0),0)*M338,0)*AG340*0.5,0),"")),0),0),0))</f>
        <v>#N/A</v>
      </c>
      <c r="AL340" s="926"/>
      <c r="AM340" s="941" t="e">
        <f aca="false">IFERROR(IF('別紙様式2-2（４・５月分）'!Q259="ベア加算","", IF(OR(U340="新加算Ⅰ",U340="新加算Ⅱ",U340="新加算Ⅲ",U340="新加算Ⅳ"),ROUNDDOWN(ROUND(L338*VLOOKUP(K338,【参考】数式用!$A$5:$I$27,MATCH("ベア加算",【参考】数式用!$B$4:$I$4,0)+1,0),0)*M338,0)*AG340,"")),"")),0),0))))</f>
        <v>#N/A</v>
      </c>
      <c r="AN340" s="928"/>
      <c r="AO340" s="931"/>
      <c r="AP340" s="930"/>
      <c r="AQ340" s="931"/>
      <c r="AR340" s="932"/>
      <c r="AS340" s="933"/>
      <c r="AT340" s="921"/>
      <c r="AU340" s="612"/>
      <c r="AV340" s="832" t="str">
        <f aca="false">IF(OR(AB338&lt;&gt;7,AD338&lt;&gt;3),"V列に色付け","")</f>
        <v/>
      </c>
      <c r="AW340" s="878"/>
      <c r="AX340" s="834"/>
      <c r="AY340" s="934"/>
      <c r="AZ340" s="836" t="e">
        <f aca="false">IF(AM340&lt;&gt;"",IF(AN340="○","入力済","未入力"),"")</f>
        <v>#N/A</v>
      </c>
      <c r="BA340" s="836" t="str">
        <f aca="false">IF(OR(U340="新加算Ⅰ",U340="新加算Ⅱ",U340="新加算Ⅲ",U340="新加算Ⅳ",U340="新加算Ⅴ（１）",U340="新加算Ⅴ（２）",U340="新加算Ⅴ（３）",U340="新加算ⅠⅤ（４）",U340="新加算Ⅴ（５）",U340="新加算Ⅴ（６）",U340="新加算Ⅴ（８）",U340="新加算Ⅴ（11）"),IF(OR(AO340="○",AO340="令和６年度中に満たす"),"入力済","未入力"),"")</f>
        <v/>
      </c>
      <c r="BB340" s="836" t="str">
        <f aca="false">IF(OR(U340="新加算Ⅴ（７）",U340="新加算Ⅴ（９）",U340="新加算Ⅴ（10）",U340="新加算Ⅴ（12）",U340="新加算Ⅴ（13）",U340="新加算Ⅴ（14）"),IF(OR(AP340="○",AP340="令和６年度中に満たす"),"入力済","未入力"),"")</f>
        <v/>
      </c>
      <c r="BC340" s="836" t="str">
        <f aca="false">IF(OR(U340="新加算Ⅰ",U340="新加算Ⅱ",U340="新加算Ⅲ",U340="新加算Ⅴ（１）",U340="新加算Ⅴ（３）",U340="新加算Ⅴ（８）"),IF(OR(AQ340="○",AQ340="令和６年度中に満たす"),"入力済","未入力"),"")</f>
        <v/>
      </c>
      <c r="BD340" s="935" t="str">
        <f aca="false">IF(OR(U340="新加算Ⅰ",U340="新加算Ⅱ",U340="新加算Ⅴ（１）",U340="新加算Ⅴ（２）",U340="新加算Ⅴ（３）",U340="新加算Ⅴ（４）",U340="新加算Ⅴ（５）",U340="新加算Ⅴ（６）",U340="新加算Ⅴ（７）",U340="新加算Ⅴ（９）",U340="新加算Ⅴ（10）",U340="新加算Ⅴ（12）"),IF(OR(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（病院等（老健以外）)",K338&lt;&gt;"（介護予防）短期入所療養介護（医療院）"),AR340&lt;&gt;""),1,""),"")</f>
        <v/>
      </c>
      <c r="BE340" s="832" t="str">
        <f aca="false">IF(OR(U340="新加算Ⅰ",U340="新加算Ⅴ（１）",U340="新加算Ⅴ（２）",U340="新加算Ⅴ（５）",U340="新加算Ⅴ（７）",U340="新加算Ⅴ（10）"),IF(AS340="","未入力","入力済"),"")</f>
        <v/>
      </c>
      <c r="BF340" s="832" t="str">
        <f aca="false">G338</f>
        <v/>
      </c>
      <c r="BG340" s="832"/>
      <c r="BH340" s="832"/>
    </row>
    <row r="341" customFormat="false" ht="30" hidden="false" customHeight="true" outlineLevel="0" collapsed="false">
      <c r="A341" s="731"/>
      <c r="B341" s="732"/>
      <c r="C341" s="732"/>
      <c r="D341" s="732"/>
      <c r="E341" s="732"/>
      <c r="F341" s="732"/>
      <c r="G341" s="733"/>
      <c r="H341" s="733"/>
      <c r="I341" s="733"/>
      <c r="J341" s="861"/>
      <c r="K341" s="733"/>
      <c r="L341" s="862"/>
      <c r="M341" s="863"/>
      <c r="N341" s="860" t="str">
        <f aca="false">IF('別紙様式2-2（４・５月分）'!Q259="","",'別紙様式2-2（４・５月分）'!Q259)</f>
        <v/>
      </c>
      <c r="O341" s="864"/>
      <c r="P341" s="874"/>
      <c r="Q341" s="877"/>
      <c r="R341" s="875"/>
      <c r="S341" s="870"/>
      <c r="T341" s="844"/>
      <c r="U341" s="923"/>
      <c r="V341" s="871"/>
      <c r="W341" s="847"/>
      <c r="X341" s="924"/>
      <c r="Y341" s="668"/>
      <c r="Z341" s="924"/>
      <c r="AA341" s="668"/>
      <c r="AB341" s="924"/>
      <c r="AC341" s="668"/>
      <c r="AD341" s="924"/>
      <c r="AE341" s="668"/>
      <c r="AF341" s="668"/>
      <c r="AG341" s="668"/>
      <c r="AH341" s="850"/>
      <c r="AI341" s="851"/>
      <c r="AJ341" s="925"/>
      <c r="AK341" s="853"/>
      <c r="AL341" s="926"/>
      <c r="AM341" s="941"/>
      <c r="AN341" s="928"/>
      <c r="AO341" s="931"/>
      <c r="AP341" s="930"/>
      <c r="AQ341" s="931"/>
      <c r="AR341" s="932"/>
      <c r="AS341" s="933"/>
      <c r="AT341" s="936" t="str">
        <f aca="false">IF(AV340="","",IF(OR(U340="",AND(N341="ベア加算なし",OR(U340="新加算Ⅰ",U340="新加算Ⅱ",U340="新加算Ⅲ",U340="新加算Ⅳ"),AN340=""),AND(OR(U340="新加算Ⅰ",U340="新加算Ⅱ",U340="新加算Ⅲ",U340="新加算Ⅳ"),AO340=""),AND(OR(U340="新加算Ⅰ",U340="新加算Ⅱ",U340="新加算Ⅲ"),AQ340=""),AND(OR(U340="新加算Ⅰ",U340="新加算Ⅱ"),AR340=""),AND(OR(U340="新加算Ⅰ"),AS340="")),"！記入が必要な欄（ピンク色のセル）に空欄があります。空欄を埋めてください。",""))</f>
        <v/>
      </c>
      <c r="AU341" s="612"/>
      <c r="AV341" s="832"/>
      <c r="AW341" s="878" t="str">
        <f aca="false">IF('別紙様式2-2（４・５月分）'!O259="","",'別紙様式2-2（４・５月分）'!O259)</f>
        <v/>
      </c>
      <c r="AX341" s="834"/>
      <c r="AY341" s="937"/>
      <c r="AZ341" s="836" t="str">
        <f aca="false">IF(OR(U341="新加算Ⅰ",U341="新加算Ⅱ",U341="新加算Ⅲ",U341="新加算Ⅳ",U341="新加算Ⅴ（１）",U341="新加算Ⅴ（２）",U341="新加算Ⅴ（３）",U341="新加算ⅠⅤ（４）",U341="新加算Ⅴ（５）",U341="新加算Ⅴ（６）",U341="新加算Ⅴ（８）",U341="新加算Ⅴ（11）"),IF(AJ341="○","","未入力"),"")</f>
        <v/>
      </c>
      <c r="BA341" s="836" t="str">
        <f aca="false">IF(OR(V341="新加算Ⅰ",V341="新加算Ⅱ",V341="新加算Ⅲ",V341="新加算Ⅳ",V341="新加算Ⅴ（１）",V341="新加算Ⅴ（２）",V341="新加算Ⅴ（３）",V341="新加算ⅠⅤ（４）",V341="新加算Ⅴ（５）",V341="新加算Ⅴ（６）",V341="新加算Ⅴ（８）",V341="新加算Ⅴ（11）"),IF(AK341="○","","未入力"),"")</f>
        <v/>
      </c>
      <c r="BB341" s="836" t="str">
        <f aca="false">IF(OR(V341="新加算Ⅴ（７）",V341="新加算Ⅴ（９）",V341="新加算Ⅴ（10）",V341="新加算Ⅴ（12）",V341="新加算Ⅴ（13）",V341="新加算Ⅴ（14）"),IF(AL341="○","","未入力"),"")</f>
        <v/>
      </c>
      <c r="BC341" s="836" t="str">
        <f aca="false">IF(OR(V341="新加算Ⅰ",V341="新加算Ⅱ",V341="新加算Ⅲ",V341="新加算Ⅴ（１）",V341="新加算Ⅴ（３）",V341="新加算Ⅴ（８）"),IF(AM341="○","","未入力"),"")</f>
        <v/>
      </c>
      <c r="BD341" s="935" t="str">
        <f aca="false">IF(OR(V341="新加算Ⅰ",V341="新加算Ⅱ",V341="新加算Ⅴ（１）",V341="新加算Ⅴ（２）",V341="新加算Ⅴ（３）",V341="新加算Ⅴ（４）",V341="新加算Ⅴ（５）",V341="新加算Ⅴ（６）",V341="新加算Ⅴ（７）",V341="新加算Ⅴ（９）",V341="新加算Ⅴ（10）",V341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1" s="832" t="str">
        <f aca="false">IF(AND(U341&lt;&gt;"（参考）令和７年度の移行予定",OR(V341="新加算Ⅰ",V341="新加算Ⅴ（１）",V341="新加算Ⅴ（２）",V341="新加算Ⅴ（５）",V341="新加算Ⅴ（７）",V341="新加算Ⅴ（10）")),IF(AO341="","未入力",IF(AO341="いずれも取得していない","要件を満たさない","")),"")</f>
        <v/>
      </c>
      <c r="BF341" s="832" t="str">
        <f aca="false">G338</f>
        <v/>
      </c>
      <c r="BG341" s="832"/>
      <c r="BH341" s="832"/>
    </row>
    <row r="342" customFormat="false" ht="30" hidden="false" customHeight="true" outlineLevel="0" collapsed="false">
      <c r="A342" s="617" t="n">
        <v>83</v>
      </c>
      <c r="B342" s="618" t="str">
        <f aca="false">IF(基本情報入力シート!C136="","",基本情報入力シート!C136)</f>
        <v/>
      </c>
      <c r="C342" s="618"/>
      <c r="D342" s="618"/>
      <c r="E342" s="618"/>
      <c r="F342" s="618"/>
      <c r="G342" s="619" t="str">
        <f aca="false">IF(基本情報入力シート!M136="","",基本情報入力シート!M136)</f>
        <v/>
      </c>
      <c r="H342" s="619" t="str">
        <f aca="false">IF(基本情報入力シート!R136="","",基本情報入力シート!R136)</f>
        <v/>
      </c>
      <c r="I342" s="619" t="str">
        <f aca="false">IF(基本情報入力シート!W136="","",基本情報入力シート!W136)</f>
        <v/>
      </c>
      <c r="J342" s="809" t="str">
        <f aca="false">IF(基本情報入力シート!X136="","",基本情報入力シート!X136)</f>
        <v/>
      </c>
      <c r="K342" s="619" t="str">
        <f aca="false">IF(基本情報入力シート!Y136="","",基本情報入力シート!Y136)</f>
        <v/>
      </c>
      <c r="L342" s="810" t="str">
        <f aca="false">IF(基本情報入力シート!AB136="","",基本情報入力シート!AB136)</f>
        <v/>
      </c>
      <c r="M342" s="811" t="e">
        <f aca="false">IF(基本情報入力シート!AC136="","",基本情報入力シート!AC136)</f>
        <v>#N/A</v>
      </c>
      <c r="N342" s="812" t="str">
        <f aca="false">IF('別紙様式2-2（４・５月分）'!Q260="","",'別紙様式2-2（４・５月分）'!Q260)</f>
        <v/>
      </c>
      <c r="O342" s="864" t="e">
        <f aca="false">IF(SUM('別紙様式2-2（４・５月分）'!R260:R262)=0,"",SUM('別紙様式2-2（４・５月分）'!R260:R262))</f>
        <v>#N/A</v>
      </c>
      <c r="P342" s="814" t="e">
        <f aca="false">IFERROR(VLOOKUP('別紙様式2-2（４・５月分）'!AR260,【参考】数式用!$AT$5:$AU$22,2,FALSE),"")))</f>
        <v>#N/A</v>
      </c>
      <c r="Q342" s="814"/>
      <c r="R342" s="814"/>
      <c r="S342" s="865" t="e">
        <f aca="false">IFERROR(VLOOKUP(K342,【参考】数式用!$A$5:$AB$27,MATCH(P342,【参考】数式用!$B$4:$AB$4,0)+1,0),"")))</f>
        <v>#N/A</v>
      </c>
      <c r="T342" s="816" t="s">
        <v>463</v>
      </c>
      <c r="U342" s="904" t="str">
        <f aca="false">IF('別紙様式2-3（６月以降分）'!U342="","",'別紙様式2-3（６月以降分）'!U342)</f>
        <v/>
      </c>
      <c r="V342" s="866" t="e">
        <f aca="false">IFERROR(VLOOKUP(K342,【参考】数式用!$A$5:$AB$27,MATCH(U342,【参考】数式用!$B$4:$AB$4,0)+1,0),"")))</f>
        <v>#N/A</v>
      </c>
      <c r="W342" s="819" t="s">
        <v>114</v>
      </c>
      <c r="X342" s="905" t="n">
        <f aca="false">'別紙様式2-3（６月以降分）'!X342</f>
        <v>6</v>
      </c>
      <c r="Y342" s="627" t="s">
        <v>115</v>
      </c>
      <c r="Z342" s="905" t="n">
        <f aca="false">'別紙様式2-3（６月以降分）'!Z342</f>
        <v>6</v>
      </c>
      <c r="AA342" s="627" t="s">
        <v>406</v>
      </c>
      <c r="AB342" s="905" t="n">
        <f aca="false">'別紙様式2-3（６月以降分）'!AB342</f>
        <v>7</v>
      </c>
      <c r="AC342" s="627" t="s">
        <v>115</v>
      </c>
      <c r="AD342" s="905" t="n">
        <f aca="false">'別紙様式2-3（６月以降分）'!AD342</f>
        <v>3</v>
      </c>
      <c r="AE342" s="627" t="s">
        <v>116</v>
      </c>
      <c r="AF342" s="627" t="s">
        <v>127</v>
      </c>
      <c r="AG342" s="627" t="n">
        <f aca="false">IF(X342&gt;=1,(AB342*12+AD342)-(X342*12+Z342)+1,"")</f>
        <v>10</v>
      </c>
      <c r="AH342" s="822" t="s">
        <v>407</v>
      </c>
      <c r="AI342" s="867" t="str">
        <f aca="false">'別紙様式2-3（６月以降分）'!AI342</f>
        <v/>
      </c>
      <c r="AJ342" s="906" t="str">
        <f aca="false">'別紙様式2-3（６月以降分）'!AJ342</f>
        <v/>
      </c>
      <c r="AK342" s="938" t="n">
        <f aca="false">'別紙様式2-3（６月以降分）'!AK342</f>
        <v>0</v>
      </c>
      <c r="AL342" s="908" t="str">
        <f aca="false">IF('別紙様式2-3（６月以降分）'!AL342="","",'別紙様式2-3（６月以降分）'!AL342)</f>
        <v/>
      </c>
      <c r="AM342" s="909" t="n">
        <f aca="false">'別紙様式2-3（６月以降分）'!AM342</f>
        <v>0</v>
      </c>
      <c r="AN342" s="910" t="str">
        <f aca="false">IF('別紙様式2-3（６月以降分）'!AN342="","",'別紙様式2-3（６月以降分）'!AN342)</f>
        <v/>
      </c>
      <c r="AO342" s="705" t="str">
        <f aca="false">IF('別紙様式2-3（６月以降分）'!AO342="","",'別紙様式2-3（６月以降分）'!AO342)</f>
        <v/>
      </c>
      <c r="AP342" s="912" t="str">
        <f aca="false">IF('別紙様式2-3（６月以降分）'!AP342="","",'別紙様式2-3（６月以降分）'!AP342)</f>
        <v/>
      </c>
      <c r="AQ342" s="705" t="str">
        <f aca="false">IF('別紙様式2-3（６月以降分）'!AQ342="","",'別紙様式2-3（６月以降分）'!AQ342)</f>
        <v/>
      </c>
      <c r="AR342" s="914" t="str">
        <f aca="false">IF('別紙様式2-3（６月以降分）'!AR342="","",'別紙様式2-3（６月以降分）'!AR342)</f>
        <v/>
      </c>
      <c r="AS342" s="915" t="str">
        <f aca="false">IF('別紙様式2-3（６月以降分）'!AS342="","",'別紙様式2-3（６月以降分）'!AS342)</f>
        <v/>
      </c>
      <c r="AT342" s="916" t="str">
        <f aca="false">IF(AV344="","",IF(V344&lt;V342,"！加算の要件上は問題ありませんが、令和６年度当初の新加算の加算率と比較して、移行後の加算率が下がる計画になっています。",""))</f>
        <v/>
      </c>
      <c r="AU342" s="939"/>
      <c r="AV342" s="918"/>
      <c r="AW342" s="878" t="str">
        <f aca="false">IF('別紙様式2-2（４・５月分）'!O260="","",'別紙様式2-2（４・５月分）'!O260)</f>
        <v/>
      </c>
      <c r="AX342" s="834" t="e">
        <f aca="false">IF(SUM('別紙様式2-2（４・５月分）'!P260:P262)=0,"",SUM('別紙様式2-2（４・５月分）'!P260:P262))</f>
        <v>#N/A</v>
      </c>
      <c r="AY342" s="920" t="e">
        <f aca="false">IFERROR(VLOOKUP(K342,【参考】数式用!$AJ$2:$AK$24,2,FALSE),"")))</f>
        <v>#N/A</v>
      </c>
      <c r="AZ342" s="685"/>
      <c r="BE342" s="12"/>
      <c r="BF342" s="832" t="str">
        <f aca="false">G342</f>
        <v/>
      </c>
      <c r="BG342" s="832"/>
      <c r="BH342" s="832"/>
    </row>
    <row r="343" customFormat="false" ht="15" hidden="false" customHeight="true" outlineLevel="0" collapsed="false">
      <c r="A343" s="617"/>
      <c r="B343" s="618"/>
      <c r="C343" s="618"/>
      <c r="D343" s="618"/>
      <c r="E343" s="618"/>
      <c r="F343" s="618"/>
      <c r="G343" s="619"/>
      <c r="H343" s="619"/>
      <c r="I343" s="619"/>
      <c r="J343" s="809"/>
      <c r="K343" s="619"/>
      <c r="L343" s="810"/>
      <c r="M343" s="811"/>
      <c r="N343" s="838" t="str">
        <f aca="false">IF('別紙様式2-2（４・５月分）'!Q261="","",'別紙様式2-2（４・５月分）'!Q261)</f>
        <v/>
      </c>
      <c r="O343" s="864"/>
      <c r="P343" s="814"/>
      <c r="Q343" s="814"/>
      <c r="R343" s="814"/>
      <c r="S343" s="865"/>
      <c r="T343" s="816"/>
      <c r="U343" s="904"/>
      <c r="V343" s="866"/>
      <c r="W343" s="819"/>
      <c r="X343" s="905"/>
      <c r="Y343" s="627"/>
      <c r="Z343" s="905"/>
      <c r="AA343" s="627"/>
      <c r="AB343" s="905"/>
      <c r="AC343" s="627"/>
      <c r="AD343" s="905"/>
      <c r="AE343" s="627"/>
      <c r="AF343" s="627"/>
      <c r="AG343" s="627"/>
      <c r="AH343" s="822"/>
      <c r="AI343" s="867"/>
      <c r="AJ343" s="906"/>
      <c r="AK343" s="938"/>
      <c r="AL343" s="908"/>
      <c r="AM343" s="909"/>
      <c r="AN343" s="910"/>
      <c r="AO343" s="705"/>
      <c r="AP343" s="912"/>
      <c r="AQ343" s="705"/>
      <c r="AR343" s="914"/>
      <c r="AS343" s="915"/>
      <c r="AT343" s="921" t="str">
        <f aca="false">IF(AV344="","",IF(OR(AB344="",AB344&lt;&gt;7,AD344="",AD344&lt;&gt;3),"！算定期間の終わりが令和７年３月になっていません。年度内の廃止予定等がなければ、算定対象月を令和７年３月にしてください。",""))</f>
        <v/>
      </c>
      <c r="AU343" s="939"/>
      <c r="AV343" s="918"/>
      <c r="AW343" s="878" t="str">
        <f aca="false">IF('別紙様式2-2（４・５月分）'!O261="","",'別紙様式2-2（４・５月分）'!O261)</f>
        <v/>
      </c>
      <c r="AX343" s="834"/>
      <c r="AY343" s="920"/>
      <c r="AZ343" s="574"/>
      <c r="BE343" s="12"/>
      <c r="BF343" s="832" t="str">
        <f aca="false">G342</f>
        <v/>
      </c>
      <c r="BG343" s="832"/>
      <c r="BH343" s="832"/>
    </row>
    <row r="344" customFormat="false" ht="15" hidden="false" customHeight="true" outlineLevel="0" collapsed="false">
      <c r="A344" s="617"/>
      <c r="B344" s="618"/>
      <c r="C344" s="618"/>
      <c r="D344" s="618"/>
      <c r="E344" s="618"/>
      <c r="F344" s="618"/>
      <c r="G344" s="619"/>
      <c r="H344" s="619"/>
      <c r="I344" s="619"/>
      <c r="J344" s="809"/>
      <c r="K344" s="619"/>
      <c r="L344" s="810"/>
      <c r="M344" s="811"/>
      <c r="N344" s="838"/>
      <c r="O344" s="864"/>
      <c r="P344" s="874" t="s">
        <v>118</v>
      </c>
      <c r="Q344" s="877" t="e">
        <f aca="false">IFERROR(VLOOKUP('別紙様式2-2（４・５月分）'!AR260,【参考】数式用!$AT$5:$AV$22,3,FALSE),"")))</f>
        <v>#N/A</v>
      </c>
      <c r="R344" s="875" t="s">
        <v>120</v>
      </c>
      <c r="S344" s="876" t="e">
        <f aca="false">IFERROR(VLOOKUP(K342,【参考】数式用!$A$5:$AB$27,MATCH(Q344,【参考】数式用!$B$4:$AB$4,0)+1,0),"")))</f>
        <v>#N/A</v>
      </c>
      <c r="T344" s="844" t="s">
        <v>464</v>
      </c>
      <c r="U344" s="923"/>
      <c r="V344" s="871" t="e">
        <f aca="false">IFERROR(VLOOKUP(K342,【参考】数式用!$A$5:$AB$27,MATCH(U344,【参考】数式用!$B$4:$AB$4,0)+1,0),"")))</f>
        <v>#N/A</v>
      </c>
      <c r="W344" s="847" t="s">
        <v>114</v>
      </c>
      <c r="X344" s="924"/>
      <c r="Y344" s="668" t="s">
        <v>115</v>
      </c>
      <c r="Z344" s="924"/>
      <c r="AA344" s="668" t="s">
        <v>406</v>
      </c>
      <c r="AB344" s="924"/>
      <c r="AC344" s="668" t="s">
        <v>115</v>
      </c>
      <c r="AD344" s="924"/>
      <c r="AE344" s="668" t="s">
        <v>116</v>
      </c>
      <c r="AF344" s="668" t="s">
        <v>127</v>
      </c>
      <c r="AG344" s="668" t="str">
        <f aca="false">IF(X344&gt;=1,(AB344*12+AD344)-(X344*12+Z344)+1,"")</f>
        <v/>
      </c>
      <c r="AH344" s="850" t="s">
        <v>407</v>
      </c>
      <c r="AI344" s="851" t="str">
        <f aca="false">IFERROR(ROUNDDOWN(ROUND(L342*V344,0)*M342,0)*AG344,"")</f>
        <v/>
      </c>
      <c r="AJ344" s="925" t="str">
        <f aca="false">IFERROR(ROUNDDOWN(ROUND((L342*(V344-AX342)),0)*M342,0)*AG344,"")</f>
        <v/>
      </c>
      <c r="AK344" s="853" t="e">
        <f aca="false">IFERROR(ROUNDDOWN(ROUNDDOWN(ROUND(L342*VLOOKUP(K342,【参考】数式用!$A$5:$AB$27,MATCH("新加算Ⅳ",【参考】数式用!$B$4:$AB$4,0)+1,0),0)*M342,0)*AG344*0.5,0),"")),0),0),0))</f>
        <v>#N/A</v>
      </c>
      <c r="AL344" s="926"/>
      <c r="AM344" s="941" t="e">
        <f aca="false">IFERROR(IF('別紙様式2-2（４・５月分）'!Q262="ベア加算","", IF(OR(U344="新加算Ⅰ",U344="新加算Ⅱ",U344="新加算Ⅲ",U344="新加算Ⅳ"),ROUNDDOWN(ROUND(L342*VLOOKUP(K342,【参考】数式用!$A$5:$I$27,MATCH("ベア加算",【参考】数式用!$B$4:$I$4,0)+1,0),0)*M342,0)*AG344,"")),"")),0),0))))</f>
        <v>#N/A</v>
      </c>
      <c r="AN344" s="928"/>
      <c r="AO344" s="931"/>
      <c r="AP344" s="930"/>
      <c r="AQ344" s="931"/>
      <c r="AR344" s="932"/>
      <c r="AS344" s="933"/>
      <c r="AT344" s="921"/>
      <c r="AU344" s="612"/>
      <c r="AV344" s="832" t="str">
        <f aca="false">IF(OR(AB342&lt;&gt;7,AD342&lt;&gt;3),"V列に色付け","")</f>
        <v/>
      </c>
      <c r="AW344" s="878"/>
      <c r="AX344" s="834"/>
      <c r="AY344" s="934"/>
      <c r="AZ344" s="836" t="e">
        <f aca="false">IF(AM344&lt;&gt;"",IF(AN344="○","入力済","未入力"),"")</f>
        <v>#N/A</v>
      </c>
      <c r="BA344" s="836" t="str">
        <f aca="false">IF(OR(U344="新加算Ⅰ",U344="新加算Ⅱ",U344="新加算Ⅲ",U344="新加算Ⅳ",U344="新加算Ⅴ（１）",U344="新加算Ⅴ（２）",U344="新加算Ⅴ（３）",U344="新加算ⅠⅤ（４）",U344="新加算Ⅴ（５）",U344="新加算Ⅴ（６）",U344="新加算Ⅴ（８）",U344="新加算Ⅴ（11）"),IF(OR(AO344="○",AO344="令和６年度中に満たす"),"入力済","未入力"),"")</f>
        <v/>
      </c>
      <c r="BB344" s="836" t="str">
        <f aca="false">IF(OR(U344="新加算Ⅴ（７）",U344="新加算Ⅴ（９）",U344="新加算Ⅴ（10）",U344="新加算Ⅴ（12）",U344="新加算Ⅴ（13）",U344="新加算Ⅴ（14）"),IF(OR(AP344="○",AP344="令和６年度中に満たす"),"入力済","未入力"),"")</f>
        <v/>
      </c>
      <c r="BC344" s="836" t="str">
        <f aca="false">IF(OR(U344="新加算Ⅰ",U344="新加算Ⅱ",U344="新加算Ⅲ",U344="新加算Ⅴ（１）",U344="新加算Ⅴ（３）",U344="新加算Ⅴ（８）"),IF(OR(AQ344="○",AQ344="令和６年度中に満たす"),"入力済","未入力"),"")</f>
        <v/>
      </c>
      <c r="BD344" s="935" t="str">
        <f aca="false">IF(OR(U344="新加算Ⅰ",U344="新加算Ⅱ",U344="新加算Ⅴ（１）",U344="新加算Ⅴ（２）",U344="新加算Ⅴ（３）",U344="新加算Ⅴ（４）",U344="新加算Ⅴ（５）",U344="新加算Ⅴ（６）",U344="新加算Ⅴ（７）",U344="新加算Ⅴ（９）",U344="新加算Ⅴ（10）",U344="新加算Ⅴ（12）"),IF(OR(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（病院等（老健以外）)",K342&lt;&gt;"（介護予防）短期入所療養介護（医療院）"),AR344&lt;&gt;""),1,""),"")</f>
        <v/>
      </c>
      <c r="BE344" s="832" t="str">
        <f aca="false">IF(OR(U344="新加算Ⅰ",U344="新加算Ⅴ（１）",U344="新加算Ⅴ（２）",U344="新加算Ⅴ（５）",U344="新加算Ⅴ（７）",U344="新加算Ⅴ（10）"),IF(AS344="","未入力","入力済"),"")</f>
        <v/>
      </c>
      <c r="BF344" s="832" t="str">
        <f aca="false">G342</f>
        <v/>
      </c>
      <c r="BG344" s="832"/>
      <c r="BH344" s="832"/>
    </row>
    <row r="345" customFormat="false" ht="30" hidden="false" customHeight="true" outlineLevel="0" collapsed="false">
      <c r="A345" s="617"/>
      <c r="B345" s="618"/>
      <c r="C345" s="618"/>
      <c r="D345" s="618"/>
      <c r="E345" s="618"/>
      <c r="F345" s="618"/>
      <c r="G345" s="619"/>
      <c r="H345" s="619"/>
      <c r="I345" s="619"/>
      <c r="J345" s="809"/>
      <c r="K345" s="619"/>
      <c r="L345" s="810"/>
      <c r="M345" s="811"/>
      <c r="N345" s="860" t="str">
        <f aca="false">IF('別紙様式2-2（４・５月分）'!Q262="","",'別紙様式2-2（４・５月分）'!Q262)</f>
        <v/>
      </c>
      <c r="O345" s="864"/>
      <c r="P345" s="874"/>
      <c r="Q345" s="877"/>
      <c r="R345" s="875"/>
      <c r="S345" s="876"/>
      <c r="T345" s="844"/>
      <c r="U345" s="923"/>
      <c r="V345" s="871"/>
      <c r="W345" s="847"/>
      <c r="X345" s="924"/>
      <c r="Y345" s="668"/>
      <c r="Z345" s="924"/>
      <c r="AA345" s="668"/>
      <c r="AB345" s="924"/>
      <c r="AC345" s="668"/>
      <c r="AD345" s="924"/>
      <c r="AE345" s="668"/>
      <c r="AF345" s="668"/>
      <c r="AG345" s="668"/>
      <c r="AH345" s="850"/>
      <c r="AI345" s="851"/>
      <c r="AJ345" s="925"/>
      <c r="AK345" s="853"/>
      <c r="AL345" s="926"/>
      <c r="AM345" s="941"/>
      <c r="AN345" s="928"/>
      <c r="AO345" s="931"/>
      <c r="AP345" s="930"/>
      <c r="AQ345" s="931"/>
      <c r="AR345" s="932"/>
      <c r="AS345" s="933"/>
      <c r="AT345" s="936" t="str">
        <f aca="false">IF(AV344="","",IF(OR(U344="",AND(N345="ベア加算なし",OR(U344="新加算Ⅰ",U344="新加算Ⅱ",U344="新加算Ⅲ",U344="新加算Ⅳ"),AN344=""),AND(OR(U344="新加算Ⅰ",U344="新加算Ⅱ",U344="新加算Ⅲ",U344="新加算Ⅳ"),AO344=""),AND(OR(U344="新加算Ⅰ",U344="新加算Ⅱ",U344="新加算Ⅲ"),AQ344=""),AND(OR(U344="新加算Ⅰ",U344="新加算Ⅱ"),AR344=""),AND(OR(U344="新加算Ⅰ"),AS344="")),"！記入が必要な欄（ピンク色のセル）に空欄があります。空欄を埋めてください。",""))</f>
        <v/>
      </c>
      <c r="AU345" s="612"/>
      <c r="AV345" s="832"/>
      <c r="AW345" s="878" t="str">
        <f aca="false">IF('別紙様式2-2（４・５月分）'!O262="","",'別紙様式2-2（４・５月分）'!O262)</f>
        <v/>
      </c>
      <c r="AX345" s="834"/>
      <c r="AY345" s="937"/>
      <c r="AZ345" s="836" t="str">
        <f aca="false">IF(OR(U345="新加算Ⅰ",U345="新加算Ⅱ",U345="新加算Ⅲ",U345="新加算Ⅳ",U345="新加算Ⅴ（１）",U345="新加算Ⅴ（２）",U345="新加算Ⅴ（３）",U345="新加算ⅠⅤ（４）",U345="新加算Ⅴ（５）",U345="新加算Ⅴ（６）",U345="新加算Ⅴ（８）",U345="新加算Ⅴ（11）"),IF(AJ345="○","","未入力"),"")</f>
        <v/>
      </c>
      <c r="BA345" s="836" t="str">
        <f aca="false">IF(OR(V345="新加算Ⅰ",V345="新加算Ⅱ",V345="新加算Ⅲ",V345="新加算Ⅳ",V345="新加算Ⅴ（１）",V345="新加算Ⅴ（２）",V345="新加算Ⅴ（３）",V345="新加算ⅠⅤ（４）",V345="新加算Ⅴ（５）",V345="新加算Ⅴ（６）",V345="新加算Ⅴ（８）",V345="新加算Ⅴ（11）"),IF(AK345="○","","未入力"),"")</f>
        <v/>
      </c>
      <c r="BB345" s="836" t="str">
        <f aca="false">IF(OR(V345="新加算Ⅴ（７）",V345="新加算Ⅴ（９）",V345="新加算Ⅴ（10）",V345="新加算Ⅴ（12）",V345="新加算Ⅴ（13）",V345="新加算Ⅴ（14）"),IF(AL345="○","","未入力"),"")</f>
        <v/>
      </c>
      <c r="BC345" s="836" t="str">
        <f aca="false">IF(OR(V345="新加算Ⅰ",V345="新加算Ⅱ",V345="新加算Ⅲ",V345="新加算Ⅴ（１）",V345="新加算Ⅴ（３）",V345="新加算Ⅴ（８）"),IF(AM345="○","","未入力"),"")</f>
        <v/>
      </c>
      <c r="BD345" s="935" t="str">
        <f aca="false">IF(OR(V345="新加算Ⅰ",V345="新加算Ⅱ",V345="新加算Ⅴ（１）",V345="新加算Ⅴ（２）",V345="新加算Ⅴ（３）",V345="新加算Ⅴ（４）",V345="新加算Ⅴ（５）",V345="新加算Ⅴ（６）",V345="新加算Ⅴ（７）",V345="新加算Ⅴ（９）",V345="新加算Ⅴ（10）",V345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5" s="832" t="str">
        <f aca="false">IF(AND(U345&lt;&gt;"（参考）令和７年度の移行予定",OR(V345="新加算Ⅰ",V345="新加算Ⅴ（１）",V345="新加算Ⅴ（２）",V345="新加算Ⅴ（５）",V345="新加算Ⅴ（７）",V345="新加算Ⅴ（10）")),IF(AO345="","未入力",IF(AO345="いずれも取得していない","要件を満たさない","")),"")</f>
        <v/>
      </c>
      <c r="BF345" s="832" t="str">
        <f aca="false">G342</f>
        <v/>
      </c>
      <c r="BG345" s="832"/>
      <c r="BH345" s="832"/>
    </row>
    <row r="346" customFormat="false" ht="30" hidden="false" customHeight="true" outlineLevel="0" collapsed="false">
      <c r="A346" s="731" t="n">
        <v>84</v>
      </c>
      <c r="B346" s="732" t="str">
        <f aca="false">IF(基本情報入力シート!C137="","",基本情報入力シート!C137)</f>
        <v/>
      </c>
      <c r="C346" s="732"/>
      <c r="D346" s="732"/>
      <c r="E346" s="732"/>
      <c r="F346" s="732"/>
      <c r="G346" s="733" t="str">
        <f aca="false">IF(基本情報入力シート!M137="","",基本情報入力シート!M137)</f>
        <v/>
      </c>
      <c r="H346" s="733" t="str">
        <f aca="false">IF(基本情報入力シート!R137="","",基本情報入力シート!R137)</f>
        <v/>
      </c>
      <c r="I346" s="733" t="str">
        <f aca="false">IF(基本情報入力シート!W137="","",基本情報入力シート!W137)</f>
        <v/>
      </c>
      <c r="J346" s="861" t="str">
        <f aca="false">IF(基本情報入力シート!X137="","",基本情報入力シート!X137)</f>
        <v/>
      </c>
      <c r="K346" s="733" t="str">
        <f aca="false">IF(基本情報入力シート!Y137="","",基本情報入力シート!Y137)</f>
        <v/>
      </c>
      <c r="L346" s="862" t="str">
        <f aca="false">IF(基本情報入力シート!AB137="","",基本情報入力シート!AB137)</f>
        <v/>
      </c>
      <c r="M346" s="863" t="e">
        <f aca="false">IF(基本情報入力シート!AC137="","",基本情報入力シート!AC137)</f>
        <v>#N/A</v>
      </c>
      <c r="N346" s="812" t="str">
        <f aca="false">IF('別紙様式2-2（４・５月分）'!Q263="","",'別紙様式2-2（４・５月分）'!Q263)</f>
        <v/>
      </c>
      <c r="O346" s="864" t="e">
        <f aca="false">IF(SUM('別紙様式2-2（４・５月分）'!R263:R265)=0,"",SUM('別紙様式2-2（４・５月分）'!R263:R265))</f>
        <v>#N/A</v>
      </c>
      <c r="P346" s="814" t="e">
        <f aca="false">IFERROR(VLOOKUP('別紙様式2-2（４・５月分）'!AR263,【参考】数式用!$AT$5:$AU$22,2,FALSE),"")))</f>
        <v>#N/A</v>
      </c>
      <c r="Q346" s="814"/>
      <c r="R346" s="814"/>
      <c r="S346" s="865" t="e">
        <f aca="false">IFERROR(VLOOKUP(K346,【参考】数式用!$A$5:$AB$27,MATCH(P346,【参考】数式用!$B$4:$AB$4,0)+1,0),"")))</f>
        <v>#N/A</v>
      </c>
      <c r="T346" s="816" t="s">
        <v>463</v>
      </c>
      <c r="U346" s="904" t="str">
        <f aca="false">IF('別紙様式2-3（６月以降分）'!U346="","",'別紙様式2-3（６月以降分）'!U346)</f>
        <v/>
      </c>
      <c r="V346" s="866" t="e">
        <f aca="false">IFERROR(VLOOKUP(K346,【参考】数式用!$A$5:$AB$27,MATCH(U346,【参考】数式用!$B$4:$AB$4,0)+1,0),"")))</f>
        <v>#N/A</v>
      </c>
      <c r="W346" s="819" t="s">
        <v>114</v>
      </c>
      <c r="X346" s="905" t="n">
        <f aca="false">'別紙様式2-3（６月以降分）'!X346</f>
        <v>6</v>
      </c>
      <c r="Y346" s="627" t="s">
        <v>115</v>
      </c>
      <c r="Z346" s="905" t="n">
        <f aca="false">'別紙様式2-3（６月以降分）'!Z346</f>
        <v>6</v>
      </c>
      <c r="AA346" s="627" t="s">
        <v>406</v>
      </c>
      <c r="AB346" s="905" t="n">
        <f aca="false">'別紙様式2-3（６月以降分）'!AB346</f>
        <v>7</v>
      </c>
      <c r="AC346" s="627" t="s">
        <v>115</v>
      </c>
      <c r="AD346" s="905" t="n">
        <f aca="false">'別紙様式2-3（６月以降分）'!AD346</f>
        <v>3</v>
      </c>
      <c r="AE346" s="627" t="s">
        <v>116</v>
      </c>
      <c r="AF346" s="627" t="s">
        <v>127</v>
      </c>
      <c r="AG346" s="627" t="n">
        <f aca="false">IF(X346&gt;=1,(AB346*12+AD346)-(X346*12+Z346)+1,"")</f>
        <v>10</v>
      </c>
      <c r="AH346" s="822" t="s">
        <v>407</v>
      </c>
      <c r="AI346" s="867" t="str">
        <f aca="false">'別紙様式2-3（６月以降分）'!AI346</f>
        <v/>
      </c>
      <c r="AJ346" s="906" t="str">
        <f aca="false">'別紙様式2-3（６月以降分）'!AJ346</f>
        <v/>
      </c>
      <c r="AK346" s="938" t="n">
        <f aca="false">'別紙様式2-3（６月以降分）'!AK346</f>
        <v>0</v>
      </c>
      <c r="AL346" s="908" t="str">
        <f aca="false">IF('別紙様式2-3（６月以降分）'!AL346="","",'別紙様式2-3（６月以降分）'!AL346)</f>
        <v/>
      </c>
      <c r="AM346" s="909" t="n">
        <f aca="false">'別紙様式2-3（６月以降分）'!AM346</f>
        <v>0</v>
      </c>
      <c r="AN346" s="910" t="str">
        <f aca="false">IF('別紙様式2-3（６月以降分）'!AN346="","",'別紙様式2-3（６月以降分）'!AN346)</f>
        <v/>
      </c>
      <c r="AO346" s="705" t="str">
        <f aca="false">IF('別紙様式2-3（６月以降分）'!AO346="","",'別紙様式2-3（６月以降分）'!AO346)</f>
        <v/>
      </c>
      <c r="AP346" s="912" t="str">
        <f aca="false">IF('別紙様式2-3（６月以降分）'!AP346="","",'別紙様式2-3（６月以降分）'!AP346)</f>
        <v/>
      </c>
      <c r="AQ346" s="705" t="str">
        <f aca="false">IF('別紙様式2-3（６月以降分）'!AQ346="","",'別紙様式2-3（６月以降分）'!AQ346)</f>
        <v/>
      </c>
      <c r="AR346" s="914" t="str">
        <f aca="false">IF('別紙様式2-3（６月以降分）'!AR346="","",'別紙様式2-3（６月以降分）'!AR346)</f>
        <v/>
      </c>
      <c r="AS346" s="915" t="str">
        <f aca="false">IF('別紙様式2-3（６月以降分）'!AS346="","",'別紙様式2-3（６月以降分）'!AS346)</f>
        <v/>
      </c>
      <c r="AT346" s="916" t="str">
        <f aca="false">IF(AV348="","",IF(V348&lt;V346,"！加算の要件上は問題ありませんが、令和６年度当初の新加算の加算率と比較して、移行後の加算率が下がる計画になっています。",""))</f>
        <v/>
      </c>
      <c r="AU346" s="939"/>
      <c r="AV346" s="918"/>
      <c r="AW346" s="878" t="str">
        <f aca="false">IF('別紙様式2-2（４・５月分）'!O263="","",'別紙様式2-2（４・５月分）'!O263)</f>
        <v/>
      </c>
      <c r="AX346" s="834" t="e">
        <f aca="false">IF(SUM('別紙様式2-2（４・５月分）'!P263:P265)=0,"",SUM('別紙様式2-2（４・５月分）'!P263:P265))</f>
        <v>#N/A</v>
      </c>
      <c r="AY346" s="940" t="e">
        <f aca="false">IFERROR(VLOOKUP(K346,【参考】数式用!$AJ$2:$AK$24,2,FALSE),"")))</f>
        <v>#N/A</v>
      </c>
      <c r="AZ346" s="685"/>
      <c r="BE346" s="12"/>
      <c r="BF346" s="832" t="str">
        <f aca="false">G346</f>
        <v/>
      </c>
      <c r="BG346" s="832"/>
      <c r="BH346" s="832"/>
    </row>
    <row r="347" customFormat="false" ht="15" hidden="false" customHeight="true" outlineLevel="0" collapsed="false">
      <c r="A347" s="731"/>
      <c r="B347" s="732"/>
      <c r="C347" s="732"/>
      <c r="D347" s="732"/>
      <c r="E347" s="732"/>
      <c r="F347" s="732"/>
      <c r="G347" s="733"/>
      <c r="H347" s="733"/>
      <c r="I347" s="733"/>
      <c r="J347" s="861"/>
      <c r="K347" s="733"/>
      <c r="L347" s="862"/>
      <c r="M347" s="863"/>
      <c r="N347" s="838" t="str">
        <f aca="false">IF('別紙様式2-2（４・５月分）'!Q264="","",'別紙様式2-2（４・５月分）'!Q264)</f>
        <v/>
      </c>
      <c r="O347" s="864"/>
      <c r="P347" s="814"/>
      <c r="Q347" s="814"/>
      <c r="R347" s="814"/>
      <c r="S347" s="865"/>
      <c r="T347" s="816"/>
      <c r="U347" s="904"/>
      <c r="V347" s="866"/>
      <c r="W347" s="819"/>
      <c r="X347" s="905"/>
      <c r="Y347" s="627"/>
      <c r="Z347" s="905"/>
      <c r="AA347" s="627"/>
      <c r="AB347" s="905"/>
      <c r="AC347" s="627"/>
      <c r="AD347" s="905"/>
      <c r="AE347" s="627"/>
      <c r="AF347" s="627"/>
      <c r="AG347" s="627"/>
      <c r="AH347" s="822"/>
      <c r="AI347" s="867"/>
      <c r="AJ347" s="906"/>
      <c r="AK347" s="938"/>
      <c r="AL347" s="908"/>
      <c r="AM347" s="909"/>
      <c r="AN347" s="910"/>
      <c r="AO347" s="705"/>
      <c r="AP347" s="912"/>
      <c r="AQ347" s="705"/>
      <c r="AR347" s="914"/>
      <c r="AS347" s="915"/>
      <c r="AT347" s="921" t="str">
        <f aca="false">IF(AV348="","",IF(OR(AB348="",AB348&lt;&gt;7,AD348="",AD348&lt;&gt;3),"！算定期間の終わりが令和７年３月になっていません。年度内の廃止予定等がなければ、算定対象月を令和７年３月にしてください。",""))</f>
        <v/>
      </c>
      <c r="AU347" s="939"/>
      <c r="AV347" s="918"/>
      <c r="AW347" s="878" t="str">
        <f aca="false">IF('別紙様式2-2（４・５月分）'!O264="","",'別紙様式2-2（４・５月分）'!O264)</f>
        <v/>
      </c>
      <c r="AX347" s="834"/>
      <c r="AY347" s="940"/>
      <c r="AZ347" s="574"/>
      <c r="BE347" s="12"/>
      <c r="BF347" s="832" t="str">
        <f aca="false">G346</f>
        <v/>
      </c>
      <c r="BG347" s="832"/>
      <c r="BH347" s="832"/>
    </row>
    <row r="348" customFormat="false" ht="15" hidden="false" customHeight="true" outlineLevel="0" collapsed="false">
      <c r="A348" s="731"/>
      <c r="B348" s="732"/>
      <c r="C348" s="732"/>
      <c r="D348" s="732"/>
      <c r="E348" s="732"/>
      <c r="F348" s="732"/>
      <c r="G348" s="733"/>
      <c r="H348" s="733"/>
      <c r="I348" s="733"/>
      <c r="J348" s="861"/>
      <c r="K348" s="733"/>
      <c r="L348" s="862"/>
      <c r="M348" s="863"/>
      <c r="N348" s="838"/>
      <c r="O348" s="864"/>
      <c r="P348" s="874" t="s">
        <v>118</v>
      </c>
      <c r="Q348" s="877" t="e">
        <f aca="false">IFERROR(VLOOKUP('別紙様式2-2（４・５月分）'!AR263,【参考】数式用!$AT$5:$AV$22,3,FALSE),"")))</f>
        <v>#N/A</v>
      </c>
      <c r="R348" s="875" t="s">
        <v>120</v>
      </c>
      <c r="S348" s="870" t="e">
        <f aca="false">IFERROR(VLOOKUP(K346,【参考】数式用!$A$5:$AB$27,MATCH(Q348,【参考】数式用!$B$4:$AB$4,0)+1,0),"")))</f>
        <v>#N/A</v>
      </c>
      <c r="T348" s="844" t="s">
        <v>464</v>
      </c>
      <c r="U348" s="923"/>
      <c r="V348" s="871" t="e">
        <f aca="false">IFERROR(VLOOKUP(K346,【参考】数式用!$A$5:$AB$27,MATCH(U348,【参考】数式用!$B$4:$AB$4,0)+1,0),"")))</f>
        <v>#N/A</v>
      </c>
      <c r="W348" s="847" t="s">
        <v>114</v>
      </c>
      <c r="X348" s="924"/>
      <c r="Y348" s="668" t="s">
        <v>115</v>
      </c>
      <c r="Z348" s="924"/>
      <c r="AA348" s="668" t="s">
        <v>406</v>
      </c>
      <c r="AB348" s="924"/>
      <c r="AC348" s="668" t="s">
        <v>115</v>
      </c>
      <c r="AD348" s="924"/>
      <c r="AE348" s="668" t="s">
        <v>116</v>
      </c>
      <c r="AF348" s="668" t="s">
        <v>127</v>
      </c>
      <c r="AG348" s="668" t="str">
        <f aca="false">IF(X348&gt;=1,(AB348*12+AD348)-(X348*12+Z348)+1,"")</f>
        <v/>
      </c>
      <c r="AH348" s="850" t="s">
        <v>407</v>
      </c>
      <c r="AI348" s="851" t="str">
        <f aca="false">IFERROR(ROUNDDOWN(ROUND(L346*V348,0)*M346,0)*AG348,"")</f>
        <v/>
      </c>
      <c r="AJ348" s="925" t="str">
        <f aca="false">IFERROR(ROUNDDOWN(ROUND((L346*(V348-AX346)),0)*M346,0)*AG348,"")</f>
        <v/>
      </c>
      <c r="AK348" s="853" t="e">
        <f aca="false">IFERROR(ROUNDDOWN(ROUNDDOWN(ROUND(L346*VLOOKUP(K346,【参考】数式用!$A$5:$AB$27,MATCH("新加算Ⅳ",【参考】数式用!$B$4:$AB$4,0)+1,0),0)*M346,0)*AG348*0.5,0),"")),0),0),0))</f>
        <v>#N/A</v>
      </c>
      <c r="AL348" s="926"/>
      <c r="AM348" s="941" t="e">
        <f aca="false">IFERROR(IF('別紙様式2-2（４・５月分）'!Q265="ベア加算","", IF(OR(U348="新加算Ⅰ",U348="新加算Ⅱ",U348="新加算Ⅲ",U348="新加算Ⅳ"),ROUNDDOWN(ROUND(L346*VLOOKUP(K346,【参考】数式用!$A$5:$I$27,MATCH("ベア加算",【参考】数式用!$B$4:$I$4,0)+1,0),0)*M346,0)*AG348,"")),"")),0),0))))</f>
        <v>#N/A</v>
      </c>
      <c r="AN348" s="928"/>
      <c r="AO348" s="931"/>
      <c r="AP348" s="930"/>
      <c r="AQ348" s="931"/>
      <c r="AR348" s="932"/>
      <c r="AS348" s="933"/>
      <c r="AT348" s="921"/>
      <c r="AU348" s="612"/>
      <c r="AV348" s="832" t="str">
        <f aca="false">IF(OR(AB346&lt;&gt;7,AD346&lt;&gt;3),"V列に色付け","")</f>
        <v/>
      </c>
      <c r="AW348" s="878"/>
      <c r="AX348" s="834"/>
      <c r="AY348" s="934"/>
      <c r="AZ348" s="836" t="e">
        <f aca="false">IF(AM348&lt;&gt;"",IF(AN348="○","入力済","未入力"),"")</f>
        <v>#N/A</v>
      </c>
      <c r="BA348" s="836" t="str">
        <f aca="false">IF(OR(U348="新加算Ⅰ",U348="新加算Ⅱ",U348="新加算Ⅲ",U348="新加算Ⅳ",U348="新加算Ⅴ（１）",U348="新加算Ⅴ（２）",U348="新加算Ⅴ（３）",U348="新加算ⅠⅤ（４）",U348="新加算Ⅴ（５）",U348="新加算Ⅴ（６）",U348="新加算Ⅴ（８）",U348="新加算Ⅴ（11）"),IF(OR(AO348="○",AO348="令和６年度中に満たす"),"入力済","未入力"),"")</f>
        <v/>
      </c>
      <c r="BB348" s="836" t="str">
        <f aca="false">IF(OR(U348="新加算Ⅴ（７）",U348="新加算Ⅴ（９）",U348="新加算Ⅴ（10）",U348="新加算Ⅴ（12）",U348="新加算Ⅴ（13）",U348="新加算Ⅴ（14）"),IF(OR(AP348="○",AP348="令和６年度中に満たす"),"入力済","未入力"),"")</f>
        <v/>
      </c>
      <c r="BC348" s="836" t="str">
        <f aca="false">IF(OR(U348="新加算Ⅰ",U348="新加算Ⅱ",U348="新加算Ⅲ",U348="新加算Ⅴ（１）",U348="新加算Ⅴ（３）",U348="新加算Ⅴ（８）"),IF(OR(AQ348="○",AQ348="令和６年度中に満たす"),"入力済","未入力"),"")</f>
        <v/>
      </c>
      <c r="BD348" s="935" t="str">
        <f aca="false">IF(OR(U348="新加算Ⅰ",U348="新加算Ⅱ",U348="新加算Ⅴ（１）",U348="新加算Ⅴ（２）",U348="新加算Ⅴ（３）",U348="新加算Ⅴ（４）",U348="新加算Ⅴ（５）",U348="新加算Ⅴ（６）",U348="新加算Ⅴ（７）",U348="新加算Ⅴ（９）",U348="新加算Ⅴ（10）",U348="新加算Ⅴ（12）"),IF(OR(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（病院等（老健以外）)",K346&lt;&gt;"（介護予防）短期入所療養介護（医療院）"),AR348&lt;&gt;""),1,""),"")</f>
        <v/>
      </c>
      <c r="BE348" s="832" t="str">
        <f aca="false">IF(OR(U348="新加算Ⅰ",U348="新加算Ⅴ（１）",U348="新加算Ⅴ（２）",U348="新加算Ⅴ（５）",U348="新加算Ⅴ（７）",U348="新加算Ⅴ（10）"),IF(AS348="","未入力","入力済"),"")</f>
        <v/>
      </c>
      <c r="BF348" s="832" t="str">
        <f aca="false">G346</f>
        <v/>
      </c>
      <c r="BG348" s="832"/>
      <c r="BH348" s="832"/>
    </row>
    <row r="349" customFormat="false" ht="30" hidden="false" customHeight="true" outlineLevel="0" collapsed="false">
      <c r="A349" s="731"/>
      <c r="B349" s="732"/>
      <c r="C349" s="732"/>
      <c r="D349" s="732"/>
      <c r="E349" s="732"/>
      <c r="F349" s="732"/>
      <c r="G349" s="733"/>
      <c r="H349" s="733"/>
      <c r="I349" s="733"/>
      <c r="J349" s="861"/>
      <c r="K349" s="733"/>
      <c r="L349" s="862"/>
      <c r="M349" s="863"/>
      <c r="N349" s="860" t="str">
        <f aca="false">IF('別紙様式2-2（４・５月分）'!Q265="","",'別紙様式2-2（４・５月分）'!Q265)</f>
        <v/>
      </c>
      <c r="O349" s="864"/>
      <c r="P349" s="874"/>
      <c r="Q349" s="877"/>
      <c r="R349" s="875"/>
      <c r="S349" s="870"/>
      <c r="T349" s="844"/>
      <c r="U349" s="923"/>
      <c r="V349" s="871"/>
      <c r="W349" s="847"/>
      <c r="X349" s="924"/>
      <c r="Y349" s="668"/>
      <c r="Z349" s="924"/>
      <c r="AA349" s="668"/>
      <c r="AB349" s="924"/>
      <c r="AC349" s="668"/>
      <c r="AD349" s="924"/>
      <c r="AE349" s="668"/>
      <c r="AF349" s="668"/>
      <c r="AG349" s="668"/>
      <c r="AH349" s="850"/>
      <c r="AI349" s="851"/>
      <c r="AJ349" s="925"/>
      <c r="AK349" s="853"/>
      <c r="AL349" s="926"/>
      <c r="AM349" s="941"/>
      <c r="AN349" s="928"/>
      <c r="AO349" s="931"/>
      <c r="AP349" s="930"/>
      <c r="AQ349" s="931"/>
      <c r="AR349" s="932"/>
      <c r="AS349" s="933"/>
      <c r="AT349" s="936" t="str">
        <f aca="false">IF(AV348="","",IF(OR(U348="",AND(N349="ベア加算なし",OR(U348="新加算Ⅰ",U348="新加算Ⅱ",U348="新加算Ⅲ",U348="新加算Ⅳ"),AN348=""),AND(OR(U348="新加算Ⅰ",U348="新加算Ⅱ",U348="新加算Ⅲ",U348="新加算Ⅳ"),AO348=""),AND(OR(U348="新加算Ⅰ",U348="新加算Ⅱ",U348="新加算Ⅲ"),AQ348=""),AND(OR(U348="新加算Ⅰ",U348="新加算Ⅱ"),AR348=""),AND(OR(U348="新加算Ⅰ"),AS348="")),"！記入が必要な欄（ピンク色のセル）に空欄があります。空欄を埋めてください。",""))</f>
        <v/>
      </c>
      <c r="AU349" s="612"/>
      <c r="AV349" s="832"/>
      <c r="AW349" s="878" t="str">
        <f aca="false">IF('別紙様式2-2（４・５月分）'!O265="","",'別紙様式2-2（４・５月分）'!O265)</f>
        <v/>
      </c>
      <c r="AX349" s="834"/>
      <c r="AY349" s="937"/>
      <c r="AZ349" s="836" t="str">
        <f aca="false">IF(OR(U349="新加算Ⅰ",U349="新加算Ⅱ",U349="新加算Ⅲ",U349="新加算Ⅳ",U349="新加算Ⅴ（１）",U349="新加算Ⅴ（２）",U349="新加算Ⅴ（３）",U349="新加算ⅠⅤ（４）",U349="新加算Ⅴ（５）",U349="新加算Ⅴ（６）",U349="新加算Ⅴ（８）",U349="新加算Ⅴ（11）"),IF(AJ349="○","","未入力"),"")</f>
        <v/>
      </c>
      <c r="BA349" s="836" t="str">
        <f aca="false">IF(OR(V349="新加算Ⅰ",V349="新加算Ⅱ",V349="新加算Ⅲ",V349="新加算Ⅳ",V349="新加算Ⅴ（１）",V349="新加算Ⅴ（２）",V349="新加算Ⅴ（３）",V349="新加算ⅠⅤ（４）",V349="新加算Ⅴ（５）",V349="新加算Ⅴ（６）",V349="新加算Ⅴ（８）",V349="新加算Ⅴ（11）"),IF(AK349="○","","未入力"),"")</f>
        <v/>
      </c>
      <c r="BB349" s="836" t="str">
        <f aca="false">IF(OR(V349="新加算Ⅴ（７）",V349="新加算Ⅴ（９）",V349="新加算Ⅴ（10）",V349="新加算Ⅴ（12）",V349="新加算Ⅴ（13）",V349="新加算Ⅴ（14）"),IF(AL349="○","","未入力"),"")</f>
        <v/>
      </c>
      <c r="BC349" s="836" t="str">
        <f aca="false">IF(OR(V349="新加算Ⅰ",V349="新加算Ⅱ",V349="新加算Ⅲ",V349="新加算Ⅴ（１）",V349="新加算Ⅴ（３）",V349="新加算Ⅴ（８）"),IF(AM349="○","","未入力"),"")</f>
        <v/>
      </c>
      <c r="BD349" s="935" t="str">
        <f aca="false">IF(OR(V349="新加算Ⅰ",V349="新加算Ⅱ",V349="新加算Ⅴ（１）",V349="新加算Ⅴ（２）",V349="新加算Ⅴ（３）",V349="新加算Ⅴ（４）",V349="新加算Ⅴ（５）",V349="新加算Ⅴ（６）",V349="新加算Ⅴ（７）",V349="新加算Ⅴ（９）",V349="新加算Ⅴ（10）",V349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9" s="832" t="str">
        <f aca="false">IF(AND(U349&lt;&gt;"（参考）令和７年度の移行予定",OR(V349="新加算Ⅰ",V349="新加算Ⅴ（１）",V349="新加算Ⅴ（２）",V349="新加算Ⅴ（５）",V349="新加算Ⅴ（７）",V349="新加算Ⅴ（10）")),IF(AO349="","未入力",IF(AO349="いずれも取得していない","要件を満たさない","")),"")</f>
        <v/>
      </c>
      <c r="BF349" s="832" t="str">
        <f aca="false">G346</f>
        <v/>
      </c>
      <c r="BG349" s="832"/>
      <c r="BH349" s="832"/>
    </row>
    <row r="350" customFormat="false" ht="30" hidden="false" customHeight="true" outlineLevel="0" collapsed="false">
      <c r="A350" s="617" t="n">
        <v>85</v>
      </c>
      <c r="B350" s="618" t="str">
        <f aca="false">IF(基本情報入力シート!C138="","",基本情報入力シート!C138)</f>
        <v/>
      </c>
      <c r="C350" s="618"/>
      <c r="D350" s="618"/>
      <c r="E350" s="618"/>
      <c r="F350" s="618"/>
      <c r="G350" s="619" t="str">
        <f aca="false">IF(基本情報入力シート!M138="","",基本情報入力シート!M138)</f>
        <v/>
      </c>
      <c r="H350" s="619" t="str">
        <f aca="false">IF(基本情報入力シート!R138="","",基本情報入力シート!R138)</f>
        <v/>
      </c>
      <c r="I350" s="619" t="str">
        <f aca="false">IF(基本情報入力シート!W138="","",基本情報入力シート!W138)</f>
        <v/>
      </c>
      <c r="J350" s="809" t="str">
        <f aca="false">IF(基本情報入力シート!X138="","",基本情報入力シート!X138)</f>
        <v/>
      </c>
      <c r="K350" s="619" t="str">
        <f aca="false">IF(基本情報入力シート!Y138="","",基本情報入力シート!Y138)</f>
        <v/>
      </c>
      <c r="L350" s="810" t="str">
        <f aca="false">IF(基本情報入力シート!AB138="","",基本情報入力シート!AB138)</f>
        <v/>
      </c>
      <c r="M350" s="811" t="e">
        <f aca="false">IF(基本情報入力シート!AC138="","",基本情報入力シート!AC138)</f>
        <v>#N/A</v>
      </c>
      <c r="N350" s="812" t="str">
        <f aca="false">IF('別紙様式2-2（４・５月分）'!Q266="","",'別紙様式2-2（４・５月分）'!Q266)</f>
        <v/>
      </c>
      <c r="O350" s="864" t="e">
        <f aca="false">IF(SUM('別紙様式2-2（４・５月分）'!R266:R268)=0,"",SUM('別紙様式2-2（４・５月分）'!R266:R268))</f>
        <v>#N/A</v>
      </c>
      <c r="P350" s="814" t="e">
        <f aca="false">IFERROR(VLOOKUP('別紙様式2-2（４・５月分）'!AR266,【参考】数式用!$AT$5:$AU$22,2,FALSE),"")))</f>
        <v>#N/A</v>
      </c>
      <c r="Q350" s="814"/>
      <c r="R350" s="814"/>
      <c r="S350" s="865" t="e">
        <f aca="false">IFERROR(VLOOKUP(K350,【参考】数式用!$A$5:$AB$27,MATCH(P350,【参考】数式用!$B$4:$AB$4,0)+1,0),"")))</f>
        <v>#N/A</v>
      </c>
      <c r="T350" s="816" t="s">
        <v>463</v>
      </c>
      <c r="U350" s="904" t="str">
        <f aca="false">IF('別紙様式2-3（６月以降分）'!U350="","",'別紙様式2-3（６月以降分）'!U350)</f>
        <v/>
      </c>
      <c r="V350" s="866" t="e">
        <f aca="false">IFERROR(VLOOKUP(K350,【参考】数式用!$A$5:$AB$27,MATCH(U350,【参考】数式用!$B$4:$AB$4,0)+1,0),"")))</f>
        <v>#N/A</v>
      </c>
      <c r="W350" s="819" t="s">
        <v>114</v>
      </c>
      <c r="X350" s="905" t="n">
        <f aca="false">'別紙様式2-3（６月以降分）'!X350</f>
        <v>6</v>
      </c>
      <c r="Y350" s="627" t="s">
        <v>115</v>
      </c>
      <c r="Z350" s="905" t="n">
        <f aca="false">'別紙様式2-3（６月以降分）'!Z350</f>
        <v>6</v>
      </c>
      <c r="AA350" s="627" t="s">
        <v>406</v>
      </c>
      <c r="AB350" s="905" t="n">
        <f aca="false">'別紙様式2-3（６月以降分）'!AB350</f>
        <v>7</v>
      </c>
      <c r="AC350" s="627" t="s">
        <v>115</v>
      </c>
      <c r="AD350" s="905" t="n">
        <f aca="false">'別紙様式2-3（６月以降分）'!AD350</f>
        <v>3</v>
      </c>
      <c r="AE350" s="627" t="s">
        <v>116</v>
      </c>
      <c r="AF350" s="627" t="s">
        <v>127</v>
      </c>
      <c r="AG350" s="627" t="n">
        <f aca="false">IF(X350&gt;=1,(AB350*12+AD350)-(X350*12+Z350)+1,"")</f>
        <v>10</v>
      </c>
      <c r="AH350" s="822" t="s">
        <v>407</v>
      </c>
      <c r="AI350" s="867" t="str">
        <f aca="false">'別紙様式2-3（６月以降分）'!AI350</f>
        <v/>
      </c>
      <c r="AJ350" s="906" t="str">
        <f aca="false">'別紙様式2-3（６月以降分）'!AJ350</f>
        <v/>
      </c>
      <c r="AK350" s="938" t="n">
        <f aca="false">'別紙様式2-3（６月以降分）'!AK350</f>
        <v>0</v>
      </c>
      <c r="AL350" s="908" t="str">
        <f aca="false">IF('別紙様式2-3（６月以降分）'!AL350="","",'別紙様式2-3（６月以降分）'!AL350)</f>
        <v/>
      </c>
      <c r="AM350" s="909" t="n">
        <f aca="false">'別紙様式2-3（６月以降分）'!AM350</f>
        <v>0</v>
      </c>
      <c r="AN350" s="910" t="str">
        <f aca="false">IF('別紙様式2-3（６月以降分）'!AN350="","",'別紙様式2-3（６月以降分）'!AN350)</f>
        <v/>
      </c>
      <c r="AO350" s="705" t="str">
        <f aca="false">IF('別紙様式2-3（６月以降分）'!AO350="","",'別紙様式2-3（６月以降分）'!AO350)</f>
        <v/>
      </c>
      <c r="AP350" s="912" t="str">
        <f aca="false">IF('別紙様式2-3（６月以降分）'!AP350="","",'別紙様式2-3（６月以降分）'!AP350)</f>
        <v/>
      </c>
      <c r="AQ350" s="705" t="str">
        <f aca="false">IF('別紙様式2-3（６月以降分）'!AQ350="","",'別紙様式2-3（６月以降分）'!AQ350)</f>
        <v/>
      </c>
      <c r="AR350" s="914" t="str">
        <f aca="false">IF('別紙様式2-3（６月以降分）'!AR350="","",'別紙様式2-3（６月以降分）'!AR350)</f>
        <v/>
      </c>
      <c r="AS350" s="915" t="str">
        <f aca="false">IF('別紙様式2-3（６月以降分）'!AS350="","",'別紙様式2-3（６月以降分）'!AS350)</f>
        <v/>
      </c>
      <c r="AT350" s="916" t="str">
        <f aca="false">IF(AV352="","",IF(V352&lt;V350,"！加算の要件上は問題ありませんが、令和６年度当初の新加算の加算率と比較して、移行後の加算率が下がる計画になっています。",""))</f>
        <v/>
      </c>
      <c r="AU350" s="939"/>
      <c r="AV350" s="918"/>
      <c r="AW350" s="878" t="str">
        <f aca="false">IF('別紙様式2-2（４・５月分）'!O266="","",'別紙様式2-2（４・５月分）'!O266)</f>
        <v/>
      </c>
      <c r="AX350" s="834" t="e">
        <f aca="false">IF(SUM('別紙様式2-2（４・５月分）'!P266:P268)=0,"",SUM('別紙様式2-2（４・５月分）'!P266:P268))</f>
        <v>#N/A</v>
      </c>
      <c r="AY350" s="920" t="e">
        <f aca="false">IFERROR(VLOOKUP(K350,【参考】数式用!$AJ$2:$AK$24,2,FALSE),"")))</f>
        <v>#N/A</v>
      </c>
      <c r="AZ350" s="685"/>
      <c r="BE350" s="12"/>
      <c r="BF350" s="832" t="str">
        <f aca="false">G350</f>
        <v/>
      </c>
      <c r="BG350" s="832"/>
      <c r="BH350" s="832"/>
    </row>
    <row r="351" customFormat="false" ht="15" hidden="false" customHeight="true" outlineLevel="0" collapsed="false">
      <c r="A351" s="617"/>
      <c r="B351" s="618"/>
      <c r="C351" s="618"/>
      <c r="D351" s="618"/>
      <c r="E351" s="618"/>
      <c r="F351" s="618"/>
      <c r="G351" s="619"/>
      <c r="H351" s="619"/>
      <c r="I351" s="619"/>
      <c r="J351" s="809"/>
      <c r="K351" s="619"/>
      <c r="L351" s="810"/>
      <c r="M351" s="811"/>
      <c r="N351" s="838" t="str">
        <f aca="false">IF('別紙様式2-2（４・５月分）'!Q267="","",'別紙様式2-2（４・５月分）'!Q267)</f>
        <v/>
      </c>
      <c r="O351" s="864"/>
      <c r="P351" s="814"/>
      <c r="Q351" s="814"/>
      <c r="R351" s="814"/>
      <c r="S351" s="865"/>
      <c r="T351" s="816"/>
      <c r="U351" s="904"/>
      <c r="V351" s="866"/>
      <c r="W351" s="819"/>
      <c r="X351" s="905"/>
      <c r="Y351" s="627"/>
      <c r="Z351" s="905"/>
      <c r="AA351" s="627"/>
      <c r="AB351" s="905"/>
      <c r="AC351" s="627"/>
      <c r="AD351" s="905"/>
      <c r="AE351" s="627"/>
      <c r="AF351" s="627"/>
      <c r="AG351" s="627"/>
      <c r="AH351" s="822"/>
      <c r="AI351" s="867"/>
      <c r="AJ351" s="906"/>
      <c r="AK351" s="938"/>
      <c r="AL351" s="908"/>
      <c r="AM351" s="909"/>
      <c r="AN351" s="910"/>
      <c r="AO351" s="705"/>
      <c r="AP351" s="912"/>
      <c r="AQ351" s="705"/>
      <c r="AR351" s="914"/>
      <c r="AS351" s="915"/>
      <c r="AT351" s="921" t="str">
        <f aca="false">IF(AV352="","",IF(OR(AB352="",AB352&lt;&gt;7,AD352="",AD352&lt;&gt;3),"！算定期間の終わりが令和７年３月になっていません。年度内の廃止予定等がなければ、算定対象月を令和７年３月にしてください。",""))</f>
        <v/>
      </c>
      <c r="AU351" s="939"/>
      <c r="AV351" s="918"/>
      <c r="AW351" s="878" t="str">
        <f aca="false">IF('別紙様式2-2（４・５月分）'!O267="","",'別紙様式2-2（４・５月分）'!O267)</f>
        <v/>
      </c>
      <c r="AX351" s="834"/>
      <c r="AY351" s="920"/>
      <c r="AZ351" s="574"/>
      <c r="BE351" s="12"/>
      <c r="BF351" s="832" t="str">
        <f aca="false">G350</f>
        <v/>
      </c>
      <c r="BG351" s="832"/>
      <c r="BH351" s="832"/>
    </row>
    <row r="352" customFormat="false" ht="15" hidden="false" customHeight="true" outlineLevel="0" collapsed="false">
      <c r="A352" s="617"/>
      <c r="B352" s="618"/>
      <c r="C352" s="618"/>
      <c r="D352" s="618"/>
      <c r="E352" s="618"/>
      <c r="F352" s="618"/>
      <c r="G352" s="619"/>
      <c r="H352" s="619"/>
      <c r="I352" s="619"/>
      <c r="J352" s="809"/>
      <c r="K352" s="619"/>
      <c r="L352" s="810"/>
      <c r="M352" s="811"/>
      <c r="N352" s="838"/>
      <c r="O352" s="864"/>
      <c r="P352" s="874" t="s">
        <v>118</v>
      </c>
      <c r="Q352" s="877" t="e">
        <f aca="false">IFERROR(VLOOKUP('別紙様式2-2（４・５月分）'!AR266,【参考】数式用!$AT$5:$AV$22,3,FALSE),"")))</f>
        <v>#N/A</v>
      </c>
      <c r="R352" s="875" t="s">
        <v>120</v>
      </c>
      <c r="S352" s="876" t="e">
        <f aca="false">IFERROR(VLOOKUP(K350,【参考】数式用!$A$5:$AB$27,MATCH(Q352,【参考】数式用!$B$4:$AB$4,0)+1,0),"")))</f>
        <v>#N/A</v>
      </c>
      <c r="T352" s="844" t="s">
        <v>464</v>
      </c>
      <c r="U352" s="923"/>
      <c r="V352" s="871" t="e">
        <f aca="false">IFERROR(VLOOKUP(K350,【参考】数式用!$A$5:$AB$27,MATCH(U352,【参考】数式用!$B$4:$AB$4,0)+1,0),"")))</f>
        <v>#N/A</v>
      </c>
      <c r="W352" s="847" t="s">
        <v>114</v>
      </c>
      <c r="X352" s="924"/>
      <c r="Y352" s="668" t="s">
        <v>115</v>
      </c>
      <c r="Z352" s="924"/>
      <c r="AA352" s="668" t="s">
        <v>406</v>
      </c>
      <c r="AB352" s="924"/>
      <c r="AC352" s="668" t="s">
        <v>115</v>
      </c>
      <c r="AD352" s="924"/>
      <c r="AE352" s="668" t="s">
        <v>116</v>
      </c>
      <c r="AF352" s="668" t="s">
        <v>127</v>
      </c>
      <c r="AG352" s="668" t="str">
        <f aca="false">IF(X352&gt;=1,(AB352*12+AD352)-(X352*12+Z352)+1,"")</f>
        <v/>
      </c>
      <c r="AH352" s="850" t="s">
        <v>407</v>
      </c>
      <c r="AI352" s="851" t="str">
        <f aca="false">IFERROR(ROUNDDOWN(ROUND(L350*V352,0)*M350,0)*AG352,"")</f>
        <v/>
      </c>
      <c r="AJ352" s="925" t="str">
        <f aca="false">IFERROR(ROUNDDOWN(ROUND((L350*(V352-AX350)),0)*M350,0)*AG352,"")</f>
        <v/>
      </c>
      <c r="AK352" s="853" t="e">
        <f aca="false">IFERROR(ROUNDDOWN(ROUNDDOWN(ROUND(L350*VLOOKUP(K350,【参考】数式用!$A$5:$AB$27,MATCH("新加算Ⅳ",【参考】数式用!$B$4:$AB$4,0)+1,0),0)*M350,0)*AG352*0.5,0),"")),0),0),0))</f>
        <v>#N/A</v>
      </c>
      <c r="AL352" s="926"/>
      <c r="AM352" s="941" t="e">
        <f aca="false">IFERROR(IF('別紙様式2-2（４・５月分）'!Q268="ベア加算","", IF(OR(U352="新加算Ⅰ",U352="新加算Ⅱ",U352="新加算Ⅲ",U352="新加算Ⅳ"),ROUNDDOWN(ROUND(L350*VLOOKUP(K350,【参考】数式用!$A$5:$I$27,MATCH("ベア加算",【参考】数式用!$B$4:$I$4,0)+1,0),0)*M350,0)*AG352,"")),"")),0),0))))</f>
        <v>#N/A</v>
      </c>
      <c r="AN352" s="928"/>
      <c r="AO352" s="931"/>
      <c r="AP352" s="930"/>
      <c r="AQ352" s="931"/>
      <c r="AR352" s="932"/>
      <c r="AS352" s="933"/>
      <c r="AT352" s="921"/>
      <c r="AU352" s="612"/>
      <c r="AV352" s="832" t="str">
        <f aca="false">IF(OR(AB350&lt;&gt;7,AD350&lt;&gt;3),"V列に色付け","")</f>
        <v/>
      </c>
      <c r="AW352" s="878"/>
      <c r="AX352" s="834"/>
      <c r="AY352" s="934"/>
      <c r="AZ352" s="836" t="e">
        <f aca="false">IF(AM352&lt;&gt;"",IF(AN352="○","入力済","未入力"),"")</f>
        <v>#N/A</v>
      </c>
      <c r="BA352" s="836" t="str">
        <f aca="false">IF(OR(U352="新加算Ⅰ",U352="新加算Ⅱ",U352="新加算Ⅲ",U352="新加算Ⅳ",U352="新加算Ⅴ（１）",U352="新加算Ⅴ（２）",U352="新加算Ⅴ（３）",U352="新加算ⅠⅤ（４）",U352="新加算Ⅴ（５）",U352="新加算Ⅴ（６）",U352="新加算Ⅴ（８）",U352="新加算Ⅴ（11）"),IF(OR(AO352="○",AO352="令和６年度中に満たす"),"入力済","未入力"),"")</f>
        <v/>
      </c>
      <c r="BB352" s="836" t="str">
        <f aca="false">IF(OR(U352="新加算Ⅴ（７）",U352="新加算Ⅴ（９）",U352="新加算Ⅴ（10）",U352="新加算Ⅴ（12）",U352="新加算Ⅴ（13）",U352="新加算Ⅴ（14）"),IF(OR(AP352="○",AP352="令和６年度中に満たす"),"入力済","未入力"),"")</f>
        <v/>
      </c>
      <c r="BC352" s="836" t="str">
        <f aca="false">IF(OR(U352="新加算Ⅰ",U352="新加算Ⅱ",U352="新加算Ⅲ",U352="新加算Ⅴ（１）",U352="新加算Ⅴ（３）",U352="新加算Ⅴ（８）"),IF(OR(AQ352="○",AQ352="令和６年度中に満たす"),"入力済","未入力"),"")</f>
        <v/>
      </c>
      <c r="BD352" s="935" t="str">
        <f aca="false">IF(OR(U352="新加算Ⅰ",U352="新加算Ⅱ",U352="新加算Ⅴ（１）",U352="新加算Ⅴ（２）",U352="新加算Ⅴ（３）",U352="新加算Ⅴ（４）",U352="新加算Ⅴ（５）",U352="新加算Ⅴ（６）",U352="新加算Ⅴ（７）",U352="新加算Ⅴ（９）",U352="新加算Ⅴ（10）",U352="新加算Ⅴ（12）"),IF(OR(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（病院等（老健以外）)",K350&lt;&gt;"（介護予防）短期入所療養介護（医療院）"),AR352&lt;&gt;""),1,""),"")</f>
        <v/>
      </c>
      <c r="BE352" s="832" t="str">
        <f aca="false">IF(OR(U352="新加算Ⅰ",U352="新加算Ⅴ（１）",U352="新加算Ⅴ（２）",U352="新加算Ⅴ（５）",U352="新加算Ⅴ（７）",U352="新加算Ⅴ（10）"),IF(AS352="","未入力","入力済"),"")</f>
        <v/>
      </c>
      <c r="BF352" s="832" t="str">
        <f aca="false">G350</f>
        <v/>
      </c>
      <c r="BG352" s="832"/>
      <c r="BH352" s="832"/>
    </row>
    <row r="353" customFormat="false" ht="30" hidden="false" customHeight="true" outlineLevel="0" collapsed="false">
      <c r="A353" s="617"/>
      <c r="B353" s="618"/>
      <c r="C353" s="618"/>
      <c r="D353" s="618"/>
      <c r="E353" s="618"/>
      <c r="F353" s="618"/>
      <c r="G353" s="619"/>
      <c r="H353" s="619"/>
      <c r="I353" s="619"/>
      <c r="J353" s="809"/>
      <c r="K353" s="619"/>
      <c r="L353" s="810"/>
      <c r="M353" s="811"/>
      <c r="N353" s="860" t="str">
        <f aca="false">IF('別紙様式2-2（４・５月分）'!Q268="","",'別紙様式2-2（４・５月分）'!Q268)</f>
        <v/>
      </c>
      <c r="O353" s="864"/>
      <c r="P353" s="874"/>
      <c r="Q353" s="877"/>
      <c r="R353" s="875"/>
      <c r="S353" s="876"/>
      <c r="T353" s="844"/>
      <c r="U353" s="923"/>
      <c r="V353" s="871"/>
      <c r="W353" s="847"/>
      <c r="X353" s="924"/>
      <c r="Y353" s="668"/>
      <c r="Z353" s="924"/>
      <c r="AA353" s="668"/>
      <c r="AB353" s="924"/>
      <c r="AC353" s="668"/>
      <c r="AD353" s="924"/>
      <c r="AE353" s="668"/>
      <c r="AF353" s="668"/>
      <c r="AG353" s="668"/>
      <c r="AH353" s="850"/>
      <c r="AI353" s="851"/>
      <c r="AJ353" s="925"/>
      <c r="AK353" s="853"/>
      <c r="AL353" s="926"/>
      <c r="AM353" s="941"/>
      <c r="AN353" s="928"/>
      <c r="AO353" s="931"/>
      <c r="AP353" s="930"/>
      <c r="AQ353" s="931"/>
      <c r="AR353" s="932"/>
      <c r="AS353" s="933"/>
      <c r="AT353" s="936" t="str">
        <f aca="false">IF(AV352="","",IF(OR(U352="",AND(N353="ベア加算なし",OR(U352="新加算Ⅰ",U352="新加算Ⅱ",U352="新加算Ⅲ",U352="新加算Ⅳ"),AN352=""),AND(OR(U352="新加算Ⅰ",U352="新加算Ⅱ",U352="新加算Ⅲ",U352="新加算Ⅳ"),AO352=""),AND(OR(U352="新加算Ⅰ",U352="新加算Ⅱ",U352="新加算Ⅲ"),AQ352=""),AND(OR(U352="新加算Ⅰ",U352="新加算Ⅱ"),AR352=""),AND(OR(U352="新加算Ⅰ"),AS352="")),"！記入が必要な欄（ピンク色のセル）に空欄があります。空欄を埋めてください。",""))</f>
        <v/>
      </c>
      <c r="AU353" s="612"/>
      <c r="AV353" s="832"/>
      <c r="AW353" s="878" t="str">
        <f aca="false">IF('別紙様式2-2（４・５月分）'!O268="","",'別紙様式2-2（４・５月分）'!O268)</f>
        <v/>
      </c>
      <c r="AX353" s="834"/>
      <c r="AY353" s="937"/>
      <c r="AZ353" s="836" t="str">
        <f aca="false">IF(OR(U353="新加算Ⅰ",U353="新加算Ⅱ",U353="新加算Ⅲ",U353="新加算Ⅳ",U353="新加算Ⅴ（１）",U353="新加算Ⅴ（２）",U353="新加算Ⅴ（３）",U353="新加算ⅠⅤ（４）",U353="新加算Ⅴ（５）",U353="新加算Ⅴ（６）",U353="新加算Ⅴ（８）",U353="新加算Ⅴ（11）"),IF(AJ353="○","","未入力"),"")</f>
        <v/>
      </c>
      <c r="BA353" s="836" t="str">
        <f aca="false">IF(OR(V353="新加算Ⅰ",V353="新加算Ⅱ",V353="新加算Ⅲ",V353="新加算Ⅳ",V353="新加算Ⅴ（１）",V353="新加算Ⅴ（２）",V353="新加算Ⅴ（３）",V353="新加算ⅠⅤ（４）",V353="新加算Ⅴ（５）",V353="新加算Ⅴ（６）",V353="新加算Ⅴ（８）",V353="新加算Ⅴ（11）"),IF(AK353="○","","未入力"),"")</f>
        <v/>
      </c>
      <c r="BB353" s="836" t="str">
        <f aca="false">IF(OR(V353="新加算Ⅴ（７）",V353="新加算Ⅴ（９）",V353="新加算Ⅴ（10）",V353="新加算Ⅴ（12）",V353="新加算Ⅴ（13）",V353="新加算Ⅴ（14）"),IF(AL353="○","","未入力"),"")</f>
        <v/>
      </c>
      <c r="BC353" s="836" t="str">
        <f aca="false">IF(OR(V353="新加算Ⅰ",V353="新加算Ⅱ",V353="新加算Ⅲ",V353="新加算Ⅴ（１）",V353="新加算Ⅴ（３）",V353="新加算Ⅴ（８）"),IF(AM353="○","","未入力"),"")</f>
        <v/>
      </c>
      <c r="BD353" s="935" t="str">
        <f aca="false">IF(OR(V353="新加算Ⅰ",V353="新加算Ⅱ",V353="新加算Ⅴ（１）",V353="新加算Ⅴ（２）",V353="新加算Ⅴ（３）",V353="新加算Ⅴ（４）",V353="新加算Ⅴ（５）",V353="新加算Ⅴ（６）",V353="新加算Ⅴ（７）",V353="新加算Ⅴ（９）",V353="新加算Ⅴ（10）",V353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53" s="832" t="str">
        <f aca="false">IF(AND(U353&lt;&gt;"（参考）令和７年度の移行予定",OR(V353="新加算Ⅰ",V353="新加算Ⅴ（１）",V353="新加算Ⅴ（２）",V353="新加算Ⅴ（５）",V353="新加算Ⅴ（７）",V353="新加算Ⅴ（10）")),IF(AO353="","未入力",IF(AO353="いずれも取得していない","要件を満たさない","")),"")</f>
        <v/>
      </c>
      <c r="BF353" s="832" t="str">
        <f aca="false">G350</f>
        <v/>
      </c>
      <c r="BG353" s="832"/>
      <c r="BH353" s="832"/>
    </row>
    <row r="354" customFormat="false" ht="30" hidden="false" customHeight="true" outlineLevel="0" collapsed="false">
      <c r="A354" s="731" t="n">
        <v>86</v>
      </c>
      <c r="B354" s="732" t="str">
        <f aca="false">IF(基本情報入力シート!C139="","",基本情報入力シート!C139)</f>
        <v/>
      </c>
      <c r="C354" s="732"/>
      <c r="D354" s="732"/>
      <c r="E354" s="732"/>
      <c r="F354" s="732"/>
      <c r="G354" s="733" t="str">
        <f aca="false">IF(基本情報入力シート!M139="","",基本情報入力シート!M139)</f>
        <v/>
      </c>
      <c r="H354" s="733" t="str">
        <f aca="false">IF(基本情報入力シート!R139="","",基本情報入力シート!R139)</f>
        <v/>
      </c>
      <c r="I354" s="733" t="str">
        <f aca="false">IF(基本情報入力シート!W139="","",基本情報入力シート!W139)</f>
        <v/>
      </c>
      <c r="J354" s="861" t="str">
        <f aca="false">IF(基本情報入力シート!X139="","",基本情報入力シート!X139)</f>
        <v/>
      </c>
      <c r="K354" s="733" t="str">
        <f aca="false">IF(基本情報入力シート!Y139="","",基本情報入力シート!Y139)</f>
        <v/>
      </c>
      <c r="L354" s="862" t="str">
        <f aca="false">IF(基本情報入力シート!AB139="","",基本情報入力シート!AB139)</f>
        <v/>
      </c>
      <c r="M354" s="863" t="e">
        <f aca="false">IF(基本情報入力シート!AC139="","",基本情報入力シート!AC139)</f>
        <v>#N/A</v>
      </c>
      <c r="N354" s="812" t="str">
        <f aca="false">IF('別紙様式2-2（４・５月分）'!Q269="","",'別紙様式2-2（４・５月分）'!Q269)</f>
        <v/>
      </c>
      <c r="O354" s="864" t="e">
        <f aca="false">IF(SUM('別紙様式2-2（４・５月分）'!R269:R271)=0,"",SUM('別紙様式2-2（４・５月分）'!R269:R271))</f>
        <v>#N/A</v>
      </c>
      <c r="P354" s="814" t="e">
        <f aca="false">IFERROR(VLOOKUP('別紙様式2-2（４・５月分）'!AR269,【参考】数式用!$AT$5:$AU$22,2,FALSE),"")))</f>
        <v>#N/A</v>
      </c>
      <c r="Q354" s="814"/>
      <c r="R354" s="814"/>
      <c r="S354" s="865" t="e">
        <f aca="false">IFERROR(VLOOKUP(K354,【参考】数式用!$A$5:$AB$27,MATCH(P354,【参考】数式用!$B$4:$AB$4,0)+1,0),"")))</f>
        <v>#N/A</v>
      </c>
      <c r="T354" s="816" t="s">
        <v>463</v>
      </c>
      <c r="U354" s="904" t="str">
        <f aca="false">IF('別紙様式2-3（６月以降分）'!U354="","",'別紙様式2-3（６月以降分）'!U354)</f>
        <v/>
      </c>
      <c r="V354" s="866" t="e">
        <f aca="false">IFERROR(VLOOKUP(K354,【参考】数式用!$A$5:$AB$27,MATCH(U354,【参考】数式用!$B$4:$AB$4,0)+1,0),"")))</f>
        <v>#N/A</v>
      </c>
      <c r="W354" s="819" t="s">
        <v>114</v>
      </c>
      <c r="X354" s="905" t="n">
        <f aca="false">'別紙様式2-3（６月以降分）'!X354</f>
        <v>6</v>
      </c>
      <c r="Y354" s="627" t="s">
        <v>115</v>
      </c>
      <c r="Z354" s="905" t="n">
        <f aca="false">'別紙様式2-3（６月以降分）'!Z354</f>
        <v>6</v>
      </c>
      <c r="AA354" s="627" t="s">
        <v>406</v>
      </c>
      <c r="AB354" s="905" t="n">
        <f aca="false">'別紙様式2-3（６月以降分）'!AB354</f>
        <v>7</v>
      </c>
      <c r="AC354" s="627" t="s">
        <v>115</v>
      </c>
      <c r="AD354" s="905" t="n">
        <f aca="false">'別紙様式2-3（６月以降分）'!AD354</f>
        <v>3</v>
      </c>
      <c r="AE354" s="627" t="s">
        <v>116</v>
      </c>
      <c r="AF354" s="627" t="s">
        <v>127</v>
      </c>
      <c r="AG354" s="627" t="n">
        <f aca="false">IF(X354&gt;=1,(AB354*12+AD354)-(X354*12+Z354)+1,"")</f>
        <v>10</v>
      </c>
      <c r="AH354" s="822" t="s">
        <v>407</v>
      </c>
      <c r="AI354" s="867" t="str">
        <f aca="false">'別紙様式2-3（６月以降分）'!AI354</f>
        <v/>
      </c>
      <c r="AJ354" s="906" t="str">
        <f aca="false">'別紙様式2-3（６月以降分）'!AJ354</f>
        <v/>
      </c>
      <c r="AK354" s="938" t="n">
        <f aca="false">'別紙様式2-3（６月以降分）'!AK354</f>
        <v>0</v>
      </c>
      <c r="AL354" s="908" t="str">
        <f aca="false">IF('別紙様式2-3（６月以降分）'!AL354="","",'別紙様式2-3（６月以降分）'!AL354)</f>
        <v/>
      </c>
      <c r="AM354" s="909" t="n">
        <f aca="false">'別紙様式2-3（６月以降分）'!AM354</f>
        <v>0</v>
      </c>
      <c r="AN354" s="910" t="str">
        <f aca="false">IF('別紙様式2-3（６月以降分）'!AN354="","",'別紙様式2-3（６月以降分）'!AN354)</f>
        <v/>
      </c>
      <c r="AO354" s="705" t="str">
        <f aca="false">IF('別紙様式2-3（６月以降分）'!AO354="","",'別紙様式2-3（６月以降分）'!AO354)</f>
        <v/>
      </c>
      <c r="AP354" s="912" t="str">
        <f aca="false">IF('別紙様式2-3（６月以降分）'!AP354="","",'別紙様式2-3（６月以降分）'!AP354)</f>
        <v/>
      </c>
      <c r="AQ354" s="705" t="str">
        <f aca="false">IF('別紙様式2-3（６月以降分）'!AQ354="","",'別紙様式2-3（６月以降分）'!AQ354)</f>
        <v/>
      </c>
      <c r="AR354" s="914" t="str">
        <f aca="false">IF('別紙様式2-3（６月以降分）'!AR354="","",'別紙様式2-3（６月以降分）'!AR354)</f>
        <v/>
      </c>
      <c r="AS354" s="915" t="str">
        <f aca="false">IF('別紙様式2-3（６月以降分）'!AS354="","",'別紙様式2-3（６月以降分）'!AS354)</f>
        <v/>
      </c>
      <c r="AT354" s="916" t="str">
        <f aca="false">IF(AV356="","",IF(V356&lt;V354,"！加算の要件上は問題ありませんが、令和６年度当初の新加算の加算率と比較して、移行後の加算率が下がる計画になっています。",""))</f>
        <v/>
      </c>
      <c r="AU354" s="939"/>
      <c r="AV354" s="918"/>
      <c r="AW354" s="878" t="str">
        <f aca="false">IF('別紙様式2-2（４・５月分）'!O269="","",'別紙様式2-2（４・５月分）'!O269)</f>
        <v/>
      </c>
      <c r="AX354" s="834" t="e">
        <f aca="false">IF(SUM('別紙様式2-2（４・５月分）'!P269:P271)=0,"",SUM('別紙様式2-2（４・５月分）'!P269:P271))</f>
        <v>#N/A</v>
      </c>
      <c r="AY354" s="940" t="e">
        <f aca="false">IFERROR(VLOOKUP(K354,【参考】数式用!$AJ$2:$AK$24,2,FALSE),"")))</f>
        <v>#N/A</v>
      </c>
      <c r="AZ354" s="685"/>
      <c r="BE354" s="12"/>
      <c r="BF354" s="832" t="str">
        <f aca="false">G354</f>
        <v/>
      </c>
      <c r="BG354" s="832"/>
      <c r="BH354" s="832"/>
    </row>
    <row r="355" customFormat="false" ht="15" hidden="false" customHeight="true" outlineLevel="0" collapsed="false">
      <c r="A355" s="731"/>
      <c r="B355" s="732"/>
      <c r="C355" s="732"/>
      <c r="D355" s="732"/>
      <c r="E355" s="732"/>
      <c r="F355" s="732"/>
      <c r="G355" s="733"/>
      <c r="H355" s="733"/>
      <c r="I355" s="733"/>
      <c r="J355" s="861"/>
      <c r="K355" s="733"/>
      <c r="L355" s="862"/>
      <c r="M355" s="863"/>
      <c r="N355" s="838" t="str">
        <f aca="false">IF('別紙様式2-2（４・５月分）'!Q270="","",'別紙様式2-2（４・５月分）'!Q270)</f>
        <v/>
      </c>
      <c r="O355" s="864"/>
      <c r="P355" s="814"/>
      <c r="Q355" s="814"/>
      <c r="R355" s="814"/>
      <c r="S355" s="865"/>
      <c r="T355" s="816"/>
      <c r="U355" s="904"/>
      <c r="V355" s="866"/>
      <c r="W355" s="819"/>
      <c r="X355" s="905"/>
      <c r="Y355" s="627"/>
      <c r="Z355" s="905"/>
      <c r="AA355" s="627"/>
      <c r="AB355" s="905"/>
      <c r="AC355" s="627"/>
      <c r="AD355" s="905"/>
      <c r="AE355" s="627"/>
      <c r="AF355" s="627"/>
      <c r="AG355" s="627"/>
      <c r="AH355" s="822"/>
      <c r="AI355" s="867"/>
      <c r="AJ355" s="906"/>
      <c r="AK355" s="938"/>
      <c r="AL355" s="908"/>
      <c r="AM355" s="909"/>
      <c r="AN355" s="910"/>
      <c r="AO355" s="705"/>
      <c r="AP355" s="912"/>
      <c r="AQ355" s="705"/>
      <c r="AR355" s="914"/>
      <c r="AS355" s="915"/>
      <c r="AT355" s="921" t="str">
        <f aca="false">IF(AV356="","",IF(OR(AB356="",AB356&lt;&gt;7,AD356="",AD356&lt;&gt;3),"！算定期間の終わりが令和７年３月になっていません。年度内の廃止予定等がなければ、算定対象月を令和７年３月にしてください。",""))</f>
        <v/>
      </c>
      <c r="AU355" s="939"/>
      <c r="AV355" s="918"/>
      <c r="AW355" s="878" t="str">
        <f aca="false">IF('別紙様式2-2（４・５月分）'!O270="","",'別紙様式2-2（４・５月分）'!O270)</f>
        <v/>
      </c>
      <c r="AX355" s="834"/>
      <c r="AY355" s="940"/>
      <c r="AZ355" s="574"/>
      <c r="BE355" s="12"/>
      <c r="BF355" s="832" t="str">
        <f aca="false">G354</f>
        <v/>
      </c>
      <c r="BG355" s="832"/>
      <c r="BH355" s="832"/>
    </row>
    <row r="356" customFormat="false" ht="15" hidden="false" customHeight="true" outlineLevel="0" collapsed="false">
      <c r="A356" s="731"/>
      <c r="B356" s="732"/>
      <c r="C356" s="732"/>
      <c r="D356" s="732"/>
      <c r="E356" s="732"/>
      <c r="F356" s="732"/>
      <c r="G356" s="733"/>
      <c r="H356" s="733"/>
      <c r="I356" s="733"/>
      <c r="J356" s="861"/>
      <c r="K356" s="733"/>
      <c r="L356" s="862"/>
      <c r="M356" s="863"/>
      <c r="N356" s="838"/>
      <c r="O356" s="864"/>
      <c r="P356" s="874" t="s">
        <v>118</v>
      </c>
      <c r="Q356" s="877" t="e">
        <f aca="false">IFERROR(VLOOKUP('別紙様式2-2（４・５月分）'!AR269,【参考】数式用!$AT$5:$AV$22,3,FALSE),"")))</f>
        <v>#N/A</v>
      </c>
      <c r="R356" s="875" t="s">
        <v>120</v>
      </c>
      <c r="S356" s="870" t="e">
        <f aca="false">IFERROR(VLOOKUP(K354,【参考】数式用!$A$5:$AB$27,MATCH(Q356,【参考】数式用!$B$4:$AB$4,0)+1,0),"")))</f>
        <v>#N/A</v>
      </c>
      <c r="T356" s="844" t="s">
        <v>464</v>
      </c>
      <c r="U356" s="923"/>
      <c r="V356" s="871" t="e">
        <f aca="false">IFERROR(VLOOKUP(K354,【参考】数式用!$A$5:$AB$27,MATCH(U356,【参考】数式用!$B$4:$AB$4,0)+1,0),"")))</f>
        <v>#N/A</v>
      </c>
      <c r="W356" s="847" t="s">
        <v>114</v>
      </c>
      <c r="X356" s="924"/>
      <c r="Y356" s="668" t="s">
        <v>115</v>
      </c>
      <c r="Z356" s="924"/>
      <c r="AA356" s="668" t="s">
        <v>406</v>
      </c>
      <c r="AB356" s="924"/>
      <c r="AC356" s="668" t="s">
        <v>115</v>
      </c>
      <c r="AD356" s="924"/>
      <c r="AE356" s="668" t="s">
        <v>116</v>
      </c>
      <c r="AF356" s="668" t="s">
        <v>127</v>
      </c>
      <c r="AG356" s="668" t="str">
        <f aca="false">IF(X356&gt;=1,(AB356*12+AD356)-(X356*12+Z356)+1,"")</f>
        <v/>
      </c>
      <c r="AH356" s="850" t="s">
        <v>407</v>
      </c>
      <c r="AI356" s="851" t="str">
        <f aca="false">IFERROR(ROUNDDOWN(ROUND(L354*V356,0)*M354,0)*AG356,"")</f>
        <v/>
      </c>
      <c r="AJ356" s="925" t="str">
        <f aca="false">IFERROR(ROUNDDOWN(ROUND((L354*(V356-AX354)),0)*M354,0)*AG356,"")</f>
        <v/>
      </c>
      <c r="AK356" s="853" t="e">
        <f aca="false">IFERROR(ROUNDDOWN(ROUNDDOWN(ROUND(L354*VLOOKUP(K354,【参考】数式用!$A$5:$AB$27,MATCH("新加算Ⅳ",【参考】数式用!$B$4:$AB$4,0)+1,0),0)*M354,0)*AG356*0.5,0),"")),0),0),0))</f>
        <v>#N/A</v>
      </c>
      <c r="AL356" s="926"/>
      <c r="AM356" s="941" t="e">
        <f aca="false">IFERROR(IF('別紙様式2-2（４・５月分）'!Q271="ベア加算","", IF(OR(U356="新加算Ⅰ",U356="新加算Ⅱ",U356="新加算Ⅲ",U356="新加算Ⅳ"),ROUNDDOWN(ROUND(L354*VLOOKUP(K354,【参考】数式用!$A$5:$I$27,MATCH("ベア加算",【参考】数式用!$B$4:$I$4,0)+1,0),0)*M354,0)*AG356,"")),"")),0),0))))</f>
        <v>#N/A</v>
      </c>
      <c r="AN356" s="928"/>
      <c r="AO356" s="931"/>
      <c r="AP356" s="930"/>
      <c r="AQ356" s="931"/>
      <c r="AR356" s="932"/>
      <c r="AS356" s="933"/>
      <c r="AT356" s="921"/>
      <c r="AU356" s="612"/>
      <c r="AV356" s="832" t="str">
        <f aca="false">IF(OR(AB354&lt;&gt;7,AD354&lt;&gt;3),"V列に色付け","")</f>
        <v/>
      </c>
      <c r="AW356" s="878"/>
      <c r="AX356" s="834"/>
      <c r="AY356" s="934"/>
      <c r="AZ356" s="836" t="e">
        <f aca="false">IF(AM356&lt;&gt;"",IF(AN356="○","入力済","未入力"),"")</f>
        <v>#N/A</v>
      </c>
      <c r="BA356" s="836" t="str">
        <f aca="false">IF(OR(U356="新加算Ⅰ",U356="新加算Ⅱ",U356="新加算Ⅲ",U356="新加算Ⅳ",U356="新加算Ⅴ（１）",U356="新加算Ⅴ（２）",U356="新加算Ⅴ（３）",U356="新加算ⅠⅤ（４）",U356="新加算Ⅴ（５）",U356="新加算Ⅴ（６）",U356="新加算Ⅴ（８）",U356="新加算Ⅴ（11）"),IF(OR(AO356="○",AO356="令和６年度中に満たす"),"入力済","未入力"),"")</f>
        <v/>
      </c>
      <c r="BB356" s="836" t="str">
        <f aca="false">IF(OR(U356="新加算Ⅴ（７）",U356="新加算Ⅴ（９）",U356="新加算Ⅴ（10）",U356="新加算Ⅴ（12）",U356="新加算Ⅴ（13）",U356="新加算Ⅴ（14）"),IF(OR(AP356="○",AP356="令和６年度中に満たす"),"入力済","未入力"),"")</f>
        <v/>
      </c>
      <c r="BC356" s="836" t="str">
        <f aca="false">IF(OR(U356="新加算Ⅰ",U356="新加算Ⅱ",U356="新加算Ⅲ",U356="新加算Ⅴ（１）",U356="新加算Ⅴ（３）",U356="新加算Ⅴ（８）"),IF(OR(AQ356="○",AQ356="令和６年度中に満たす"),"入力済","未入力"),"")</f>
        <v/>
      </c>
      <c r="BD356" s="935" t="str">
        <f aca="false">IF(OR(U356="新加算Ⅰ",U356="新加算Ⅱ",U356="新加算Ⅴ（１）",U356="新加算Ⅴ（２）",U356="新加算Ⅴ（３）",U356="新加算Ⅴ（４）",U356="新加算Ⅴ（５）",U356="新加算Ⅴ（６）",U356="新加算Ⅴ（７）",U356="新加算Ⅴ（９）",U356="新加算Ⅴ（10）",U356="新加算Ⅴ（12）"),IF(OR(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（病院等（老健以外）)",K354&lt;&gt;"（介護予防）短期入所療養介護（医療院）"),AR356&lt;&gt;""),1,""),"")</f>
        <v/>
      </c>
      <c r="BE356" s="832" t="str">
        <f aca="false">IF(OR(U356="新加算Ⅰ",U356="新加算Ⅴ（１）",U356="新加算Ⅴ（２）",U356="新加算Ⅴ（５）",U356="新加算Ⅴ（７）",U356="新加算Ⅴ（10）"),IF(AS356="","未入力","入力済"),"")</f>
        <v/>
      </c>
      <c r="BF356" s="832" t="str">
        <f aca="false">G354</f>
        <v/>
      </c>
      <c r="BG356" s="832"/>
      <c r="BH356" s="832"/>
    </row>
    <row r="357" customFormat="false" ht="30" hidden="false" customHeight="true" outlineLevel="0" collapsed="false">
      <c r="A357" s="731"/>
      <c r="B357" s="732"/>
      <c r="C357" s="732"/>
      <c r="D357" s="732"/>
      <c r="E357" s="732"/>
      <c r="F357" s="732"/>
      <c r="G357" s="733"/>
      <c r="H357" s="733"/>
      <c r="I357" s="733"/>
      <c r="J357" s="861"/>
      <c r="K357" s="733"/>
      <c r="L357" s="862"/>
      <c r="M357" s="863"/>
      <c r="N357" s="860" t="str">
        <f aca="false">IF('別紙様式2-2（４・５月分）'!Q271="","",'別紙様式2-2（４・５月分）'!Q271)</f>
        <v/>
      </c>
      <c r="O357" s="864"/>
      <c r="P357" s="874"/>
      <c r="Q357" s="877"/>
      <c r="R357" s="875"/>
      <c r="S357" s="870"/>
      <c r="T357" s="844"/>
      <c r="U357" s="923"/>
      <c r="V357" s="871"/>
      <c r="W357" s="847"/>
      <c r="X357" s="924"/>
      <c r="Y357" s="668"/>
      <c r="Z357" s="924"/>
      <c r="AA357" s="668"/>
      <c r="AB357" s="924"/>
      <c r="AC357" s="668"/>
      <c r="AD357" s="924"/>
      <c r="AE357" s="668"/>
      <c r="AF357" s="668"/>
      <c r="AG357" s="668"/>
      <c r="AH357" s="850"/>
      <c r="AI357" s="851"/>
      <c r="AJ357" s="925"/>
      <c r="AK357" s="853"/>
      <c r="AL357" s="926"/>
      <c r="AM357" s="941"/>
      <c r="AN357" s="928"/>
      <c r="AO357" s="931"/>
      <c r="AP357" s="930"/>
      <c r="AQ357" s="931"/>
      <c r="AR357" s="932"/>
      <c r="AS357" s="933"/>
      <c r="AT357" s="936" t="str">
        <f aca="false">IF(AV356="","",IF(OR(U356="",AND(N357="ベア加算なし",OR(U356="新加算Ⅰ",U356="新加算Ⅱ",U356="新加算Ⅲ",U356="新加算Ⅳ"),AN356=""),AND(OR(U356="新加算Ⅰ",U356="新加算Ⅱ",U356="新加算Ⅲ",U356="新加算Ⅳ"),AO356=""),AND(OR(U356="新加算Ⅰ",U356="新加算Ⅱ",U356="新加算Ⅲ"),AQ356=""),AND(OR(U356="新加算Ⅰ",U356="新加算Ⅱ"),AR356=""),AND(OR(U356="新加算Ⅰ"),AS356="")),"！記入が必要な欄（ピンク色のセル）に空欄があります。空欄を埋めてください。",""))</f>
        <v/>
      </c>
      <c r="AU357" s="612"/>
      <c r="AV357" s="832"/>
      <c r="AW357" s="878" t="str">
        <f aca="false">IF('別紙様式2-2（４・５月分）'!O271="","",'別紙様式2-2（４・５月分）'!O271)</f>
        <v/>
      </c>
      <c r="AX357" s="834"/>
      <c r="AY357" s="937"/>
      <c r="AZ357" s="836" t="str">
        <f aca="false">IF(OR(U357="新加算Ⅰ",U357="新加算Ⅱ",U357="新加算Ⅲ",U357="新加算Ⅳ",U357="新加算Ⅴ（１）",U357="新加算Ⅴ（２）",U357="新加算Ⅴ（３）",U357="新加算ⅠⅤ（４）",U357="新加算Ⅴ（５）",U357="新加算Ⅴ（６）",U357="新加算Ⅴ（８）",U357="新加算Ⅴ（11）"),IF(AJ357="○","","未入力"),"")</f>
        <v/>
      </c>
      <c r="BA357" s="836" t="str">
        <f aca="false">IF(OR(V357="新加算Ⅰ",V357="新加算Ⅱ",V357="新加算Ⅲ",V357="新加算Ⅳ",V357="新加算Ⅴ（１）",V357="新加算Ⅴ（２）",V357="新加算Ⅴ（３）",V357="新加算ⅠⅤ（４）",V357="新加算Ⅴ（５）",V357="新加算Ⅴ（６）",V357="新加算Ⅴ（８）",V357="新加算Ⅴ（11）"),IF(AK357="○","","未入力"),"")</f>
        <v/>
      </c>
      <c r="BB357" s="836" t="str">
        <f aca="false">IF(OR(V357="新加算Ⅴ（７）",V357="新加算Ⅴ（９）",V357="新加算Ⅴ（10）",V357="新加算Ⅴ（12）",V357="新加算Ⅴ（13）",V357="新加算Ⅴ（14）"),IF(AL357="○","","未入力"),"")</f>
        <v/>
      </c>
      <c r="BC357" s="836" t="str">
        <f aca="false">IF(OR(V357="新加算Ⅰ",V357="新加算Ⅱ",V357="新加算Ⅲ",V357="新加算Ⅴ（１）",V357="新加算Ⅴ（３）",V357="新加算Ⅴ（８）"),IF(AM357="○","","未入力"),"")</f>
        <v/>
      </c>
      <c r="BD357" s="935" t="str">
        <f aca="false">IF(OR(V357="新加算Ⅰ",V357="新加算Ⅱ",V357="新加算Ⅴ（１）",V357="新加算Ⅴ（２）",V357="新加算Ⅴ（３）",V357="新加算Ⅴ（４）",V357="新加算Ⅴ（５）",V357="新加算Ⅴ（６）",V357="新加算Ⅴ（７）",V357="新加算Ⅴ（９）",V357="新加算Ⅴ（10）",V357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57" s="832" t="str">
        <f aca="false">IF(AND(U357&lt;&gt;"（参考）令和７年度の移行予定",OR(V357="新加算Ⅰ",V357="新加算Ⅴ（１）",V357="新加算Ⅴ（２）",V357="新加算Ⅴ（５）",V357="新加算Ⅴ（７）",V357="新加算Ⅴ（10）")),IF(AO357="","未入力",IF(AO357="いずれも取得していない","要件を満たさない","")),"")</f>
        <v/>
      </c>
      <c r="BF357" s="832" t="str">
        <f aca="false">G354</f>
        <v/>
      </c>
      <c r="BG357" s="832"/>
      <c r="BH357" s="832"/>
    </row>
    <row r="358" customFormat="false" ht="30" hidden="false" customHeight="true" outlineLevel="0" collapsed="false">
      <c r="A358" s="617" t="n">
        <v>87</v>
      </c>
      <c r="B358" s="618" t="str">
        <f aca="false">IF(基本情報入力シート!C140="","",基本情報入力シート!C140)</f>
        <v/>
      </c>
      <c r="C358" s="618"/>
      <c r="D358" s="618"/>
      <c r="E358" s="618"/>
      <c r="F358" s="618"/>
      <c r="G358" s="619" t="str">
        <f aca="false">IF(基本情報入力シート!M140="","",基本情報入力シート!M140)</f>
        <v/>
      </c>
      <c r="H358" s="619" t="str">
        <f aca="false">IF(基本情報入力シート!R140="","",基本情報入力シート!R140)</f>
        <v/>
      </c>
      <c r="I358" s="619" t="str">
        <f aca="false">IF(基本情報入力シート!W140="","",基本情報入力シート!W140)</f>
        <v/>
      </c>
      <c r="J358" s="809" t="str">
        <f aca="false">IF(基本情報入力シート!X140="","",基本情報入力シート!X140)</f>
        <v/>
      </c>
      <c r="K358" s="619" t="str">
        <f aca="false">IF(基本情報入力シート!Y140="","",基本情報入力シート!Y140)</f>
        <v/>
      </c>
      <c r="L358" s="810" t="str">
        <f aca="false">IF(基本情報入力シート!AB140="","",基本情報入力シート!AB140)</f>
        <v/>
      </c>
      <c r="M358" s="811" t="e">
        <f aca="false">IF(基本情報入力シート!AC140="","",基本情報入力シート!AC140)</f>
        <v>#N/A</v>
      </c>
      <c r="N358" s="812" t="str">
        <f aca="false">IF('別紙様式2-2（４・５月分）'!Q272="","",'別紙様式2-2（４・５月分）'!Q272)</f>
        <v/>
      </c>
      <c r="O358" s="864" t="e">
        <f aca="false">IF(SUM('別紙様式2-2（４・５月分）'!R272:R274)=0,"",SUM('別紙様式2-2（４・５月分）'!R272:R274))</f>
        <v>#N/A</v>
      </c>
      <c r="P358" s="814" t="e">
        <f aca="false">IFERROR(VLOOKUP('別紙様式2-2（４・５月分）'!AR272,【参考】数式用!$AT$5:$AU$22,2,FALSE),"")))</f>
        <v>#N/A</v>
      </c>
      <c r="Q358" s="814"/>
      <c r="R358" s="814"/>
      <c r="S358" s="865" t="e">
        <f aca="false">IFERROR(VLOOKUP(K358,【参考】数式用!$A$5:$AB$27,MATCH(P358,【参考】数式用!$B$4:$AB$4,0)+1,0),"")))</f>
        <v>#N/A</v>
      </c>
      <c r="T358" s="816" t="s">
        <v>463</v>
      </c>
      <c r="U358" s="904" t="str">
        <f aca="false">IF('別紙様式2-3（６月以降分）'!U358="","",'別紙様式2-3（６月以降分）'!U358)</f>
        <v/>
      </c>
      <c r="V358" s="866" t="e">
        <f aca="false">IFERROR(VLOOKUP(K358,【参考】数式用!$A$5:$AB$27,MATCH(U358,【参考】数式用!$B$4:$AB$4,0)+1,0),"")))</f>
        <v>#N/A</v>
      </c>
      <c r="W358" s="819" t="s">
        <v>114</v>
      </c>
      <c r="X358" s="905" t="n">
        <f aca="false">'別紙様式2-3（６月以降分）'!X358</f>
        <v>6</v>
      </c>
      <c r="Y358" s="627" t="s">
        <v>115</v>
      </c>
      <c r="Z358" s="905" t="n">
        <f aca="false">'別紙様式2-3（６月以降分）'!Z358</f>
        <v>6</v>
      </c>
      <c r="AA358" s="627" t="s">
        <v>406</v>
      </c>
      <c r="AB358" s="905" t="n">
        <f aca="false">'別紙様式2-3（６月以降分）'!AB358</f>
        <v>7</v>
      </c>
      <c r="AC358" s="627" t="s">
        <v>115</v>
      </c>
      <c r="AD358" s="905" t="n">
        <f aca="false">'別紙様式2-3（６月以降分）'!AD358</f>
        <v>3</v>
      </c>
      <c r="AE358" s="627" t="s">
        <v>116</v>
      </c>
      <c r="AF358" s="627" t="s">
        <v>127</v>
      </c>
      <c r="AG358" s="627" t="n">
        <f aca="false">IF(X358&gt;=1,(AB358*12+AD358)-(X358*12+Z358)+1,"")</f>
        <v>10</v>
      </c>
      <c r="AH358" s="822" t="s">
        <v>407</v>
      </c>
      <c r="AI358" s="867" t="str">
        <f aca="false">'別紙様式2-3（６月以降分）'!AI358</f>
        <v/>
      </c>
      <c r="AJ358" s="906" t="str">
        <f aca="false">'別紙様式2-3（６月以降分）'!AJ358</f>
        <v/>
      </c>
      <c r="AK358" s="938" t="n">
        <f aca="false">'別紙様式2-3（６月以降分）'!AK358</f>
        <v>0</v>
      </c>
      <c r="AL358" s="908" t="str">
        <f aca="false">IF('別紙様式2-3（６月以降分）'!AL358="","",'別紙様式2-3（６月以降分）'!AL358)</f>
        <v/>
      </c>
      <c r="AM358" s="909" t="n">
        <f aca="false">'別紙様式2-3（６月以降分）'!AM358</f>
        <v>0</v>
      </c>
      <c r="AN358" s="910" t="str">
        <f aca="false">IF('別紙様式2-3（６月以降分）'!AN358="","",'別紙様式2-3（６月以降分）'!AN358)</f>
        <v/>
      </c>
      <c r="AO358" s="705" t="str">
        <f aca="false">IF('別紙様式2-3（６月以降分）'!AO358="","",'別紙様式2-3（６月以降分）'!AO358)</f>
        <v/>
      </c>
      <c r="AP358" s="912" t="str">
        <f aca="false">IF('別紙様式2-3（６月以降分）'!AP358="","",'別紙様式2-3（６月以降分）'!AP358)</f>
        <v/>
      </c>
      <c r="AQ358" s="705" t="str">
        <f aca="false">IF('別紙様式2-3（６月以降分）'!AQ358="","",'別紙様式2-3（６月以降分）'!AQ358)</f>
        <v/>
      </c>
      <c r="AR358" s="914" t="str">
        <f aca="false">IF('別紙様式2-3（６月以降分）'!AR358="","",'別紙様式2-3（６月以降分）'!AR358)</f>
        <v/>
      </c>
      <c r="AS358" s="915" t="str">
        <f aca="false">IF('別紙様式2-3（６月以降分）'!AS358="","",'別紙様式2-3（６月以降分）'!AS358)</f>
        <v/>
      </c>
      <c r="AT358" s="916" t="str">
        <f aca="false">IF(AV360="","",IF(V360&lt;V358,"！加算の要件上は問題ありませんが、令和６年度当初の新加算の加算率と比較して、移行後の加算率が下がる計画になっています。",""))</f>
        <v/>
      </c>
      <c r="AU358" s="939"/>
      <c r="AV358" s="918"/>
      <c r="AW358" s="878" t="str">
        <f aca="false">IF('別紙様式2-2（４・５月分）'!O272="","",'別紙様式2-2（４・５月分）'!O272)</f>
        <v/>
      </c>
      <c r="AX358" s="834" t="e">
        <f aca="false">IF(SUM('別紙様式2-2（４・５月分）'!P272:P274)=0,"",SUM('別紙様式2-2（４・５月分）'!P272:P274))</f>
        <v>#N/A</v>
      </c>
      <c r="AY358" s="920" t="e">
        <f aca="false">IFERROR(VLOOKUP(K358,【参考】数式用!$AJ$2:$AK$24,2,FALSE),"")))</f>
        <v>#N/A</v>
      </c>
      <c r="AZ358" s="685"/>
      <c r="BE358" s="12"/>
      <c r="BF358" s="832" t="str">
        <f aca="false">G358</f>
        <v/>
      </c>
      <c r="BG358" s="832"/>
      <c r="BH358" s="832"/>
    </row>
    <row r="359" customFormat="false" ht="15" hidden="false" customHeight="true" outlineLevel="0" collapsed="false">
      <c r="A359" s="617"/>
      <c r="B359" s="618"/>
      <c r="C359" s="618"/>
      <c r="D359" s="618"/>
      <c r="E359" s="618"/>
      <c r="F359" s="618"/>
      <c r="G359" s="619"/>
      <c r="H359" s="619"/>
      <c r="I359" s="619"/>
      <c r="J359" s="809"/>
      <c r="K359" s="619"/>
      <c r="L359" s="810"/>
      <c r="M359" s="811"/>
      <c r="N359" s="838" t="str">
        <f aca="false">IF('別紙様式2-2（４・５月分）'!Q273="","",'別紙様式2-2（４・５月分）'!Q273)</f>
        <v/>
      </c>
      <c r="O359" s="864"/>
      <c r="P359" s="814"/>
      <c r="Q359" s="814"/>
      <c r="R359" s="814"/>
      <c r="S359" s="865"/>
      <c r="T359" s="816"/>
      <c r="U359" s="904"/>
      <c r="V359" s="866"/>
      <c r="W359" s="819"/>
      <c r="X359" s="905"/>
      <c r="Y359" s="627"/>
      <c r="Z359" s="905"/>
      <c r="AA359" s="627"/>
      <c r="AB359" s="905"/>
      <c r="AC359" s="627"/>
      <c r="AD359" s="905"/>
      <c r="AE359" s="627"/>
      <c r="AF359" s="627"/>
      <c r="AG359" s="627"/>
      <c r="AH359" s="822"/>
      <c r="AI359" s="867"/>
      <c r="AJ359" s="906"/>
      <c r="AK359" s="938"/>
      <c r="AL359" s="908"/>
      <c r="AM359" s="909"/>
      <c r="AN359" s="910"/>
      <c r="AO359" s="705"/>
      <c r="AP359" s="912"/>
      <c r="AQ359" s="705"/>
      <c r="AR359" s="914"/>
      <c r="AS359" s="915"/>
      <c r="AT359" s="921" t="str">
        <f aca="false">IF(AV360="","",IF(OR(AB360="",AB360&lt;&gt;7,AD360="",AD360&lt;&gt;3),"！算定期間の終わりが令和７年３月になっていません。年度内の廃止予定等がなければ、算定対象月を令和７年３月にしてください。",""))</f>
        <v/>
      </c>
      <c r="AU359" s="939"/>
      <c r="AV359" s="918"/>
      <c r="AW359" s="878" t="str">
        <f aca="false">IF('別紙様式2-2（４・５月分）'!O273="","",'別紙様式2-2（４・５月分）'!O273)</f>
        <v/>
      </c>
      <c r="AX359" s="834"/>
      <c r="AY359" s="920"/>
      <c r="AZ359" s="574"/>
      <c r="BE359" s="12"/>
      <c r="BF359" s="832" t="str">
        <f aca="false">G358</f>
        <v/>
      </c>
      <c r="BG359" s="832"/>
      <c r="BH359" s="832"/>
    </row>
    <row r="360" customFormat="false" ht="15" hidden="false" customHeight="true" outlineLevel="0" collapsed="false">
      <c r="A360" s="617"/>
      <c r="B360" s="618"/>
      <c r="C360" s="618"/>
      <c r="D360" s="618"/>
      <c r="E360" s="618"/>
      <c r="F360" s="618"/>
      <c r="G360" s="619"/>
      <c r="H360" s="619"/>
      <c r="I360" s="619"/>
      <c r="J360" s="809"/>
      <c r="K360" s="619"/>
      <c r="L360" s="810"/>
      <c r="M360" s="811"/>
      <c r="N360" s="838"/>
      <c r="O360" s="864"/>
      <c r="P360" s="874" t="s">
        <v>118</v>
      </c>
      <c r="Q360" s="877" t="e">
        <f aca="false">IFERROR(VLOOKUP('別紙様式2-2（４・５月分）'!AR272,【参考】数式用!$AT$5:$AV$22,3,FALSE),"")))</f>
        <v>#N/A</v>
      </c>
      <c r="R360" s="875" t="s">
        <v>120</v>
      </c>
      <c r="S360" s="876" t="e">
        <f aca="false">IFERROR(VLOOKUP(K358,【参考】数式用!$A$5:$AB$27,MATCH(Q360,【参考】数式用!$B$4:$AB$4,0)+1,0),"")))</f>
        <v>#N/A</v>
      </c>
      <c r="T360" s="844" t="s">
        <v>464</v>
      </c>
      <c r="U360" s="923"/>
      <c r="V360" s="871" t="e">
        <f aca="false">IFERROR(VLOOKUP(K358,【参考】数式用!$A$5:$AB$27,MATCH(U360,【参考】数式用!$B$4:$AB$4,0)+1,0),"")))</f>
        <v>#N/A</v>
      </c>
      <c r="W360" s="847" t="s">
        <v>114</v>
      </c>
      <c r="X360" s="924"/>
      <c r="Y360" s="668" t="s">
        <v>115</v>
      </c>
      <c r="Z360" s="924"/>
      <c r="AA360" s="668" t="s">
        <v>406</v>
      </c>
      <c r="AB360" s="924"/>
      <c r="AC360" s="668" t="s">
        <v>115</v>
      </c>
      <c r="AD360" s="924"/>
      <c r="AE360" s="668" t="s">
        <v>116</v>
      </c>
      <c r="AF360" s="668" t="s">
        <v>127</v>
      </c>
      <c r="AG360" s="668" t="str">
        <f aca="false">IF(X360&gt;=1,(AB360*12+AD360)-(X360*12+Z360)+1,"")</f>
        <v/>
      </c>
      <c r="AH360" s="850" t="s">
        <v>407</v>
      </c>
      <c r="AI360" s="851" t="str">
        <f aca="false">IFERROR(ROUNDDOWN(ROUND(L358*V360,0)*M358,0)*AG360,"")</f>
        <v/>
      </c>
      <c r="AJ360" s="925" t="str">
        <f aca="false">IFERROR(ROUNDDOWN(ROUND((L358*(V360-AX358)),0)*M358,0)*AG360,"")</f>
        <v/>
      </c>
      <c r="AK360" s="853" t="e">
        <f aca="false">IFERROR(ROUNDDOWN(ROUNDDOWN(ROUND(L358*VLOOKUP(K358,【参考】数式用!$A$5:$AB$27,MATCH("新加算Ⅳ",【参考】数式用!$B$4:$AB$4,0)+1,0),0)*M358,0)*AG360*0.5,0),"")),0),0),0))</f>
        <v>#N/A</v>
      </c>
      <c r="AL360" s="926"/>
      <c r="AM360" s="941" t="e">
        <f aca="false">IFERROR(IF('別紙様式2-2（４・５月分）'!Q274="ベア加算","", IF(OR(U360="新加算Ⅰ",U360="新加算Ⅱ",U360="新加算Ⅲ",U360="新加算Ⅳ"),ROUNDDOWN(ROUND(L358*VLOOKUP(K358,【参考】数式用!$A$5:$I$27,MATCH("ベア加算",【参考】数式用!$B$4:$I$4,0)+1,0),0)*M358,0)*AG360,"")),"")),0),0))))</f>
        <v>#N/A</v>
      </c>
      <c r="AN360" s="928"/>
      <c r="AO360" s="931"/>
      <c r="AP360" s="930"/>
      <c r="AQ360" s="931"/>
      <c r="AR360" s="932"/>
      <c r="AS360" s="933"/>
      <c r="AT360" s="921"/>
      <c r="AU360" s="612"/>
      <c r="AV360" s="832" t="str">
        <f aca="false">IF(OR(AB358&lt;&gt;7,AD358&lt;&gt;3),"V列に色付け","")</f>
        <v/>
      </c>
      <c r="AW360" s="878"/>
      <c r="AX360" s="834"/>
      <c r="AY360" s="934"/>
      <c r="AZ360" s="836" t="e">
        <f aca="false">IF(AM360&lt;&gt;"",IF(AN360="○","入力済","未入力"),"")</f>
        <v>#N/A</v>
      </c>
      <c r="BA360" s="836" t="str">
        <f aca="false">IF(OR(U360="新加算Ⅰ",U360="新加算Ⅱ",U360="新加算Ⅲ",U360="新加算Ⅳ",U360="新加算Ⅴ（１）",U360="新加算Ⅴ（２）",U360="新加算Ⅴ（３）",U360="新加算ⅠⅤ（４）",U360="新加算Ⅴ（５）",U360="新加算Ⅴ（６）",U360="新加算Ⅴ（８）",U360="新加算Ⅴ（11）"),IF(OR(AO360="○",AO360="令和６年度中に満たす"),"入力済","未入力"),"")</f>
        <v/>
      </c>
      <c r="BB360" s="836" t="str">
        <f aca="false">IF(OR(U360="新加算Ⅴ（７）",U360="新加算Ⅴ（９）",U360="新加算Ⅴ（10）",U360="新加算Ⅴ（12）",U360="新加算Ⅴ（13）",U360="新加算Ⅴ（14）"),IF(OR(AP360="○",AP360="令和６年度中に満たす"),"入力済","未入力"),"")</f>
        <v/>
      </c>
      <c r="BC360" s="836" t="str">
        <f aca="false">IF(OR(U360="新加算Ⅰ",U360="新加算Ⅱ",U360="新加算Ⅲ",U360="新加算Ⅴ（１）",U360="新加算Ⅴ（３）",U360="新加算Ⅴ（８）"),IF(OR(AQ360="○",AQ360="令和６年度中に満たす"),"入力済","未入力"),"")</f>
        <v/>
      </c>
      <c r="BD360" s="935" t="str">
        <f aca="false">IF(OR(U360="新加算Ⅰ",U360="新加算Ⅱ",U360="新加算Ⅴ（１）",U360="新加算Ⅴ（２）",U360="新加算Ⅴ（３）",U360="新加算Ⅴ（４）",U360="新加算Ⅴ（５）",U360="新加算Ⅴ（６）",U360="新加算Ⅴ（７）",U360="新加算Ⅴ（９）",U360="新加算Ⅴ（10）",U360="新加算Ⅴ（12）"),IF(OR(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（病院等（老健以外）)",K358&lt;&gt;"（介護予防）短期入所療養介護（医療院）"),AR360&lt;&gt;""),1,""),"")</f>
        <v/>
      </c>
      <c r="BE360" s="832" t="str">
        <f aca="false">IF(OR(U360="新加算Ⅰ",U360="新加算Ⅴ（１）",U360="新加算Ⅴ（２）",U360="新加算Ⅴ（５）",U360="新加算Ⅴ（７）",U360="新加算Ⅴ（10）"),IF(AS360="","未入力","入力済"),"")</f>
        <v/>
      </c>
      <c r="BF360" s="832" t="str">
        <f aca="false">G358</f>
        <v/>
      </c>
      <c r="BG360" s="832"/>
      <c r="BH360" s="832"/>
    </row>
    <row r="361" customFormat="false" ht="30" hidden="false" customHeight="true" outlineLevel="0" collapsed="false">
      <c r="A361" s="617"/>
      <c r="B361" s="618"/>
      <c r="C361" s="618"/>
      <c r="D361" s="618"/>
      <c r="E361" s="618"/>
      <c r="F361" s="618"/>
      <c r="G361" s="619"/>
      <c r="H361" s="619"/>
      <c r="I361" s="619"/>
      <c r="J361" s="809"/>
      <c r="K361" s="619"/>
      <c r="L361" s="810"/>
      <c r="M361" s="811"/>
      <c r="N361" s="860" t="str">
        <f aca="false">IF('別紙様式2-2（４・５月分）'!Q274="","",'別紙様式2-2（４・５月分）'!Q274)</f>
        <v/>
      </c>
      <c r="O361" s="864"/>
      <c r="P361" s="874"/>
      <c r="Q361" s="877"/>
      <c r="R361" s="875"/>
      <c r="S361" s="876"/>
      <c r="T361" s="844"/>
      <c r="U361" s="923"/>
      <c r="V361" s="871"/>
      <c r="W361" s="847"/>
      <c r="X361" s="924"/>
      <c r="Y361" s="668"/>
      <c r="Z361" s="924"/>
      <c r="AA361" s="668"/>
      <c r="AB361" s="924"/>
      <c r="AC361" s="668"/>
      <c r="AD361" s="924"/>
      <c r="AE361" s="668"/>
      <c r="AF361" s="668"/>
      <c r="AG361" s="668"/>
      <c r="AH361" s="850"/>
      <c r="AI361" s="851"/>
      <c r="AJ361" s="925"/>
      <c r="AK361" s="853"/>
      <c r="AL361" s="926"/>
      <c r="AM361" s="941"/>
      <c r="AN361" s="928"/>
      <c r="AO361" s="931"/>
      <c r="AP361" s="930"/>
      <c r="AQ361" s="931"/>
      <c r="AR361" s="932"/>
      <c r="AS361" s="933"/>
      <c r="AT361" s="936" t="str">
        <f aca="false">IF(AV360="","",IF(OR(U360="",AND(N361="ベア加算なし",OR(U360="新加算Ⅰ",U360="新加算Ⅱ",U360="新加算Ⅲ",U360="新加算Ⅳ"),AN360=""),AND(OR(U360="新加算Ⅰ",U360="新加算Ⅱ",U360="新加算Ⅲ",U360="新加算Ⅳ"),AO360=""),AND(OR(U360="新加算Ⅰ",U360="新加算Ⅱ",U360="新加算Ⅲ"),AQ360=""),AND(OR(U360="新加算Ⅰ",U360="新加算Ⅱ"),AR360=""),AND(OR(U360="新加算Ⅰ"),AS360="")),"！記入が必要な欄（ピンク色のセル）に空欄があります。空欄を埋めてください。",""))</f>
        <v/>
      </c>
      <c r="AU361" s="612"/>
      <c r="AV361" s="832"/>
      <c r="AW361" s="878" t="str">
        <f aca="false">IF('別紙様式2-2（４・５月分）'!O274="","",'別紙様式2-2（４・５月分）'!O274)</f>
        <v/>
      </c>
      <c r="AX361" s="834"/>
      <c r="AY361" s="937"/>
      <c r="AZ361" s="836" t="str">
        <f aca="false">IF(OR(U361="新加算Ⅰ",U361="新加算Ⅱ",U361="新加算Ⅲ",U361="新加算Ⅳ",U361="新加算Ⅴ（１）",U361="新加算Ⅴ（２）",U361="新加算Ⅴ（３）",U361="新加算ⅠⅤ（４）",U361="新加算Ⅴ（５）",U361="新加算Ⅴ（６）",U361="新加算Ⅴ（８）",U361="新加算Ⅴ（11）"),IF(AJ361="○","","未入力"),"")</f>
        <v/>
      </c>
      <c r="BA361" s="836" t="str">
        <f aca="false">IF(OR(V361="新加算Ⅰ",V361="新加算Ⅱ",V361="新加算Ⅲ",V361="新加算Ⅳ",V361="新加算Ⅴ（１）",V361="新加算Ⅴ（２）",V361="新加算Ⅴ（３）",V361="新加算ⅠⅤ（４）",V361="新加算Ⅴ（５）",V361="新加算Ⅴ（６）",V361="新加算Ⅴ（８）",V361="新加算Ⅴ（11）"),IF(AK361="○","","未入力"),"")</f>
        <v/>
      </c>
      <c r="BB361" s="836" t="str">
        <f aca="false">IF(OR(V361="新加算Ⅴ（７）",V361="新加算Ⅴ（９）",V361="新加算Ⅴ（10）",V361="新加算Ⅴ（12）",V361="新加算Ⅴ（13）",V361="新加算Ⅴ（14）"),IF(AL361="○","","未入力"),"")</f>
        <v/>
      </c>
      <c r="BC361" s="836" t="str">
        <f aca="false">IF(OR(V361="新加算Ⅰ",V361="新加算Ⅱ",V361="新加算Ⅲ",V361="新加算Ⅴ（１）",V361="新加算Ⅴ（３）",V361="新加算Ⅴ（８）"),IF(AM361="○","","未入力"),"")</f>
        <v/>
      </c>
      <c r="BD361" s="935" t="str">
        <f aca="false">IF(OR(V361="新加算Ⅰ",V361="新加算Ⅱ",V361="新加算Ⅴ（１）",V361="新加算Ⅴ（２）",V361="新加算Ⅴ（３）",V361="新加算Ⅴ（４）",V361="新加算Ⅴ（５）",V361="新加算Ⅴ（６）",V361="新加算Ⅴ（７）",V361="新加算Ⅴ（９）",V361="新加算Ⅴ（10）",V361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1" s="832" t="str">
        <f aca="false">IF(AND(U361&lt;&gt;"（参考）令和７年度の移行予定",OR(V361="新加算Ⅰ",V361="新加算Ⅴ（１）",V361="新加算Ⅴ（２）",V361="新加算Ⅴ（５）",V361="新加算Ⅴ（７）",V361="新加算Ⅴ（10）")),IF(AO361="","未入力",IF(AO361="いずれも取得していない","要件を満たさない","")),"")</f>
        <v/>
      </c>
      <c r="BF361" s="832" t="str">
        <f aca="false">G358</f>
        <v/>
      </c>
      <c r="BG361" s="832"/>
      <c r="BH361" s="832"/>
    </row>
    <row r="362" customFormat="false" ht="30" hidden="false" customHeight="true" outlineLevel="0" collapsed="false">
      <c r="A362" s="731" t="n">
        <v>88</v>
      </c>
      <c r="B362" s="732" t="str">
        <f aca="false">IF(基本情報入力シート!C141="","",基本情報入力シート!C141)</f>
        <v/>
      </c>
      <c r="C362" s="732"/>
      <c r="D362" s="732"/>
      <c r="E362" s="732"/>
      <c r="F362" s="732"/>
      <c r="G362" s="733" t="str">
        <f aca="false">IF(基本情報入力シート!M141="","",基本情報入力シート!M141)</f>
        <v/>
      </c>
      <c r="H362" s="733" t="str">
        <f aca="false">IF(基本情報入力シート!R141="","",基本情報入力シート!R141)</f>
        <v/>
      </c>
      <c r="I362" s="733" t="str">
        <f aca="false">IF(基本情報入力シート!W141="","",基本情報入力シート!W141)</f>
        <v/>
      </c>
      <c r="J362" s="861" t="str">
        <f aca="false">IF(基本情報入力シート!X141="","",基本情報入力シート!X141)</f>
        <v/>
      </c>
      <c r="K362" s="733" t="str">
        <f aca="false">IF(基本情報入力シート!Y141="","",基本情報入力シート!Y141)</f>
        <v/>
      </c>
      <c r="L362" s="862" t="str">
        <f aca="false">IF(基本情報入力シート!AB141="","",基本情報入力シート!AB141)</f>
        <v/>
      </c>
      <c r="M362" s="863" t="e">
        <f aca="false">IF(基本情報入力シート!AC141="","",基本情報入力シート!AC141)</f>
        <v>#N/A</v>
      </c>
      <c r="N362" s="812" t="str">
        <f aca="false">IF('別紙様式2-2（４・５月分）'!Q275="","",'別紙様式2-2（４・５月分）'!Q275)</f>
        <v/>
      </c>
      <c r="O362" s="864" t="e">
        <f aca="false">IF(SUM('別紙様式2-2（４・５月分）'!R275:R277)=0,"",SUM('別紙様式2-2（４・５月分）'!R275:R277))</f>
        <v>#N/A</v>
      </c>
      <c r="P362" s="814" t="e">
        <f aca="false">IFERROR(VLOOKUP('別紙様式2-2（４・５月分）'!AR275,【参考】数式用!$AT$5:$AU$22,2,FALSE),"")))</f>
        <v>#N/A</v>
      </c>
      <c r="Q362" s="814"/>
      <c r="R362" s="814"/>
      <c r="S362" s="865" t="e">
        <f aca="false">IFERROR(VLOOKUP(K362,【参考】数式用!$A$5:$AB$27,MATCH(P362,【参考】数式用!$B$4:$AB$4,0)+1,0),"")))</f>
        <v>#N/A</v>
      </c>
      <c r="T362" s="816" t="s">
        <v>463</v>
      </c>
      <c r="U362" s="904" t="str">
        <f aca="false">IF('別紙様式2-3（６月以降分）'!U362="","",'別紙様式2-3（６月以降分）'!U362)</f>
        <v/>
      </c>
      <c r="V362" s="866" t="e">
        <f aca="false">IFERROR(VLOOKUP(K362,【参考】数式用!$A$5:$AB$27,MATCH(U362,【参考】数式用!$B$4:$AB$4,0)+1,0),"")))</f>
        <v>#N/A</v>
      </c>
      <c r="W362" s="819" t="s">
        <v>114</v>
      </c>
      <c r="X362" s="905" t="n">
        <f aca="false">'別紙様式2-3（６月以降分）'!X362</f>
        <v>6</v>
      </c>
      <c r="Y362" s="627" t="s">
        <v>115</v>
      </c>
      <c r="Z362" s="905" t="n">
        <f aca="false">'別紙様式2-3（６月以降分）'!Z362</f>
        <v>6</v>
      </c>
      <c r="AA362" s="627" t="s">
        <v>406</v>
      </c>
      <c r="AB362" s="905" t="n">
        <f aca="false">'別紙様式2-3（６月以降分）'!AB362</f>
        <v>7</v>
      </c>
      <c r="AC362" s="627" t="s">
        <v>115</v>
      </c>
      <c r="AD362" s="905" t="n">
        <f aca="false">'別紙様式2-3（６月以降分）'!AD362</f>
        <v>3</v>
      </c>
      <c r="AE362" s="627" t="s">
        <v>116</v>
      </c>
      <c r="AF362" s="627" t="s">
        <v>127</v>
      </c>
      <c r="AG362" s="627" t="n">
        <f aca="false">IF(X362&gt;=1,(AB362*12+AD362)-(X362*12+Z362)+1,"")</f>
        <v>10</v>
      </c>
      <c r="AH362" s="822" t="s">
        <v>407</v>
      </c>
      <c r="AI362" s="867" t="str">
        <f aca="false">'別紙様式2-3（６月以降分）'!AI362</f>
        <v/>
      </c>
      <c r="AJ362" s="906" t="str">
        <f aca="false">'別紙様式2-3（６月以降分）'!AJ362</f>
        <v/>
      </c>
      <c r="AK362" s="938" t="n">
        <f aca="false">'別紙様式2-3（６月以降分）'!AK362</f>
        <v>0</v>
      </c>
      <c r="AL362" s="908" t="str">
        <f aca="false">IF('別紙様式2-3（６月以降分）'!AL362="","",'別紙様式2-3（６月以降分）'!AL362)</f>
        <v/>
      </c>
      <c r="AM362" s="909" t="n">
        <f aca="false">'別紙様式2-3（６月以降分）'!AM362</f>
        <v>0</v>
      </c>
      <c r="AN362" s="910" t="str">
        <f aca="false">IF('別紙様式2-3（６月以降分）'!AN362="","",'別紙様式2-3（６月以降分）'!AN362)</f>
        <v/>
      </c>
      <c r="AO362" s="705" t="str">
        <f aca="false">IF('別紙様式2-3（６月以降分）'!AO362="","",'別紙様式2-3（６月以降分）'!AO362)</f>
        <v/>
      </c>
      <c r="AP362" s="912" t="str">
        <f aca="false">IF('別紙様式2-3（６月以降分）'!AP362="","",'別紙様式2-3（６月以降分）'!AP362)</f>
        <v/>
      </c>
      <c r="AQ362" s="705" t="str">
        <f aca="false">IF('別紙様式2-3（６月以降分）'!AQ362="","",'別紙様式2-3（６月以降分）'!AQ362)</f>
        <v/>
      </c>
      <c r="AR362" s="914" t="str">
        <f aca="false">IF('別紙様式2-3（６月以降分）'!AR362="","",'別紙様式2-3（６月以降分）'!AR362)</f>
        <v/>
      </c>
      <c r="AS362" s="915" t="str">
        <f aca="false">IF('別紙様式2-3（６月以降分）'!AS362="","",'別紙様式2-3（６月以降分）'!AS362)</f>
        <v/>
      </c>
      <c r="AT362" s="916" t="str">
        <f aca="false">IF(AV364="","",IF(V364&lt;V362,"！加算の要件上は問題ありませんが、令和６年度当初の新加算の加算率と比較して、移行後の加算率が下がる計画になっています。",""))</f>
        <v/>
      </c>
      <c r="AU362" s="939"/>
      <c r="AV362" s="918"/>
      <c r="AW362" s="878" t="str">
        <f aca="false">IF('別紙様式2-2（４・５月分）'!O275="","",'別紙様式2-2（４・５月分）'!O275)</f>
        <v/>
      </c>
      <c r="AX362" s="834" t="e">
        <f aca="false">IF(SUM('別紙様式2-2（４・５月分）'!P275:P277)=0,"",SUM('別紙様式2-2（４・５月分）'!P275:P277))</f>
        <v>#N/A</v>
      </c>
      <c r="AY362" s="940" t="e">
        <f aca="false">IFERROR(VLOOKUP(K362,【参考】数式用!$AJ$2:$AK$24,2,FALSE),"")))</f>
        <v>#N/A</v>
      </c>
      <c r="AZ362" s="685"/>
      <c r="BE362" s="12"/>
      <c r="BF362" s="832" t="str">
        <f aca="false">G362</f>
        <v/>
      </c>
      <c r="BG362" s="832"/>
      <c r="BH362" s="832"/>
    </row>
    <row r="363" customFormat="false" ht="15" hidden="false" customHeight="true" outlineLevel="0" collapsed="false">
      <c r="A363" s="731"/>
      <c r="B363" s="732"/>
      <c r="C363" s="732"/>
      <c r="D363" s="732"/>
      <c r="E363" s="732"/>
      <c r="F363" s="732"/>
      <c r="G363" s="733"/>
      <c r="H363" s="733"/>
      <c r="I363" s="733"/>
      <c r="J363" s="861"/>
      <c r="K363" s="733"/>
      <c r="L363" s="862"/>
      <c r="M363" s="863"/>
      <c r="N363" s="838" t="str">
        <f aca="false">IF('別紙様式2-2（４・５月分）'!Q276="","",'別紙様式2-2（４・５月分）'!Q276)</f>
        <v/>
      </c>
      <c r="O363" s="864"/>
      <c r="P363" s="814"/>
      <c r="Q363" s="814"/>
      <c r="R363" s="814"/>
      <c r="S363" s="865"/>
      <c r="T363" s="816"/>
      <c r="U363" s="904"/>
      <c r="V363" s="866"/>
      <c r="W363" s="819"/>
      <c r="X363" s="905"/>
      <c r="Y363" s="627"/>
      <c r="Z363" s="905"/>
      <c r="AA363" s="627"/>
      <c r="AB363" s="905"/>
      <c r="AC363" s="627"/>
      <c r="AD363" s="905"/>
      <c r="AE363" s="627"/>
      <c r="AF363" s="627"/>
      <c r="AG363" s="627"/>
      <c r="AH363" s="822"/>
      <c r="AI363" s="867"/>
      <c r="AJ363" s="906"/>
      <c r="AK363" s="938"/>
      <c r="AL363" s="908"/>
      <c r="AM363" s="909"/>
      <c r="AN363" s="910"/>
      <c r="AO363" s="705"/>
      <c r="AP363" s="912"/>
      <c r="AQ363" s="705"/>
      <c r="AR363" s="914"/>
      <c r="AS363" s="915"/>
      <c r="AT363" s="921" t="str">
        <f aca="false">IF(AV364="","",IF(OR(AB364="",AB364&lt;&gt;7,AD364="",AD364&lt;&gt;3),"！算定期間の終わりが令和７年３月になっていません。年度内の廃止予定等がなければ、算定対象月を令和７年３月にしてください。",""))</f>
        <v/>
      </c>
      <c r="AU363" s="939"/>
      <c r="AV363" s="918"/>
      <c r="AW363" s="878" t="str">
        <f aca="false">IF('別紙様式2-2（４・５月分）'!O276="","",'別紙様式2-2（４・５月分）'!O276)</f>
        <v/>
      </c>
      <c r="AX363" s="834"/>
      <c r="AY363" s="940"/>
      <c r="AZ363" s="574"/>
      <c r="BE363" s="12"/>
      <c r="BF363" s="832" t="str">
        <f aca="false">G362</f>
        <v/>
      </c>
      <c r="BG363" s="832"/>
      <c r="BH363" s="832"/>
    </row>
    <row r="364" customFormat="false" ht="15" hidden="false" customHeight="true" outlineLevel="0" collapsed="false">
      <c r="A364" s="731"/>
      <c r="B364" s="732"/>
      <c r="C364" s="732"/>
      <c r="D364" s="732"/>
      <c r="E364" s="732"/>
      <c r="F364" s="732"/>
      <c r="G364" s="733"/>
      <c r="H364" s="733"/>
      <c r="I364" s="733"/>
      <c r="J364" s="861"/>
      <c r="K364" s="733"/>
      <c r="L364" s="862"/>
      <c r="M364" s="863"/>
      <c r="N364" s="838"/>
      <c r="O364" s="864"/>
      <c r="P364" s="874" t="s">
        <v>118</v>
      </c>
      <c r="Q364" s="877" t="e">
        <f aca="false">IFERROR(VLOOKUP('別紙様式2-2（４・５月分）'!AR275,【参考】数式用!$AT$5:$AV$22,3,FALSE),"")))</f>
        <v>#N/A</v>
      </c>
      <c r="R364" s="875" t="s">
        <v>120</v>
      </c>
      <c r="S364" s="870" t="e">
        <f aca="false">IFERROR(VLOOKUP(K362,【参考】数式用!$A$5:$AB$27,MATCH(Q364,【参考】数式用!$B$4:$AB$4,0)+1,0),"")))</f>
        <v>#N/A</v>
      </c>
      <c r="T364" s="844" t="s">
        <v>464</v>
      </c>
      <c r="U364" s="923"/>
      <c r="V364" s="871" t="e">
        <f aca="false">IFERROR(VLOOKUP(K362,【参考】数式用!$A$5:$AB$27,MATCH(U364,【参考】数式用!$B$4:$AB$4,0)+1,0),"")))</f>
        <v>#N/A</v>
      </c>
      <c r="W364" s="847" t="s">
        <v>114</v>
      </c>
      <c r="X364" s="924"/>
      <c r="Y364" s="668" t="s">
        <v>115</v>
      </c>
      <c r="Z364" s="924"/>
      <c r="AA364" s="668" t="s">
        <v>406</v>
      </c>
      <c r="AB364" s="924"/>
      <c r="AC364" s="668" t="s">
        <v>115</v>
      </c>
      <c r="AD364" s="924"/>
      <c r="AE364" s="668" t="s">
        <v>116</v>
      </c>
      <c r="AF364" s="668" t="s">
        <v>127</v>
      </c>
      <c r="AG364" s="668" t="str">
        <f aca="false">IF(X364&gt;=1,(AB364*12+AD364)-(X364*12+Z364)+1,"")</f>
        <v/>
      </c>
      <c r="AH364" s="850" t="s">
        <v>407</v>
      </c>
      <c r="AI364" s="851" t="str">
        <f aca="false">IFERROR(ROUNDDOWN(ROUND(L362*V364,0)*M362,0)*AG364,"")</f>
        <v/>
      </c>
      <c r="AJ364" s="925" t="str">
        <f aca="false">IFERROR(ROUNDDOWN(ROUND((L362*(V364-AX362)),0)*M362,0)*AG364,"")</f>
        <v/>
      </c>
      <c r="AK364" s="853" t="e">
        <f aca="false">IFERROR(ROUNDDOWN(ROUNDDOWN(ROUND(L362*VLOOKUP(K362,【参考】数式用!$A$5:$AB$27,MATCH("新加算Ⅳ",【参考】数式用!$B$4:$AB$4,0)+1,0),0)*M362,0)*AG364*0.5,0),"")),0),0),0))</f>
        <v>#N/A</v>
      </c>
      <c r="AL364" s="926"/>
      <c r="AM364" s="941" t="e">
        <f aca="false">IFERROR(IF('別紙様式2-2（４・５月分）'!Q277="ベア加算","", IF(OR(U364="新加算Ⅰ",U364="新加算Ⅱ",U364="新加算Ⅲ",U364="新加算Ⅳ"),ROUNDDOWN(ROUND(L362*VLOOKUP(K362,【参考】数式用!$A$5:$I$27,MATCH("ベア加算",【参考】数式用!$B$4:$I$4,0)+1,0),0)*M362,0)*AG364,"")),"")),0),0))))</f>
        <v>#N/A</v>
      </c>
      <c r="AN364" s="928"/>
      <c r="AO364" s="931"/>
      <c r="AP364" s="930"/>
      <c r="AQ364" s="931"/>
      <c r="AR364" s="932"/>
      <c r="AS364" s="933"/>
      <c r="AT364" s="921"/>
      <c r="AU364" s="612"/>
      <c r="AV364" s="832" t="str">
        <f aca="false">IF(OR(AB362&lt;&gt;7,AD362&lt;&gt;3),"V列に色付け","")</f>
        <v/>
      </c>
      <c r="AW364" s="878"/>
      <c r="AX364" s="834"/>
      <c r="AY364" s="934"/>
      <c r="AZ364" s="836" t="e">
        <f aca="false">IF(AM364&lt;&gt;"",IF(AN364="○","入力済","未入力"),"")</f>
        <v>#N/A</v>
      </c>
      <c r="BA364" s="836" t="str">
        <f aca="false">IF(OR(U364="新加算Ⅰ",U364="新加算Ⅱ",U364="新加算Ⅲ",U364="新加算Ⅳ",U364="新加算Ⅴ（１）",U364="新加算Ⅴ（２）",U364="新加算Ⅴ（３）",U364="新加算ⅠⅤ（４）",U364="新加算Ⅴ（５）",U364="新加算Ⅴ（６）",U364="新加算Ⅴ（８）",U364="新加算Ⅴ（11）"),IF(OR(AO364="○",AO364="令和６年度中に満たす"),"入力済","未入力"),"")</f>
        <v/>
      </c>
      <c r="BB364" s="836" t="str">
        <f aca="false">IF(OR(U364="新加算Ⅴ（７）",U364="新加算Ⅴ（９）",U364="新加算Ⅴ（10）",U364="新加算Ⅴ（12）",U364="新加算Ⅴ（13）",U364="新加算Ⅴ（14）"),IF(OR(AP364="○",AP364="令和６年度中に満たす"),"入力済","未入力"),"")</f>
        <v/>
      </c>
      <c r="BC364" s="836" t="str">
        <f aca="false">IF(OR(U364="新加算Ⅰ",U364="新加算Ⅱ",U364="新加算Ⅲ",U364="新加算Ⅴ（１）",U364="新加算Ⅴ（３）",U364="新加算Ⅴ（８）"),IF(OR(AQ364="○",AQ364="令和６年度中に満たす"),"入力済","未入力"),"")</f>
        <v/>
      </c>
      <c r="BD364" s="935" t="str">
        <f aca="false">IF(OR(U364="新加算Ⅰ",U364="新加算Ⅱ",U364="新加算Ⅴ（１）",U364="新加算Ⅴ（２）",U364="新加算Ⅴ（３）",U364="新加算Ⅴ（４）",U364="新加算Ⅴ（５）",U364="新加算Ⅴ（６）",U364="新加算Ⅴ（７）",U364="新加算Ⅴ（９）",U364="新加算Ⅴ（10）",U364="新加算Ⅴ（12）"),IF(OR(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（病院等（老健以外）)",K362&lt;&gt;"（介護予防）短期入所療養介護（医療院）"),AR364&lt;&gt;""),1,""),"")</f>
        <v/>
      </c>
      <c r="BE364" s="832" t="str">
        <f aca="false">IF(OR(U364="新加算Ⅰ",U364="新加算Ⅴ（１）",U364="新加算Ⅴ（２）",U364="新加算Ⅴ（５）",U364="新加算Ⅴ（７）",U364="新加算Ⅴ（10）"),IF(AS364="","未入力","入力済"),"")</f>
        <v/>
      </c>
      <c r="BF364" s="832" t="str">
        <f aca="false">G362</f>
        <v/>
      </c>
      <c r="BG364" s="832"/>
      <c r="BH364" s="832"/>
    </row>
    <row r="365" customFormat="false" ht="30" hidden="false" customHeight="true" outlineLevel="0" collapsed="false">
      <c r="A365" s="731"/>
      <c r="B365" s="732"/>
      <c r="C365" s="732"/>
      <c r="D365" s="732"/>
      <c r="E365" s="732"/>
      <c r="F365" s="732"/>
      <c r="G365" s="733"/>
      <c r="H365" s="733"/>
      <c r="I365" s="733"/>
      <c r="J365" s="861"/>
      <c r="K365" s="733"/>
      <c r="L365" s="862"/>
      <c r="M365" s="863"/>
      <c r="N365" s="860" t="str">
        <f aca="false">IF('別紙様式2-2（４・５月分）'!Q277="","",'別紙様式2-2（４・５月分）'!Q277)</f>
        <v/>
      </c>
      <c r="O365" s="864"/>
      <c r="P365" s="874"/>
      <c r="Q365" s="877"/>
      <c r="R365" s="875"/>
      <c r="S365" s="870"/>
      <c r="T365" s="844"/>
      <c r="U365" s="923"/>
      <c r="V365" s="871"/>
      <c r="W365" s="847"/>
      <c r="X365" s="924"/>
      <c r="Y365" s="668"/>
      <c r="Z365" s="924"/>
      <c r="AA365" s="668"/>
      <c r="AB365" s="924"/>
      <c r="AC365" s="668"/>
      <c r="AD365" s="924"/>
      <c r="AE365" s="668"/>
      <c r="AF365" s="668"/>
      <c r="AG365" s="668"/>
      <c r="AH365" s="850"/>
      <c r="AI365" s="851"/>
      <c r="AJ365" s="925"/>
      <c r="AK365" s="853"/>
      <c r="AL365" s="926"/>
      <c r="AM365" s="941"/>
      <c r="AN365" s="928"/>
      <c r="AO365" s="931"/>
      <c r="AP365" s="930"/>
      <c r="AQ365" s="931"/>
      <c r="AR365" s="932"/>
      <c r="AS365" s="933"/>
      <c r="AT365" s="936" t="str">
        <f aca="false">IF(AV364="","",IF(OR(U364="",AND(N365="ベア加算なし",OR(U364="新加算Ⅰ",U364="新加算Ⅱ",U364="新加算Ⅲ",U364="新加算Ⅳ"),AN364=""),AND(OR(U364="新加算Ⅰ",U364="新加算Ⅱ",U364="新加算Ⅲ",U364="新加算Ⅳ"),AO364=""),AND(OR(U364="新加算Ⅰ",U364="新加算Ⅱ",U364="新加算Ⅲ"),AQ364=""),AND(OR(U364="新加算Ⅰ",U364="新加算Ⅱ"),AR364=""),AND(OR(U364="新加算Ⅰ"),AS364="")),"！記入が必要な欄（ピンク色のセル）に空欄があります。空欄を埋めてください。",""))</f>
        <v/>
      </c>
      <c r="AU365" s="612"/>
      <c r="AV365" s="832"/>
      <c r="AW365" s="878" t="str">
        <f aca="false">IF('別紙様式2-2（４・５月分）'!O277="","",'別紙様式2-2（４・５月分）'!O277)</f>
        <v/>
      </c>
      <c r="AX365" s="834"/>
      <c r="AY365" s="937"/>
      <c r="AZ365" s="836" t="str">
        <f aca="false">IF(OR(U365="新加算Ⅰ",U365="新加算Ⅱ",U365="新加算Ⅲ",U365="新加算Ⅳ",U365="新加算Ⅴ（１）",U365="新加算Ⅴ（２）",U365="新加算Ⅴ（３）",U365="新加算ⅠⅤ（４）",U365="新加算Ⅴ（５）",U365="新加算Ⅴ（６）",U365="新加算Ⅴ（８）",U365="新加算Ⅴ（11）"),IF(AJ365="○","","未入力"),"")</f>
        <v/>
      </c>
      <c r="BA365" s="836" t="str">
        <f aca="false">IF(OR(V365="新加算Ⅰ",V365="新加算Ⅱ",V365="新加算Ⅲ",V365="新加算Ⅳ",V365="新加算Ⅴ（１）",V365="新加算Ⅴ（２）",V365="新加算Ⅴ（３）",V365="新加算ⅠⅤ（４）",V365="新加算Ⅴ（５）",V365="新加算Ⅴ（６）",V365="新加算Ⅴ（８）",V365="新加算Ⅴ（11）"),IF(AK365="○","","未入力"),"")</f>
        <v/>
      </c>
      <c r="BB365" s="836" t="str">
        <f aca="false">IF(OR(V365="新加算Ⅴ（７）",V365="新加算Ⅴ（９）",V365="新加算Ⅴ（10）",V365="新加算Ⅴ（12）",V365="新加算Ⅴ（13）",V365="新加算Ⅴ（14）"),IF(AL365="○","","未入力"),"")</f>
        <v/>
      </c>
      <c r="BC365" s="836" t="str">
        <f aca="false">IF(OR(V365="新加算Ⅰ",V365="新加算Ⅱ",V365="新加算Ⅲ",V365="新加算Ⅴ（１）",V365="新加算Ⅴ（３）",V365="新加算Ⅴ（８）"),IF(AM365="○","","未入力"),"")</f>
        <v/>
      </c>
      <c r="BD365" s="935" t="str">
        <f aca="false">IF(OR(V365="新加算Ⅰ",V365="新加算Ⅱ",V365="新加算Ⅴ（１）",V365="新加算Ⅴ（２）",V365="新加算Ⅴ（３）",V365="新加算Ⅴ（４）",V365="新加算Ⅴ（５）",V365="新加算Ⅴ（６）",V365="新加算Ⅴ（７）",V365="新加算Ⅴ（９）",V365="新加算Ⅴ（10）",V365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5" s="832" t="str">
        <f aca="false">IF(AND(U365&lt;&gt;"（参考）令和７年度の移行予定",OR(V365="新加算Ⅰ",V365="新加算Ⅴ（１）",V365="新加算Ⅴ（２）",V365="新加算Ⅴ（５）",V365="新加算Ⅴ（７）",V365="新加算Ⅴ（10）")),IF(AO365="","未入力",IF(AO365="いずれも取得していない","要件を満たさない","")),"")</f>
        <v/>
      </c>
      <c r="BF365" s="832" t="str">
        <f aca="false">G362</f>
        <v/>
      </c>
      <c r="BG365" s="832"/>
      <c r="BH365" s="832"/>
    </row>
    <row r="366" customFormat="false" ht="30" hidden="false" customHeight="true" outlineLevel="0" collapsed="false">
      <c r="A366" s="617" t="n">
        <v>89</v>
      </c>
      <c r="B366" s="618" t="str">
        <f aca="false">IF(基本情報入力シート!C142="","",基本情報入力シート!C142)</f>
        <v/>
      </c>
      <c r="C366" s="618"/>
      <c r="D366" s="618"/>
      <c r="E366" s="618"/>
      <c r="F366" s="618"/>
      <c r="G366" s="619" t="str">
        <f aca="false">IF(基本情報入力シート!M142="","",基本情報入力シート!M142)</f>
        <v/>
      </c>
      <c r="H366" s="619" t="str">
        <f aca="false">IF(基本情報入力シート!R142="","",基本情報入力シート!R142)</f>
        <v/>
      </c>
      <c r="I366" s="619" t="str">
        <f aca="false">IF(基本情報入力シート!W142="","",基本情報入力シート!W142)</f>
        <v/>
      </c>
      <c r="J366" s="809" t="str">
        <f aca="false">IF(基本情報入力シート!X142="","",基本情報入力シート!X142)</f>
        <v/>
      </c>
      <c r="K366" s="619" t="str">
        <f aca="false">IF(基本情報入力シート!Y142="","",基本情報入力シート!Y142)</f>
        <v/>
      </c>
      <c r="L366" s="810" t="str">
        <f aca="false">IF(基本情報入力シート!AB142="","",基本情報入力シート!AB142)</f>
        <v/>
      </c>
      <c r="M366" s="811" t="e">
        <f aca="false">IF(基本情報入力シート!AC142="","",基本情報入力シート!AC142)</f>
        <v>#N/A</v>
      </c>
      <c r="N366" s="812" t="str">
        <f aca="false">IF('別紙様式2-2（４・５月分）'!Q278="","",'別紙様式2-2（４・５月分）'!Q278)</f>
        <v/>
      </c>
      <c r="O366" s="864" t="e">
        <f aca="false">IF(SUM('別紙様式2-2（４・５月分）'!R278:R280)=0,"",SUM('別紙様式2-2（４・５月分）'!R278:R280))</f>
        <v>#N/A</v>
      </c>
      <c r="P366" s="814" t="e">
        <f aca="false">IFERROR(VLOOKUP('別紙様式2-2（４・５月分）'!AR278,【参考】数式用!$AT$5:$AU$22,2,FALSE),"")))</f>
        <v>#N/A</v>
      </c>
      <c r="Q366" s="814"/>
      <c r="R366" s="814"/>
      <c r="S366" s="865" t="e">
        <f aca="false">IFERROR(VLOOKUP(K366,【参考】数式用!$A$5:$AB$27,MATCH(P366,【参考】数式用!$B$4:$AB$4,0)+1,0),"")))</f>
        <v>#N/A</v>
      </c>
      <c r="T366" s="816" t="s">
        <v>463</v>
      </c>
      <c r="U366" s="904" t="str">
        <f aca="false">IF('別紙様式2-3（６月以降分）'!U366="","",'別紙様式2-3（６月以降分）'!U366)</f>
        <v/>
      </c>
      <c r="V366" s="866" t="e">
        <f aca="false">IFERROR(VLOOKUP(K366,【参考】数式用!$A$5:$AB$27,MATCH(U366,【参考】数式用!$B$4:$AB$4,0)+1,0),"")))</f>
        <v>#N/A</v>
      </c>
      <c r="W366" s="819" t="s">
        <v>114</v>
      </c>
      <c r="X366" s="905" t="n">
        <f aca="false">'別紙様式2-3（６月以降分）'!X366</f>
        <v>6</v>
      </c>
      <c r="Y366" s="627" t="s">
        <v>115</v>
      </c>
      <c r="Z366" s="905" t="n">
        <f aca="false">'別紙様式2-3（６月以降分）'!Z366</f>
        <v>6</v>
      </c>
      <c r="AA366" s="627" t="s">
        <v>406</v>
      </c>
      <c r="AB366" s="905" t="n">
        <f aca="false">'別紙様式2-3（６月以降分）'!AB366</f>
        <v>7</v>
      </c>
      <c r="AC366" s="627" t="s">
        <v>115</v>
      </c>
      <c r="AD366" s="905" t="n">
        <f aca="false">'別紙様式2-3（６月以降分）'!AD366</f>
        <v>3</v>
      </c>
      <c r="AE366" s="627" t="s">
        <v>116</v>
      </c>
      <c r="AF366" s="627" t="s">
        <v>127</v>
      </c>
      <c r="AG366" s="627" t="n">
        <f aca="false">IF(X366&gt;=1,(AB366*12+AD366)-(X366*12+Z366)+1,"")</f>
        <v>10</v>
      </c>
      <c r="AH366" s="822" t="s">
        <v>407</v>
      </c>
      <c r="AI366" s="867" t="str">
        <f aca="false">'別紙様式2-3（６月以降分）'!AI366</f>
        <v/>
      </c>
      <c r="AJ366" s="906" t="str">
        <f aca="false">'別紙様式2-3（６月以降分）'!AJ366</f>
        <v/>
      </c>
      <c r="AK366" s="938" t="n">
        <f aca="false">'別紙様式2-3（６月以降分）'!AK366</f>
        <v>0</v>
      </c>
      <c r="AL366" s="908" t="str">
        <f aca="false">IF('別紙様式2-3（６月以降分）'!AL366="","",'別紙様式2-3（６月以降分）'!AL366)</f>
        <v/>
      </c>
      <c r="AM366" s="909" t="n">
        <f aca="false">'別紙様式2-3（６月以降分）'!AM366</f>
        <v>0</v>
      </c>
      <c r="AN366" s="910" t="str">
        <f aca="false">IF('別紙様式2-3（６月以降分）'!AN366="","",'別紙様式2-3（６月以降分）'!AN366)</f>
        <v/>
      </c>
      <c r="AO366" s="705" t="str">
        <f aca="false">IF('別紙様式2-3（６月以降分）'!AO366="","",'別紙様式2-3（６月以降分）'!AO366)</f>
        <v/>
      </c>
      <c r="AP366" s="912" t="str">
        <f aca="false">IF('別紙様式2-3（６月以降分）'!AP366="","",'別紙様式2-3（６月以降分）'!AP366)</f>
        <v/>
      </c>
      <c r="AQ366" s="705" t="str">
        <f aca="false">IF('別紙様式2-3（６月以降分）'!AQ366="","",'別紙様式2-3（６月以降分）'!AQ366)</f>
        <v/>
      </c>
      <c r="AR366" s="914" t="str">
        <f aca="false">IF('別紙様式2-3（６月以降分）'!AR366="","",'別紙様式2-3（６月以降分）'!AR366)</f>
        <v/>
      </c>
      <c r="AS366" s="915" t="str">
        <f aca="false">IF('別紙様式2-3（６月以降分）'!AS366="","",'別紙様式2-3（６月以降分）'!AS366)</f>
        <v/>
      </c>
      <c r="AT366" s="916" t="str">
        <f aca="false">IF(AV368="","",IF(V368&lt;V366,"！加算の要件上は問題ありませんが、令和６年度当初の新加算の加算率と比較して、移行後の加算率が下がる計画になっています。",""))</f>
        <v/>
      </c>
      <c r="AU366" s="939"/>
      <c r="AV366" s="918"/>
      <c r="AW366" s="878" t="str">
        <f aca="false">IF('別紙様式2-2（４・５月分）'!O278="","",'別紙様式2-2（４・５月分）'!O278)</f>
        <v/>
      </c>
      <c r="AX366" s="834" t="e">
        <f aca="false">IF(SUM('別紙様式2-2（４・５月分）'!P278:P280)=0,"",SUM('別紙様式2-2（４・５月分）'!P278:P280))</f>
        <v>#N/A</v>
      </c>
      <c r="AY366" s="920" t="e">
        <f aca="false">IFERROR(VLOOKUP(K366,【参考】数式用!$AJ$2:$AK$24,2,FALSE),"")))</f>
        <v>#N/A</v>
      </c>
      <c r="AZ366" s="685"/>
      <c r="BE366" s="12"/>
      <c r="BF366" s="832" t="str">
        <f aca="false">G366</f>
        <v/>
      </c>
      <c r="BG366" s="832"/>
      <c r="BH366" s="832"/>
    </row>
    <row r="367" customFormat="false" ht="15" hidden="false" customHeight="true" outlineLevel="0" collapsed="false">
      <c r="A367" s="617"/>
      <c r="B367" s="618"/>
      <c r="C367" s="618"/>
      <c r="D367" s="618"/>
      <c r="E367" s="618"/>
      <c r="F367" s="618"/>
      <c r="G367" s="619"/>
      <c r="H367" s="619"/>
      <c r="I367" s="619"/>
      <c r="J367" s="809"/>
      <c r="K367" s="619"/>
      <c r="L367" s="810"/>
      <c r="M367" s="811"/>
      <c r="N367" s="838" t="str">
        <f aca="false">IF('別紙様式2-2（４・５月分）'!Q279="","",'別紙様式2-2（４・５月分）'!Q279)</f>
        <v/>
      </c>
      <c r="O367" s="864"/>
      <c r="P367" s="814"/>
      <c r="Q367" s="814"/>
      <c r="R367" s="814"/>
      <c r="S367" s="865"/>
      <c r="T367" s="816"/>
      <c r="U367" s="904"/>
      <c r="V367" s="866"/>
      <c r="W367" s="819"/>
      <c r="X367" s="905"/>
      <c r="Y367" s="627"/>
      <c r="Z367" s="905"/>
      <c r="AA367" s="627"/>
      <c r="AB367" s="905"/>
      <c r="AC367" s="627"/>
      <c r="AD367" s="905"/>
      <c r="AE367" s="627"/>
      <c r="AF367" s="627"/>
      <c r="AG367" s="627"/>
      <c r="AH367" s="822"/>
      <c r="AI367" s="867"/>
      <c r="AJ367" s="906"/>
      <c r="AK367" s="938"/>
      <c r="AL367" s="908"/>
      <c r="AM367" s="909"/>
      <c r="AN367" s="910"/>
      <c r="AO367" s="705"/>
      <c r="AP367" s="912"/>
      <c r="AQ367" s="705"/>
      <c r="AR367" s="914"/>
      <c r="AS367" s="915"/>
      <c r="AT367" s="921" t="str">
        <f aca="false">IF(AV368="","",IF(OR(AB368="",AB368&lt;&gt;7,AD368="",AD368&lt;&gt;3),"！算定期間の終わりが令和７年３月になっていません。年度内の廃止予定等がなければ、算定対象月を令和７年３月にしてください。",""))</f>
        <v/>
      </c>
      <c r="AU367" s="939"/>
      <c r="AV367" s="918"/>
      <c r="AW367" s="878" t="str">
        <f aca="false">IF('別紙様式2-2（４・５月分）'!O279="","",'別紙様式2-2（４・５月分）'!O279)</f>
        <v/>
      </c>
      <c r="AX367" s="834"/>
      <c r="AY367" s="920"/>
      <c r="AZ367" s="574"/>
      <c r="BE367" s="12"/>
      <c r="BF367" s="832" t="str">
        <f aca="false">G366</f>
        <v/>
      </c>
      <c r="BG367" s="832"/>
      <c r="BH367" s="832"/>
    </row>
    <row r="368" customFormat="false" ht="15" hidden="false" customHeight="true" outlineLevel="0" collapsed="false">
      <c r="A368" s="617"/>
      <c r="B368" s="618"/>
      <c r="C368" s="618"/>
      <c r="D368" s="618"/>
      <c r="E368" s="618"/>
      <c r="F368" s="618"/>
      <c r="G368" s="619"/>
      <c r="H368" s="619"/>
      <c r="I368" s="619"/>
      <c r="J368" s="809"/>
      <c r="K368" s="619"/>
      <c r="L368" s="810"/>
      <c r="M368" s="811"/>
      <c r="N368" s="838"/>
      <c r="O368" s="864"/>
      <c r="P368" s="874" t="s">
        <v>118</v>
      </c>
      <c r="Q368" s="877" t="e">
        <f aca="false">IFERROR(VLOOKUP('別紙様式2-2（４・５月分）'!AR278,【参考】数式用!$AT$5:$AV$22,3,FALSE),"")))</f>
        <v>#N/A</v>
      </c>
      <c r="R368" s="875" t="s">
        <v>120</v>
      </c>
      <c r="S368" s="876" t="e">
        <f aca="false">IFERROR(VLOOKUP(K366,【参考】数式用!$A$5:$AB$27,MATCH(Q368,【参考】数式用!$B$4:$AB$4,0)+1,0),"")))</f>
        <v>#N/A</v>
      </c>
      <c r="T368" s="844" t="s">
        <v>464</v>
      </c>
      <c r="U368" s="923"/>
      <c r="V368" s="871" t="e">
        <f aca="false">IFERROR(VLOOKUP(K366,【参考】数式用!$A$5:$AB$27,MATCH(U368,【参考】数式用!$B$4:$AB$4,0)+1,0),"")))</f>
        <v>#N/A</v>
      </c>
      <c r="W368" s="847" t="s">
        <v>114</v>
      </c>
      <c r="X368" s="924"/>
      <c r="Y368" s="668" t="s">
        <v>115</v>
      </c>
      <c r="Z368" s="924"/>
      <c r="AA368" s="668" t="s">
        <v>406</v>
      </c>
      <c r="AB368" s="924"/>
      <c r="AC368" s="668" t="s">
        <v>115</v>
      </c>
      <c r="AD368" s="924"/>
      <c r="AE368" s="668" t="s">
        <v>116</v>
      </c>
      <c r="AF368" s="668" t="s">
        <v>127</v>
      </c>
      <c r="AG368" s="668" t="str">
        <f aca="false">IF(X368&gt;=1,(AB368*12+AD368)-(X368*12+Z368)+1,"")</f>
        <v/>
      </c>
      <c r="AH368" s="850" t="s">
        <v>407</v>
      </c>
      <c r="AI368" s="851" t="str">
        <f aca="false">IFERROR(ROUNDDOWN(ROUND(L366*V368,0)*M366,0)*AG368,"")</f>
        <v/>
      </c>
      <c r="AJ368" s="925" t="str">
        <f aca="false">IFERROR(ROUNDDOWN(ROUND((L366*(V368-AX366)),0)*M366,0)*AG368,"")</f>
        <v/>
      </c>
      <c r="AK368" s="853" t="e">
        <f aca="false">IFERROR(ROUNDDOWN(ROUNDDOWN(ROUND(L366*VLOOKUP(K366,【参考】数式用!$A$5:$AB$27,MATCH("新加算Ⅳ",【参考】数式用!$B$4:$AB$4,0)+1,0),0)*M366,0)*AG368*0.5,0),"")),0),0),0))</f>
        <v>#N/A</v>
      </c>
      <c r="AL368" s="926"/>
      <c r="AM368" s="941" t="e">
        <f aca="false">IFERROR(IF('別紙様式2-2（４・５月分）'!Q280="ベア加算","", IF(OR(U368="新加算Ⅰ",U368="新加算Ⅱ",U368="新加算Ⅲ",U368="新加算Ⅳ"),ROUNDDOWN(ROUND(L366*VLOOKUP(K366,【参考】数式用!$A$5:$I$27,MATCH("ベア加算",【参考】数式用!$B$4:$I$4,0)+1,0),0)*M366,0)*AG368,"")),"")),0),0))))</f>
        <v>#N/A</v>
      </c>
      <c r="AN368" s="928"/>
      <c r="AO368" s="931"/>
      <c r="AP368" s="930"/>
      <c r="AQ368" s="931"/>
      <c r="AR368" s="932"/>
      <c r="AS368" s="933"/>
      <c r="AT368" s="921"/>
      <c r="AU368" s="612"/>
      <c r="AV368" s="832" t="str">
        <f aca="false">IF(OR(AB366&lt;&gt;7,AD366&lt;&gt;3),"V列に色付け","")</f>
        <v/>
      </c>
      <c r="AW368" s="878"/>
      <c r="AX368" s="834"/>
      <c r="AY368" s="934"/>
      <c r="AZ368" s="836" t="e">
        <f aca="false">IF(AM368&lt;&gt;"",IF(AN368="○","入力済","未入力"),"")</f>
        <v>#N/A</v>
      </c>
      <c r="BA368" s="836" t="str">
        <f aca="false">IF(OR(U368="新加算Ⅰ",U368="新加算Ⅱ",U368="新加算Ⅲ",U368="新加算Ⅳ",U368="新加算Ⅴ（１）",U368="新加算Ⅴ（２）",U368="新加算Ⅴ（３）",U368="新加算ⅠⅤ（４）",U368="新加算Ⅴ（５）",U368="新加算Ⅴ（６）",U368="新加算Ⅴ（８）",U368="新加算Ⅴ（11）"),IF(OR(AO368="○",AO368="令和６年度中に満たす"),"入力済","未入力"),"")</f>
        <v/>
      </c>
      <c r="BB368" s="836" t="str">
        <f aca="false">IF(OR(U368="新加算Ⅴ（７）",U368="新加算Ⅴ（９）",U368="新加算Ⅴ（10）",U368="新加算Ⅴ（12）",U368="新加算Ⅴ（13）",U368="新加算Ⅴ（14）"),IF(OR(AP368="○",AP368="令和６年度中に満たす"),"入力済","未入力"),"")</f>
        <v/>
      </c>
      <c r="BC368" s="836" t="str">
        <f aca="false">IF(OR(U368="新加算Ⅰ",U368="新加算Ⅱ",U368="新加算Ⅲ",U368="新加算Ⅴ（１）",U368="新加算Ⅴ（３）",U368="新加算Ⅴ（８）"),IF(OR(AQ368="○",AQ368="令和６年度中に満たす"),"入力済","未入力"),"")</f>
        <v/>
      </c>
      <c r="BD368" s="935" t="str">
        <f aca="false">IF(OR(U368="新加算Ⅰ",U368="新加算Ⅱ",U368="新加算Ⅴ（１）",U368="新加算Ⅴ（２）",U368="新加算Ⅴ（３）",U368="新加算Ⅴ（４）",U368="新加算Ⅴ（５）",U368="新加算Ⅴ（６）",U368="新加算Ⅴ（７）",U368="新加算Ⅴ（９）",U368="新加算Ⅴ（10）",U368="新加算Ⅴ（12）"),IF(OR(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（病院等（老健以外）)",K366&lt;&gt;"（介護予防）短期入所療養介護（医療院）"),AR368&lt;&gt;""),1,""),"")</f>
        <v/>
      </c>
      <c r="BE368" s="832" t="str">
        <f aca="false">IF(OR(U368="新加算Ⅰ",U368="新加算Ⅴ（１）",U368="新加算Ⅴ（２）",U368="新加算Ⅴ（５）",U368="新加算Ⅴ（７）",U368="新加算Ⅴ（10）"),IF(AS368="","未入力","入力済"),"")</f>
        <v/>
      </c>
      <c r="BF368" s="832" t="str">
        <f aca="false">G366</f>
        <v/>
      </c>
      <c r="BG368" s="832"/>
      <c r="BH368" s="832"/>
    </row>
    <row r="369" customFormat="false" ht="30" hidden="false" customHeight="true" outlineLevel="0" collapsed="false">
      <c r="A369" s="617"/>
      <c r="B369" s="618"/>
      <c r="C369" s="618"/>
      <c r="D369" s="618"/>
      <c r="E369" s="618"/>
      <c r="F369" s="618"/>
      <c r="G369" s="619"/>
      <c r="H369" s="619"/>
      <c r="I369" s="619"/>
      <c r="J369" s="809"/>
      <c r="K369" s="619"/>
      <c r="L369" s="810"/>
      <c r="M369" s="811"/>
      <c r="N369" s="860" t="str">
        <f aca="false">IF('別紙様式2-2（４・５月分）'!Q280="","",'別紙様式2-2（４・５月分）'!Q280)</f>
        <v/>
      </c>
      <c r="O369" s="864"/>
      <c r="P369" s="874"/>
      <c r="Q369" s="877"/>
      <c r="R369" s="875"/>
      <c r="S369" s="876"/>
      <c r="T369" s="844"/>
      <c r="U369" s="923"/>
      <c r="V369" s="871"/>
      <c r="W369" s="847"/>
      <c r="X369" s="924"/>
      <c r="Y369" s="668"/>
      <c r="Z369" s="924"/>
      <c r="AA369" s="668"/>
      <c r="AB369" s="924"/>
      <c r="AC369" s="668"/>
      <c r="AD369" s="924"/>
      <c r="AE369" s="668"/>
      <c r="AF369" s="668"/>
      <c r="AG369" s="668"/>
      <c r="AH369" s="850"/>
      <c r="AI369" s="851"/>
      <c r="AJ369" s="925"/>
      <c r="AK369" s="853"/>
      <c r="AL369" s="926"/>
      <c r="AM369" s="941"/>
      <c r="AN369" s="928"/>
      <c r="AO369" s="931"/>
      <c r="AP369" s="930"/>
      <c r="AQ369" s="931"/>
      <c r="AR369" s="932"/>
      <c r="AS369" s="933"/>
      <c r="AT369" s="936" t="str">
        <f aca="false">IF(AV368="","",IF(OR(U368="",AND(N369="ベア加算なし",OR(U368="新加算Ⅰ",U368="新加算Ⅱ",U368="新加算Ⅲ",U368="新加算Ⅳ"),AN368=""),AND(OR(U368="新加算Ⅰ",U368="新加算Ⅱ",U368="新加算Ⅲ",U368="新加算Ⅳ"),AO368=""),AND(OR(U368="新加算Ⅰ",U368="新加算Ⅱ",U368="新加算Ⅲ"),AQ368=""),AND(OR(U368="新加算Ⅰ",U368="新加算Ⅱ"),AR368=""),AND(OR(U368="新加算Ⅰ"),AS368="")),"！記入が必要な欄（ピンク色のセル）に空欄があります。空欄を埋めてください。",""))</f>
        <v/>
      </c>
      <c r="AU369" s="612"/>
      <c r="AV369" s="832"/>
      <c r="AW369" s="878" t="str">
        <f aca="false">IF('別紙様式2-2（４・５月分）'!O280="","",'別紙様式2-2（４・５月分）'!O280)</f>
        <v/>
      </c>
      <c r="AX369" s="834"/>
      <c r="AY369" s="937"/>
      <c r="AZ369" s="836" t="str">
        <f aca="false">IF(OR(U369="新加算Ⅰ",U369="新加算Ⅱ",U369="新加算Ⅲ",U369="新加算Ⅳ",U369="新加算Ⅴ（１）",U369="新加算Ⅴ（２）",U369="新加算Ⅴ（３）",U369="新加算ⅠⅤ（４）",U369="新加算Ⅴ（５）",U369="新加算Ⅴ（６）",U369="新加算Ⅴ（８）",U369="新加算Ⅴ（11）"),IF(AJ369="○","","未入力"),"")</f>
        <v/>
      </c>
      <c r="BA369" s="836" t="str">
        <f aca="false">IF(OR(V369="新加算Ⅰ",V369="新加算Ⅱ",V369="新加算Ⅲ",V369="新加算Ⅳ",V369="新加算Ⅴ（１）",V369="新加算Ⅴ（２）",V369="新加算Ⅴ（３）",V369="新加算ⅠⅤ（４）",V369="新加算Ⅴ（５）",V369="新加算Ⅴ（６）",V369="新加算Ⅴ（８）",V369="新加算Ⅴ（11）"),IF(AK369="○","","未入力"),"")</f>
        <v/>
      </c>
      <c r="BB369" s="836" t="str">
        <f aca="false">IF(OR(V369="新加算Ⅴ（７）",V369="新加算Ⅴ（９）",V369="新加算Ⅴ（10）",V369="新加算Ⅴ（12）",V369="新加算Ⅴ（13）",V369="新加算Ⅴ（14）"),IF(AL369="○","","未入力"),"")</f>
        <v/>
      </c>
      <c r="BC369" s="836" t="str">
        <f aca="false">IF(OR(V369="新加算Ⅰ",V369="新加算Ⅱ",V369="新加算Ⅲ",V369="新加算Ⅴ（１）",V369="新加算Ⅴ（３）",V369="新加算Ⅴ（８）"),IF(AM369="○","","未入力"),"")</f>
        <v/>
      </c>
      <c r="BD369" s="935" t="str">
        <f aca="false">IF(OR(V369="新加算Ⅰ",V369="新加算Ⅱ",V369="新加算Ⅴ（１）",V369="新加算Ⅴ（２）",V369="新加算Ⅴ（３）",V369="新加算Ⅴ（４）",V369="新加算Ⅴ（５）",V369="新加算Ⅴ（６）",V369="新加算Ⅴ（７）",V369="新加算Ⅴ（９）",V369="新加算Ⅴ（10）",V369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9" s="832" t="str">
        <f aca="false">IF(AND(U369&lt;&gt;"（参考）令和７年度の移行予定",OR(V369="新加算Ⅰ",V369="新加算Ⅴ（１）",V369="新加算Ⅴ（２）",V369="新加算Ⅴ（５）",V369="新加算Ⅴ（７）",V369="新加算Ⅴ（10）")),IF(AO369="","未入力",IF(AO369="いずれも取得していない","要件を満たさない","")),"")</f>
        <v/>
      </c>
      <c r="BF369" s="832" t="str">
        <f aca="false">G366</f>
        <v/>
      </c>
      <c r="BG369" s="832"/>
      <c r="BH369" s="832"/>
    </row>
    <row r="370" customFormat="false" ht="30" hidden="false" customHeight="true" outlineLevel="0" collapsed="false">
      <c r="A370" s="731" t="n">
        <v>90</v>
      </c>
      <c r="B370" s="732" t="str">
        <f aca="false">IF(基本情報入力シート!C143="","",基本情報入力シート!C143)</f>
        <v/>
      </c>
      <c r="C370" s="732"/>
      <c r="D370" s="732"/>
      <c r="E370" s="732"/>
      <c r="F370" s="732"/>
      <c r="G370" s="733" t="str">
        <f aca="false">IF(基本情報入力シート!M143="","",基本情報入力シート!M143)</f>
        <v/>
      </c>
      <c r="H370" s="733" t="str">
        <f aca="false">IF(基本情報入力シート!R143="","",基本情報入力シート!R143)</f>
        <v/>
      </c>
      <c r="I370" s="733" t="str">
        <f aca="false">IF(基本情報入力シート!W143="","",基本情報入力シート!W143)</f>
        <v/>
      </c>
      <c r="J370" s="861" t="str">
        <f aca="false">IF(基本情報入力シート!X143="","",基本情報入力シート!X143)</f>
        <v/>
      </c>
      <c r="K370" s="733" t="str">
        <f aca="false">IF(基本情報入力シート!Y143="","",基本情報入力シート!Y143)</f>
        <v/>
      </c>
      <c r="L370" s="862" t="str">
        <f aca="false">IF(基本情報入力シート!AB143="","",基本情報入力シート!AB143)</f>
        <v/>
      </c>
      <c r="M370" s="863" t="e">
        <f aca="false">IF(基本情報入力シート!AC143="","",基本情報入力シート!AC143)</f>
        <v>#N/A</v>
      </c>
      <c r="N370" s="812" t="str">
        <f aca="false">IF('別紙様式2-2（４・５月分）'!Q281="","",'別紙様式2-2（４・５月分）'!Q281)</f>
        <v/>
      </c>
      <c r="O370" s="864" t="e">
        <f aca="false">IF(SUM('別紙様式2-2（４・５月分）'!R281:R283)=0,"",SUM('別紙様式2-2（４・５月分）'!R281:R283))</f>
        <v>#N/A</v>
      </c>
      <c r="P370" s="814" t="e">
        <f aca="false">IFERROR(VLOOKUP('別紙様式2-2（４・５月分）'!AR281,【参考】数式用!$AT$5:$AU$22,2,FALSE),"")))</f>
        <v>#N/A</v>
      </c>
      <c r="Q370" s="814"/>
      <c r="R370" s="814"/>
      <c r="S370" s="865" t="e">
        <f aca="false">IFERROR(VLOOKUP(K370,【参考】数式用!$A$5:$AB$27,MATCH(P370,【参考】数式用!$B$4:$AB$4,0)+1,0),"")))</f>
        <v>#N/A</v>
      </c>
      <c r="T370" s="816" t="s">
        <v>463</v>
      </c>
      <c r="U370" s="904" t="str">
        <f aca="false">IF('別紙様式2-3（６月以降分）'!U370="","",'別紙様式2-3（６月以降分）'!U370)</f>
        <v/>
      </c>
      <c r="V370" s="866" t="e">
        <f aca="false">IFERROR(VLOOKUP(K370,【参考】数式用!$A$5:$AB$27,MATCH(U370,【参考】数式用!$B$4:$AB$4,0)+1,0),"")))</f>
        <v>#N/A</v>
      </c>
      <c r="W370" s="819" t="s">
        <v>114</v>
      </c>
      <c r="X370" s="905" t="n">
        <f aca="false">'別紙様式2-3（６月以降分）'!X370</f>
        <v>6</v>
      </c>
      <c r="Y370" s="627" t="s">
        <v>115</v>
      </c>
      <c r="Z370" s="905" t="n">
        <f aca="false">'別紙様式2-3（６月以降分）'!Z370</f>
        <v>6</v>
      </c>
      <c r="AA370" s="627" t="s">
        <v>406</v>
      </c>
      <c r="AB370" s="905" t="n">
        <f aca="false">'別紙様式2-3（６月以降分）'!AB370</f>
        <v>7</v>
      </c>
      <c r="AC370" s="627" t="s">
        <v>115</v>
      </c>
      <c r="AD370" s="905" t="n">
        <f aca="false">'別紙様式2-3（６月以降分）'!AD370</f>
        <v>3</v>
      </c>
      <c r="AE370" s="627" t="s">
        <v>116</v>
      </c>
      <c r="AF370" s="627" t="s">
        <v>127</v>
      </c>
      <c r="AG370" s="627" t="n">
        <f aca="false">IF(X370&gt;=1,(AB370*12+AD370)-(X370*12+Z370)+1,"")</f>
        <v>10</v>
      </c>
      <c r="AH370" s="822" t="s">
        <v>407</v>
      </c>
      <c r="AI370" s="867" t="str">
        <f aca="false">'別紙様式2-3（６月以降分）'!AI370</f>
        <v/>
      </c>
      <c r="AJ370" s="906" t="str">
        <f aca="false">'別紙様式2-3（６月以降分）'!AJ370</f>
        <v/>
      </c>
      <c r="AK370" s="938" t="n">
        <f aca="false">'別紙様式2-3（６月以降分）'!AK370</f>
        <v>0</v>
      </c>
      <c r="AL370" s="908" t="str">
        <f aca="false">IF('別紙様式2-3（６月以降分）'!AL370="","",'別紙様式2-3（６月以降分）'!AL370)</f>
        <v/>
      </c>
      <c r="AM370" s="909" t="n">
        <f aca="false">'別紙様式2-3（６月以降分）'!AM370</f>
        <v>0</v>
      </c>
      <c r="AN370" s="910" t="str">
        <f aca="false">IF('別紙様式2-3（６月以降分）'!AN370="","",'別紙様式2-3（６月以降分）'!AN370)</f>
        <v/>
      </c>
      <c r="AO370" s="705" t="str">
        <f aca="false">IF('別紙様式2-3（６月以降分）'!AO370="","",'別紙様式2-3（６月以降分）'!AO370)</f>
        <v/>
      </c>
      <c r="AP370" s="912" t="str">
        <f aca="false">IF('別紙様式2-3（６月以降分）'!AP370="","",'別紙様式2-3（６月以降分）'!AP370)</f>
        <v/>
      </c>
      <c r="AQ370" s="705" t="str">
        <f aca="false">IF('別紙様式2-3（６月以降分）'!AQ370="","",'別紙様式2-3（６月以降分）'!AQ370)</f>
        <v/>
      </c>
      <c r="AR370" s="914" t="str">
        <f aca="false">IF('別紙様式2-3（６月以降分）'!AR370="","",'別紙様式2-3（６月以降分）'!AR370)</f>
        <v/>
      </c>
      <c r="AS370" s="915" t="str">
        <f aca="false">IF('別紙様式2-3（６月以降分）'!AS370="","",'別紙様式2-3（６月以降分）'!AS370)</f>
        <v/>
      </c>
      <c r="AT370" s="916" t="str">
        <f aca="false">IF(AV372="","",IF(V372&lt;V370,"！加算の要件上は問題ありませんが、令和６年度当初の新加算の加算率と比較して、移行後の加算率が下がる計画になっています。",""))</f>
        <v/>
      </c>
      <c r="AU370" s="939"/>
      <c r="AV370" s="918"/>
      <c r="AW370" s="878" t="str">
        <f aca="false">IF('別紙様式2-2（４・５月分）'!O281="","",'別紙様式2-2（４・５月分）'!O281)</f>
        <v/>
      </c>
      <c r="AX370" s="834" t="e">
        <f aca="false">IF(SUM('別紙様式2-2（４・５月分）'!P281:P283)=0,"",SUM('別紙様式2-2（４・５月分）'!P281:P283))</f>
        <v>#N/A</v>
      </c>
      <c r="AY370" s="940" t="e">
        <f aca="false">IFERROR(VLOOKUP(K370,【参考】数式用!$AJ$2:$AK$24,2,FALSE),"")))</f>
        <v>#N/A</v>
      </c>
      <c r="AZ370" s="685"/>
      <c r="BE370" s="12"/>
      <c r="BF370" s="832" t="str">
        <f aca="false">G370</f>
        <v/>
      </c>
      <c r="BG370" s="832"/>
      <c r="BH370" s="832"/>
    </row>
    <row r="371" customFormat="false" ht="15" hidden="false" customHeight="true" outlineLevel="0" collapsed="false">
      <c r="A371" s="731"/>
      <c r="B371" s="732"/>
      <c r="C371" s="732"/>
      <c r="D371" s="732"/>
      <c r="E371" s="732"/>
      <c r="F371" s="732"/>
      <c r="G371" s="733"/>
      <c r="H371" s="733"/>
      <c r="I371" s="733"/>
      <c r="J371" s="861"/>
      <c r="K371" s="733"/>
      <c r="L371" s="862"/>
      <c r="M371" s="863"/>
      <c r="N371" s="838" t="str">
        <f aca="false">IF('別紙様式2-2（４・５月分）'!Q282="","",'別紙様式2-2（４・５月分）'!Q282)</f>
        <v/>
      </c>
      <c r="O371" s="864"/>
      <c r="P371" s="814"/>
      <c r="Q371" s="814"/>
      <c r="R371" s="814"/>
      <c r="S371" s="865"/>
      <c r="T371" s="816"/>
      <c r="U371" s="904"/>
      <c r="V371" s="866"/>
      <c r="W371" s="819"/>
      <c r="X371" s="905"/>
      <c r="Y371" s="627"/>
      <c r="Z371" s="905"/>
      <c r="AA371" s="627"/>
      <c r="AB371" s="905"/>
      <c r="AC371" s="627"/>
      <c r="AD371" s="905"/>
      <c r="AE371" s="627"/>
      <c r="AF371" s="627"/>
      <c r="AG371" s="627"/>
      <c r="AH371" s="822"/>
      <c r="AI371" s="867"/>
      <c r="AJ371" s="906"/>
      <c r="AK371" s="938"/>
      <c r="AL371" s="908"/>
      <c r="AM371" s="909"/>
      <c r="AN371" s="910"/>
      <c r="AO371" s="705"/>
      <c r="AP371" s="912"/>
      <c r="AQ371" s="705"/>
      <c r="AR371" s="914"/>
      <c r="AS371" s="915"/>
      <c r="AT371" s="921" t="str">
        <f aca="false">IF(AV372="","",IF(OR(AB372="",AB372&lt;&gt;7,AD372="",AD372&lt;&gt;3),"！算定期間の終わりが令和７年３月になっていません。年度内の廃止予定等がなければ、算定対象月を令和７年３月にしてください。",""))</f>
        <v/>
      </c>
      <c r="AU371" s="939"/>
      <c r="AV371" s="918"/>
      <c r="AW371" s="878" t="str">
        <f aca="false">IF('別紙様式2-2（４・５月分）'!O282="","",'別紙様式2-2（４・５月分）'!O282)</f>
        <v/>
      </c>
      <c r="AX371" s="834"/>
      <c r="AY371" s="940"/>
      <c r="AZ371" s="574"/>
      <c r="BE371" s="12"/>
      <c r="BF371" s="832" t="str">
        <f aca="false">G370</f>
        <v/>
      </c>
      <c r="BG371" s="832"/>
      <c r="BH371" s="832"/>
    </row>
    <row r="372" customFormat="false" ht="15" hidden="false" customHeight="true" outlineLevel="0" collapsed="false">
      <c r="A372" s="731"/>
      <c r="B372" s="732"/>
      <c r="C372" s="732"/>
      <c r="D372" s="732"/>
      <c r="E372" s="732"/>
      <c r="F372" s="732"/>
      <c r="G372" s="733"/>
      <c r="H372" s="733"/>
      <c r="I372" s="733"/>
      <c r="J372" s="861"/>
      <c r="K372" s="733"/>
      <c r="L372" s="862"/>
      <c r="M372" s="863"/>
      <c r="N372" s="838"/>
      <c r="O372" s="864"/>
      <c r="P372" s="874" t="s">
        <v>118</v>
      </c>
      <c r="Q372" s="877" t="e">
        <f aca="false">IFERROR(VLOOKUP('別紙様式2-2（４・５月分）'!AR281,【参考】数式用!$AT$5:$AV$22,3,FALSE),"")))</f>
        <v>#N/A</v>
      </c>
      <c r="R372" s="875" t="s">
        <v>120</v>
      </c>
      <c r="S372" s="870" t="e">
        <f aca="false">IFERROR(VLOOKUP(K370,【参考】数式用!$A$5:$AB$27,MATCH(Q372,【参考】数式用!$B$4:$AB$4,0)+1,0),"")))</f>
        <v>#N/A</v>
      </c>
      <c r="T372" s="844" t="s">
        <v>464</v>
      </c>
      <c r="U372" s="923"/>
      <c r="V372" s="871" t="e">
        <f aca="false">IFERROR(VLOOKUP(K370,【参考】数式用!$A$5:$AB$27,MATCH(U372,【参考】数式用!$B$4:$AB$4,0)+1,0),"")))</f>
        <v>#N/A</v>
      </c>
      <c r="W372" s="847" t="s">
        <v>114</v>
      </c>
      <c r="X372" s="924"/>
      <c r="Y372" s="668" t="s">
        <v>115</v>
      </c>
      <c r="Z372" s="924"/>
      <c r="AA372" s="668" t="s">
        <v>406</v>
      </c>
      <c r="AB372" s="924"/>
      <c r="AC372" s="668" t="s">
        <v>115</v>
      </c>
      <c r="AD372" s="924"/>
      <c r="AE372" s="668" t="s">
        <v>116</v>
      </c>
      <c r="AF372" s="668" t="s">
        <v>127</v>
      </c>
      <c r="AG372" s="668" t="str">
        <f aca="false">IF(X372&gt;=1,(AB372*12+AD372)-(X372*12+Z372)+1,"")</f>
        <v/>
      </c>
      <c r="AH372" s="850" t="s">
        <v>407</v>
      </c>
      <c r="AI372" s="851" t="str">
        <f aca="false">IFERROR(ROUNDDOWN(ROUND(L370*V372,0)*M370,0)*AG372,"")</f>
        <v/>
      </c>
      <c r="AJ372" s="925" t="str">
        <f aca="false">IFERROR(ROUNDDOWN(ROUND((L370*(V372-AX370)),0)*M370,0)*AG372,"")</f>
        <v/>
      </c>
      <c r="AK372" s="853" t="e">
        <f aca="false">IFERROR(ROUNDDOWN(ROUNDDOWN(ROUND(L370*VLOOKUP(K370,【参考】数式用!$A$5:$AB$27,MATCH("新加算Ⅳ",【参考】数式用!$B$4:$AB$4,0)+1,0),0)*M370,0)*AG372*0.5,0),"")),0),0),0))</f>
        <v>#N/A</v>
      </c>
      <c r="AL372" s="926"/>
      <c r="AM372" s="941" t="e">
        <f aca="false">IFERROR(IF('別紙様式2-2（４・５月分）'!Q283="ベア加算","", IF(OR(U372="新加算Ⅰ",U372="新加算Ⅱ",U372="新加算Ⅲ",U372="新加算Ⅳ"),ROUNDDOWN(ROUND(L370*VLOOKUP(K370,【参考】数式用!$A$5:$I$27,MATCH("ベア加算",【参考】数式用!$B$4:$I$4,0)+1,0),0)*M370,0)*AG372,"")),"")),0),0))))</f>
        <v>#N/A</v>
      </c>
      <c r="AN372" s="928"/>
      <c r="AO372" s="931"/>
      <c r="AP372" s="930"/>
      <c r="AQ372" s="931"/>
      <c r="AR372" s="932"/>
      <c r="AS372" s="933"/>
      <c r="AT372" s="921"/>
      <c r="AU372" s="612"/>
      <c r="AV372" s="832" t="str">
        <f aca="false">IF(OR(AB370&lt;&gt;7,AD370&lt;&gt;3),"V列に色付け","")</f>
        <v/>
      </c>
      <c r="AW372" s="878"/>
      <c r="AX372" s="834"/>
      <c r="AY372" s="934"/>
      <c r="AZ372" s="836" t="e">
        <f aca="false">IF(AM372&lt;&gt;"",IF(AN372="○","入力済","未入力"),"")</f>
        <v>#N/A</v>
      </c>
      <c r="BA372" s="836" t="str">
        <f aca="false">IF(OR(U372="新加算Ⅰ",U372="新加算Ⅱ",U372="新加算Ⅲ",U372="新加算Ⅳ",U372="新加算Ⅴ（１）",U372="新加算Ⅴ（２）",U372="新加算Ⅴ（３）",U372="新加算ⅠⅤ（４）",U372="新加算Ⅴ（５）",U372="新加算Ⅴ（６）",U372="新加算Ⅴ（８）",U372="新加算Ⅴ（11）"),IF(OR(AO372="○",AO372="令和６年度中に満たす"),"入力済","未入力"),"")</f>
        <v/>
      </c>
      <c r="BB372" s="836" t="str">
        <f aca="false">IF(OR(U372="新加算Ⅴ（７）",U372="新加算Ⅴ（９）",U372="新加算Ⅴ（10）",U372="新加算Ⅴ（12）",U372="新加算Ⅴ（13）",U372="新加算Ⅴ（14）"),IF(OR(AP372="○",AP372="令和６年度中に満たす"),"入力済","未入力"),"")</f>
        <v/>
      </c>
      <c r="BC372" s="836" t="str">
        <f aca="false">IF(OR(U372="新加算Ⅰ",U372="新加算Ⅱ",U372="新加算Ⅲ",U372="新加算Ⅴ（１）",U372="新加算Ⅴ（３）",U372="新加算Ⅴ（８）"),IF(OR(AQ372="○",AQ372="令和６年度中に満たす"),"入力済","未入力"),"")</f>
        <v/>
      </c>
      <c r="BD372" s="935" t="str">
        <f aca="false">IF(OR(U372="新加算Ⅰ",U372="新加算Ⅱ",U372="新加算Ⅴ（１）",U372="新加算Ⅴ（２）",U372="新加算Ⅴ（３）",U372="新加算Ⅴ（４）",U372="新加算Ⅴ（５）",U372="新加算Ⅴ（６）",U372="新加算Ⅴ（７）",U372="新加算Ⅴ（９）",U372="新加算Ⅴ（10）",U372="新加算Ⅴ（12）"),IF(OR(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（病院等（老健以外）)",K370&lt;&gt;"（介護予防）短期入所療養介護（医療院）"),AR372&lt;&gt;""),1,""),"")</f>
        <v/>
      </c>
      <c r="BE372" s="832" t="str">
        <f aca="false">IF(OR(U372="新加算Ⅰ",U372="新加算Ⅴ（１）",U372="新加算Ⅴ（２）",U372="新加算Ⅴ（５）",U372="新加算Ⅴ（７）",U372="新加算Ⅴ（10）"),IF(AS372="","未入力","入力済"),"")</f>
        <v/>
      </c>
      <c r="BF372" s="832" t="str">
        <f aca="false">G370</f>
        <v/>
      </c>
      <c r="BG372" s="832"/>
      <c r="BH372" s="832"/>
    </row>
    <row r="373" customFormat="false" ht="30" hidden="false" customHeight="true" outlineLevel="0" collapsed="false">
      <c r="A373" s="731"/>
      <c r="B373" s="732"/>
      <c r="C373" s="732"/>
      <c r="D373" s="732"/>
      <c r="E373" s="732"/>
      <c r="F373" s="732"/>
      <c r="G373" s="733"/>
      <c r="H373" s="733"/>
      <c r="I373" s="733"/>
      <c r="J373" s="861"/>
      <c r="K373" s="733"/>
      <c r="L373" s="862"/>
      <c r="M373" s="863"/>
      <c r="N373" s="860" t="str">
        <f aca="false">IF('別紙様式2-2（４・５月分）'!Q283="","",'別紙様式2-2（４・５月分）'!Q283)</f>
        <v/>
      </c>
      <c r="O373" s="864"/>
      <c r="P373" s="874"/>
      <c r="Q373" s="877"/>
      <c r="R373" s="875"/>
      <c r="S373" s="870"/>
      <c r="T373" s="844"/>
      <c r="U373" s="923"/>
      <c r="V373" s="871"/>
      <c r="W373" s="847"/>
      <c r="X373" s="924"/>
      <c r="Y373" s="668"/>
      <c r="Z373" s="924"/>
      <c r="AA373" s="668"/>
      <c r="AB373" s="924"/>
      <c r="AC373" s="668"/>
      <c r="AD373" s="924"/>
      <c r="AE373" s="668"/>
      <c r="AF373" s="668"/>
      <c r="AG373" s="668"/>
      <c r="AH373" s="850"/>
      <c r="AI373" s="851"/>
      <c r="AJ373" s="925"/>
      <c r="AK373" s="853"/>
      <c r="AL373" s="926"/>
      <c r="AM373" s="941"/>
      <c r="AN373" s="928"/>
      <c r="AO373" s="931"/>
      <c r="AP373" s="930"/>
      <c r="AQ373" s="931"/>
      <c r="AR373" s="932"/>
      <c r="AS373" s="933"/>
      <c r="AT373" s="936" t="str">
        <f aca="false">IF(AV372="","",IF(OR(U372="",AND(N373="ベア加算なし",OR(U372="新加算Ⅰ",U372="新加算Ⅱ",U372="新加算Ⅲ",U372="新加算Ⅳ"),AN372=""),AND(OR(U372="新加算Ⅰ",U372="新加算Ⅱ",U372="新加算Ⅲ",U372="新加算Ⅳ"),AO372=""),AND(OR(U372="新加算Ⅰ",U372="新加算Ⅱ",U372="新加算Ⅲ"),AQ372=""),AND(OR(U372="新加算Ⅰ",U372="新加算Ⅱ"),AR372=""),AND(OR(U372="新加算Ⅰ"),AS372="")),"！記入が必要な欄（ピンク色のセル）に空欄があります。空欄を埋めてください。",""))</f>
        <v/>
      </c>
      <c r="AU373" s="612"/>
      <c r="AV373" s="832"/>
      <c r="AW373" s="878" t="str">
        <f aca="false">IF('別紙様式2-2（４・５月分）'!O283="","",'別紙様式2-2（４・５月分）'!O283)</f>
        <v/>
      </c>
      <c r="AX373" s="834"/>
      <c r="AY373" s="937"/>
      <c r="AZ373" s="836" t="str">
        <f aca="false">IF(OR(U373="新加算Ⅰ",U373="新加算Ⅱ",U373="新加算Ⅲ",U373="新加算Ⅳ",U373="新加算Ⅴ（１）",U373="新加算Ⅴ（２）",U373="新加算Ⅴ（３）",U373="新加算ⅠⅤ（４）",U373="新加算Ⅴ（５）",U373="新加算Ⅴ（６）",U373="新加算Ⅴ（８）",U373="新加算Ⅴ（11）"),IF(AJ373="○","","未入力"),"")</f>
        <v/>
      </c>
      <c r="BA373" s="836" t="str">
        <f aca="false">IF(OR(V373="新加算Ⅰ",V373="新加算Ⅱ",V373="新加算Ⅲ",V373="新加算Ⅳ",V373="新加算Ⅴ（１）",V373="新加算Ⅴ（２）",V373="新加算Ⅴ（３）",V373="新加算ⅠⅤ（４）",V373="新加算Ⅴ（５）",V373="新加算Ⅴ（６）",V373="新加算Ⅴ（８）",V373="新加算Ⅴ（11）"),IF(AK373="○","","未入力"),"")</f>
        <v/>
      </c>
      <c r="BB373" s="836" t="str">
        <f aca="false">IF(OR(V373="新加算Ⅴ（７）",V373="新加算Ⅴ（９）",V373="新加算Ⅴ（10）",V373="新加算Ⅴ（12）",V373="新加算Ⅴ（13）",V373="新加算Ⅴ（14）"),IF(AL373="○","","未入力"),"")</f>
        <v/>
      </c>
      <c r="BC373" s="836" t="str">
        <f aca="false">IF(OR(V373="新加算Ⅰ",V373="新加算Ⅱ",V373="新加算Ⅲ",V373="新加算Ⅴ（１）",V373="新加算Ⅴ（３）",V373="新加算Ⅴ（８）"),IF(AM373="○","","未入力"),"")</f>
        <v/>
      </c>
      <c r="BD373" s="935" t="str">
        <f aca="false">IF(OR(V373="新加算Ⅰ",V373="新加算Ⅱ",V373="新加算Ⅴ（１）",V373="新加算Ⅴ（２）",V373="新加算Ⅴ（３）",V373="新加算Ⅴ（４）",V373="新加算Ⅴ（５）",V373="新加算Ⅴ（６）",V373="新加算Ⅴ（７）",V373="新加算Ⅴ（９）",V373="新加算Ⅴ（10）",V373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3" s="832" t="str">
        <f aca="false">IF(AND(U373&lt;&gt;"（参考）令和７年度の移行予定",OR(V373="新加算Ⅰ",V373="新加算Ⅴ（１）",V373="新加算Ⅴ（２）",V373="新加算Ⅴ（５）",V373="新加算Ⅴ（７）",V373="新加算Ⅴ（10）")),IF(AO373="","未入力",IF(AO373="いずれも取得していない","要件を満たさない","")),"")</f>
        <v/>
      </c>
      <c r="BF373" s="832" t="str">
        <f aca="false">G370</f>
        <v/>
      </c>
      <c r="BG373" s="832"/>
      <c r="BH373" s="832"/>
    </row>
    <row r="374" customFormat="false" ht="30" hidden="false" customHeight="true" outlineLevel="0" collapsed="false">
      <c r="A374" s="617" t="n">
        <v>91</v>
      </c>
      <c r="B374" s="732" t="str">
        <f aca="false">IF(基本情報入力シート!C144="","",基本情報入力シート!C144)</f>
        <v/>
      </c>
      <c r="C374" s="732"/>
      <c r="D374" s="732"/>
      <c r="E374" s="732"/>
      <c r="F374" s="732"/>
      <c r="G374" s="733" t="str">
        <f aca="false">IF(基本情報入力シート!M144="","",基本情報入力シート!M144)</f>
        <v/>
      </c>
      <c r="H374" s="733" t="str">
        <f aca="false">IF(基本情報入力シート!R144="","",基本情報入力シート!R144)</f>
        <v/>
      </c>
      <c r="I374" s="733" t="str">
        <f aca="false">IF(基本情報入力シート!W144="","",基本情報入力シート!W144)</f>
        <v/>
      </c>
      <c r="J374" s="861" t="str">
        <f aca="false">IF(基本情報入力シート!X144="","",基本情報入力シート!X144)</f>
        <v/>
      </c>
      <c r="K374" s="733" t="str">
        <f aca="false">IF(基本情報入力シート!Y144="","",基本情報入力シート!Y144)</f>
        <v/>
      </c>
      <c r="L374" s="862" t="str">
        <f aca="false">IF(基本情報入力シート!AB144="","",基本情報入力シート!AB144)</f>
        <v/>
      </c>
      <c r="M374" s="863" t="e">
        <f aca="false">IF(基本情報入力シート!AC144="","",基本情報入力シート!AC144)</f>
        <v>#N/A</v>
      </c>
      <c r="N374" s="812" t="str">
        <f aca="false">IF('別紙様式2-2（４・５月分）'!Q284="","",'別紙様式2-2（４・５月分）'!Q284)</f>
        <v/>
      </c>
      <c r="O374" s="864" t="e">
        <f aca="false">IF(SUM('別紙様式2-2（４・５月分）'!R284:R286)=0,"",SUM('別紙様式2-2（４・５月分）'!R284:R286))</f>
        <v>#N/A</v>
      </c>
      <c r="P374" s="814" t="e">
        <f aca="false">IFERROR(VLOOKUP('別紙様式2-2（４・５月分）'!AR284,【参考】数式用!$AT$5:$AU$22,2,FALSE),"")))</f>
        <v>#N/A</v>
      </c>
      <c r="Q374" s="814"/>
      <c r="R374" s="814"/>
      <c r="S374" s="865" t="e">
        <f aca="false">IFERROR(VLOOKUP(K374,【参考】数式用!$A$5:$AB$27,MATCH(P374,【参考】数式用!$B$4:$AB$4,0)+1,0),"")))</f>
        <v>#N/A</v>
      </c>
      <c r="T374" s="816" t="s">
        <v>463</v>
      </c>
      <c r="U374" s="904" t="str">
        <f aca="false">IF('別紙様式2-3（６月以降分）'!U374="","",'別紙様式2-3（６月以降分）'!U374)</f>
        <v/>
      </c>
      <c r="V374" s="866" t="e">
        <f aca="false">IFERROR(VLOOKUP(K374,【参考】数式用!$A$5:$AB$27,MATCH(U374,【参考】数式用!$B$4:$AB$4,0)+1,0),"")))</f>
        <v>#N/A</v>
      </c>
      <c r="W374" s="819" t="s">
        <v>114</v>
      </c>
      <c r="X374" s="905" t="n">
        <f aca="false">'別紙様式2-3（６月以降分）'!X374</f>
        <v>6</v>
      </c>
      <c r="Y374" s="627" t="s">
        <v>115</v>
      </c>
      <c r="Z374" s="905" t="n">
        <f aca="false">'別紙様式2-3（６月以降分）'!Z374</f>
        <v>6</v>
      </c>
      <c r="AA374" s="627" t="s">
        <v>406</v>
      </c>
      <c r="AB374" s="905" t="n">
        <f aca="false">'別紙様式2-3（６月以降分）'!AB374</f>
        <v>7</v>
      </c>
      <c r="AC374" s="627" t="s">
        <v>115</v>
      </c>
      <c r="AD374" s="905" t="n">
        <f aca="false">'別紙様式2-3（６月以降分）'!AD374</f>
        <v>3</v>
      </c>
      <c r="AE374" s="627" t="s">
        <v>116</v>
      </c>
      <c r="AF374" s="627" t="s">
        <v>127</v>
      </c>
      <c r="AG374" s="627" t="n">
        <f aca="false">IF(X374&gt;=1,(AB374*12+AD374)-(X374*12+Z374)+1,"")</f>
        <v>10</v>
      </c>
      <c r="AH374" s="822" t="s">
        <v>407</v>
      </c>
      <c r="AI374" s="867" t="str">
        <f aca="false">'別紙様式2-3（６月以降分）'!AI374</f>
        <v/>
      </c>
      <c r="AJ374" s="906" t="str">
        <f aca="false">'別紙様式2-3（６月以降分）'!AJ374</f>
        <v/>
      </c>
      <c r="AK374" s="938" t="n">
        <f aca="false">'別紙様式2-3（６月以降分）'!AK374</f>
        <v>0</v>
      </c>
      <c r="AL374" s="908" t="str">
        <f aca="false">IF('別紙様式2-3（６月以降分）'!AL374="","",'別紙様式2-3（６月以降分）'!AL374)</f>
        <v/>
      </c>
      <c r="AM374" s="909" t="n">
        <f aca="false">'別紙様式2-3（６月以降分）'!AM374</f>
        <v>0</v>
      </c>
      <c r="AN374" s="910" t="str">
        <f aca="false">IF('別紙様式2-3（６月以降分）'!AN374="","",'別紙様式2-3（６月以降分）'!AN374)</f>
        <v/>
      </c>
      <c r="AO374" s="705" t="str">
        <f aca="false">IF('別紙様式2-3（６月以降分）'!AO374="","",'別紙様式2-3（６月以降分）'!AO374)</f>
        <v/>
      </c>
      <c r="AP374" s="912" t="str">
        <f aca="false">IF('別紙様式2-3（６月以降分）'!AP374="","",'別紙様式2-3（６月以降分）'!AP374)</f>
        <v/>
      </c>
      <c r="AQ374" s="705" t="str">
        <f aca="false">IF('別紙様式2-3（６月以降分）'!AQ374="","",'別紙様式2-3（６月以降分）'!AQ374)</f>
        <v/>
      </c>
      <c r="AR374" s="914" t="str">
        <f aca="false">IF('別紙様式2-3（６月以降分）'!AR374="","",'別紙様式2-3（６月以降分）'!AR374)</f>
        <v/>
      </c>
      <c r="AS374" s="915" t="str">
        <f aca="false">IF('別紙様式2-3（６月以降分）'!AS374="","",'別紙様式2-3（６月以降分）'!AS374)</f>
        <v/>
      </c>
      <c r="AT374" s="916" t="str">
        <f aca="false">IF(AV376="","",IF(V376&lt;V374,"！加算の要件上は問題ありませんが、令和６年度当初の新加算の加算率と比較して、移行後の加算率が下がる計画になっています。",""))</f>
        <v/>
      </c>
      <c r="AU374" s="939"/>
      <c r="AV374" s="918"/>
      <c r="AW374" s="878" t="str">
        <f aca="false">IF('別紙様式2-2（４・５月分）'!O284="","",'別紙様式2-2（４・５月分）'!O284)</f>
        <v/>
      </c>
      <c r="AX374" s="834" t="e">
        <f aca="false">IF(SUM('別紙様式2-2（４・５月分）'!P284:P286)=0,"",SUM('別紙様式2-2（４・５月分）'!P284:P286))</f>
        <v>#N/A</v>
      </c>
      <c r="AY374" s="920" t="e">
        <f aca="false">IFERROR(VLOOKUP(K374,【参考】数式用!$AJ$2:$AK$24,2,FALSE),"")))</f>
        <v>#N/A</v>
      </c>
      <c r="AZ374" s="685"/>
      <c r="BE374" s="12"/>
      <c r="BF374" s="832" t="str">
        <f aca="false">G374</f>
        <v/>
      </c>
      <c r="BG374" s="832"/>
      <c r="BH374" s="832"/>
    </row>
    <row r="375" customFormat="false" ht="15" hidden="false" customHeight="true" outlineLevel="0" collapsed="false">
      <c r="A375" s="617"/>
      <c r="B375" s="732"/>
      <c r="C375" s="732"/>
      <c r="D375" s="732"/>
      <c r="E375" s="732"/>
      <c r="F375" s="732"/>
      <c r="G375" s="733"/>
      <c r="H375" s="733"/>
      <c r="I375" s="733"/>
      <c r="J375" s="861"/>
      <c r="K375" s="733"/>
      <c r="L375" s="862"/>
      <c r="M375" s="863"/>
      <c r="N375" s="838" t="str">
        <f aca="false">IF('別紙様式2-2（４・５月分）'!Q285="","",'別紙様式2-2（４・５月分）'!Q285)</f>
        <v/>
      </c>
      <c r="O375" s="864"/>
      <c r="P375" s="814"/>
      <c r="Q375" s="814"/>
      <c r="R375" s="814"/>
      <c r="S375" s="865"/>
      <c r="T375" s="816"/>
      <c r="U375" s="904"/>
      <c r="V375" s="866"/>
      <c r="W375" s="819"/>
      <c r="X375" s="905"/>
      <c r="Y375" s="627"/>
      <c r="Z375" s="905"/>
      <c r="AA375" s="627"/>
      <c r="AB375" s="905"/>
      <c r="AC375" s="627"/>
      <c r="AD375" s="905"/>
      <c r="AE375" s="627"/>
      <c r="AF375" s="627"/>
      <c r="AG375" s="627"/>
      <c r="AH375" s="822"/>
      <c r="AI375" s="867"/>
      <c r="AJ375" s="906"/>
      <c r="AK375" s="938"/>
      <c r="AL375" s="908"/>
      <c r="AM375" s="909"/>
      <c r="AN375" s="910"/>
      <c r="AO375" s="705"/>
      <c r="AP375" s="912"/>
      <c r="AQ375" s="705"/>
      <c r="AR375" s="914"/>
      <c r="AS375" s="915"/>
      <c r="AT375" s="921" t="str">
        <f aca="false">IF(AV376="","",IF(OR(AB376="",AB376&lt;&gt;7,AD376="",AD376&lt;&gt;3),"！算定期間の終わりが令和７年３月になっていません。年度内の廃止予定等がなければ、算定対象月を令和７年３月にしてください。",""))</f>
        <v/>
      </c>
      <c r="AU375" s="939"/>
      <c r="AV375" s="918"/>
      <c r="AW375" s="878" t="str">
        <f aca="false">IF('別紙様式2-2（４・５月分）'!O285="","",'別紙様式2-2（４・５月分）'!O285)</f>
        <v/>
      </c>
      <c r="AX375" s="834"/>
      <c r="AY375" s="920"/>
      <c r="AZ375" s="574"/>
      <c r="BE375" s="12"/>
      <c r="BF375" s="832" t="str">
        <f aca="false">G374</f>
        <v/>
      </c>
      <c r="BG375" s="832"/>
      <c r="BH375" s="832"/>
    </row>
    <row r="376" customFormat="false" ht="15" hidden="false" customHeight="true" outlineLevel="0" collapsed="false">
      <c r="A376" s="617"/>
      <c r="B376" s="732"/>
      <c r="C376" s="732"/>
      <c r="D376" s="732"/>
      <c r="E376" s="732"/>
      <c r="F376" s="732"/>
      <c r="G376" s="733"/>
      <c r="H376" s="733"/>
      <c r="I376" s="733"/>
      <c r="J376" s="861"/>
      <c r="K376" s="733"/>
      <c r="L376" s="862"/>
      <c r="M376" s="863"/>
      <c r="N376" s="838"/>
      <c r="O376" s="864"/>
      <c r="P376" s="874" t="s">
        <v>118</v>
      </c>
      <c r="Q376" s="877" t="e">
        <f aca="false">IFERROR(VLOOKUP('別紙様式2-2（４・５月分）'!AR284,【参考】数式用!$AT$5:$AV$22,3,FALSE),"")))</f>
        <v>#N/A</v>
      </c>
      <c r="R376" s="875" t="s">
        <v>120</v>
      </c>
      <c r="S376" s="870" t="e">
        <f aca="false">IFERROR(VLOOKUP(K374,【参考】数式用!$A$5:$AB$27,MATCH(Q376,【参考】数式用!$B$4:$AB$4,0)+1,0),"")))</f>
        <v>#N/A</v>
      </c>
      <c r="T376" s="844" t="s">
        <v>464</v>
      </c>
      <c r="U376" s="923"/>
      <c r="V376" s="871" t="e">
        <f aca="false">IFERROR(VLOOKUP(K374,【参考】数式用!$A$5:$AB$27,MATCH(U376,【参考】数式用!$B$4:$AB$4,0)+1,0),"")))</f>
        <v>#N/A</v>
      </c>
      <c r="W376" s="847" t="s">
        <v>114</v>
      </c>
      <c r="X376" s="924"/>
      <c r="Y376" s="668" t="s">
        <v>115</v>
      </c>
      <c r="Z376" s="924"/>
      <c r="AA376" s="668" t="s">
        <v>406</v>
      </c>
      <c r="AB376" s="924"/>
      <c r="AC376" s="668" t="s">
        <v>115</v>
      </c>
      <c r="AD376" s="924"/>
      <c r="AE376" s="668" t="s">
        <v>116</v>
      </c>
      <c r="AF376" s="668" t="s">
        <v>127</v>
      </c>
      <c r="AG376" s="668" t="str">
        <f aca="false">IF(X376&gt;=1,(AB376*12+AD376)-(X376*12+Z376)+1,"")</f>
        <v/>
      </c>
      <c r="AH376" s="850" t="s">
        <v>407</v>
      </c>
      <c r="AI376" s="851" t="str">
        <f aca="false">IFERROR(ROUNDDOWN(ROUND(L374*V376,0)*M374,0)*AG376,"")</f>
        <v/>
      </c>
      <c r="AJ376" s="925" t="str">
        <f aca="false">IFERROR(ROUNDDOWN(ROUND((L374*(V376-AX374)),0)*M374,0)*AG376,"")</f>
        <v/>
      </c>
      <c r="AK376" s="853" t="e">
        <f aca="false">IFERROR(ROUNDDOWN(ROUNDDOWN(ROUND(L374*VLOOKUP(K374,【参考】数式用!$A$5:$AB$27,MATCH("新加算Ⅳ",【参考】数式用!$B$4:$AB$4,0)+1,0),0)*M374,0)*AG376*0.5,0),"")),0),0),0))</f>
        <v>#N/A</v>
      </c>
      <c r="AL376" s="926"/>
      <c r="AM376" s="941" t="e">
        <f aca="false">IFERROR(IF('別紙様式2-2（４・５月分）'!Q286="ベア加算","", IF(OR(U376="新加算Ⅰ",U376="新加算Ⅱ",U376="新加算Ⅲ",U376="新加算Ⅳ"),ROUNDDOWN(ROUND(L374*VLOOKUP(K374,【参考】数式用!$A$5:$I$27,MATCH("ベア加算",【参考】数式用!$B$4:$I$4,0)+1,0),0)*M374,0)*AG376,"")),"")),0),0))))</f>
        <v>#N/A</v>
      </c>
      <c r="AN376" s="928"/>
      <c r="AO376" s="931"/>
      <c r="AP376" s="930"/>
      <c r="AQ376" s="931"/>
      <c r="AR376" s="932"/>
      <c r="AS376" s="933"/>
      <c r="AT376" s="921"/>
      <c r="AU376" s="612"/>
      <c r="AV376" s="832" t="str">
        <f aca="false">IF(OR(AB374&lt;&gt;7,AD374&lt;&gt;3),"V列に色付け","")</f>
        <v/>
      </c>
      <c r="AW376" s="878"/>
      <c r="AX376" s="834"/>
      <c r="AY376" s="934"/>
      <c r="AZ376" s="836" t="e">
        <f aca="false">IF(AM376&lt;&gt;"",IF(AN376="○","入力済","未入力"),"")</f>
        <v>#N/A</v>
      </c>
      <c r="BA376" s="836" t="str">
        <f aca="false">IF(OR(U376="新加算Ⅰ",U376="新加算Ⅱ",U376="新加算Ⅲ",U376="新加算Ⅳ",U376="新加算Ⅴ（１）",U376="新加算Ⅴ（２）",U376="新加算Ⅴ（３）",U376="新加算ⅠⅤ（４）",U376="新加算Ⅴ（５）",U376="新加算Ⅴ（６）",U376="新加算Ⅴ（８）",U376="新加算Ⅴ（11）"),IF(OR(AO376="○",AO376="令和６年度中に満たす"),"入力済","未入力"),"")</f>
        <v/>
      </c>
      <c r="BB376" s="836" t="str">
        <f aca="false">IF(OR(U376="新加算Ⅴ（７）",U376="新加算Ⅴ（９）",U376="新加算Ⅴ（10）",U376="新加算Ⅴ（12）",U376="新加算Ⅴ（13）",U376="新加算Ⅴ（14）"),IF(OR(AP376="○",AP376="令和６年度中に満たす"),"入力済","未入力"),"")</f>
        <v/>
      </c>
      <c r="BC376" s="836" t="str">
        <f aca="false">IF(OR(U376="新加算Ⅰ",U376="新加算Ⅱ",U376="新加算Ⅲ",U376="新加算Ⅴ（１）",U376="新加算Ⅴ（３）",U376="新加算Ⅴ（８）"),IF(OR(AQ376="○",AQ376="令和６年度中に満たす"),"入力済","未入力"),"")</f>
        <v/>
      </c>
      <c r="BD376" s="935" t="str">
        <f aca="false">IF(OR(U376="新加算Ⅰ",U376="新加算Ⅱ",U376="新加算Ⅴ（１）",U376="新加算Ⅴ（２）",U376="新加算Ⅴ（３）",U376="新加算Ⅴ（４）",U376="新加算Ⅴ（５）",U376="新加算Ⅴ（６）",U376="新加算Ⅴ（７）",U376="新加算Ⅴ（９）",U376="新加算Ⅴ（10）",U376="新加算Ⅴ（12）"),IF(OR(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（病院等（老健以外）)",K374&lt;&gt;"（介護予防）短期入所療養介護（医療院）"),AR376&lt;&gt;""),1,""),"")</f>
        <v/>
      </c>
      <c r="BE376" s="832" t="str">
        <f aca="false">IF(OR(U376="新加算Ⅰ",U376="新加算Ⅴ（１）",U376="新加算Ⅴ（２）",U376="新加算Ⅴ（５）",U376="新加算Ⅴ（７）",U376="新加算Ⅴ（10）"),IF(AS376="","未入力","入力済"),"")</f>
        <v/>
      </c>
      <c r="BF376" s="832" t="str">
        <f aca="false">G374</f>
        <v/>
      </c>
      <c r="BG376" s="832"/>
      <c r="BH376" s="832"/>
    </row>
    <row r="377" customFormat="false" ht="30" hidden="false" customHeight="true" outlineLevel="0" collapsed="false">
      <c r="A377" s="617"/>
      <c r="B377" s="732"/>
      <c r="C377" s="732"/>
      <c r="D377" s="732"/>
      <c r="E377" s="732"/>
      <c r="F377" s="732"/>
      <c r="G377" s="733"/>
      <c r="H377" s="733"/>
      <c r="I377" s="733"/>
      <c r="J377" s="861"/>
      <c r="K377" s="733"/>
      <c r="L377" s="862"/>
      <c r="M377" s="863"/>
      <c r="N377" s="860" t="str">
        <f aca="false">IF('別紙様式2-2（４・５月分）'!Q286="","",'別紙様式2-2（４・５月分）'!Q286)</f>
        <v/>
      </c>
      <c r="O377" s="864"/>
      <c r="P377" s="874"/>
      <c r="Q377" s="877"/>
      <c r="R377" s="875"/>
      <c r="S377" s="870"/>
      <c r="T377" s="844"/>
      <c r="U377" s="923"/>
      <c r="V377" s="871"/>
      <c r="W377" s="847"/>
      <c r="X377" s="924"/>
      <c r="Y377" s="668"/>
      <c r="Z377" s="924"/>
      <c r="AA377" s="668"/>
      <c r="AB377" s="924"/>
      <c r="AC377" s="668"/>
      <c r="AD377" s="924"/>
      <c r="AE377" s="668"/>
      <c r="AF377" s="668"/>
      <c r="AG377" s="668"/>
      <c r="AH377" s="850"/>
      <c r="AI377" s="851"/>
      <c r="AJ377" s="925"/>
      <c r="AK377" s="853"/>
      <c r="AL377" s="926"/>
      <c r="AM377" s="941"/>
      <c r="AN377" s="928"/>
      <c r="AO377" s="931"/>
      <c r="AP377" s="930"/>
      <c r="AQ377" s="931"/>
      <c r="AR377" s="932"/>
      <c r="AS377" s="933"/>
      <c r="AT377" s="936" t="str">
        <f aca="false">IF(AV376="","",IF(OR(U376="",AND(N377="ベア加算なし",OR(U376="新加算Ⅰ",U376="新加算Ⅱ",U376="新加算Ⅲ",U376="新加算Ⅳ"),AN376=""),AND(OR(U376="新加算Ⅰ",U376="新加算Ⅱ",U376="新加算Ⅲ",U376="新加算Ⅳ"),AO376=""),AND(OR(U376="新加算Ⅰ",U376="新加算Ⅱ",U376="新加算Ⅲ"),AQ376=""),AND(OR(U376="新加算Ⅰ",U376="新加算Ⅱ"),AR376=""),AND(OR(U376="新加算Ⅰ"),AS376="")),"！記入が必要な欄（ピンク色のセル）に空欄があります。空欄を埋めてください。",""))</f>
        <v/>
      </c>
      <c r="AU377" s="612"/>
      <c r="AV377" s="832"/>
      <c r="AW377" s="878" t="str">
        <f aca="false">IF('別紙様式2-2（４・５月分）'!O286="","",'別紙様式2-2（４・５月分）'!O286)</f>
        <v/>
      </c>
      <c r="AX377" s="834"/>
      <c r="AY377" s="937"/>
      <c r="AZ377" s="836" t="str">
        <f aca="false">IF(OR(U377="新加算Ⅰ",U377="新加算Ⅱ",U377="新加算Ⅲ",U377="新加算Ⅳ",U377="新加算Ⅴ（１）",U377="新加算Ⅴ（２）",U377="新加算Ⅴ（３）",U377="新加算ⅠⅤ（４）",U377="新加算Ⅴ（５）",U377="新加算Ⅴ（６）",U377="新加算Ⅴ（８）",U377="新加算Ⅴ（11）"),IF(AJ377="○","","未入力"),"")</f>
        <v/>
      </c>
      <c r="BA377" s="836" t="str">
        <f aca="false">IF(OR(V377="新加算Ⅰ",V377="新加算Ⅱ",V377="新加算Ⅲ",V377="新加算Ⅳ",V377="新加算Ⅴ（１）",V377="新加算Ⅴ（２）",V377="新加算Ⅴ（３）",V377="新加算ⅠⅤ（４）",V377="新加算Ⅴ（５）",V377="新加算Ⅴ（６）",V377="新加算Ⅴ（８）",V377="新加算Ⅴ（11）"),IF(AK377="○","","未入力"),"")</f>
        <v/>
      </c>
      <c r="BB377" s="836" t="str">
        <f aca="false">IF(OR(V377="新加算Ⅴ（７）",V377="新加算Ⅴ（９）",V377="新加算Ⅴ（10）",V377="新加算Ⅴ（12）",V377="新加算Ⅴ（13）",V377="新加算Ⅴ（14）"),IF(AL377="○","","未入力"),"")</f>
        <v/>
      </c>
      <c r="BC377" s="836" t="str">
        <f aca="false">IF(OR(V377="新加算Ⅰ",V377="新加算Ⅱ",V377="新加算Ⅲ",V377="新加算Ⅴ（１）",V377="新加算Ⅴ（３）",V377="新加算Ⅴ（８）"),IF(AM377="○","","未入力"),"")</f>
        <v/>
      </c>
      <c r="BD377" s="935" t="str">
        <f aca="false">IF(OR(V377="新加算Ⅰ",V377="新加算Ⅱ",V377="新加算Ⅴ（１）",V377="新加算Ⅴ（２）",V377="新加算Ⅴ（３）",V377="新加算Ⅴ（４）",V377="新加算Ⅴ（５）",V377="新加算Ⅴ（６）",V377="新加算Ⅴ（７）",V377="新加算Ⅴ（９）",V377="新加算Ⅴ（10）",V377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7" s="832" t="str">
        <f aca="false">IF(AND(U377&lt;&gt;"（参考）令和７年度の移行予定",OR(V377="新加算Ⅰ",V377="新加算Ⅴ（１）",V377="新加算Ⅴ（２）",V377="新加算Ⅴ（５）",V377="新加算Ⅴ（７）",V377="新加算Ⅴ（10）")),IF(AO377="","未入力",IF(AO377="いずれも取得していない","要件を満たさない","")),"")</f>
        <v/>
      </c>
      <c r="BF377" s="832" t="str">
        <f aca="false">G374</f>
        <v/>
      </c>
      <c r="BG377" s="832"/>
      <c r="BH377" s="832"/>
    </row>
    <row r="378" customFormat="false" ht="30" hidden="false" customHeight="true" outlineLevel="0" collapsed="false">
      <c r="A378" s="731" t="n">
        <v>92</v>
      </c>
      <c r="B378" s="618" t="str">
        <f aca="false">IF(基本情報入力シート!C145="","",基本情報入力シート!C145)</f>
        <v/>
      </c>
      <c r="C378" s="618"/>
      <c r="D378" s="618"/>
      <c r="E378" s="618"/>
      <c r="F378" s="618"/>
      <c r="G378" s="619" t="str">
        <f aca="false">IF(基本情報入力シート!M145="","",基本情報入力シート!M145)</f>
        <v/>
      </c>
      <c r="H378" s="619" t="str">
        <f aca="false">IF(基本情報入力シート!R145="","",基本情報入力シート!R145)</f>
        <v/>
      </c>
      <c r="I378" s="619" t="str">
        <f aca="false">IF(基本情報入力シート!W145="","",基本情報入力シート!W145)</f>
        <v/>
      </c>
      <c r="J378" s="809" t="str">
        <f aca="false">IF(基本情報入力シート!X145="","",基本情報入力シート!X145)</f>
        <v/>
      </c>
      <c r="K378" s="619" t="str">
        <f aca="false">IF(基本情報入力シート!Y145="","",基本情報入力シート!Y145)</f>
        <v/>
      </c>
      <c r="L378" s="810" t="str">
        <f aca="false">IF(基本情報入力シート!AB145="","",基本情報入力シート!AB145)</f>
        <v/>
      </c>
      <c r="M378" s="811" t="e">
        <f aca="false">IF(基本情報入力シート!AC145="","",基本情報入力シート!AC145)</f>
        <v>#N/A</v>
      </c>
      <c r="N378" s="812" t="str">
        <f aca="false">IF('別紙様式2-2（４・５月分）'!Q287="","",'別紙様式2-2（４・５月分）'!Q287)</f>
        <v/>
      </c>
      <c r="O378" s="864" t="e">
        <f aca="false">IF(SUM('別紙様式2-2（４・５月分）'!R287:R289)=0,"",SUM('別紙様式2-2（４・５月分）'!R287:R289))</f>
        <v>#N/A</v>
      </c>
      <c r="P378" s="814" t="e">
        <f aca="false">IFERROR(VLOOKUP('別紙様式2-2（４・５月分）'!AR287,【参考】数式用!$AT$5:$AU$22,2,FALSE),"")))</f>
        <v>#N/A</v>
      </c>
      <c r="Q378" s="814"/>
      <c r="R378" s="814"/>
      <c r="S378" s="865" t="e">
        <f aca="false">IFERROR(VLOOKUP(K378,【参考】数式用!$A$5:$AB$27,MATCH(P378,【参考】数式用!$B$4:$AB$4,0)+1,0),"")))</f>
        <v>#N/A</v>
      </c>
      <c r="T378" s="816" t="s">
        <v>463</v>
      </c>
      <c r="U378" s="904" t="str">
        <f aca="false">IF('別紙様式2-3（６月以降分）'!U378="","",'別紙様式2-3（６月以降分）'!U378)</f>
        <v/>
      </c>
      <c r="V378" s="866" t="e">
        <f aca="false">IFERROR(VLOOKUP(K378,【参考】数式用!$A$5:$AB$27,MATCH(U378,【参考】数式用!$B$4:$AB$4,0)+1,0),"")))</f>
        <v>#N/A</v>
      </c>
      <c r="W378" s="819" t="s">
        <v>114</v>
      </c>
      <c r="X378" s="905" t="n">
        <f aca="false">'別紙様式2-3（６月以降分）'!X378</f>
        <v>6</v>
      </c>
      <c r="Y378" s="627" t="s">
        <v>115</v>
      </c>
      <c r="Z378" s="905" t="n">
        <f aca="false">'別紙様式2-3（６月以降分）'!Z378</f>
        <v>6</v>
      </c>
      <c r="AA378" s="627" t="s">
        <v>406</v>
      </c>
      <c r="AB378" s="905" t="n">
        <f aca="false">'別紙様式2-3（６月以降分）'!AB378</f>
        <v>7</v>
      </c>
      <c r="AC378" s="627" t="s">
        <v>115</v>
      </c>
      <c r="AD378" s="905" t="n">
        <f aca="false">'別紙様式2-3（６月以降分）'!AD378</f>
        <v>3</v>
      </c>
      <c r="AE378" s="627" t="s">
        <v>116</v>
      </c>
      <c r="AF378" s="627" t="s">
        <v>127</v>
      </c>
      <c r="AG378" s="627" t="n">
        <f aca="false">IF(X378&gt;=1,(AB378*12+AD378)-(X378*12+Z378)+1,"")</f>
        <v>10</v>
      </c>
      <c r="AH378" s="822" t="s">
        <v>407</v>
      </c>
      <c r="AI378" s="867" t="str">
        <f aca="false">'別紙様式2-3（６月以降分）'!AI378</f>
        <v/>
      </c>
      <c r="AJ378" s="906" t="str">
        <f aca="false">'別紙様式2-3（６月以降分）'!AJ378</f>
        <v/>
      </c>
      <c r="AK378" s="938" t="n">
        <f aca="false">'別紙様式2-3（６月以降分）'!AK378</f>
        <v>0</v>
      </c>
      <c r="AL378" s="908" t="str">
        <f aca="false">IF('別紙様式2-3（６月以降分）'!AL378="","",'別紙様式2-3（６月以降分）'!AL378)</f>
        <v/>
      </c>
      <c r="AM378" s="909" t="n">
        <f aca="false">'別紙様式2-3（６月以降分）'!AM378</f>
        <v>0</v>
      </c>
      <c r="AN378" s="910" t="str">
        <f aca="false">IF('別紙様式2-3（６月以降分）'!AN378="","",'別紙様式2-3（６月以降分）'!AN378)</f>
        <v/>
      </c>
      <c r="AO378" s="705" t="str">
        <f aca="false">IF('別紙様式2-3（６月以降分）'!AO378="","",'別紙様式2-3（６月以降分）'!AO378)</f>
        <v/>
      </c>
      <c r="AP378" s="912" t="str">
        <f aca="false">IF('別紙様式2-3（６月以降分）'!AP378="","",'別紙様式2-3（６月以降分）'!AP378)</f>
        <v/>
      </c>
      <c r="AQ378" s="705" t="str">
        <f aca="false">IF('別紙様式2-3（６月以降分）'!AQ378="","",'別紙様式2-3（６月以降分）'!AQ378)</f>
        <v/>
      </c>
      <c r="AR378" s="914" t="str">
        <f aca="false">IF('別紙様式2-3（６月以降分）'!AR378="","",'別紙様式2-3（６月以降分）'!AR378)</f>
        <v/>
      </c>
      <c r="AS378" s="915" t="str">
        <f aca="false">IF('別紙様式2-3（６月以降分）'!AS378="","",'別紙様式2-3（６月以降分）'!AS378)</f>
        <v/>
      </c>
      <c r="AT378" s="916" t="str">
        <f aca="false">IF(AV380="","",IF(V380&lt;V378,"！加算の要件上は問題ありませんが、令和６年度当初の新加算の加算率と比較して、移行後の加算率が下がる計画になっています。",""))</f>
        <v/>
      </c>
      <c r="AU378" s="939"/>
      <c r="AV378" s="918"/>
      <c r="AW378" s="878" t="str">
        <f aca="false">IF('別紙様式2-2（４・５月分）'!O287="","",'別紙様式2-2（４・５月分）'!O287)</f>
        <v/>
      </c>
      <c r="AX378" s="834" t="e">
        <f aca="false">IF(SUM('別紙様式2-2（４・５月分）'!P287:P289)=0,"",SUM('別紙様式2-2（４・５月分）'!P287:P289))</f>
        <v>#N/A</v>
      </c>
      <c r="AY378" s="940" t="e">
        <f aca="false">IFERROR(VLOOKUP(K378,【参考】数式用!$AJ$2:$AK$24,2,FALSE),"")))</f>
        <v>#N/A</v>
      </c>
      <c r="AZ378" s="685"/>
      <c r="BE378" s="12"/>
      <c r="BF378" s="832" t="str">
        <f aca="false">G378</f>
        <v/>
      </c>
      <c r="BG378" s="832"/>
      <c r="BH378" s="832"/>
    </row>
    <row r="379" customFormat="false" ht="15" hidden="false" customHeight="true" outlineLevel="0" collapsed="false">
      <c r="A379" s="731"/>
      <c r="B379" s="618"/>
      <c r="C379" s="618"/>
      <c r="D379" s="618"/>
      <c r="E379" s="618"/>
      <c r="F379" s="618"/>
      <c r="G379" s="619"/>
      <c r="H379" s="619"/>
      <c r="I379" s="619"/>
      <c r="J379" s="809"/>
      <c r="K379" s="619"/>
      <c r="L379" s="810"/>
      <c r="M379" s="811"/>
      <c r="N379" s="838" t="str">
        <f aca="false">IF('別紙様式2-2（４・５月分）'!Q288="","",'別紙様式2-2（４・５月分）'!Q288)</f>
        <v/>
      </c>
      <c r="O379" s="864"/>
      <c r="P379" s="814"/>
      <c r="Q379" s="814"/>
      <c r="R379" s="814"/>
      <c r="S379" s="865"/>
      <c r="T379" s="816"/>
      <c r="U379" s="904"/>
      <c r="V379" s="866"/>
      <c r="W379" s="819"/>
      <c r="X379" s="905"/>
      <c r="Y379" s="627"/>
      <c r="Z379" s="905"/>
      <c r="AA379" s="627"/>
      <c r="AB379" s="905"/>
      <c r="AC379" s="627"/>
      <c r="AD379" s="905"/>
      <c r="AE379" s="627"/>
      <c r="AF379" s="627"/>
      <c r="AG379" s="627"/>
      <c r="AH379" s="822"/>
      <c r="AI379" s="867"/>
      <c r="AJ379" s="906"/>
      <c r="AK379" s="938"/>
      <c r="AL379" s="908"/>
      <c r="AM379" s="909"/>
      <c r="AN379" s="910"/>
      <c r="AO379" s="705"/>
      <c r="AP379" s="912"/>
      <c r="AQ379" s="705"/>
      <c r="AR379" s="914"/>
      <c r="AS379" s="915"/>
      <c r="AT379" s="921" t="str">
        <f aca="false">IF(AV380="","",IF(OR(AB380="",AB380&lt;&gt;7,AD380="",AD380&lt;&gt;3),"！算定期間の終わりが令和７年３月になっていません。年度内の廃止予定等がなければ、算定対象月を令和７年３月にしてください。",""))</f>
        <v/>
      </c>
      <c r="AU379" s="939"/>
      <c r="AV379" s="918"/>
      <c r="AW379" s="878" t="str">
        <f aca="false">IF('別紙様式2-2（４・５月分）'!O288="","",'別紙様式2-2（４・５月分）'!O288)</f>
        <v/>
      </c>
      <c r="AX379" s="834"/>
      <c r="AY379" s="940"/>
      <c r="AZ379" s="574"/>
      <c r="BE379" s="12"/>
      <c r="BF379" s="832" t="str">
        <f aca="false">G378</f>
        <v/>
      </c>
      <c r="BG379" s="832"/>
      <c r="BH379" s="832"/>
    </row>
    <row r="380" customFormat="false" ht="15" hidden="false" customHeight="true" outlineLevel="0" collapsed="false">
      <c r="A380" s="731"/>
      <c r="B380" s="618"/>
      <c r="C380" s="618"/>
      <c r="D380" s="618"/>
      <c r="E380" s="618"/>
      <c r="F380" s="618"/>
      <c r="G380" s="619"/>
      <c r="H380" s="619"/>
      <c r="I380" s="619"/>
      <c r="J380" s="809"/>
      <c r="K380" s="619"/>
      <c r="L380" s="810"/>
      <c r="M380" s="811"/>
      <c r="N380" s="838"/>
      <c r="O380" s="864"/>
      <c r="P380" s="874" t="s">
        <v>118</v>
      </c>
      <c r="Q380" s="877" t="e">
        <f aca="false">IFERROR(VLOOKUP('別紙様式2-2（４・５月分）'!AR287,【参考】数式用!$AT$5:$AV$22,3,FALSE),"")))</f>
        <v>#N/A</v>
      </c>
      <c r="R380" s="875" t="s">
        <v>120</v>
      </c>
      <c r="S380" s="876" t="e">
        <f aca="false">IFERROR(VLOOKUP(K378,【参考】数式用!$A$5:$AB$27,MATCH(Q380,【参考】数式用!$B$4:$AB$4,0)+1,0),"")))</f>
        <v>#N/A</v>
      </c>
      <c r="T380" s="844" t="s">
        <v>464</v>
      </c>
      <c r="U380" s="923"/>
      <c r="V380" s="871" t="e">
        <f aca="false">IFERROR(VLOOKUP(K378,【参考】数式用!$A$5:$AB$27,MATCH(U380,【参考】数式用!$B$4:$AB$4,0)+1,0),"")))</f>
        <v>#N/A</v>
      </c>
      <c r="W380" s="847" t="s">
        <v>114</v>
      </c>
      <c r="X380" s="924"/>
      <c r="Y380" s="668" t="s">
        <v>115</v>
      </c>
      <c r="Z380" s="924"/>
      <c r="AA380" s="668" t="s">
        <v>406</v>
      </c>
      <c r="AB380" s="924"/>
      <c r="AC380" s="668" t="s">
        <v>115</v>
      </c>
      <c r="AD380" s="924"/>
      <c r="AE380" s="668" t="s">
        <v>116</v>
      </c>
      <c r="AF380" s="668" t="s">
        <v>127</v>
      </c>
      <c r="AG380" s="668" t="str">
        <f aca="false">IF(X380&gt;=1,(AB380*12+AD380)-(X380*12+Z380)+1,"")</f>
        <v/>
      </c>
      <c r="AH380" s="850" t="s">
        <v>407</v>
      </c>
      <c r="AI380" s="851" t="str">
        <f aca="false">IFERROR(ROUNDDOWN(ROUND(L378*V380,0)*M378,0)*AG380,"")</f>
        <v/>
      </c>
      <c r="AJ380" s="925" t="str">
        <f aca="false">IFERROR(ROUNDDOWN(ROUND((L378*(V380-AX378)),0)*M378,0)*AG380,"")</f>
        <v/>
      </c>
      <c r="AK380" s="853" t="e">
        <f aca="false">IFERROR(ROUNDDOWN(ROUNDDOWN(ROUND(L378*VLOOKUP(K378,【参考】数式用!$A$5:$AB$27,MATCH("新加算Ⅳ",【参考】数式用!$B$4:$AB$4,0)+1,0),0)*M378,0)*AG380*0.5,0),"")),0),0),0))</f>
        <v>#N/A</v>
      </c>
      <c r="AL380" s="926"/>
      <c r="AM380" s="941" t="e">
        <f aca="false">IFERROR(IF('別紙様式2-2（４・５月分）'!Q289="ベア加算","", IF(OR(U380="新加算Ⅰ",U380="新加算Ⅱ",U380="新加算Ⅲ",U380="新加算Ⅳ"),ROUNDDOWN(ROUND(L378*VLOOKUP(K378,【参考】数式用!$A$5:$I$27,MATCH("ベア加算",【参考】数式用!$B$4:$I$4,0)+1,0),0)*M378,0)*AG380,"")),"")),0),0))))</f>
        <v>#N/A</v>
      </c>
      <c r="AN380" s="928"/>
      <c r="AO380" s="931"/>
      <c r="AP380" s="930"/>
      <c r="AQ380" s="931"/>
      <c r="AR380" s="932"/>
      <c r="AS380" s="933"/>
      <c r="AT380" s="921"/>
      <c r="AU380" s="612"/>
      <c r="AV380" s="832" t="str">
        <f aca="false">IF(OR(AB378&lt;&gt;7,AD378&lt;&gt;3),"V列に色付け","")</f>
        <v/>
      </c>
      <c r="AW380" s="878"/>
      <c r="AX380" s="834"/>
      <c r="AY380" s="934"/>
      <c r="AZ380" s="836" t="e">
        <f aca="false">IF(AM380&lt;&gt;"",IF(AN380="○","入力済","未入力"),"")</f>
        <v>#N/A</v>
      </c>
      <c r="BA380" s="836" t="str">
        <f aca="false">IF(OR(U380="新加算Ⅰ",U380="新加算Ⅱ",U380="新加算Ⅲ",U380="新加算Ⅳ",U380="新加算Ⅴ（１）",U380="新加算Ⅴ（２）",U380="新加算Ⅴ（３）",U380="新加算ⅠⅤ（４）",U380="新加算Ⅴ（５）",U380="新加算Ⅴ（６）",U380="新加算Ⅴ（８）",U380="新加算Ⅴ（11）"),IF(OR(AO380="○",AO380="令和６年度中に満たす"),"入力済","未入力"),"")</f>
        <v/>
      </c>
      <c r="BB380" s="836" t="str">
        <f aca="false">IF(OR(U380="新加算Ⅴ（７）",U380="新加算Ⅴ（９）",U380="新加算Ⅴ（10）",U380="新加算Ⅴ（12）",U380="新加算Ⅴ（13）",U380="新加算Ⅴ（14）"),IF(OR(AP380="○",AP380="令和６年度中に満たす"),"入力済","未入力"),"")</f>
        <v/>
      </c>
      <c r="BC380" s="836" t="str">
        <f aca="false">IF(OR(U380="新加算Ⅰ",U380="新加算Ⅱ",U380="新加算Ⅲ",U380="新加算Ⅴ（１）",U380="新加算Ⅴ（３）",U380="新加算Ⅴ（８）"),IF(OR(AQ380="○",AQ380="令和６年度中に満たす"),"入力済","未入力"),"")</f>
        <v/>
      </c>
      <c r="BD380" s="935" t="str">
        <f aca="false">IF(OR(U380="新加算Ⅰ",U380="新加算Ⅱ",U380="新加算Ⅴ（１）",U380="新加算Ⅴ（２）",U380="新加算Ⅴ（３）",U380="新加算Ⅴ（４）",U380="新加算Ⅴ（５）",U380="新加算Ⅴ（６）",U380="新加算Ⅴ（７）",U380="新加算Ⅴ（９）",U380="新加算Ⅴ（10）",U380="新加算Ⅴ（12）"),IF(OR(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（病院等（老健以外）)",K378&lt;&gt;"（介護予防）短期入所療養介護（医療院）"),AR380&lt;&gt;""),1,""),"")</f>
        <v/>
      </c>
      <c r="BE380" s="832" t="str">
        <f aca="false">IF(OR(U380="新加算Ⅰ",U380="新加算Ⅴ（１）",U380="新加算Ⅴ（２）",U380="新加算Ⅴ（５）",U380="新加算Ⅴ（７）",U380="新加算Ⅴ（10）"),IF(AS380="","未入力","入力済"),"")</f>
        <v/>
      </c>
      <c r="BF380" s="832" t="str">
        <f aca="false">G378</f>
        <v/>
      </c>
      <c r="BG380" s="832"/>
      <c r="BH380" s="832"/>
    </row>
    <row r="381" customFormat="false" ht="30" hidden="false" customHeight="true" outlineLevel="0" collapsed="false">
      <c r="A381" s="731"/>
      <c r="B381" s="618"/>
      <c r="C381" s="618"/>
      <c r="D381" s="618"/>
      <c r="E381" s="618"/>
      <c r="F381" s="618"/>
      <c r="G381" s="619"/>
      <c r="H381" s="619"/>
      <c r="I381" s="619"/>
      <c r="J381" s="809"/>
      <c r="K381" s="619"/>
      <c r="L381" s="810"/>
      <c r="M381" s="811"/>
      <c r="N381" s="860" t="str">
        <f aca="false">IF('別紙様式2-2（４・５月分）'!Q289="","",'別紙様式2-2（４・５月分）'!Q289)</f>
        <v/>
      </c>
      <c r="O381" s="864"/>
      <c r="P381" s="874"/>
      <c r="Q381" s="877"/>
      <c r="R381" s="875"/>
      <c r="S381" s="876"/>
      <c r="T381" s="844"/>
      <c r="U381" s="923"/>
      <c r="V381" s="871"/>
      <c r="W381" s="847"/>
      <c r="X381" s="924"/>
      <c r="Y381" s="668"/>
      <c r="Z381" s="924"/>
      <c r="AA381" s="668"/>
      <c r="AB381" s="924"/>
      <c r="AC381" s="668"/>
      <c r="AD381" s="924"/>
      <c r="AE381" s="668"/>
      <c r="AF381" s="668"/>
      <c r="AG381" s="668"/>
      <c r="AH381" s="850"/>
      <c r="AI381" s="851"/>
      <c r="AJ381" s="925"/>
      <c r="AK381" s="853"/>
      <c r="AL381" s="926"/>
      <c r="AM381" s="941"/>
      <c r="AN381" s="928"/>
      <c r="AO381" s="931"/>
      <c r="AP381" s="930"/>
      <c r="AQ381" s="931"/>
      <c r="AR381" s="932"/>
      <c r="AS381" s="933"/>
      <c r="AT381" s="936" t="str">
        <f aca="false">IF(AV380="","",IF(OR(U380="",AND(N381="ベア加算なし",OR(U380="新加算Ⅰ",U380="新加算Ⅱ",U380="新加算Ⅲ",U380="新加算Ⅳ"),AN380=""),AND(OR(U380="新加算Ⅰ",U380="新加算Ⅱ",U380="新加算Ⅲ",U380="新加算Ⅳ"),AO380=""),AND(OR(U380="新加算Ⅰ",U380="新加算Ⅱ",U380="新加算Ⅲ"),AQ380=""),AND(OR(U380="新加算Ⅰ",U380="新加算Ⅱ"),AR380=""),AND(OR(U380="新加算Ⅰ"),AS380="")),"！記入が必要な欄（ピンク色のセル）に空欄があります。空欄を埋めてください。",""))</f>
        <v/>
      </c>
      <c r="AU381" s="612"/>
      <c r="AV381" s="832"/>
      <c r="AW381" s="878" t="str">
        <f aca="false">IF('別紙様式2-2（４・５月分）'!O289="","",'別紙様式2-2（４・５月分）'!O289)</f>
        <v/>
      </c>
      <c r="AX381" s="834"/>
      <c r="AY381" s="937"/>
      <c r="AZ381" s="836" t="str">
        <f aca="false">IF(OR(U381="新加算Ⅰ",U381="新加算Ⅱ",U381="新加算Ⅲ",U381="新加算Ⅳ",U381="新加算Ⅴ（１）",U381="新加算Ⅴ（２）",U381="新加算Ⅴ（３）",U381="新加算ⅠⅤ（４）",U381="新加算Ⅴ（５）",U381="新加算Ⅴ（６）",U381="新加算Ⅴ（８）",U381="新加算Ⅴ（11）"),IF(AJ381="○","","未入力"),"")</f>
        <v/>
      </c>
      <c r="BA381" s="836" t="str">
        <f aca="false">IF(OR(V381="新加算Ⅰ",V381="新加算Ⅱ",V381="新加算Ⅲ",V381="新加算Ⅳ",V381="新加算Ⅴ（１）",V381="新加算Ⅴ（２）",V381="新加算Ⅴ（３）",V381="新加算ⅠⅤ（４）",V381="新加算Ⅴ（５）",V381="新加算Ⅴ（６）",V381="新加算Ⅴ（８）",V381="新加算Ⅴ（11）"),IF(AK381="○","","未入力"),"")</f>
        <v/>
      </c>
      <c r="BB381" s="836" t="str">
        <f aca="false">IF(OR(V381="新加算Ⅴ（７）",V381="新加算Ⅴ（９）",V381="新加算Ⅴ（10）",V381="新加算Ⅴ（12）",V381="新加算Ⅴ（13）",V381="新加算Ⅴ（14）"),IF(AL381="○","","未入力"),"")</f>
        <v/>
      </c>
      <c r="BC381" s="836" t="str">
        <f aca="false">IF(OR(V381="新加算Ⅰ",V381="新加算Ⅱ",V381="新加算Ⅲ",V381="新加算Ⅴ（１）",V381="新加算Ⅴ（３）",V381="新加算Ⅴ（８）"),IF(AM381="○","","未入力"),"")</f>
        <v/>
      </c>
      <c r="BD381" s="935" t="str">
        <f aca="false">IF(OR(V381="新加算Ⅰ",V381="新加算Ⅱ",V381="新加算Ⅴ（１）",V381="新加算Ⅴ（２）",V381="新加算Ⅴ（３）",V381="新加算Ⅴ（４）",V381="新加算Ⅴ（５）",V381="新加算Ⅴ（６）",V381="新加算Ⅴ（７）",V381="新加算Ⅴ（９）",V381="新加算Ⅴ（10）",V381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1" s="832" t="str">
        <f aca="false">IF(AND(U381&lt;&gt;"（参考）令和７年度の移行予定",OR(V381="新加算Ⅰ",V381="新加算Ⅴ（１）",V381="新加算Ⅴ（２）",V381="新加算Ⅴ（５）",V381="新加算Ⅴ（７）",V381="新加算Ⅴ（10）")),IF(AO381="","未入力",IF(AO381="いずれも取得していない","要件を満たさない","")),"")</f>
        <v/>
      </c>
      <c r="BF381" s="832" t="str">
        <f aca="false">G378</f>
        <v/>
      </c>
      <c r="BG381" s="832"/>
      <c r="BH381" s="832"/>
    </row>
    <row r="382" customFormat="false" ht="30" hidden="false" customHeight="true" outlineLevel="0" collapsed="false">
      <c r="A382" s="617" t="n">
        <v>93</v>
      </c>
      <c r="B382" s="732" t="str">
        <f aca="false">IF(基本情報入力シート!C146="","",基本情報入力シート!C146)</f>
        <v/>
      </c>
      <c r="C382" s="732"/>
      <c r="D382" s="732"/>
      <c r="E382" s="732"/>
      <c r="F382" s="732"/>
      <c r="G382" s="733" t="str">
        <f aca="false">IF(基本情報入力シート!M146="","",基本情報入力シート!M146)</f>
        <v/>
      </c>
      <c r="H382" s="733" t="str">
        <f aca="false">IF(基本情報入力シート!R146="","",基本情報入力シート!R146)</f>
        <v/>
      </c>
      <c r="I382" s="733" t="str">
        <f aca="false">IF(基本情報入力シート!W146="","",基本情報入力シート!W146)</f>
        <v/>
      </c>
      <c r="J382" s="861" t="str">
        <f aca="false">IF(基本情報入力シート!X146="","",基本情報入力シート!X146)</f>
        <v/>
      </c>
      <c r="K382" s="733" t="str">
        <f aca="false">IF(基本情報入力シート!Y146="","",基本情報入力シート!Y146)</f>
        <v/>
      </c>
      <c r="L382" s="862" t="str">
        <f aca="false">IF(基本情報入力シート!AB146="","",基本情報入力シート!AB146)</f>
        <v/>
      </c>
      <c r="M382" s="863" t="e">
        <f aca="false">IF(基本情報入力シート!AC146="","",基本情報入力シート!AC146)</f>
        <v>#N/A</v>
      </c>
      <c r="N382" s="812" t="str">
        <f aca="false">IF('別紙様式2-2（４・５月分）'!Q290="","",'別紙様式2-2（４・５月分）'!Q290)</f>
        <v/>
      </c>
      <c r="O382" s="864" t="e">
        <f aca="false">IF(SUM('別紙様式2-2（４・５月分）'!R290:R292)=0,"",SUM('別紙様式2-2（４・５月分）'!R290:R292))</f>
        <v>#N/A</v>
      </c>
      <c r="P382" s="814" t="e">
        <f aca="false">IFERROR(VLOOKUP('別紙様式2-2（４・５月分）'!AR290,【参考】数式用!$AT$5:$AU$22,2,FALSE),"")))</f>
        <v>#N/A</v>
      </c>
      <c r="Q382" s="814"/>
      <c r="R382" s="814"/>
      <c r="S382" s="865" t="e">
        <f aca="false">IFERROR(VLOOKUP(K382,【参考】数式用!$A$5:$AB$27,MATCH(P382,【参考】数式用!$B$4:$AB$4,0)+1,0),"")))</f>
        <v>#N/A</v>
      </c>
      <c r="T382" s="816" t="s">
        <v>463</v>
      </c>
      <c r="U382" s="904" t="str">
        <f aca="false">IF('別紙様式2-3（６月以降分）'!U382="","",'別紙様式2-3（６月以降分）'!U382)</f>
        <v/>
      </c>
      <c r="V382" s="866" t="e">
        <f aca="false">IFERROR(VLOOKUP(K382,【参考】数式用!$A$5:$AB$27,MATCH(U382,【参考】数式用!$B$4:$AB$4,0)+1,0),"")))</f>
        <v>#N/A</v>
      </c>
      <c r="W382" s="819" t="s">
        <v>114</v>
      </c>
      <c r="X382" s="905" t="n">
        <f aca="false">'別紙様式2-3（６月以降分）'!X382</f>
        <v>6</v>
      </c>
      <c r="Y382" s="627" t="s">
        <v>115</v>
      </c>
      <c r="Z382" s="905" t="n">
        <f aca="false">'別紙様式2-3（６月以降分）'!Z382</f>
        <v>6</v>
      </c>
      <c r="AA382" s="627" t="s">
        <v>406</v>
      </c>
      <c r="AB382" s="905" t="n">
        <f aca="false">'別紙様式2-3（６月以降分）'!AB382</f>
        <v>7</v>
      </c>
      <c r="AC382" s="627" t="s">
        <v>115</v>
      </c>
      <c r="AD382" s="905" t="n">
        <f aca="false">'別紙様式2-3（６月以降分）'!AD382</f>
        <v>3</v>
      </c>
      <c r="AE382" s="627" t="s">
        <v>116</v>
      </c>
      <c r="AF382" s="627" t="s">
        <v>127</v>
      </c>
      <c r="AG382" s="627" t="n">
        <f aca="false">IF(X382&gt;=1,(AB382*12+AD382)-(X382*12+Z382)+1,"")</f>
        <v>10</v>
      </c>
      <c r="AH382" s="822" t="s">
        <v>407</v>
      </c>
      <c r="AI382" s="867" t="str">
        <f aca="false">'別紙様式2-3（６月以降分）'!AI382</f>
        <v/>
      </c>
      <c r="AJ382" s="906" t="str">
        <f aca="false">'別紙様式2-3（６月以降分）'!AJ382</f>
        <v/>
      </c>
      <c r="AK382" s="938" t="n">
        <f aca="false">'別紙様式2-3（６月以降分）'!AK382</f>
        <v>0</v>
      </c>
      <c r="AL382" s="908" t="str">
        <f aca="false">IF('別紙様式2-3（６月以降分）'!AL382="","",'別紙様式2-3（６月以降分）'!AL382)</f>
        <v/>
      </c>
      <c r="AM382" s="909" t="n">
        <f aca="false">'別紙様式2-3（６月以降分）'!AM382</f>
        <v>0</v>
      </c>
      <c r="AN382" s="910" t="str">
        <f aca="false">IF('別紙様式2-3（６月以降分）'!AN382="","",'別紙様式2-3（６月以降分）'!AN382)</f>
        <v/>
      </c>
      <c r="AO382" s="705" t="str">
        <f aca="false">IF('別紙様式2-3（６月以降分）'!AO382="","",'別紙様式2-3（６月以降分）'!AO382)</f>
        <v/>
      </c>
      <c r="AP382" s="912" t="str">
        <f aca="false">IF('別紙様式2-3（６月以降分）'!AP382="","",'別紙様式2-3（６月以降分）'!AP382)</f>
        <v/>
      </c>
      <c r="AQ382" s="705" t="str">
        <f aca="false">IF('別紙様式2-3（６月以降分）'!AQ382="","",'別紙様式2-3（６月以降分）'!AQ382)</f>
        <v/>
      </c>
      <c r="AR382" s="914" t="str">
        <f aca="false">IF('別紙様式2-3（６月以降分）'!AR382="","",'別紙様式2-3（６月以降分）'!AR382)</f>
        <v/>
      </c>
      <c r="AS382" s="915" t="str">
        <f aca="false">IF('別紙様式2-3（６月以降分）'!AS382="","",'別紙様式2-3（６月以降分）'!AS382)</f>
        <v/>
      </c>
      <c r="AT382" s="916" t="str">
        <f aca="false">IF(AV384="","",IF(V384&lt;V382,"！加算の要件上は問題ありませんが、令和６年度当初の新加算の加算率と比較して、移行後の加算率が下がる計画になっています。",""))</f>
        <v/>
      </c>
      <c r="AU382" s="939"/>
      <c r="AV382" s="918"/>
      <c r="AW382" s="878" t="str">
        <f aca="false">IF('別紙様式2-2（４・５月分）'!O290="","",'別紙様式2-2（４・５月分）'!O290)</f>
        <v/>
      </c>
      <c r="AX382" s="834" t="e">
        <f aca="false">IF(SUM('別紙様式2-2（４・５月分）'!P290:P292)=0,"",SUM('別紙様式2-2（４・５月分）'!P290:P292))</f>
        <v>#N/A</v>
      </c>
      <c r="AY382" s="920" t="e">
        <f aca="false">IFERROR(VLOOKUP(K382,【参考】数式用!$AJ$2:$AK$24,2,FALSE),"")))</f>
        <v>#N/A</v>
      </c>
      <c r="AZ382" s="685"/>
      <c r="BE382" s="12"/>
      <c r="BF382" s="832" t="str">
        <f aca="false">G382</f>
        <v/>
      </c>
      <c r="BG382" s="832"/>
      <c r="BH382" s="832"/>
    </row>
    <row r="383" customFormat="false" ht="15" hidden="false" customHeight="true" outlineLevel="0" collapsed="false">
      <c r="A383" s="617"/>
      <c r="B383" s="732"/>
      <c r="C383" s="732"/>
      <c r="D383" s="732"/>
      <c r="E383" s="732"/>
      <c r="F383" s="732"/>
      <c r="G383" s="733"/>
      <c r="H383" s="733"/>
      <c r="I383" s="733"/>
      <c r="J383" s="861"/>
      <c r="K383" s="733"/>
      <c r="L383" s="862"/>
      <c r="M383" s="863"/>
      <c r="N383" s="838" t="str">
        <f aca="false">IF('別紙様式2-2（４・５月分）'!Q291="","",'別紙様式2-2（４・５月分）'!Q291)</f>
        <v/>
      </c>
      <c r="O383" s="864"/>
      <c r="P383" s="814"/>
      <c r="Q383" s="814"/>
      <c r="R383" s="814"/>
      <c r="S383" s="865"/>
      <c r="T383" s="816"/>
      <c r="U383" s="904"/>
      <c r="V383" s="866"/>
      <c r="W383" s="819"/>
      <c r="X383" s="905"/>
      <c r="Y383" s="627"/>
      <c r="Z383" s="905"/>
      <c r="AA383" s="627"/>
      <c r="AB383" s="905"/>
      <c r="AC383" s="627"/>
      <c r="AD383" s="905"/>
      <c r="AE383" s="627"/>
      <c r="AF383" s="627"/>
      <c r="AG383" s="627"/>
      <c r="AH383" s="822"/>
      <c r="AI383" s="867"/>
      <c r="AJ383" s="906"/>
      <c r="AK383" s="938"/>
      <c r="AL383" s="908"/>
      <c r="AM383" s="909"/>
      <c r="AN383" s="910"/>
      <c r="AO383" s="705"/>
      <c r="AP383" s="912"/>
      <c r="AQ383" s="705"/>
      <c r="AR383" s="914"/>
      <c r="AS383" s="915"/>
      <c r="AT383" s="921" t="str">
        <f aca="false">IF(AV384="","",IF(OR(AB384="",AB384&lt;&gt;7,AD384="",AD384&lt;&gt;3),"！算定期間の終わりが令和７年３月になっていません。年度内の廃止予定等がなければ、算定対象月を令和７年３月にしてください。",""))</f>
        <v/>
      </c>
      <c r="AU383" s="939"/>
      <c r="AV383" s="918"/>
      <c r="AW383" s="878" t="str">
        <f aca="false">IF('別紙様式2-2（４・５月分）'!O291="","",'別紙様式2-2（４・５月分）'!O291)</f>
        <v/>
      </c>
      <c r="AX383" s="834"/>
      <c r="AY383" s="920"/>
      <c r="AZ383" s="574"/>
      <c r="BE383" s="12"/>
      <c r="BF383" s="832" t="str">
        <f aca="false">G382</f>
        <v/>
      </c>
      <c r="BG383" s="832"/>
      <c r="BH383" s="832"/>
    </row>
    <row r="384" customFormat="false" ht="15" hidden="false" customHeight="true" outlineLevel="0" collapsed="false">
      <c r="A384" s="617"/>
      <c r="B384" s="732"/>
      <c r="C384" s="732"/>
      <c r="D384" s="732"/>
      <c r="E384" s="732"/>
      <c r="F384" s="732"/>
      <c r="G384" s="733"/>
      <c r="H384" s="733"/>
      <c r="I384" s="733"/>
      <c r="J384" s="861"/>
      <c r="K384" s="733"/>
      <c r="L384" s="862"/>
      <c r="M384" s="863"/>
      <c r="N384" s="838"/>
      <c r="O384" s="864"/>
      <c r="P384" s="874" t="s">
        <v>118</v>
      </c>
      <c r="Q384" s="877" t="e">
        <f aca="false">IFERROR(VLOOKUP('別紙様式2-2（４・５月分）'!AR290,【参考】数式用!$AT$5:$AV$22,3,FALSE),"")))</f>
        <v>#N/A</v>
      </c>
      <c r="R384" s="875" t="s">
        <v>120</v>
      </c>
      <c r="S384" s="870" t="e">
        <f aca="false">IFERROR(VLOOKUP(K382,【参考】数式用!$A$5:$AB$27,MATCH(Q384,【参考】数式用!$B$4:$AB$4,0)+1,0),"")))</f>
        <v>#N/A</v>
      </c>
      <c r="T384" s="844" t="s">
        <v>464</v>
      </c>
      <c r="U384" s="923"/>
      <c r="V384" s="871" t="e">
        <f aca="false">IFERROR(VLOOKUP(K382,【参考】数式用!$A$5:$AB$27,MATCH(U384,【参考】数式用!$B$4:$AB$4,0)+1,0),"")))</f>
        <v>#N/A</v>
      </c>
      <c r="W384" s="847" t="s">
        <v>114</v>
      </c>
      <c r="X384" s="924"/>
      <c r="Y384" s="668" t="s">
        <v>115</v>
      </c>
      <c r="Z384" s="924"/>
      <c r="AA384" s="668" t="s">
        <v>406</v>
      </c>
      <c r="AB384" s="924"/>
      <c r="AC384" s="668" t="s">
        <v>115</v>
      </c>
      <c r="AD384" s="924"/>
      <c r="AE384" s="668" t="s">
        <v>116</v>
      </c>
      <c r="AF384" s="668" t="s">
        <v>127</v>
      </c>
      <c r="AG384" s="668" t="str">
        <f aca="false">IF(X384&gt;=1,(AB384*12+AD384)-(X384*12+Z384)+1,"")</f>
        <v/>
      </c>
      <c r="AH384" s="850" t="s">
        <v>407</v>
      </c>
      <c r="AI384" s="851" t="str">
        <f aca="false">IFERROR(ROUNDDOWN(ROUND(L382*V384,0)*M382,0)*AG384,"")</f>
        <v/>
      </c>
      <c r="AJ384" s="925" t="str">
        <f aca="false">IFERROR(ROUNDDOWN(ROUND((L382*(V384-AX382)),0)*M382,0)*AG384,"")</f>
        <v/>
      </c>
      <c r="AK384" s="853" t="e">
        <f aca="false">IFERROR(ROUNDDOWN(ROUNDDOWN(ROUND(L382*VLOOKUP(K382,【参考】数式用!$A$5:$AB$27,MATCH("新加算Ⅳ",【参考】数式用!$B$4:$AB$4,0)+1,0),0)*M382,0)*AG384*0.5,0),"")),0),0),0))</f>
        <v>#N/A</v>
      </c>
      <c r="AL384" s="926"/>
      <c r="AM384" s="941" t="e">
        <f aca="false">IFERROR(IF('別紙様式2-2（４・５月分）'!Q292="ベア加算","", IF(OR(U384="新加算Ⅰ",U384="新加算Ⅱ",U384="新加算Ⅲ",U384="新加算Ⅳ"),ROUNDDOWN(ROUND(L382*VLOOKUP(K382,【参考】数式用!$A$5:$I$27,MATCH("ベア加算",【参考】数式用!$B$4:$I$4,0)+1,0),0)*M382,0)*AG384,"")),"")),0),0))))</f>
        <v>#N/A</v>
      </c>
      <c r="AN384" s="928"/>
      <c r="AO384" s="931"/>
      <c r="AP384" s="930"/>
      <c r="AQ384" s="931"/>
      <c r="AR384" s="932"/>
      <c r="AS384" s="933"/>
      <c r="AT384" s="921"/>
      <c r="AU384" s="612"/>
      <c r="AV384" s="832" t="str">
        <f aca="false">IF(OR(AB382&lt;&gt;7,AD382&lt;&gt;3),"V列に色付け","")</f>
        <v/>
      </c>
      <c r="AW384" s="878"/>
      <c r="AX384" s="834"/>
      <c r="AY384" s="934"/>
      <c r="AZ384" s="836" t="e">
        <f aca="false">IF(AM384&lt;&gt;"",IF(AN384="○","入力済","未入力"),"")</f>
        <v>#N/A</v>
      </c>
      <c r="BA384" s="836" t="str">
        <f aca="false">IF(OR(U384="新加算Ⅰ",U384="新加算Ⅱ",U384="新加算Ⅲ",U384="新加算Ⅳ",U384="新加算Ⅴ（１）",U384="新加算Ⅴ（２）",U384="新加算Ⅴ（３）",U384="新加算ⅠⅤ（４）",U384="新加算Ⅴ（５）",U384="新加算Ⅴ（６）",U384="新加算Ⅴ（８）",U384="新加算Ⅴ（11）"),IF(OR(AO384="○",AO384="令和６年度中に満たす"),"入力済","未入力"),"")</f>
        <v/>
      </c>
      <c r="BB384" s="836" t="str">
        <f aca="false">IF(OR(U384="新加算Ⅴ（７）",U384="新加算Ⅴ（９）",U384="新加算Ⅴ（10）",U384="新加算Ⅴ（12）",U384="新加算Ⅴ（13）",U384="新加算Ⅴ（14）"),IF(OR(AP384="○",AP384="令和６年度中に満たす"),"入力済","未入力"),"")</f>
        <v/>
      </c>
      <c r="BC384" s="836" t="str">
        <f aca="false">IF(OR(U384="新加算Ⅰ",U384="新加算Ⅱ",U384="新加算Ⅲ",U384="新加算Ⅴ（１）",U384="新加算Ⅴ（３）",U384="新加算Ⅴ（８）"),IF(OR(AQ384="○",AQ384="令和６年度中に満たす"),"入力済","未入力"),"")</f>
        <v/>
      </c>
      <c r="BD384" s="935" t="str">
        <f aca="false">IF(OR(U384="新加算Ⅰ",U384="新加算Ⅱ",U384="新加算Ⅴ（１）",U384="新加算Ⅴ（２）",U384="新加算Ⅴ（３）",U384="新加算Ⅴ（４）",U384="新加算Ⅴ（５）",U384="新加算Ⅴ（６）",U384="新加算Ⅴ（７）",U384="新加算Ⅴ（９）",U384="新加算Ⅴ（10）",U384="新加算Ⅴ（12）"),IF(OR(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（病院等（老健以外）)",K382&lt;&gt;"（介護予防）短期入所療養介護（医療院）"),AR384&lt;&gt;""),1,""),"")</f>
        <v/>
      </c>
      <c r="BE384" s="832" t="str">
        <f aca="false">IF(OR(U384="新加算Ⅰ",U384="新加算Ⅴ（１）",U384="新加算Ⅴ（２）",U384="新加算Ⅴ（５）",U384="新加算Ⅴ（７）",U384="新加算Ⅴ（10）"),IF(AS384="","未入力","入力済"),"")</f>
        <v/>
      </c>
      <c r="BF384" s="832" t="str">
        <f aca="false">G382</f>
        <v/>
      </c>
      <c r="BG384" s="832"/>
      <c r="BH384" s="832"/>
    </row>
    <row r="385" customFormat="false" ht="30" hidden="false" customHeight="true" outlineLevel="0" collapsed="false">
      <c r="A385" s="617"/>
      <c r="B385" s="732"/>
      <c r="C385" s="732"/>
      <c r="D385" s="732"/>
      <c r="E385" s="732"/>
      <c r="F385" s="732"/>
      <c r="G385" s="733"/>
      <c r="H385" s="733"/>
      <c r="I385" s="733"/>
      <c r="J385" s="861"/>
      <c r="K385" s="733"/>
      <c r="L385" s="862"/>
      <c r="M385" s="863"/>
      <c r="N385" s="860" t="str">
        <f aca="false">IF('別紙様式2-2（４・５月分）'!Q292="","",'別紙様式2-2（４・５月分）'!Q292)</f>
        <v/>
      </c>
      <c r="O385" s="864"/>
      <c r="P385" s="874"/>
      <c r="Q385" s="877"/>
      <c r="R385" s="875"/>
      <c r="S385" s="870"/>
      <c r="T385" s="844"/>
      <c r="U385" s="923"/>
      <c r="V385" s="871"/>
      <c r="W385" s="847"/>
      <c r="X385" s="924"/>
      <c r="Y385" s="668"/>
      <c r="Z385" s="924"/>
      <c r="AA385" s="668"/>
      <c r="AB385" s="924"/>
      <c r="AC385" s="668"/>
      <c r="AD385" s="924"/>
      <c r="AE385" s="668"/>
      <c r="AF385" s="668"/>
      <c r="AG385" s="668"/>
      <c r="AH385" s="850"/>
      <c r="AI385" s="851"/>
      <c r="AJ385" s="925"/>
      <c r="AK385" s="853"/>
      <c r="AL385" s="926"/>
      <c r="AM385" s="941"/>
      <c r="AN385" s="928"/>
      <c r="AO385" s="931"/>
      <c r="AP385" s="930"/>
      <c r="AQ385" s="931"/>
      <c r="AR385" s="932"/>
      <c r="AS385" s="933"/>
      <c r="AT385" s="936" t="str">
        <f aca="false">IF(AV384="","",IF(OR(U384="",AND(N385="ベア加算なし",OR(U384="新加算Ⅰ",U384="新加算Ⅱ",U384="新加算Ⅲ",U384="新加算Ⅳ"),AN384=""),AND(OR(U384="新加算Ⅰ",U384="新加算Ⅱ",U384="新加算Ⅲ",U384="新加算Ⅳ"),AO384=""),AND(OR(U384="新加算Ⅰ",U384="新加算Ⅱ",U384="新加算Ⅲ"),AQ384=""),AND(OR(U384="新加算Ⅰ",U384="新加算Ⅱ"),AR384=""),AND(OR(U384="新加算Ⅰ"),AS384="")),"！記入が必要な欄（ピンク色のセル）に空欄があります。空欄を埋めてください。",""))</f>
        <v/>
      </c>
      <c r="AU385" s="612"/>
      <c r="AV385" s="832"/>
      <c r="AW385" s="878" t="str">
        <f aca="false">IF('別紙様式2-2（４・５月分）'!O292="","",'別紙様式2-2（４・５月分）'!O292)</f>
        <v/>
      </c>
      <c r="AX385" s="834"/>
      <c r="AY385" s="937"/>
      <c r="AZ385" s="836" t="str">
        <f aca="false">IF(OR(U385="新加算Ⅰ",U385="新加算Ⅱ",U385="新加算Ⅲ",U385="新加算Ⅳ",U385="新加算Ⅴ（１）",U385="新加算Ⅴ（２）",U385="新加算Ⅴ（３）",U385="新加算ⅠⅤ（４）",U385="新加算Ⅴ（５）",U385="新加算Ⅴ（６）",U385="新加算Ⅴ（８）",U385="新加算Ⅴ（11）"),IF(AJ385="○","","未入力"),"")</f>
        <v/>
      </c>
      <c r="BA385" s="836" t="str">
        <f aca="false">IF(OR(V385="新加算Ⅰ",V385="新加算Ⅱ",V385="新加算Ⅲ",V385="新加算Ⅳ",V385="新加算Ⅴ（１）",V385="新加算Ⅴ（２）",V385="新加算Ⅴ（３）",V385="新加算ⅠⅤ（４）",V385="新加算Ⅴ（５）",V385="新加算Ⅴ（６）",V385="新加算Ⅴ（８）",V385="新加算Ⅴ（11）"),IF(AK385="○","","未入力"),"")</f>
        <v/>
      </c>
      <c r="BB385" s="836" t="str">
        <f aca="false">IF(OR(V385="新加算Ⅴ（７）",V385="新加算Ⅴ（９）",V385="新加算Ⅴ（10）",V385="新加算Ⅴ（12）",V385="新加算Ⅴ（13）",V385="新加算Ⅴ（14）"),IF(AL385="○","","未入力"),"")</f>
        <v/>
      </c>
      <c r="BC385" s="836" t="str">
        <f aca="false">IF(OR(V385="新加算Ⅰ",V385="新加算Ⅱ",V385="新加算Ⅲ",V385="新加算Ⅴ（１）",V385="新加算Ⅴ（３）",V385="新加算Ⅴ（８）"),IF(AM385="○","","未入力"),"")</f>
        <v/>
      </c>
      <c r="BD385" s="935" t="str">
        <f aca="false">IF(OR(V385="新加算Ⅰ",V385="新加算Ⅱ",V385="新加算Ⅴ（１）",V385="新加算Ⅴ（２）",V385="新加算Ⅴ（３）",V385="新加算Ⅴ（４）",V385="新加算Ⅴ（５）",V385="新加算Ⅴ（６）",V385="新加算Ⅴ（７）",V385="新加算Ⅴ（９）",V385="新加算Ⅴ（10）",V385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5" s="832" t="str">
        <f aca="false">IF(AND(U385&lt;&gt;"（参考）令和７年度の移行予定",OR(V385="新加算Ⅰ",V385="新加算Ⅴ（１）",V385="新加算Ⅴ（２）",V385="新加算Ⅴ（５）",V385="新加算Ⅴ（７）",V385="新加算Ⅴ（10）")),IF(AO385="","未入力",IF(AO385="いずれも取得していない","要件を満たさない","")),"")</f>
        <v/>
      </c>
      <c r="BF385" s="832" t="str">
        <f aca="false">G382</f>
        <v/>
      </c>
      <c r="BG385" s="832"/>
      <c r="BH385" s="832"/>
    </row>
    <row r="386" customFormat="false" ht="30" hidden="false" customHeight="true" outlineLevel="0" collapsed="false">
      <c r="A386" s="731" t="n">
        <v>94</v>
      </c>
      <c r="B386" s="618" t="str">
        <f aca="false">IF(基本情報入力シート!C147="","",基本情報入力シート!C147)</f>
        <v/>
      </c>
      <c r="C386" s="618"/>
      <c r="D386" s="618"/>
      <c r="E386" s="618"/>
      <c r="F386" s="618"/>
      <c r="G386" s="619" t="str">
        <f aca="false">IF(基本情報入力シート!M147="","",基本情報入力シート!M147)</f>
        <v/>
      </c>
      <c r="H386" s="619" t="str">
        <f aca="false">IF(基本情報入力シート!R147="","",基本情報入力シート!R147)</f>
        <v/>
      </c>
      <c r="I386" s="619" t="str">
        <f aca="false">IF(基本情報入力シート!W147="","",基本情報入力シート!W147)</f>
        <v/>
      </c>
      <c r="J386" s="809" t="str">
        <f aca="false">IF(基本情報入力シート!X147="","",基本情報入力シート!X147)</f>
        <v/>
      </c>
      <c r="K386" s="619" t="str">
        <f aca="false">IF(基本情報入力シート!Y147="","",基本情報入力シート!Y147)</f>
        <v/>
      </c>
      <c r="L386" s="810" t="str">
        <f aca="false">IF(基本情報入力シート!AB147="","",基本情報入力シート!AB147)</f>
        <v/>
      </c>
      <c r="M386" s="811" t="e">
        <f aca="false">IF(基本情報入力シート!AC147="","",基本情報入力シート!AC147)</f>
        <v>#N/A</v>
      </c>
      <c r="N386" s="812" t="str">
        <f aca="false">IF('別紙様式2-2（４・５月分）'!Q293="","",'別紙様式2-2（４・５月分）'!Q293)</f>
        <v/>
      </c>
      <c r="O386" s="864" t="e">
        <f aca="false">IF(SUM('別紙様式2-2（４・５月分）'!R293:R295)=0,"",SUM('別紙様式2-2（４・５月分）'!R293:R295))</f>
        <v>#N/A</v>
      </c>
      <c r="P386" s="814" t="e">
        <f aca="false">IFERROR(VLOOKUP('別紙様式2-2（４・５月分）'!AR293,【参考】数式用!$AT$5:$AU$22,2,FALSE),"")))</f>
        <v>#N/A</v>
      </c>
      <c r="Q386" s="814"/>
      <c r="R386" s="814"/>
      <c r="S386" s="865" t="e">
        <f aca="false">IFERROR(VLOOKUP(K386,【参考】数式用!$A$5:$AB$27,MATCH(P386,【参考】数式用!$B$4:$AB$4,0)+1,0),"")))</f>
        <v>#N/A</v>
      </c>
      <c r="T386" s="816" t="s">
        <v>463</v>
      </c>
      <c r="U386" s="904" t="str">
        <f aca="false">IF('別紙様式2-3（６月以降分）'!U386="","",'別紙様式2-3（６月以降分）'!U386)</f>
        <v/>
      </c>
      <c r="V386" s="866" t="e">
        <f aca="false">IFERROR(VLOOKUP(K386,【参考】数式用!$A$5:$AB$27,MATCH(U386,【参考】数式用!$B$4:$AB$4,0)+1,0),"")))</f>
        <v>#N/A</v>
      </c>
      <c r="W386" s="819" t="s">
        <v>114</v>
      </c>
      <c r="X386" s="905" t="n">
        <f aca="false">'別紙様式2-3（６月以降分）'!X386</f>
        <v>6</v>
      </c>
      <c r="Y386" s="627" t="s">
        <v>115</v>
      </c>
      <c r="Z386" s="905" t="n">
        <f aca="false">'別紙様式2-3（６月以降分）'!Z386</f>
        <v>6</v>
      </c>
      <c r="AA386" s="627" t="s">
        <v>406</v>
      </c>
      <c r="AB386" s="905" t="n">
        <f aca="false">'別紙様式2-3（６月以降分）'!AB386</f>
        <v>7</v>
      </c>
      <c r="AC386" s="627" t="s">
        <v>115</v>
      </c>
      <c r="AD386" s="905" t="n">
        <f aca="false">'別紙様式2-3（６月以降分）'!AD386</f>
        <v>3</v>
      </c>
      <c r="AE386" s="627" t="s">
        <v>116</v>
      </c>
      <c r="AF386" s="627" t="s">
        <v>127</v>
      </c>
      <c r="AG386" s="627" t="n">
        <f aca="false">IF(X386&gt;=1,(AB386*12+AD386)-(X386*12+Z386)+1,"")</f>
        <v>10</v>
      </c>
      <c r="AH386" s="822" t="s">
        <v>407</v>
      </c>
      <c r="AI386" s="867" t="str">
        <f aca="false">'別紙様式2-3（６月以降分）'!AI386</f>
        <v/>
      </c>
      <c r="AJ386" s="906" t="str">
        <f aca="false">'別紙様式2-3（６月以降分）'!AJ386</f>
        <v/>
      </c>
      <c r="AK386" s="938" t="n">
        <f aca="false">'別紙様式2-3（６月以降分）'!AK386</f>
        <v>0</v>
      </c>
      <c r="AL386" s="908" t="str">
        <f aca="false">IF('別紙様式2-3（６月以降分）'!AL386="","",'別紙様式2-3（６月以降分）'!AL386)</f>
        <v/>
      </c>
      <c r="AM386" s="909" t="n">
        <f aca="false">'別紙様式2-3（６月以降分）'!AM386</f>
        <v>0</v>
      </c>
      <c r="AN386" s="910" t="str">
        <f aca="false">IF('別紙様式2-3（６月以降分）'!AN386="","",'別紙様式2-3（６月以降分）'!AN386)</f>
        <v/>
      </c>
      <c r="AO386" s="705" t="str">
        <f aca="false">IF('別紙様式2-3（６月以降分）'!AO386="","",'別紙様式2-3（６月以降分）'!AO386)</f>
        <v/>
      </c>
      <c r="AP386" s="912" t="str">
        <f aca="false">IF('別紙様式2-3（６月以降分）'!AP386="","",'別紙様式2-3（６月以降分）'!AP386)</f>
        <v/>
      </c>
      <c r="AQ386" s="705" t="str">
        <f aca="false">IF('別紙様式2-3（６月以降分）'!AQ386="","",'別紙様式2-3（６月以降分）'!AQ386)</f>
        <v/>
      </c>
      <c r="AR386" s="914" t="str">
        <f aca="false">IF('別紙様式2-3（６月以降分）'!AR386="","",'別紙様式2-3（６月以降分）'!AR386)</f>
        <v/>
      </c>
      <c r="AS386" s="915" t="str">
        <f aca="false">IF('別紙様式2-3（６月以降分）'!AS386="","",'別紙様式2-3（６月以降分）'!AS386)</f>
        <v/>
      </c>
      <c r="AT386" s="916" t="str">
        <f aca="false">IF(AV388="","",IF(V388&lt;V386,"！加算の要件上は問題ありませんが、令和６年度当初の新加算の加算率と比較して、移行後の加算率が下がる計画になっています。",""))</f>
        <v/>
      </c>
      <c r="AU386" s="939"/>
      <c r="AV386" s="918"/>
      <c r="AW386" s="878" t="str">
        <f aca="false">IF('別紙様式2-2（４・５月分）'!O293="","",'別紙様式2-2（４・５月分）'!O293)</f>
        <v/>
      </c>
      <c r="AX386" s="834" t="e">
        <f aca="false">IF(SUM('別紙様式2-2（４・５月分）'!P293:P295)=0,"",SUM('別紙様式2-2（４・５月分）'!P293:P295))</f>
        <v>#N/A</v>
      </c>
      <c r="AY386" s="940" t="e">
        <f aca="false">IFERROR(VLOOKUP(K386,【参考】数式用!$AJ$2:$AK$24,2,FALSE),"")))</f>
        <v>#N/A</v>
      </c>
      <c r="AZ386" s="685"/>
      <c r="BE386" s="12"/>
      <c r="BF386" s="832" t="str">
        <f aca="false">G386</f>
        <v/>
      </c>
      <c r="BG386" s="832"/>
      <c r="BH386" s="832"/>
    </row>
    <row r="387" customFormat="false" ht="15" hidden="false" customHeight="true" outlineLevel="0" collapsed="false">
      <c r="A387" s="731"/>
      <c r="B387" s="618"/>
      <c r="C387" s="618"/>
      <c r="D387" s="618"/>
      <c r="E387" s="618"/>
      <c r="F387" s="618"/>
      <c r="G387" s="619"/>
      <c r="H387" s="619"/>
      <c r="I387" s="619"/>
      <c r="J387" s="809"/>
      <c r="K387" s="619"/>
      <c r="L387" s="810"/>
      <c r="M387" s="811"/>
      <c r="N387" s="838" t="str">
        <f aca="false">IF('別紙様式2-2（４・５月分）'!Q294="","",'別紙様式2-2（４・５月分）'!Q294)</f>
        <v/>
      </c>
      <c r="O387" s="864"/>
      <c r="P387" s="814"/>
      <c r="Q387" s="814"/>
      <c r="R387" s="814"/>
      <c r="S387" s="865"/>
      <c r="T387" s="816"/>
      <c r="U387" s="904"/>
      <c r="V387" s="866"/>
      <c r="W387" s="819"/>
      <c r="X387" s="905"/>
      <c r="Y387" s="627"/>
      <c r="Z387" s="905"/>
      <c r="AA387" s="627"/>
      <c r="AB387" s="905"/>
      <c r="AC387" s="627"/>
      <c r="AD387" s="905"/>
      <c r="AE387" s="627"/>
      <c r="AF387" s="627"/>
      <c r="AG387" s="627"/>
      <c r="AH387" s="822"/>
      <c r="AI387" s="867"/>
      <c r="AJ387" s="906"/>
      <c r="AK387" s="938"/>
      <c r="AL387" s="908"/>
      <c r="AM387" s="909"/>
      <c r="AN387" s="910"/>
      <c r="AO387" s="705"/>
      <c r="AP387" s="912"/>
      <c r="AQ387" s="705"/>
      <c r="AR387" s="914"/>
      <c r="AS387" s="915"/>
      <c r="AT387" s="921" t="str">
        <f aca="false">IF(AV388="","",IF(OR(AB388="",AB388&lt;&gt;7,AD388="",AD388&lt;&gt;3),"！算定期間の終わりが令和７年３月になっていません。年度内の廃止予定等がなければ、算定対象月を令和７年３月にしてください。",""))</f>
        <v/>
      </c>
      <c r="AU387" s="939"/>
      <c r="AV387" s="918"/>
      <c r="AW387" s="878" t="str">
        <f aca="false">IF('別紙様式2-2（４・５月分）'!O294="","",'別紙様式2-2（４・５月分）'!O294)</f>
        <v/>
      </c>
      <c r="AX387" s="834"/>
      <c r="AY387" s="940"/>
      <c r="AZ387" s="574"/>
      <c r="BE387" s="12"/>
      <c r="BF387" s="832" t="str">
        <f aca="false">G386</f>
        <v/>
      </c>
      <c r="BG387" s="832"/>
      <c r="BH387" s="832"/>
    </row>
    <row r="388" customFormat="false" ht="15" hidden="false" customHeight="true" outlineLevel="0" collapsed="false">
      <c r="A388" s="731"/>
      <c r="B388" s="618"/>
      <c r="C388" s="618"/>
      <c r="D388" s="618"/>
      <c r="E388" s="618"/>
      <c r="F388" s="618"/>
      <c r="G388" s="619"/>
      <c r="H388" s="619"/>
      <c r="I388" s="619"/>
      <c r="J388" s="809"/>
      <c r="K388" s="619"/>
      <c r="L388" s="810"/>
      <c r="M388" s="811"/>
      <c r="N388" s="838"/>
      <c r="O388" s="864"/>
      <c r="P388" s="874" t="s">
        <v>118</v>
      </c>
      <c r="Q388" s="877" t="e">
        <f aca="false">IFERROR(VLOOKUP('別紙様式2-2（４・５月分）'!AR293,【参考】数式用!$AT$5:$AV$22,3,FALSE),"")))</f>
        <v>#N/A</v>
      </c>
      <c r="R388" s="875" t="s">
        <v>120</v>
      </c>
      <c r="S388" s="876" t="e">
        <f aca="false">IFERROR(VLOOKUP(K386,【参考】数式用!$A$5:$AB$27,MATCH(Q388,【参考】数式用!$B$4:$AB$4,0)+1,0),"")))</f>
        <v>#N/A</v>
      </c>
      <c r="T388" s="844" t="s">
        <v>464</v>
      </c>
      <c r="U388" s="923"/>
      <c r="V388" s="871" t="e">
        <f aca="false">IFERROR(VLOOKUP(K386,【参考】数式用!$A$5:$AB$27,MATCH(U388,【参考】数式用!$B$4:$AB$4,0)+1,0),"")))</f>
        <v>#N/A</v>
      </c>
      <c r="W388" s="847" t="s">
        <v>114</v>
      </c>
      <c r="X388" s="924"/>
      <c r="Y388" s="668" t="s">
        <v>115</v>
      </c>
      <c r="Z388" s="924"/>
      <c r="AA388" s="668" t="s">
        <v>406</v>
      </c>
      <c r="AB388" s="924"/>
      <c r="AC388" s="668" t="s">
        <v>115</v>
      </c>
      <c r="AD388" s="924"/>
      <c r="AE388" s="668" t="s">
        <v>116</v>
      </c>
      <c r="AF388" s="668" t="s">
        <v>127</v>
      </c>
      <c r="AG388" s="668" t="str">
        <f aca="false">IF(X388&gt;=1,(AB388*12+AD388)-(X388*12+Z388)+1,"")</f>
        <v/>
      </c>
      <c r="AH388" s="850" t="s">
        <v>407</v>
      </c>
      <c r="AI388" s="851" t="str">
        <f aca="false">IFERROR(ROUNDDOWN(ROUND(L386*V388,0)*M386,0)*AG388,"")</f>
        <v/>
      </c>
      <c r="AJ388" s="925" t="str">
        <f aca="false">IFERROR(ROUNDDOWN(ROUND((L386*(V388-AX386)),0)*M386,0)*AG388,"")</f>
        <v/>
      </c>
      <c r="AK388" s="853" t="e">
        <f aca="false">IFERROR(ROUNDDOWN(ROUNDDOWN(ROUND(L386*VLOOKUP(K386,【参考】数式用!$A$5:$AB$27,MATCH("新加算Ⅳ",【参考】数式用!$B$4:$AB$4,0)+1,0),0)*M386,0)*AG388*0.5,0),"")),0),0),0))</f>
        <v>#N/A</v>
      </c>
      <c r="AL388" s="926"/>
      <c r="AM388" s="941" t="e">
        <f aca="false">IFERROR(IF('別紙様式2-2（４・５月分）'!Q295="ベア加算","", IF(OR(U388="新加算Ⅰ",U388="新加算Ⅱ",U388="新加算Ⅲ",U388="新加算Ⅳ"),ROUNDDOWN(ROUND(L386*VLOOKUP(K386,【参考】数式用!$A$5:$I$27,MATCH("ベア加算",【参考】数式用!$B$4:$I$4,0)+1,0),0)*M386,0)*AG388,"")),"")),0),0))))</f>
        <v>#N/A</v>
      </c>
      <c r="AN388" s="928"/>
      <c r="AO388" s="931"/>
      <c r="AP388" s="930"/>
      <c r="AQ388" s="931"/>
      <c r="AR388" s="932"/>
      <c r="AS388" s="933"/>
      <c r="AT388" s="921"/>
      <c r="AU388" s="612"/>
      <c r="AV388" s="832" t="str">
        <f aca="false">IF(OR(AB386&lt;&gt;7,AD386&lt;&gt;3),"V列に色付け","")</f>
        <v/>
      </c>
      <c r="AW388" s="878"/>
      <c r="AX388" s="834"/>
      <c r="AY388" s="934"/>
      <c r="AZ388" s="836" t="e">
        <f aca="false">IF(AM388&lt;&gt;"",IF(AN388="○","入力済","未入力"),"")</f>
        <v>#N/A</v>
      </c>
      <c r="BA388" s="836" t="str">
        <f aca="false">IF(OR(U388="新加算Ⅰ",U388="新加算Ⅱ",U388="新加算Ⅲ",U388="新加算Ⅳ",U388="新加算Ⅴ（１）",U388="新加算Ⅴ（２）",U388="新加算Ⅴ（３）",U388="新加算ⅠⅤ（４）",U388="新加算Ⅴ（５）",U388="新加算Ⅴ（６）",U388="新加算Ⅴ（８）",U388="新加算Ⅴ（11）"),IF(OR(AO388="○",AO388="令和６年度中に満たす"),"入力済","未入力"),"")</f>
        <v/>
      </c>
      <c r="BB388" s="836" t="str">
        <f aca="false">IF(OR(U388="新加算Ⅴ（７）",U388="新加算Ⅴ（９）",U388="新加算Ⅴ（10）",U388="新加算Ⅴ（12）",U388="新加算Ⅴ（13）",U388="新加算Ⅴ（14）"),IF(OR(AP388="○",AP388="令和６年度中に満たす"),"入力済","未入力"),"")</f>
        <v/>
      </c>
      <c r="BC388" s="836" t="str">
        <f aca="false">IF(OR(U388="新加算Ⅰ",U388="新加算Ⅱ",U388="新加算Ⅲ",U388="新加算Ⅴ（１）",U388="新加算Ⅴ（３）",U388="新加算Ⅴ（８）"),IF(OR(AQ388="○",AQ388="令和６年度中に満たす"),"入力済","未入力"),"")</f>
        <v/>
      </c>
      <c r="BD388" s="935" t="str">
        <f aca="false">IF(OR(U388="新加算Ⅰ",U388="新加算Ⅱ",U388="新加算Ⅴ（１）",U388="新加算Ⅴ（２）",U388="新加算Ⅴ（３）",U388="新加算Ⅴ（４）",U388="新加算Ⅴ（５）",U388="新加算Ⅴ（６）",U388="新加算Ⅴ（７）",U388="新加算Ⅴ（９）",U388="新加算Ⅴ（10）",U388="新加算Ⅴ（12）"),IF(OR(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（病院等（老健以外）)",K386&lt;&gt;"（介護予防）短期入所療養介護（医療院）"),AR388&lt;&gt;""),1,""),"")</f>
        <v/>
      </c>
      <c r="BE388" s="832" t="str">
        <f aca="false">IF(OR(U388="新加算Ⅰ",U388="新加算Ⅴ（１）",U388="新加算Ⅴ（２）",U388="新加算Ⅴ（５）",U388="新加算Ⅴ（７）",U388="新加算Ⅴ（10）"),IF(AS388="","未入力","入力済"),"")</f>
        <v/>
      </c>
      <c r="BF388" s="832" t="str">
        <f aca="false">G386</f>
        <v/>
      </c>
      <c r="BG388" s="832"/>
      <c r="BH388" s="832"/>
    </row>
    <row r="389" customFormat="false" ht="30" hidden="false" customHeight="true" outlineLevel="0" collapsed="false">
      <c r="A389" s="731"/>
      <c r="B389" s="618"/>
      <c r="C389" s="618"/>
      <c r="D389" s="618"/>
      <c r="E389" s="618"/>
      <c r="F389" s="618"/>
      <c r="G389" s="619"/>
      <c r="H389" s="619"/>
      <c r="I389" s="619"/>
      <c r="J389" s="809"/>
      <c r="K389" s="619"/>
      <c r="L389" s="810"/>
      <c r="M389" s="811"/>
      <c r="N389" s="860" t="str">
        <f aca="false">IF('別紙様式2-2（４・５月分）'!Q295="","",'別紙様式2-2（４・５月分）'!Q295)</f>
        <v/>
      </c>
      <c r="O389" s="864"/>
      <c r="P389" s="874"/>
      <c r="Q389" s="877"/>
      <c r="R389" s="875"/>
      <c r="S389" s="876"/>
      <c r="T389" s="844"/>
      <c r="U389" s="923"/>
      <c r="V389" s="871"/>
      <c r="W389" s="847"/>
      <c r="X389" s="924"/>
      <c r="Y389" s="668"/>
      <c r="Z389" s="924"/>
      <c r="AA389" s="668"/>
      <c r="AB389" s="924"/>
      <c r="AC389" s="668"/>
      <c r="AD389" s="924"/>
      <c r="AE389" s="668"/>
      <c r="AF389" s="668"/>
      <c r="AG389" s="668"/>
      <c r="AH389" s="850"/>
      <c r="AI389" s="851"/>
      <c r="AJ389" s="925"/>
      <c r="AK389" s="853"/>
      <c r="AL389" s="926"/>
      <c r="AM389" s="941"/>
      <c r="AN389" s="928"/>
      <c r="AO389" s="931"/>
      <c r="AP389" s="930"/>
      <c r="AQ389" s="931"/>
      <c r="AR389" s="932"/>
      <c r="AS389" s="933"/>
      <c r="AT389" s="936" t="str">
        <f aca="false">IF(AV388="","",IF(OR(U388="",AND(N389="ベア加算なし",OR(U388="新加算Ⅰ",U388="新加算Ⅱ",U388="新加算Ⅲ",U388="新加算Ⅳ"),AN388=""),AND(OR(U388="新加算Ⅰ",U388="新加算Ⅱ",U388="新加算Ⅲ",U388="新加算Ⅳ"),AO388=""),AND(OR(U388="新加算Ⅰ",U388="新加算Ⅱ",U388="新加算Ⅲ"),AQ388=""),AND(OR(U388="新加算Ⅰ",U388="新加算Ⅱ"),AR388=""),AND(OR(U388="新加算Ⅰ"),AS388="")),"！記入が必要な欄（ピンク色のセル）に空欄があります。空欄を埋めてください。",""))</f>
        <v/>
      </c>
      <c r="AU389" s="612"/>
      <c r="AV389" s="832"/>
      <c r="AW389" s="878" t="str">
        <f aca="false">IF('別紙様式2-2（４・５月分）'!O295="","",'別紙様式2-2（４・５月分）'!O295)</f>
        <v/>
      </c>
      <c r="AX389" s="834"/>
      <c r="AY389" s="937"/>
      <c r="AZ389" s="836" t="str">
        <f aca="false">IF(OR(U389="新加算Ⅰ",U389="新加算Ⅱ",U389="新加算Ⅲ",U389="新加算Ⅳ",U389="新加算Ⅴ（１）",U389="新加算Ⅴ（２）",U389="新加算Ⅴ（３）",U389="新加算ⅠⅤ（４）",U389="新加算Ⅴ（５）",U389="新加算Ⅴ（６）",U389="新加算Ⅴ（８）",U389="新加算Ⅴ（11）"),IF(AJ389="○","","未入力"),"")</f>
        <v/>
      </c>
      <c r="BA389" s="836" t="str">
        <f aca="false">IF(OR(V389="新加算Ⅰ",V389="新加算Ⅱ",V389="新加算Ⅲ",V389="新加算Ⅳ",V389="新加算Ⅴ（１）",V389="新加算Ⅴ（２）",V389="新加算Ⅴ（３）",V389="新加算ⅠⅤ（４）",V389="新加算Ⅴ（５）",V389="新加算Ⅴ（６）",V389="新加算Ⅴ（８）",V389="新加算Ⅴ（11）"),IF(AK389="○","","未入力"),"")</f>
        <v/>
      </c>
      <c r="BB389" s="836" t="str">
        <f aca="false">IF(OR(V389="新加算Ⅴ（７）",V389="新加算Ⅴ（９）",V389="新加算Ⅴ（10）",V389="新加算Ⅴ（12）",V389="新加算Ⅴ（13）",V389="新加算Ⅴ（14）"),IF(AL389="○","","未入力"),"")</f>
        <v/>
      </c>
      <c r="BC389" s="836" t="str">
        <f aca="false">IF(OR(V389="新加算Ⅰ",V389="新加算Ⅱ",V389="新加算Ⅲ",V389="新加算Ⅴ（１）",V389="新加算Ⅴ（３）",V389="新加算Ⅴ（８）"),IF(AM389="○","","未入力"),"")</f>
        <v/>
      </c>
      <c r="BD389" s="935" t="str">
        <f aca="false">IF(OR(V389="新加算Ⅰ",V389="新加算Ⅱ",V389="新加算Ⅴ（１）",V389="新加算Ⅴ（２）",V389="新加算Ⅴ（３）",V389="新加算Ⅴ（４）",V389="新加算Ⅴ（５）",V389="新加算Ⅴ（６）",V389="新加算Ⅴ（７）",V389="新加算Ⅴ（９）",V389="新加算Ⅴ（10）",V389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9" s="832" t="str">
        <f aca="false">IF(AND(U389&lt;&gt;"（参考）令和７年度の移行予定",OR(V389="新加算Ⅰ",V389="新加算Ⅴ（１）",V389="新加算Ⅴ（２）",V389="新加算Ⅴ（５）",V389="新加算Ⅴ（７）",V389="新加算Ⅴ（10）")),IF(AO389="","未入力",IF(AO389="いずれも取得していない","要件を満たさない","")),"")</f>
        <v/>
      </c>
      <c r="BF389" s="832" t="str">
        <f aca="false">G386</f>
        <v/>
      </c>
      <c r="BG389" s="832"/>
      <c r="BH389" s="832"/>
    </row>
    <row r="390" customFormat="false" ht="30" hidden="false" customHeight="true" outlineLevel="0" collapsed="false">
      <c r="A390" s="617" t="n">
        <v>95</v>
      </c>
      <c r="B390" s="732" t="str">
        <f aca="false">IF(基本情報入力シート!C148="","",基本情報入力シート!C148)</f>
        <v/>
      </c>
      <c r="C390" s="732"/>
      <c r="D390" s="732"/>
      <c r="E390" s="732"/>
      <c r="F390" s="732"/>
      <c r="G390" s="733" t="str">
        <f aca="false">IF(基本情報入力シート!M148="","",基本情報入力シート!M148)</f>
        <v/>
      </c>
      <c r="H390" s="733" t="str">
        <f aca="false">IF(基本情報入力シート!R148="","",基本情報入力シート!R148)</f>
        <v/>
      </c>
      <c r="I390" s="733" t="str">
        <f aca="false">IF(基本情報入力シート!W148="","",基本情報入力シート!W148)</f>
        <v/>
      </c>
      <c r="J390" s="861" t="str">
        <f aca="false">IF(基本情報入力シート!X148="","",基本情報入力シート!X148)</f>
        <v/>
      </c>
      <c r="K390" s="733" t="str">
        <f aca="false">IF(基本情報入力シート!Y148="","",基本情報入力シート!Y148)</f>
        <v/>
      </c>
      <c r="L390" s="862" t="str">
        <f aca="false">IF(基本情報入力シート!AB148="","",基本情報入力シート!AB148)</f>
        <v/>
      </c>
      <c r="M390" s="863" t="e">
        <f aca="false">IF(基本情報入力シート!AC148="","",基本情報入力シート!AC148)</f>
        <v>#N/A</v>
      </c>
      <c r="N390" s="812" t="str">
        <f aca="false">IF('別紙様式2-2（４・５月分）'!Q296="","",'別紙様式2-2（４・５月分）'!Q296)</f>
        <v/>
      </c>
      <c r="O390" s="864" t="e">
        <f aca="false">IF(SUM('別紙様式2-2（４・５月分）'!R296:R298)=0,"",SUM('別紙様式2-2（４・５月分）'!R296:R298))</f>
        <v>#N/A</v>
      </c>
      <c r="P390" s="814" t="e">
        <f aca="false">IFERROR(VLOOKUP('別紙様式2-2（４・５月分）'!AR296,【参考】数式用!$AT$5:$AU$22,2,FALSE),"")))</f>
        <v>#N/A</v>
      </c>
      <c r="Q390" s="814"/>
      <c r="R390" s="814"/>
      <c r="S390" s="865" t="e">
        <f aca="false">IFERROR(VLOOKUP(K390,【参考】数式用!$A$5:$AB$27,MATCH(P390,【参考】数式用!$B$4:$AB$4,0)+1,0),"")))</f>
        <v>#N/A</v>
      </c>
      <c r="T390" s="816" t="s">
        <v>463</v>
      </c>
      <c r="U390" s="904" t="str">
        <f aca="false">IF('別紙様式2-3（６月以降分）'!U390="","",'別紙様式2-3（６月以降分）'!U390)</f>
        <v/>
      </c>
      <c r="V390" s="866" t="e">
        <f aca="false">IFERROR(VLOOKUP(K390,【参考】数式用!$A$5:$AB$27,MATCH(U390,【参考】数式用!$B$4:$AB$4,0)+1,0),"")))</f>
        <v>#N/A</v>
      </c>
      <c r="W390" s="819" t="s">
        <v>114</v>
      </c>
      <c r="X390" s="905" t="n">
        <f aca="false">'別紙様式2-3（６月以降分）'!X390</f>
        <v>6</v>
      </c>
      <c r="Y390" s="627" t="s">
        <v>115</v>
      </c>
      <c r="Z390" s="905" t="n">
        <f aca="false">'別紙様式2-3（６月以降分）'!Z390</f>
        <v>6</v>
      </c>
      <c r="AA390" s="627" t="s">
        <v>406</v>
      </c>
      <c r="AB390" s="905" t="n">
        <f aca="false">'別紙様式2-3（６月以降分）'!AB390</f>
        <v>7</v>
      </c>
      <c r="AC390" s="627" t="s">
        <v>115</v>
      </c>
      <c r="AD390" s="905" t="n">
        <f aca="false">'別紙様式2-3（６月以降分）'!AD390</f>
        <v>3</v>
      </c>
      <c r="AE390" s="627" t="s">
        <v>116</v>
      </c>
      <c r="AF390" s="627" t="s">
        <v>127</v>
      </c>
      <c r="AG390" s="627" t="n">
        <f aca="false">IF(X390&gt;=1,(AB390*12+AD390)-(X390*12+Z390)+1,"")</f>
        <v>10</v>
      </c>
      <c r="AH390" s="822" t="s">
        <v>407</v>
      </c>
      <c r="AI390" s="867" t="str">
        <f aca="false">'別紙様式2-3（６月以降分）'!AI390</f>
        <v/>
      </c>
      <c r="AJ390" s="906" t="str">
        <f aca="false">'別紙様式2-3（６月以降分）'!AJ390</f>
        <v/>
      </c>
      <c r="AK390" s="938" t="n">
        <f aca="false">'別紙様式2-3（６月以降分）'!AK390</f>
        <v>0</v>
      </c>
      <c r="AL390" s="908" t="str">
        <f aca="false">IF('別紙様式2-3（６月以降分）'!AL390="","",'別紙様式2-3（６月以降分）'!AL390)</f>
        <v/>
      </c>
      <c r="AM390" s="909" t="n">
        <f aca="false">'別紙様式2-3（６月以降分）'!AM390</f>
        <v>0</v>
      </c>
      <c r="AN390" s="910" t="str">
        <f aca="false">IF('別紙様式2-3（６月以降分）'!AN390="","",'別紙様式2-3（６月以降分）'!AN390)</f>
        <v/>
      </c>
      <c r="AO390" s="705" t="str">
        <f aca="false">IF('別紙様式2-3（６月以降分）'!AO390="","",'別紙様式2-3（６月以降分）'!AO390)</f>
        <v/>
      </c>
      <c r="AP390" s="912" t="str">
        <f aca="false">IF('別紙様式2-3（６月以降分）'!AP390="","",'別紙様式2-3（６月以降分）'!AP390)</f>
        <v/>
      </c>
      <c r="AQ390" s="705" t="str">
        <f aca="false">IF('別紙様式2-3（６月以降分）'!AQ390="","",'別紙様式2-3（６月以降分）'!AQ390)</f>
        <v/>
      </c>
      <c r="AR390" s="914" t="str">
        <f aca="false">IF('別紙様式2-3（６月以降分）'!AR390="","",'別紙様式2-3（６月以降分）'!AR390)</f>
        <v/>
      </c>
      <c r="AS390" s="915" t="str">
        <f aca="false">IF('別紙様式2-3（６月以降分）'!AS390="","",'別紙様式2-3（６月以降分）'!AS390)</f>
        <v/>
      </c>
      <c r="AT390" s="916" t="str">
        <f aca="false">IF(AV392="","",IF(V392&lt;V390,"！加算の要件上は問題ありませんが、令和６年度当初の新加算の加算率と比較して、移行後の加算率が下がる計画になっています。",""))</f>
        <v/>
      </c>
      <c r="AU390" s="939"/>
      <c r="AV390" s="918"/>
      <c r="AW390" s="878" t="str">
        <f aca="false">IF('別紙様式2-2（４・５月分）'!O296="","",'別紙様式2-2（４・５月分）'!O296)</f>
        <v/>
      </c>
      <c r="AX390" s="834" t="e">
        <f aca="false">IF(SUM('別紙様式2-2（４・５月分）'!P296:P298)=0,"",SUM('別紙様式2-2（４・５月分）'!P296:P298))</f>
        <v>#N/A</v>
      </c>
      <c r="AY390" s="920" t="e">
        <f aca="false">IFERROR(VLOOKUP(K390,【参考】数式用!$AJ$2:$AK$24,2,FALSE),"")))</f>
        <v>#N/A</v>
      </c>
      <c r="AZ390" s="685"/>
      <c r="BE390" s="12"/>
      <c r="BF390" s="832" t="str">
        <f aca="false">G390</f>
        <v/>
      </c>
      <c r="BG390" s="832"/>
      <c r="BH390" s="832"/>
    </row>
    <row r="391" customFormat="false" ht="15" hidden="false" customHeight="true" outlineLevel="0" collapsed="false">
      <c r="A391" s="617"/>
      <c r="B391" s="732"/>
      <c r="C391" s="732"/>
      <c r="D391" s="732"/>
      <c r="E391" s="732"/>
      <c r="F391" s="732"/>
      <c r="G391" s="733"/>
      <c r="H391" s="733"/>
      <c r="I391" s="733"/>
      <c r="J391" s="861"/>
      <c r="K391" s="733"/>
      <c r="L391" s="862"/>
      <c r="M391" s="863"/>
      <c r="N391" s="838" t="str">
        <f aca="false">IF('別紙様式2-2（４・５月分）'!Q297="","",'別紙様式2-2（４・５月分）'!Q297)</f>
        <v/>
      </c>
      <c r="O391" s="864"/>
      <c r="P391" s="814"/>
      <c r="Q391" s="814"/>
      <c r="R391" s="814"/>
      <c r="S391" s="865"/>
      <c r="T391" s="816"/>
      <c r="U391" s="904"/>
      <c r="V391" s="866"/>
      <c r="W391" s="819"/>
      <c r="X391" s="905"/>
      <c r="Y391" s="627"/>
      <c r="Z391" s="905"/>
      <c r="AA391" s="627"/>
      <c r="AB391" s="905"/>
      <c r="AC391" s="627"/>
      <c r="AD391" s="905"/>
      <c r="AE391" s="627"/>
      <c r="AF391" s="627"/>
      <c r="AG391" s="627"/>
      <c r="AH391" s="822"/>
      <c r="AI391" s="867"/>
      <c r="AJ391" s="906"/>
      <c r="AK391" s="938"/>
      <c r="AL391" s="908"/>
      <c r="AM391" s="909"/>
      <c r="AN391" s="910"/>
      <c r="AO391" s="705"/>
      <c r="AP391" s="912"/>
      <c r="AQ391" s="705"/>
      <c r="AR391" s="914"/>
      <c r="AS391" s="915"/>
      <c r="AT391" s="921" t="str">
        <f aca="false">IF(AV392="","",IF(OR(AB392="",AB392&lt;&gt;7,AD392="",AD392&lt;&gt;3),"！算定期間の終わりが令和７年３月になっていません。年度内の廃止予定等がなければ、算定対象月を令和７年３月にしてください。",""))</f>
        <v/>
      </c>
      <c r="AU391" s="939"/>
      <c r="AV391" s="918"/>
      <c r="AW391" s="878" t="str">
        <f aca="false">IF('別紙様式2-2（４・５月分）'!O297="","",'別紙様式2-2（４・５月分）'!O297)</f>
        <v/>
      </c>
      <c r="AX391" s="834"/>
      <c r="AY391" s="920"/>
      <c r="AZ391" s="574"/>
      <c r="BE391" s="12"/>
      <c r="BF391" s="832" t="str">
        <f aca="false">G390</f>
        <v/>
      </c>
      <c r="BG391" s="832"/>
      <c r="BH391" s="832"/>
    </row>
    <row r="392" customFormat="false" ht="15" hidden="false" customHeight="true" outlineLevel="0" collapsed="false">
      <c r="A392" s="617"/>
      <c r="B392" s="732"/>
      <c r="C392" s="732"/>
      <c r="D392" s="732"/>
      <c r="E392" s="732"/>
      <c r="F392" s="732"/>
      <c r="G392" s="733"/>
      <c r="H392" s="733"/>
      <c r="I392" s="733"/>
      <c r="J392" s="861"/>
      <c r="K392" s="733"/>
      <c r="L392" s="862"/>
      <c r="M392" s="863"/>
      <c r="N392" s="838"/>
      <c r="O392" s="864"/>
      <c r="P392" s="874" t="s">
        <v>118</v>
      </c>
      <c r="Q392" s="877" t="e">
        <f aca="false">IFERROR(VLOOKUP('別紙様式2-2（４・５月分）'!AR296,【参考】数式用!$AT$5:$AV$22,3,FALSE),"")))</f>
        <v>#N/A</v>
      </c>
      <c r="R392" s="875" t="s">
        <v>120</v>
      </c>
      <c r="S392" s="870" t="e">
        <f aca="false">IFERROR(VLOOKUP(K390,【参考】数式用!$A$5:$AB$27,MATCH(Q392,【参考】数式用!$B$4:$AB$4,0)+1,0),"")))</f>
        <v>#N/A</v>
      </c>
      <c r="T392" s="844" t="s">
        <v>464</v>
      </c>
      <c r="U392" s="923"/>
      <c r="V392" s="871" t="e">
        <f aca="false">IFERROR(VLOOKUP(K390,【参考】数式用!$A$5:$AB$27,MATCH(U392,【参考】数式用!$B$4:$AB$4,0)+1,0),"")))</f>
        <v>#N/A</v>
      </c>
      <c r="W392" s="847" t="s">
        <v>114</v>
      </c>
      <c r="X392" s="924"/>
      <c r="Y392" s="668" t="s">
        <v>115</v>
      </c>
      <c r="Z392" s="924"/>
      <c r="AA392" s="668" t="s">
        <v>406</v>
      </c>
      <c r="AB392" s="924"/>
      <c r="AC392" s="668" t="s">
        <v>115</v>
      </c>
      <c r="AD392" s="924"/>
      <c r="AE392" s="668" t="s">
        <v>116</v>
      </c>
      <c r="AF392" s="668" t="s">
        <v>127</v>
      </c>
      <c r="AG392" s="668" t="str">
        <f aca="false">IF(X392&gt;=1,(AB392*12+AD392)-(X392*12+Z392)+1,"")</f>
        <v/>
      </c>
      <c r="AH392" s="850" t="s">
        <v>407</v>
      </c>
      <c r="AI392" s="851" t="str">
        <f aca="false">IFERROR(ROUNDDOWN(ROUND(L390*V392,0)*M390,0)*AG392,"")</f>
        <v/>
      </c>
      <c r="AJ392" s="925" t="str">
        <f aca="false">IFERROR(ROUNDDOWN(ROUND((L390*(V392-AX390)),0)*M390,0)*AG392,"")</f>
        <v/>
      </c>
      <c r="AK392" s="853" t="e">
        <f aca="false">IFERROR(ROUNDDOWN(ROUNDDOWN(ROUND(L390*VLOOKUP(K390,【参考】数式用!$A$5:$AB$27,MATCH("新加算Ⅳ",【参考】数式用!$B$4:$AB$4,0)+1,0),0)*M390,0)*AG392*0.5,0),"")),0),0),0))</f>
        <v>#N/A</v>
      </c>
      <c r="AL392" s="926"/>
      <c r="AM392" s="941" t="e">
        <f aca="false">IFERROR(IF('別紙様式2-2（４・５月分）'!Q298="ベア加算","", IF(OR(U392="新加算Ⅰ",U392="新加算Ⅱ",U392="新加算Ⅲ",U392="新加算Ⅳ"),ROUNDDOWN(ROUND(L390*VLOOKUP(K390,【参考】数式用!$A$5:$I$27,MATCH("ベア加算",【参考】数式用!$B$4:$I$4,0)+1,0),0)*M390,0)*AG392,"")),"")),0),0))))</f>
        <v>#N/A</v>
      </c>
      <c r="AN392" s="928"/>
      <c r="AO392" s="931"/>
      <c r="AP392" s="930"/>
      <c r="AQ392" s="931"/>
      <c r="AR392" s="932"/>
      <c r="AS392" s="933"/>
      <c r="AT392" s="921"/>
      <c r="AU392" s="612"/>
      <c r="AV392" s="832" t="str">
        <f aca="false">IF(OR(AB390&lt;&gt;7,AD390&lt;&gt;3),"V列に色付け","")</f>
        <v/>
      </c>
      <c r="AW392" s="878"/>
      <c r="AX392" s="834"/>
      <c r="AY392" s="934"/>
      <c r="AZ392" s="836" t="e">
        <f aca="false">IF(AM392&lt;&gt;"",IF(AN392="○","入力済","未入力"),"")</f>
        <v>#N/A</v>
      </c>
      <c r="BA392" s="836" t="str">
        <f aca="false">IF(OR(U392="新加算Ⅰ",U392="新加算Ⅱ",U392="新加算Ⅲ",U392="新加算Ⅳ",U392="新加算Ⅴ（１）",U392="新加算Ⅴ（２）",U392="新加算Ⅴ（３）",U392="新加算ⅠⅤ（４）",U392="新加算Ⅴ（５）",U392="新加算Ⅴ（６）",U392="新加算Ⅴ（８）",U392="新加算Ⅴ（11）"),IF(OR(AO392="○",AO392="令和６年度中に満たす"),"入力済","未入力"),"")</f>
        <v/>
      </c>
      <c r="BB392" s="836" t="str">
        <f aca="false">IF(OR(U392="新加算Ⅴ（７）",U392="新加算Ⅴ（９）",U392="新加算Ⅴ（10）",U392="新加算Ⅴ（12）",U392="新加算Ⅴ（13）",U392="新加算Ⅴ（14）"),IF(OR(AP392="○",AP392="令和６年度中に満たす"),"入力済","未入力"),"")</f>
        <v/>
      </c>
      <c r="BC392" s="836" t="str">
        <f aca="false">IF(OR(U392="新加算Ⅰ",U392="新加算Ⅱ",U392="新加算Ⅲ",U392="新加算Ⅴ（１）",U392="新加算Ⅴ（３）",U392="新加算Ⅴ（８）"),IF(OR(AQ392="○",AQ392="令和６年度中に満たす"),"入力済","未入力"),"")</f>
        <v/>
      </c>
      <c r="BD392" s="935" t="str">
        <f aca="false">IF(OR(U392="新加算Ⅰ",U392="新加算Ⅱ",U392="新加算Ⅴ（１）",U392="新加算Ⅴ（２）",U392="新加算Ⅴ（３）",U392="新加算Ⅴ（４）",U392="新加算Ⅴ（５）",U392="新加算Ⅴ（６）",U392="新加算Ⅴ（７）",U392="新加算Ⅴ（９）",U392="新加算Ⅴ（10）",U392="新加算Ⅴ（12）"),IF(OR(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（病院等（老健以外）)",K390&lt;&gt;"（介護予防）短期入所療養介護（医療院）"),AR392&lt;&gt;""),1,""),"")</f>
        <v/>
      </c>
      <c r="BE392" s="832" t="str">
        <f aca="false">IF(OR(U392="新加算Ⅰ",U392="新加算Ⅴ（１）",U392="新加算Ⅴ（２）",U392="新加算Ⅴ（５）",U392="新加算Ⅴ（７）",U392="新加算Ⅴ（10）"),IF(AS392="","未入力","入力済"),"")</f>
        <v/>
      </c>
      <c r="BF392" s="832" t="str">
        <f aca="false">G390</f>
        <v/>
      </c>
      <c r="BG392" s="832"/>
      <c r="BH392" s="832"/>
    </row>
    <row r="393" customFormat="false" ht="30" hidden="false" customHeight="true" outlineLevel="0" collapsed="false">
      <c r="A393" s="617"/>
      <c r="B393" s="732"/>
      <c r="C393" s="732"/>
      <c r="D393" s="732"/>
      <c r="E393" s="732"/>
      <c r="F393" s="732"/>
      <c r="G393" s="733"/>
      <c r="H393" s="733"/>
      <c r="I393" s="733"/>
      <c r="J393" s="861"/>
      <c r="K393" s="733"/>
      <c r="L393" s="862"/>
      <c r="M393" s="863"/>
      <c r="N393" s="860" t="str">
        <f aca="false">IF('別紙様式2-2（４・５月分）'!Q298="","",'別紙様式2-2（４・５月分）'!Q298)</f>
        <v/>
      </c>
      <c r="O393" s="864"/>
      <c r="P393" s="874"/>
      <c r="Q393" s="877"/>
      <c r="R393" s="875"/>
      <c r="S393" s="870"/>
      <c r="T393" s="844"/>
      <c r="U393" s="923"/>
      <c r="V393" s="871"/>
      <c r="W393" s="847"/>
      <c r="X393" s="924"/>
      <c r="Y393" s="668"/>
      <c r="Z393" s="924"/>
      <c r="AA393" s="668"/>
      <c r="AB393" s="924"/>
      <c r="AC393" s="668"/>
      <c r="AD393" s="924"/>
      <c r="AE393" s="668"/>
      <c r="AF393" s="668"/>
      <c r="AG393" s="668"/>
      <c r="AH393" s="850"/>
      <c r="AI393" s="851"/>
      <c r="AJ393" s="925"/>
      <c r="AK393" s="853"/>
      <c r="AL393" s="926"/>
      <c r="AM393" s="941"/>
      <c r="AN393" s="928"/>
      <c r="AO393" s="931"/>
      <c r="AP393" s="930"/>
      <c r="AQ393" s="931"/>
      <c r="AR393" s="932"/>
      <c r="AS393" s="933"/>
      <c r="AT393" s="936" t="str">
        <f aca="false">IF(AV392="","",IF(OR(U392="",AND(N393="ベア加算なし",OR(U392="新加算Ⅰ",U392="新加算Ⅱ",U392="新加算Ⅲ",U392="新加算Ⅳ"),AN392=""),AND(OR(U392="新加算Ⅰ",U392="新加算Ⅱ",U392="新加算Ⅲ",U392="新加算Ⅳ"),AO392=""),AND(OR(U392="新加算Ⅰ",U392="新加算Ⅱ",U392="新加算Ⅲ"),AQ392=""),AND(OR(U392="新加算Ⅰ",U392="新加算Ⅱ"),AR392=""),AND(OR(U392="新加算Ⅰ"),AS392="")),"！記入が必要な欄（ピンク色のセル）に空欄があります。空欄を埋めてください。",""))</f>
        <v/>
      </c>
      <c r="AU393" s="612"/>
      <c r="AV393" s="832"/>
      <c r="AW393" s="878" t="str">
        <f aca="false">IF('別紙様式2-2（４・５月分）'!O298="","",'別紙様式2-2（４・５月分）'!O298)</f>
        <v/>
      </c>
      <c r="AX393" s="834"/>
      <c r="AY393" s="937"/>
      <c r="AZ393" s="836" t="str">
        <f aca="false">IF(OR(U393="新加算Ⅰ",U393="新加算Ⅱ",U393="新加算Ⅲ",U393="新加算Ⅳ",U393="新加算Ⅴ（１）",U393="新加算Ⅴ（２）",U393="新加算Ⅴ（３）",U393="新加算ⅠⅤ（４）",U393="新加算Ⅴ（５）",U393="新加算Ⅴ（６）",U393="新加算Ⅴ（８）",U393="新加算Ⅴ（11）"),IF(AJ393="○","","未入力"),"")</f>
        <v/>
      </c>
      <c r="BA393" s="836" t="str">
        <f aca="false">IF(OR(V393="新加算Ⅰ",V393="新加算Ⅱ",V393="新加算Ⅲ",V393="新加算Ⅳ",V393="新加算Ⅴ（１）",V393="新加算Ⅴ（２）",V393="新加算Ⅴ（３）",V393="新加算ⅠⅤ（４）",V393="新加算Ⅴ（５）",V393="新加算Ⅴ（６）",V393="新加算Ⅴ（８）",V393="新加算Ⅴ（11）"),IF(AK393="○","","未入力"),"")</f>
        <v/>
      </c>
      <c r="BB393" s="836" t="str">
        <f aca="false">IF(OR(V393="新加算Ⅴ（７）",V393="新加算Ⅴ（９）",V393="新加算Ⅴ（10）",V393="新加算Ⅴ（12）",V393="新加算Ⅴ（13）",V393="新加算Ⅴ（14）"),IF(AL393="○","","未入力"),"")</f>
        <v/>
      </c>
      <c r="BC393" s="836" t="str">
        <f aca="false">IF(OR(V393="新加算Ⅰ",V393="新加算Ⅱ",V393="新加算Ⅲ",V393="新加算Ⅴ（１）",V393="新加算Ⅴ（３）",V393="新加算Ⅴ（８）"),IF(AM393="○","","未入力"),"")</f>
        <v/>
      </c>
      <c r="BD393" s="935" t="str">
        <f aca="false">IF(OR(V393="新加算Ⅰ",V393="新加算Ⅱ",V393="新加算Ⅴ（１）",V393="新加算Ⅴ（２）",V393="新加算Ⅴ（３）",V393="新加算Ⅴ（４）",V393="新加算Ⅴ（５）",V393="新加算Ⅴ（６）",V393="新加算Ⅴ（７）",V393="新加算Ⅴ（９）",V393="新加算Ⅴ（10）",V393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93" s="832" t="str">
        <f aca="false">IF(AND(U393&lt;&gt;"（参考）令和７年度の移行予定",OR(V393="新加算Ⅰ",V393="新加算Ⅴ（１）",V393="新加算Ⅴ（２）",V393="新加算Ⅴ（５）",V393="新加算Ⅴ（７）",V393="新加算Ⅴ（10）")),IF(AO393="","未入力",IF(AO393="いずれも取得していない","要件を満たさない","")),"")</f>
        <v/>
      </c>
      <c r="BF393" s="832" t="str">
        <f aca="false">G390</f>
        <v/>
      </c>
      <c r="BG393" s="832"/>
      <c r="BH393" s="832"/>
    </row>
    <row r="394" customFormat="false" ht="30" hidden="false" customHeight="true" outlineLevel="0" collapsed="false">
      <c r="A394" s="731" t="n">
        <v>96</v>
      </c>
      <c r="B394" s="618" t="str">
        <f aca="false">IF(基本情報入力シート!C149="","",基本情報入力シート!C149)</f>
        <v/>
      </c>
      <c r="C394" s="618"/>
      <c r="D394" s="618"/>
      <c r="E394" s="618"/>
      <c r="F394" s="618"/>
      <c r="G394" s="619" t="str">
        <f aca="false">IF(基本情報入力シート!M149="","",基本情報入力シート!M149)</f>
        <v/>
      </c>
      <c r="H394" s="619" t="str">
        <f aca="false">IF(基本情報入力シート!R149="","",基本情報入力シート!R149)</f>
        <v/>
      </c>
      <c r="I394" s="619" t="str">
        <f aca="false">IF(基本情報入力シート!W149="","",基本情報入力シート!W149)</f>
        <v/>
      </c>
      <c r="J394" s="809" t="str">
        <f aca="false">IF(基本情報入力シート!X149="","",基本情報入力シート!X149)</f>
        <v/>
      </c>
      <c r="K394" s="619" t="str">
        <f aca="false">IF(基本情報入力シート!Y149="","",基本情報入力シート!Y149)</f>
        <v/>
      </c>
      <c r="L394" s="810" t="str">
        <f aca="false">IF(基本情報入力シート!AB149="","",基本情報入力シート!AB149)</f>
        <v/>
      </c>
      <c r="M394" s="811" t="e">
        <f aca="false">IF(基本情報入力シート!AC149="","",基本情報入力シート!AC149)</f>
        <v>#N/A</v>
      </c>
      <c r="N394" s="812" t="str">
        <f aca="false">IF('別紙様式2-2（４・５月分）'!Q299="","",'別紙様式2-2（４・５月分）'!Q299)</f>
        <v/>
      </c>
      <c r="O394" s="864" t="e">
        <f aca="false">IF(SUM('別紙様式2-2（４・５月分）'!R299:R301)=0,"",SUM('別紙様式2-2（４・５月分）'!R299:R301))</f>
        <v>#N/A</v>
      </c>
      <c r="P394" s="814" t="e">
        <f aca="false">IFERROR(VLOOKUP('別紙様式2-2（４・５月分）'!AR299,【参考】数式用!$AT$5:$AU$22,2,FALSE),"")))</f>
        <v>#N/A</v>
      </c>
      <c r="Q394" s="814"/>
      <c r="R394" s="814"/>
      <c r="S394" s="865" t="e">
        <f aca="false">IFERROR(VLOOKUP(K394,【参考】数式用!$A$5:$AB$27,MATCH(P394,【参考】数式用!$B$4:$AB$4,0)+1,0),"")))</f>
        <v>#N/A</v>
      </c>
      <c r="T394" s="816" t="s">
        <v>463</v>
      </c>
      <c r="U394" s="904" t="str">
        <f aca="false">IF('別紙様式2-3（６月以降分）'!U394="","",'別紙様式2-3（６月以降分）'!U394)</f>
        <v/>
      </c>
      <c r="V394" s="866" t="e">
        <f aca="false">IFERROR(VLOOKUP(K394,【参考】数式用!$A$5:$AB$27,MATCH(U394,【参考】数式用!$B$4:$AB$4,0)+1,0),"")))</f>
        <v>#N/A</v>
      </c>
      <c r="W394" s="819" t="s">
        <v>114</v>
      </c>
      <c r="X394" s="905" t="n">
        <f aca="false">'別紙様式2-3（６月以降分）'!X394</f>
        <v>6</v>
      </c>
      <c r="Y394" s="627" t="s">
        <v>115</v>
      </c>
      <c r="Z394" s="905" t="n">
        <f aca="false">'別紙様式2-3（６月以降分）'!Z394</f>
        <v>6</v>
      </c>
      <c r="AA394" s="627" t="s">
        <v>406</v>
      </c>
      <c r="AB394" s="905" t="n">
        <f aca="false">'別紙様式2-3（６月以降分）'!AB394</f>
        <v>7</v>
      </c>
      <c r="AC394" s="627" t="s">
        <v>115</v>
      </c>
      <c r="AD394" s="905" t="n">
        <f aca="false">'別紙様式2-3（６月以降分）'!AD394</f>
        <v>3</v>
      </c>
      <c r="AE394" s="627" t="s">
        <v>116</v>
      </c>
      <c r="AF394" s="627" t="s">
        <v>127</v>
      </c>
      <c r="AG394" s="627" t="n">
        <f aca="false">IF(X394&gt;=1,(AB394*12+AD394)-(X394*12+Z394)+1,"")</f>
        <v>10</v>
      </c>
      <c r="AH394" s="822" t="s">
        <v>407</v>
      </c>
      <c r="AI394" s="867" t="str">
        <f aca="false">'別紙様式2-3（６月以降分）'!AI394</f>
        <v/>
      </c>
      <c r="AJ394" s="906" t="str">
        <f aca="false">'別紙様式2-3（６月以降分）'!AJ394</f>
        <v/>
      </c>
      <c r="AK394" s="938" t="n">
        <f aca="false">'別紙様式2-3（６月以降分）'!AK394</f>
        <v>0</v>
      </c>
      <c r="AL394" s="908" t="str">
        <f aca="false">IF('別紙様式2-3（６月以降分）'!AL394="","",'別紙様式2-3（６月以降分）'!AL394)</f>
        <v/>
      </c>
      <c r="AM394" s="909" t="n">
        <f aca="false">'別紙様式2-3（６月以降分）'!AM394</f>
        <v>0</v>
      </c>
      <c r="AN394" s="910" t="str">
        <f aca="false">IF('別紙様式2-3（６月以降分）'!AN394="","",'別紙様式2-3（６月以降分）'!AN394)</f>
        <v/>
      </c>
      <c r="AO394" s="705" t="str">
        <f aca="false">IF('別紙様式2-3（６月以降分）'!AO394="","",'別紙様式2-3（６月以降分）'!AO394)</f>
        <v/>
      </c>
      <c r="AP394" s="912" t="str">
        <f aca="false">IF('別紙様式2-3（６月以降分）'!AP394="","",'別紙様式2-3（６月以降分）'!AP394)</f>
        <v/>
      </c>
      <c r="AQ394" s="705" t="str">
        <f aca="false">IF('別紙様式2-3（６月以降分）'!AQ394="","",'別紙様式2-3（６月以降分）'!AQ394)</f>
        <v/>
      </c>
      <c r="AR394" s="914" t="str">
        <f aca="false">IF('別紙様式2-3（６月以降分）'!AR394="","",'別紙様式2-3（６月以降分）'!AR394)</f>
        <v/>
      </c>
      <c r="AS394" s="915" t="str">
        <f aca="false">IF('別紙様式2-3（６月以降分）'!AS394="","",'別紙様式2-3（６月以降分）'!AS394)</f>
        <v/>
      </c>
      <c r="AT394" s="916" t="str">
        <f aca="false">IF(AV396="","",IF(V396&lt;V394,"！加算の要件上は問題ありませんが、令和６年度当初の新加算の加算率と比較して、移行後の加算率が下がる計画になっています。",""))</f>
        <v/>
      </c>
      <c r="AU394" s="939"/>
      <c r="AV394" s="918"/>
      <c r="AW394" s="878" t="str">
        <f aca="false">IF('別紙様式2-2（４・５月分）'!O299="","",'別紙様式2-2（４・５月分）'!O299)</f>
        <v/>
      </c>
      <c r="AX394" s="834" t="e">
        <f aca="false">IF(SUM('別紙様式2-2（４・５月分）'!P299:P301)=0,"",SUM('別紙様式2-2（４・５月分）'!P299:P301))</f>
        <v>#N/A</v>
      </c>
      <c r="AY394" s="940" t="e">
        <f aca="false">IFERROR(VLOOKUP(K394,【参考】数式用!$AJ$2:$AK$24,2,FALSE),"")))</f>
        <v>#N/A</v>
      </c>
      <c r="AZ394" s="685"/>
      <c r="BE394" s="12"/>
      <c r="BF394" s="832" t="str">
        <f aca="false">G394</f>
        <v/>
      </c>
      <c r="BG394" s="832"/>
      <c r="BH394" s="832"/>
    </row>
    <row r="395" customFormat="false" ht="15" hidden="false" customHeight="true" outlineLevel="0" collapsed="false">
      <c r="A395" s="731"/>
      <c r="B395" s="618"/>
      <c r="C395" s="618"/>
      <c r="D395" s="618"/>
      <c r="E395" s="618"/>
      <c r="F395" s="618"/>
      <c r="G395" s="619"/>
      <c r="H395" s="619"/>
      <c r="I395" s="619"/>
      <c r="J395" s="809"/>
      <c r="K395" s="619"/>
      <c r="L395" s="810"/>
      <c r="M395" s="811"/>
      <c r="N395" s="838" t="str">
        <f aca="false">IF('別紙様式2-2（４・５月分）'!Q300="","",'別紙様式2-2（４・５月分）'!Q300)</f>
        <v/>
      </c>
      <c r="O395" s="864"/>
      <c r="P395" s="814"/>
      <c r="Q395" s="814"/>
      <c r="R395" s="814"/>
      <c r="S395" s="865"/>
      <c r="T395" s="816"/>
      <c r="U395" s="904"/>
      <c r="V395" s="866"/>
      <c r="W395" s="819"/>
      <c r="X395" s="905"/>
      <c r="Y395" s="627"/>
      <c r="Z395" s="905"/>
      <c r="AA395" s="627"/>
      <c r="AB395" s="905"/>
      <c r="AC395" s="627"/>
      <c r="AD395" s="905"/>
      <c r="AE395" s="627"/>
      <c r="AF395" s="627"/>
      <c r="AG395" s="627"/>
      <c r="AH395" s="822"/>
      <c r="AI395" s="867"/>
      <c r="AJ395" s="906"/>
      <c r="AK395" s="938"/>
      <c r="AL395" s="908"/>
      <c r="AM395" s="909"/>
      <c r="AN395" s="910"/>
      <c r="AO395" s="705"/>
      <c r="AP395" s="912"/>
      <c r="AQ395" s="705"/>
      <c r="AR395" s="914"/>
      <c r="AS395" s="915"/>
      <c r="AT395" s="921" t="str">
        <f aca="false">IF(AV396="","",IF(OR(AB396="",AB396&lt;&gt;7,AD396="",AD396&lt;&gt;3),"！算定期間の終わりが令和７年３月になっていません。年度内の廃止予定等がなければ、算定対象月を令和７年３月にしてください。",""))</f>
        <v/>
      </c>
      <c r="AU395" s="939"/>
      <c r="AV395" s="918"/>
      <c r="AW395" s="878" t="str">
        <f aca="false">IF('別紙様式2-2（４・５月分）'!O300="","",'別紙様式2-2（４・５月分）'!O300)</f>
        <v/>
      </c>
      <c r="AX395" s="834"/>
      <c r="AY395" s="940"/>
      <c r="AZ395" s="574"/>
      <c r="BE395" s="12"/>
      <c r="BF395" s="832" t="str">
        <f aca="false">G394</f>
        <v/>
      </c>
      <c r="BG395" s="832"/>
      <c r="BH395" s="832"/>
    </row>
    <row r="396" customFormat="false" ht="15" hidden="false" customHeight="true" outlineLevel="0" collapsed="false">
      <c r="A396" s="731"/>
      <c r="B396" s="618"/>
      <c r="C396" s="618"/>
      <c r="D396" s="618"/>
      <c r="E396" s="618"/>
      <c r="F396" s="618"/>
      <c r="G396" s="619"/>
      <c r="H396" s="619"/>
      <c r="I396" s="619"/>
      <c r="J396" s="809"/>
      <c r="K396" s="619"/>
      <c r="L396" s="810"/>
      <c r="M396" s="811"/>
      <c r="N396" s="838"/>
      <c r="O396" s="864"/>
      <c r="P396" s="874" t="s">
        <v>118</v>
      </c>
      <c r="Q396" s="877" t="e">
        <f aca="false">IFERROR(VLOOKUP('別紙様式2-2（４・５月分）'!AR299,【参考】数式用!$AT$5:$AV$22,3,FALSE),"")))</f>
        <v>#N/A</v>
      </c>
      <c r="R396" s="875" t="s">
        <v>120</v>
      </c>
      <c r="S396" s="876" t="e">
        <f aca="false">IFERROR(VLOOKUP(K394,【参考】数式用!$A$5:$AB$27,MATCH(Q396,【参考】数式用!$B$4:$AB$4,0)+1,0),"")))</f>
        <v>#N/A</v>
      </c>
      <c r="T396" s="844" t="s">
        <v>464</v>
      </c>
      <c r="U396" s="923"/>
      <c r="V396" s="871" t="e">
        <f aca="false">IFERROR(VLOOKUP(K394,【参考】数式用!$A$5:$AB$27,MATCH(U396,【参考】数式用!$B$4:$AB$4,0)+1,0),"")))</f>
        <v>#N/A</v>
      </c>
      <c r="W396" s="847" t="s">
        <v>114</v>
      </c>
      <c r="X396" s="924"/>
      <c r="Y396" s="668" t="s">
        <v>115</v>
      </c>
      <c r="Z396" s="924"/>
      <c r="AA396" s="668" t="s">
        <v>406</v>
      </c>
      <c r="AB396" s="924"/>
      <c r="AC396" s="668" t="s">
        <v>115</v>
      </c>
      <c r="AD396" s="924"/>
      <c r="AE396" s="668" t="s">
        <v>116</v>
      </c>
      <c r="AF396" s="668" t="s">
        <v>127</v>
      </c>
      <c r="AG396" s="668" t="str">
        <f aca="false">IF(X396&gt;=1,(AB396*12+AD396)-(X396*12+Z396)+1,"")</f>
        <v/>
      </c>
      <c r="AH396" s="850" t="s">
        <v>407</v>
      </c>
      <c r="AI396" s="851" t="str">
        <f aca="false">IFERROR(ROUNDDOWN(ROUND(L394*V396,0)*M394,0)*AG396,"")</f>
        <v/>
      </c>
      <c r="AJ396" s="925" t="str">
        <f aca="false">IFERROR(ROUNDDOWN(ROUND((L394*(V396-AX394)),0)*M394,0)*AG396,"")</f>
        <v/>
      </c>
      <c r="AK396" s="853" t="e">
        <f aca="false">IFERROR(ROUNDDOWN(ROUNDDOWN(ROUND(L394*VLOOKUP(K394,【参考】数式用!$A$5:$AB$27,MATCH("新加算Ⅳ",【参考】数式用!$B$4:$AB$4,0)+1,0),0)*M394,0)*AG396*0.5,0),"")),0),0),0))</f>
        <v>#N/A</v>
      </c>
      <c r="AL396" s="926"/>
      <c r="AM396" s="941" t="e">
        <f aca="false">IFERROR(IF('別紙様式2-2（４・５月分）'!Q301="ベア加算","", IF(OR(U396="新加算Ⅰ",U396="新加算Ⅱ",U396="新加算Ⅲ",U396="新加算Ⅳ"),ROUNDDOWN(ROUND(L394*VLOOKUP(K394,【参考】数式用!$A$5:$I$27,MATCH("ベア加算",【参考】数式用!$B$4:$I$4,0)+1,0),0)*M394,0)*AG396,"")),"")),0),0))))</f>
        <v>#N/A</v>
      </c>
      <c r="AN396" s="928"/>
      <c r="AO396" s="931"/>
      <c r="AP396" s="930"/>
      <c r="AQ396" s="931"/>
      <c r="AR396" s="932"/>
      <c r="AS396" s="933"/>
      <c r="AT396" s="921"/>
      <c r="AU396" s="612"/>
      <c r="AV396" s="832" t="str">
        <f aca="false">IF(OR(AB394&lt;&gt;7,AD394&lt;&gt;3),"V列に色付け","")</f>
        <v/>
      </c>
      <c r="AW396" s="878"/>
      <c r="AX396" s="834"/>
      <c r="AY396" s="934"/>
      <c r="AZ396" s="836" t="e">
        <f aca="false">IF(AM396&lt;&gt;"",IF(AN396="○","入力済","未入力"),"")</f>
        <v>#N/A</v>
      </c>
      <c r="BA396" s="836" t="str">
        <f aca="false">IF(OR(U396="新加算Ⅰ",U396="新加算Ⅱ",U396="新加算Ⅲ",U396="新加算Ⅳ",U396="新加算Ⅴ（１）",U396="新加算Ⅴ（２）",U396="新加算Ⅴ（３）",U396="新加算ⅠⅤ（４）",U396="新加算Ⅴ（５）",U396="新加算Ⅴ（６）",U396="新加算Ⅴ（８）",U396="新加算Ⅴ（11）"),IF(OR(AO396="○",AO396="令和６年度中に満たす"),"入力済","未入力"),"")</f>
        <v/>
      </c>
      <c r="BB396" s="836" t="str">
        <f aca="false">IF(OR(U396="新加算Ⅴ（７）",U396="新加算Ⅴ（９）",U396="新加算Ⅴ（10）",U396="新加算Ⅴ（12）",U396="新加算Ⅴ（13）",U396="新加算Ⅴ（14）"),IF(OR(AP396="○",AP396="令和６年度中に満たす"),"入力済","未入力"),"")</f>
        <v/>
      </c>
      <c r="BC396" s="836" t="str">
        <f aca="false">IF(OR(U396="新加算Ⅰ",U396="新加算Ⅱ",U396="新加算Ⅲ",U396="新加算Ⅴ（１）",U396="新加算Ⅴ（３）",U396="新加算Ⅴ（８）"),IF(OR(AQ396="○",AQ396="令和６年度中に満たす"),"入力済","未入力"),"")</f>
        <v/>
      </c>
      <c r="BD396" s="935" t="str">
        <f aca="false">IF(OR(U396="新加算Ⅰ",U396="新加算Ⅱ",U396="新加算Ⅴ（１）",U396="新加算Ⅴ（２）",U396="新加算Ⅴ（３）",U396="新加算Ⅴ（４）",U396="新加算Ⅴ（５）",U396="新加算Ⅴ（６）",U396="新加算Ⅴ（７）",U396="新加算Ⅴ（９）",U396="新加算Ⅴ（10）",U396="新加算Ⅴ（12）"),IF(OR(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（病院等（老健以外）)",K394&lt;&gt;"（介護予防）短期入所療養介護（医療院）"),AR396&lt;&gt;""),1,""),"")</f>
        <v/>
      </c>
      <c r="BE396" s="832" t="str">
        <f aca="false">IF(OR(U396="新加算Ⅰ",U396="新加算Ⅴ（１）",U396="新加算Ⅴ（２）",U396="新加算Ⅴ（５）",U396="新加算Ⅴ（７）",U396="新加算Ⅴ（10）"),IF(AS396="","未入力","入力済"),"")</f>
        <v/>
      </c>
      <c r="BF396" s="832" t="str">
        <f aca="false">G394</f>
        <v/>
      </c>
      <c r="BG396" s="832"/>
      <c r="BH396" s="832"/>
    </row>
    <row r="397" customFormat="false" ht="30" hidden="false" customHeight="true" outlineLevel="0" collapsed="false">
      <c r="A397" s="731"/>
      <c r="B397" s="618"/>
      <c r="C397" s="618"/>
      <c r="D397" s="618"/>
      <c r="E397" s="618"/>
      <c r="F397" s="618"/>
      <c r="G397" s="619"/>
      <c r="H397" s="619"/>
      <c r="I397" s="619"/>
      <c r="J397" s="809"/>
      <c r="K397" s="619"/>
      <c r="L397" s="810"/>
      <c r="M397" s="811"/>
      <c r="N397" s="860" t="str">
        <f aca="false">IF('別紙様式2-2（４・５月分）'!Q301="","",'別紙様式2-2（４・５月分）'!Q301)</f>
        <v/>
      </c>
      <c r="O397" s="864"/>
      <c r="P397" s="874"/>
      <c r="Q397" s="877"/>
      <c r="R397" s="875"/>
      <c r="S397" s="876"/>
      <c r="T397" s="844"/>
      <c r="U397" s="923"/>
      <c r="V397" s="871"/>
      <c r="W397" s="847"/>
      <c r="X397" s="924"/>
      <c r="Y397" s="668"/>
      <c r="Z397" s="924"/>
      <c r="AA397" s="668"/>
      <c r="AB397" s="924"/>
      <c r="AC397" s="668"/>
      <c r="AD397" s="924"/>
      <c r="AE397" s="668"/>
      <c r="AF397" s="668"/>
      <c r="AG397" s="668"/>
      <c r="AH397" s="850"/>
      <c r="AI397" s="851"/>
      <c r="AJ397" s="925"/>
      <c r="AK397" s="853"/>
      <c r="AL397" s="926"/>
      <c r="AM397" s="941"/>
      <c r="AN397" s="928"/>
      <c r="AO397" s="931"/>
      <c r="AP397" s="930"/>
      <c r="AQ397" s="931"/>
      <c r="AR397" s="932"/>
      <c r="AS397" s="933"/>
      <c r="AT397" s="936" t="str">
        <f aca="false">IF(AV396="","",IF(OR(U396="",AND(N397="ベア加算なし",OR(U396="新加算Ⅰ",U396="新加算Ⅱ",U396="新加算Ⅲ",U396="新加算Ⅳ"),AN396=""),AND(OR(U396="新加算Ⅰ",U396="新加算Ⅱ",U396="新加算Ⅲ",U396="新加算Ⅳ"),AO396=""),AND(OR(U396="新加算Ⅰ",U396="新加算Ⅱ",U396="新加算Ⅲ"),AQ396=""),AND(OR(U396="新加算Ⅰ",U396="新加算Ⅱ"),AR396=""),AND(OR(U396="新加算Ⅰ"),AS396="")),"！記入が必要な欄（ピンク色のセル）に空欄があります。空欄を埋めてください。",""))</f>
        <v/>
      </c>
      <c r="AU397" s="612"/>
      <c r="AV397" s="832"/>
      <c r="AW397" s="878" t="str">
        <f aca="false">IF('別紙様式2-2（４・５月分）'!O301="","",'別紙様式2-2（４・５月分）'!O301)</f>
        <v/>
      </c>
      <c r="AX397" s="834"/>
      <c r="AY397" s="937"/>
      <c r="AZ397" s="836" t="str">
        <f aca="false">IF(OR(U397="新加算Ⅰ",U397="新加算Ⅱ",U397="新加算Ⅲ",U397="新加算Ⅳ",U397="新加算Ⅴ（１）",U397="新加算Ⅴ（２）",U397="新加算Ⅴ（３）",U397="新加算ⅠⅤ（４）",U397="新加算Ⅴ（５）",U397="新加算Ⅴ（６）",U397="新加算Ⅴ（８）",U397="新加算Ⅴ（11）"),IF(AJ397="○","","未入力"),"")</f>
        <v/>
      </c>
      <c r="BA397" s="836" t="str">
        <f aca="false">IF(OR(V397="新加算Ⅰ",V397="新加算Ⅱ",V397="新加算Ⅲ",V397="新加算Ⅳ",V397="新加算Ⅴ（１）",V397="新加算Ⅴ（２）",V397="新加算Ⅴ（３）",V397="新加算ⅠⅤ（４）",V397="新加算Ⅴ（５）",V397="新加算Ⅴ（６）",V397="新加算Ⅴ（８）",V397="新加算Ⅴ（11）"),IF(AK397="○","","未入力"),"")</f>
        <v/>
      </c>
      <c r="BB397" s="836" t="str">
        <f aca="false">IF(OR(V397="新加算Ⅴ（７）",V397="新加算Ⅴ（９）",V397="新加算Ⅴ（10）",V397="新加算Ⅴ（12）",V397="新加算Ⅴ（13）",V397="新加算Ⅴ（14）"),IF(AL397="○","","未入力"),"")</f>
        <v/>
      </c>
      <c r="BC397" s="836" t="str">
        <f aca="false">IF(OR(V397="新加算Ⅰ",V397="新加算Ⅱ",V397="新加算Ⅲ",V397="新加算Ⅴ（１）",V397="新加算Ⅴ（３）",V397="新加算Ⅴ（８）"),IF(AM397="○","","未入力"),"")</f>
        <v/>
      </c>
      <c r="BD397" s="935" t="str">
        <f aca="false">IF(OR(V397="新加算Ⅰ",V397="新加算Ⅱ",V397="新加算Ⅴ（１）",V397="新加算Ⅴ（２）",V397="新加算Ⅴ（３）",V397="新加算Ⅴ（４）",V397="新加算Ⅴ（５）",V397="新加算Ⅴ（６）",V397="新加算Ⅴ（７）",V397="新加算Ⅴ（９）",V397="新加算Ⅴ（10）",V397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97" s="832" t="str">
        <f aca="false">IF(AND(U397&lt;&gt;"（参考）令和７年度の移行予定",OR(V397="新加算Ⅰ",V397="新加算Ⅴ（１）",V397="新加算Ⅴ（２）",V397="新加算Ⅴ（５）",V397="新加算Ⅴ（７）",V397="新加算Ⅴ（10）")),IF(AO397="","未入力",IF(AO397="いずれも取得していない","要件を満たさない","")),"")</f>
        <v/>
      </c>
      <c r="BF397" s="832" t="str">
        <f aca="false">G394</f>
        <v/>
      </c>
      <c r="BG397" s="832"/>
      <c r="BH397" s="832"/>
    </row>
    <row r="398" customFormat="false" ht="30" hidden="false" customHeight="true" outlineLevel="0" collapsed="false">
      <c r="A398" s="617" t="n">
        <v>97</v>
      </c>
      <c r="B398" s="732" t="str">
        <f aca="false">IF(基本情報入力シート!C150="","",基本情報入力シート!C150)</f>
        <v/>
      </c>
      <c r="C398" s="732"/>
      <c r="D398" s="732"/>
      <c r="E398" s="732"/>
      <c r="F398" s="732"/>
      <c r="G398" s="733" t="str">
        <f aca="false">IF(基本情報入力シート!M150="","",基本情報入力シート!M150)</f>
        <v/>
      </c>
      <c r="H398" s="733" t="str">
        <f aca="false">IF(基本情報入力シート!R150="","",基本情報入力シート!R150)</f>
        <v/>
      </c>
      <c r="I398" s="733" t="str">
        <f aca="false">IF(基本情報入力シート!W150="","",基本情報入力シート!W150)</f>
        <v/>
      </c>
      <c r="J398" s="861" t="str">
        <f aca="false">IF(基本情報入力シート!X150="","",基本情報入力シート!X150)</f>
        <v/>
      </c>
      <c r="K398" s="733" t="str">
        <f aca="false">IF(基本情報入力シート!Y150="","",基本情報入力シート!Y150)</f>
        <v/>
      </c>
      <c r="L398" s="862" t="str">
        <f aca="false">IF(基本情報入力シート!AB150="","",基本情報入力シート!AB150)</f>
        <v/>
      </c>
      <c r="M398" s="863" t="e">
        <f aca="false">IF(基本情報入力シート!AC150="","",基本情報入力シート!AC150)</f>
        <v>#N/A</v>
      </c>
      <c r="N398" s="812" t="str">
        <f aca="false">IF('別紙様式2-2（４・５月分）'!Q302="","",'別紙様式2-2（４・５月分）'!Q302)</f>
        <v/>
      </c>
      <c r="O398" s="864" t="e">
        <f aca="false">IF(SUM('別紙様式2-2（４・５月分）'!R302:R304)=0,"",SUM('別紙様式2-2（４・５月分）'!R302:R304))</f>
        <v>#N/A</v>
      </c>
      <c r="P398" s="814" t="e">
        <f aca="false">IFERROR(VLOOKUP('別紙様式2-2（４・５月分）'!AR302,【参考】数式用!$AT$5:$AU$22,2,FALSE),"")))</f>
        <v>#N/A</v>
      </c>
      <c r="Q398" s="814"/>
      <c r="R398" s="814"/>
      <c r="S398" s="865" t="e">
        <f aca="false">IFERROR(VLOOKUP(K398,【参考】数式用!$A$5:$AB$27,MATCH(P398,【参考】数式用!$B$4:$AB$4,0)+1,0),"")))</f>
        <v>#N/A</v>
      </c>
      <c r="T398" s="816" t="s">
        <v>463</v>
      </c>
      <c r="U398" s="904" t="str">
        <f aca="false">IF('別紙様式2-3（６月以降分）'!U398="","",'別紙様式2-3（６月以降分）'!U398)</f>
        <v/>
      </c>
      <c r="V398" s="866" t="e">
        <f aca="false">IFERROR(VLOOKUP(K398,【参考】数式用!$A$5:$AB$27,MATCH(U398,【参考】数式用!$B$4:$AB$4,0)+1,0),"")))</f>
        <v>#N/A</v>
      </c>
      <c r="W398" s="819" t="s">
        <v>114</v>
      </c>
      <c r="X398" s="905" t="n">
        <f aca="false">'別紙様式2-3（６月以降分）'!X398</f>
        <v>6</v>
      </c>
      <c r="Y398" s="627" t="s">
        <v>115</v>
      </c>
      <c r="Z398" s="905" t="n">
        <f aca="false">'別紙様式2-3（６月以降分）'!Z398</f>
        <v>6</v>
      </c>
      <c r="AA398" s="627" t="s">
        <v>406</v>
      </c>
      <c r="AB398" s="905" t="n">
        <f aca="false">'別紙様式2-3（６月以降分）'!AB398</f>
        <v>7</v>
      </c>
      <c r="AC398" s="627" t="s">
        <v>115</v>
      </c>
      <c r="AD398" s="905" t="n">
        <f aca="false">'別紙様式2-3（６月以降分）'!AD398</f>
        <v>3</v>
      </c>
      <c r="AE398" s="627" t="s">
        <v>116</v>
      </c>
      <c r="AF398" s="627" t="s">
        <v>127</v>
      </c>
      <c r="AG398" s="627" t="n">
        <f aca="false">IF(X398&gt;=1,(AB398*12+AD398)-(X398*12+Z398)+1,"")</f>
        <v>10</v>
      </c>
      <c r="AH398" s="822" t="s">
        <v>407</v>
      </c>
      <c r="AI398" s="867" t="str">
        <f aca="false">'別紙様式2-3（６月以降分）'!AI398</f>
        <v/>
      </c>
      <c r="AJ398" s="906" t="str">
        <f aca="false">'別紙様式2-3（６月以降分）'!AJ398</f>
        <v/>
      </c>
      <c r="AK398" s="938" t="n">
        <f aca="false">'別紙様式2-3（６月以降分）'!AK398</f>
        <v>0</v>
      </c>
      <c r="AL398" s="908" t="str">
        <f aca="false">IF('別紙様式2-3（６月以降分）'!AL398="","",'別紙様式2-3（６月以降分）'!AL398)</f>
        <v/>
      </c>
      <c r="AM398" s="909" t="n">
        <f aca="false">'別紙様式2-3（６月以降分）'!AM398</f>
        <v>0</v>
      </c>
      <c r="AN398" s="910" t="str">
        <f aca="false">IF('別紙様式2-3（６月以降分）'!AN398="","",'別紙様式2-3（６月以降分）'!AN398)</f>
        <v/>
      </c>
      <c r="AO398" s="705" t="str">
        <f aca="false">IF('別紙様式2-3（６月以降分）'!AO398="","",'別紙様式2-3（６月以降分）'!AO398)</f>
        <v/>
      </c>
      <c r="AP398" s="912" t="str">
        <f aca="false">IF('別紙様式2-3（６月以降分）'!AP398="","",'別紙様式2-3（６月以降分）'!AP398)</f>
        <v/>
      </c>
      <c r="AQ398" s="705" t="str">
        <f aca="false">IF('別紙様式2-3（６月以降分）'!AQ398="","",'別紙様式2-3（６月以降分）'!AQ398)</f>
        <v/>
      </c>
      <c r="AR398" s="914" t="str">
        <f aca="false">IF('別紙様式2-3（６月以降分）'!AR398="","",'別紙様式2-3（６月以降分）'!AR398)</f>
        <v/>
      </c>
      <c r="AS398" s="915" t="str">
        <f aca="false">IF('別紙様式2-3（６月以降分）'!AS398="","",'別紙様式2-3（６月以降分）'!AS398)</f>
        <v/>
      </c>
      <c r="AT398" s="916" t="str">
        <f aca="false">IF(AV400="","",IF(V400&lt;V398,"！加算の要件上は問題ありませんが、令和６年度当初の新加算の加算率と比較して、移行後の加算率が下がる計画になっています。",""))</f>
        <v/>
      </c>
      <c r="AU398" s="939"/>
      <c r="AV398" s="918"/>
      <c r="AW398" s="878" t="str">
        <f aca="false">IF('別紙様式2-2（４・５月分）'!O302="","",'別紙様式2-2（４・５月分）'!O302)</f>
        <v/>
      </c>
      <c r="AX398" s="834" t="e">
        <f aca="false">IF(SUM('別紙様式2-2（４・５月分）'!P302:P304)=0,"",SUM('別紙様式2-2（４・５月分）'!P302:P304))</f>
        <v>#N/A</v>
      </c>
      <c r="AY398" s="920" t="e">
        <f aca="false">IFERROR(VLOOKUP(K398,【参考】数式用!$AJ$2:$AK$24,2,FALSE),"")))</f>
        <v>#N/A</v>
      </c>
      <c r="AZ398" s="685"/>
      <c r="BE398" s="12"/>
      <c r="BF398" s="832" t="str">
        <f aca="false">G398</f>
        <v/>
      </c>
      <c r="BG398" s="832"/>
      <c r="BH398" s="832"/>
    </row>
    <row r="399" customFormat="false" ht="15" hidden="false" customHeight="true" outlineLevel="0" collapsed="false">
      <c r="A399" s="617"/>
      <c r="B399" s="732"/>
      <c r="C399" s="732"/>
      <c r="D399" s="732"/>
      <c r="E399" s="732"/>
      <c r="F399" s="732"/>
      <c r="G399" s="733"/>
      <c r="H399" s="733"/>
      <c r="I399" s="733"/>
      <c r="J399" s="861"/>
      <c r="K399" s="733"/>
      <c r="L399" s="862"/>
      <c r="M399" s="863"/>
      <c r="N399" s="838" t="str">
        <f aca="false">IF('別紙様式2-2（４・５月分）'!Q303="","",'別紙様式2-2（４・５月分）'!Q303)</f>
        <v/>
      </c>
      <c r="O399" s="864"/>
      <c r="P399" s="814"/>
      <c r="Q399" s="814"/>
      <c r="R399" s="814"/>
      <c r="S399" s="865"/>
      <c r="T399" s="816"/>
      <c r="U399" s="904"/>
      <c r="V399" s="866"/>
      <c r="W399" s="819"/>
      <c r="X399" s="905"/>
      <c r="Y399" s="627"/>
      <c r="Z399" s="905"/>
      <c r="AA399" s="627"/>
      <c r="AB399" s="905"/>
      <c r="AC399" s="627"/>
      <c r="AD399" s="905"/>
      <c r="AE399" s="627"/>
      <c r="AF399" s="627"/>
      <c r="AG399" s="627"/>
      <c r="AH399" s="822"/>
      <c r="AI399" s="867"/>
      <c r="AJ399" s="906"/>
      <c r="AK399" s="938"/>
      <c r="AL399" s="908"/>
      <c r="AM399" s="909"/>
      <c r="AN399" s="910"/>
      <c r="AO399" s="705"/>
      <c r="AP399" s="912"/>
      <c r="AQ399" s="705"/>
      <c r="AR399" s="914"/>
      <c r="AS399" s="915"/>
      <c r="AT399" s="921" t="str">
        <f aca="false">IF(AV400="","",IF(OR(AB400="",AB400&lt;&gt;7,AD400="",AD400&lt;&gt;3),"！算定期間の終わりが令和７年３月になっていません。年度内の廃止予定等がなければ、算定対象月を令和７年３月にしてください。",""))</f>
        <v/>
      </c>
      <c r="AU399" s="939"/>
      <c r="AV399" s="918"/>
      <c r="AW399" s="878" t="str">
        <f aca="false">IF('別紙様式2-2（４・５月分）'!O303="","",'別紙様式2-2（４・５月分）'!O303)</f>
        <v/>
      </c>
      <c r="AX399" s="834"/>
      <c r="AY399" s="920"/>
      <c r="AZ399" s="574"/>
      <c r="BE399" s="12"/>
      <c r="BF399" s="832" t="str">
        <f aca="false">G398</f>
        <v/>
      </c>
      <c r="BG399" s="832"/>
      <c r="BH399" s="832"/>
    </row>
    <row r="400" customFormat="false" ht="15" hidden="false" customHeight="true" outlineLevel="0" collapsed="false">
      <c r="A400" s="617"/>
      <c r="B400" s="732"/>
      <c r="C400" s="732"/>
      <c r="D400" s="732"/>
      <c r="E400" s="732"/>
      <c r="F400" s="732"/>
      <c r="G400" s="733"/>
      <c r="H400" s="733"/>
      <c r="I400" s="733"/>
      <c r="J400" s="861"/>
      <c r="K400" s="733"/>
      <c r="L400" s="862"/>
      <c r="M400" s="863"/>
      <c r="N400" s="838"/>
      <c r="O400" s="864"/>
      <c r="P400" s="874" t="s">
        <v>118</v>
      </c>
      <c r="Q400" s="877" t="e">
        <f aca="false">IFERROR(VLOOKUP('別紙様式2-2（４・５月分）'!AR302,【参考】数式用!$AT$5:$AV$22,3,FALSE),"")))</f>
        <v>#N/A</v>
      </c>
      <c r="R400" s="875" t="s">
        <v>120</v>
      </c>
      <c r="S400" s="870" t="e">
        <f aca="false">IFERROR(VLOOKUP(K398,【参考】数式用!$A$5:$AB$27,MATCH(Q400,【参考】数式用!$B$4:$AB$4,0)+1,0),"")))</f>
        <v>#N/A</v>
      </c>
      <c r="T400" s="844" t="s">
        <v>464</v>
      </c>
      <c r="U400" s="923"/>
      <c r="V400" s="871" t="e">
        <f aca="false">IFERROR(VLOOKUP(K398,【参考】数式用!$A$5:$AB$27,MATCH(U400,【参考】数式用!$B$4:$AB$4,0)+1,0),"")))</f>
        <v>#N/A</v>
      </c>
      <c r="W400" s="847" t="s">
        <v>114</v>
      </c>
      <c r="X400" s="924"/>
      <c r="Y400" s="668" t="s">
        <v>115</v>
      </c>
      <c r="Z400" s="924"/>
      <c r="AA400" s="668" t="s">
        <v>406</v>
      </c>
      <c r="AB400" s="924"/>
      <c r="AC400" s="668" t="s">
        <v>115</v>
      </c>
      <c r="AD400" s="924"/>
      <c r="AE400" s="668" t="s">
        <v>116</v>
      </c>
      <c r="AF400" s="668" t="s">
        <v>127</v>
      </c>
      <c r="AG400" s="668" t="str">
        <f aca="false">IF(X400&gt;=1,(AB400*12+AD400)-(X400*12+Z400)+1,"")</f>
        <v/>
      </c>
      <c r="AH400" s="850" t="s">
        <v>407</v>
      </c>
      <c r="AI400" s="851" t="str">
        <f aca="false">IFERROR(ROUNDDOWN(ROUND(L398*V400,0)*M398,0)*AG400,"")</f>
        <v/>
      </c>
      <c r="AJ400" s="925" t="str">
        <f aca="false">IFERROR(ROUNDDOWN(ROUND((L398*(V400-AX398)),0)*M398,0)*AG400,"")</f>
        <v/>
      </c>
      <c r="AK400" s="853" t="e">
        <f aca="false">IFERROR(ROUNDDOWN(ROUNDDOWN(ROUND(L398*VLOOKUP(K398,【参考】数式用!$A$5:$AB$27,MATCH("新加算Ⅳ",【参考】数式用!$B$4:$AB$4,0)+1,0),0)*M398,0)*AG400*0.5,0),"")),0),0),0))</f>
        <v>#N/A</v>
      </c>
      <c r="AL400" s="926"/>
      <c r="AM400" s="941" t="e">
        <f aca="false">IFERROR(IF('別紙様式2-2（４・５月分）'!Q304="ベア加算","", IF(OR(U400="新加算Ⅰ",U400="新加算Ⅱ",U400="新加算Ⅲ",U400="新加算Ⅳ"),ROUNDDOWN(ROUND(L398*VLOOKUP(K398,【参考】数式用!$A$5:$I$27,MATCH("ベア加算",【参考】数式用!$B$4:$I$4,0)+1,0),0)*M398,0)*AG400,"")),"")),0),0))))</f>
        <v>#N/A</v>
      </c>
      <c r="AN400" s="928"/>
      <c r="AO400" s="931"/>
      <c r="AP400" s="930"/>
      <c r="AQ400" s="931"/>
      <c r="AR400" s="932"/>
      <c r="AS400" s="933"/>
      <c r="AT400" s="921"/>
      <c r="AU400" s="612"/>
      <c r="AV400" s="832" t="str">
        <f aca="false">IF(OR(AB398&lt;&gt;7,AD398&lt;&gt;3),"V列に色付け","")</f>
        <v/>
      </c>
      <c r="AW400" s="878"/>
      <c r="AX400" s="834"/>
      <c r="AY400" s="934"/>
      <c r="AZ400" s="836" t="e">
        <f aca="false">IF(AM400&lt;&gt;"",IF(AN400="○","入力済","未入力"),"")</f>
        <v>#N/A</v>
      </c>
      <c r="BA400" s="836" t="str">
        <f aca="false">IF(OR(U400="新加算Ⅰ",U400="新加算Ⅱ",U400="新加算Ⅲ",U400="新加算Ⅳ",U400="新加算Ⅴ（１）",U400="新加算Ⅴ（２）",U400="新加算Ⅴ（３）",U400="新加算ⅠⅤ（４）",U400="新加算Ⅴ（５）",U400="新加算Ⅴ（６）",U400="新加算Ⅴ（８）",U400="新加算Ⅴ（11）"),IF(OR(AO400="○",AO400="令和６年度中に満たす"),"入力済","未入力"),"")</f>
        <v/>
      </c>
      <c r="BB400" s="836" t="str">
        <f aca="false">IF(OR(U400="新加算Ⅴ（７）",U400="新加算Ⅴ（９）",U400="新加算Ⅴ（10）",U400="新加算Ⅴ（12）",U400="新加算Ⅴ（13）",U400="新加算Ⅴ（14）"),IF(OR(AP400="○",AP400="令和６年度中に満たす"),"入力済","未入力"),"")</f>
        <v/>
      </c>
      <c r="BC400" s="836" t="str">
        <f aca="false">IF(OR(U400="新加算Ⅰ",U400="新加算Ⅱ",U400="新加算Ⅲ",U400="新加算Ⅴ（１）",U400="新加算Ⅴ（３）",U400="新加算Ⅴ（８）"),IF(OR(AQ400="○",AQ400="令和６年度中に満たす"),"入力済","未入力"),"")</f>
        <v/>
      </c>
      <c r="BD400" s="935" t="str">
        <f aca="false">IF(OR(U400="新加算Ⅰ",U400="新加算Ⅱ",U400="新加算Ⅴ（１）",U400="新加算Ⅴ（２）",U400="新加算Ⅴ（３）",U400="新加算Ⅴ（４）",U400="新加算Ⅴ（５）",U400="新加算Ⅴ（６）",U400="新加算Ⅴ（７）",U400="新加算Ⅴ（９）",U400="新加算Ⅴ（10）",U400="新加算Ⅴ（12）"),IF(OR(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（病院等（老健以外）)",K398&lt;&gt;"（介護予防）短期入所療養介護（医療院）"),AR400&lt;&gt;""),1,""),"")</f>
        <v/>
      </c>
      <c r="BE400" s="832" t="str">
        <f aca="false">IF(OR(U400="新加算Ⅰ",U400="新加算Ⅴ（１）",U400="新加算Ⅴ（２）",U400="新加算Ⅴ（５）",U400="新加算Ⅴ（７）",U400="新加算Ⅴ（10）"),IF(AS400="","未入力","入力済"),"")</f>
        <v/>
      </c>
      <c r="BF400" s="832" t="str">
        <f aca="false">G398</f>
        <v/>
      </c>
      <c r="BG400" s="832"/>
      <c r="BH400" s="832"/>
    </row>
    <row r="401" customFormat="false" ht="30" hidden="false" customHeight="true" outlineLevel="0" collapsed="false">
      <c r="A401" s="617"/>
      <c r="B401" s="732"/>
      <c r="C401" s="732"/>
      <c r="D401" s="732"/>
      <c r="E401" s="732"/>
      <c r="F401" s="732"/>
      <c r="G401" s="733"/>
      <c r="H401" s="733"/>
      <c r="I401" s="733"/>
      <c r="J401" s="861"/>
      <c r="K401" s="733"/>
      <c r="L401" s="862"/>
      <c r="M401" s="863"/>
      <c r="N401" s="860" t="str">
        <f aca="false">IF('別紙様式2-2（４・５月分）'!Q304="","",'別紙様式2-2（４・５月分）'!Q304)</f>
        <v/>
      </c>
      <c r="O401" s="864"/>
      <c r="P401" s="874"/>
      <c r="Q401" s="877"/>
      <c r="R401" s="875"/>
      <c r="S401" s="870"/>
      <c r="T401" s="844"/>
      <c r="U401" s="923"/>
      <c r="V401" s="871"/>
      <c r="W401" s="847"/>
      <c r="X401" s="924"/>
      <c r="Y401" s="668"/>
      <c r="Z401" s="924"/>
      <c r="AA401" s="668"/>
      <c r="AB401" s="924"/>
      <c r="AC401" s="668"/>
      <c r="AD401" s="924"/>
      <c r="AE401" s="668"/>
      <c r="AF401" s="668"/>
      <c r="AG401" s="668"/>
      <c r="AH401" s="850"/>
      <c r="AI401" s="851"/>
      <c r="AJ401" s="925"/>
      <c r="AK401" s="853"/>
      <c r="AL401" s="926"/>
      <c r="AM401" s="941"/>
      <c r="AN401" s="928"/>
      <c r="AO401" s="931"/>
      <c r="AP401" s="930"/>
      <c r="AQ401" s="931"/>
      <c r="AR401" s="932"/>
      <c r="AS401" s="933"/>
      <c r="AT401" s="936" t="str">
        <f aca="false">IF(AV400="","",IF(OR(U400="",AND(N401="ベア加算なし",OR(U400="新加算Ⅰ",U400="新加算Ⅱ",U400="新加算Ⅲ",U400="新加算Ⅳ"),AN400=""),AND(OR(U400="新加算Ⅰ",U400="新加算Ⅱ",U400="新加算Ⅲ",U400="新加算Ⅳ"),AO400=""),AND(OR(U400="新加算Ⅰ",U400="新加算Ⅱ",U400="新加算Ⅲ"),AQ400=""),AND(OR(U400="新加算Ⅰ",U400="新加算Ⅱ"),AR400=""),AND(OR(U400="新加算Ⅰ"),AS400="")),"！記入が必要な欄（ピンク色のセル）に空欄があります。空欄を埋めてください。",""))</f>
        <v/>
      </c>
      <c r="AU401" s="612"/>
      <c r="AV401" s="832"/>
      <c r="AW401" s="878" t="str">
        <f aca="false">IF('別紙様式2-2（４・５月分）'!O304="","",'別紙様式2-2（４・５月分）'!O304)</f>
        <v/>
      </c>
      <c r="AX401" s="834"/>
      <c r="AY401" s="937"/>
      <c r="AZ401" s="836" t="str">
        <f aca="false">IF(OR(U401="新加算Ⅰ",U401="新加算Ⅱ",U401="新加算Ⅲ",U401="新加算Ⅳ",U401="新加算Ⅴ（１）",U401="新加算Ⅴ（２）",U401="新加算Ⅴ（３）",U401="新加算ⅠⅤ（４）",U401="新加算Ⅴ（５）",U401="新加算Ⅴ（６）",U401="新加算Ⅴ（８）",U401="新加算Ⅴ（11）"),IF(AJ401="○","","未入力"),"")</f>
        <v/>
      </c>
      <c r="BA401" s="836" t="str">
        <f aca="false">IF(OR(V401="新加算Ⅰ",V401="新加算Ⅱ",V401="新加算Ⅲ",V401="新加算Ⅳ",V401="新加算Ⅴ（１）",V401="新加算Ⅴ（２）",V401="新加算Ⅴ（３）",V401="新加算ⅠⅤ（４）",V401="新加算Ⅴ（５）",V401="新加算Ⅴ（６）",V401="新加算Ⅴ（８）",V401="新加算Ⅴ（11）"),IF(AK401="○","","未入力"),"")</f>
        <v/>
      </c>
      <c r="BB401" s="836" t="str">
        <f aca="false">IF(OR(V401="新加算Ⅴ（７）",V401="新加算Ⅴ（９）",V401="新加算Ⅴ（10）",V401="新加算Ⅴ（12）",V401="新加算Ⅴ（13）",V401="新加算Ⅴ（14）"),IF(AL401="○","","未入力"),"")</f>
        <v/>
      </c>
      <c r="BC401" s="836" t="str">
        <f aca="false">IF(OR(V401="新加算Ⅰ",V401="新加算Ⅱ",V401="新加算Ⅲ",V401="新加算Ⅴ（１）",V401="新加算Ⅴ（３）",V401="新加算Ⅴ（８）"),IF(AM401="○","","未入力"),"")</f>
        <v/>
      </c>
      <c r="BD401" s="935" t="str">
        <f aca="false">IF(OR(V401="新加算Ⅰ",V401="新加算Ⅱ",V401="新加算Ⅴ（１）",V401="新加算Ⅴ（２）",V401="新加算Ⅴ（３）",V401="新加算Ⅴ（４）",V401="新加算Ⅴ（５）",V401="新加算Ⅴ（６）",V401="新加算Ⅴ（７）",V401="新加算Ⅴ（９）",V401="新加算Ⅴ（10）",V401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1" s="832" t="str">
        <f aca="false">IF(AND(U401&lt;&gt;"（参考）令和７年度の移行予定",OR(V401="新加算Ⅰ",V401="新加算Ⅴ（１）",V401="新加算Ⅴ（２）",V401="新加算Ⅴ（５）",V401="新加算Ⅴ（７）",V401="新加算Ⅴ（10）")),IF(AO401="","未入力",IF(AO401="いずれも取得していない","要件を満たさない","")),"")</f>
        <v/>
      </c>
      <c r="BF401" s="832" t="str">
        <f aca="false">G398</f>
        <v/>
      </c>
      <c r="BG401" s="832"/>
      <c r="BH401" s="832"/>
    </row>
    <row r="402" customFormat="false" ht="30" hidden="false" customHeight="true" outlineLevel="0" collapsed="false">
      <c r="A402" s="731" t="n">
        <v>98</v>
      </c>
      <c r="B402" s="618" t="str">
        <f aca="false">IF(基本情報入力シート!C151="","",基本情報入力シート!C151)</f>
        <v/>
      </c>
      <c r="C402" s="618"/>
      <c r="D402" s="618"/>
      <c r="E402" s="618"/>
      <c r="F402" s="618"/>
      <c r="G402" s="619" t="str">
        <f aca="false">IF(基本情報入力シート!M151="","",基本情報入力シート!M151)</f>
        <v/>
      </c>
      <c r="H402" s="619" t="str">
        <f aca="false">IF(基本情報入力シート!R151="","",基本情報入力シート!R151)</f>
        <v/>
      </c>
      <c r="I402" s="619" t="str">
        <f aca="false">IF(基本情報入力シート!W151="","",基本情報入力シート!W151)</f>
        <v/>
      </c>
      <c r="J402" s="809" t="str">
        <f aca="false">IF(基本情報入力シート!X151="","",基本情報入力シート!X151)</f>
        <v/>
      </c>
      <c r="K402" s="619" t="str">
        <f aca="false">IF(基本情報入力シート!Y151="","",基本情報入力シート!Y151)</f>
        <v/>
      </c>
      <c r="L402" s="810" t="str">
        <f aca="false">IF(基本情報入力シート!AB151="","",基本情報入力シート!AB151)</f>
        <v/>
      </c>
      <c r="M402" s="811" t="e">
        <f aca="false">IF(基本情報入力シート!AC151="","",基本情報入力シート!AC151)</f>
        <v>#N/A</v>
      </c>
      <c r="N402" s="812" t="str">
        <f aca="false">IF('別紙様式2-2（４・５月分）'!Q305="","",'別紙様式2-2（４・５月分）'!Q305)</f>
        <v/>
      </c>
      <c r="O402" s="864" t="e">
        <f aca="false">IF(SUM('別紙様式2-2（４・５月分）'!R305:R307)=0,"",SUM('別紙様式2-2（４・５月分）'!R305:R307))</f>
        <v>#N/A</v>
      </c>
      <c r="P402" s="814" t="e">
        <f aca="false">IFERROR(VLOOKUP('別紙様式2-2（４・５月分）'!AR305,【参考】数式用!$AT$5:$AU$22,2,FALSE),"")))</f>
        <v>#N/A</v>
      </c>
      <c r="Q402" s="814"/>
      <c r="R402" s="814"/>
      <c r="S402" s="865" t="e">
        <f aca="false">IFERROR(VLOOKUP(K402,【参考】数式用!$A$5:$AB$27,MATCH(P402,【参考】数式用!$B$4:$AB$4,0)+1,0),"")))</f>
        <v>#N/A</v>
      </c>
      <c r="T402" s="816" t="s">
        <v>463</v>
      </c>
      <c r="U402" s="904" t="str">
        <f aca="false">IF('別紙様式2-3（６月以降分）'!U402="","",'別紙様式2-3（６月以降分）'!U402)</f>
        <v/>
      </c>
      <c r="V402" s="866" t="e">
        <f aca="false">IFERROR(VLOOKUP(K402,【参考】数式用!$A$5:$AB$27,MATCH(U402,【参考】数式用!$B$4:$AB$4,0)+1,0),"")))</f>
        <v>#N/A</v>
      </c>
      <c r="W402" s="819" t="s">
        <v>114</v>
      </c>
      <c r="X402" s="905" t="n">
        <f aca="false">'別紙様式2-3（６月以降分）'!X402</f>
        <v>6</v>
      </c>
      <c r="Y402" s="627" t="s">
        <v>115</v>
      </c>
      <c r="Z402" s="905" t="n">
        <f aca="false">'別紙様式2-3（６月以降分）'!Z402</f>
        <v>6</v>
      </c>
      <c r="AA402" s="627" t="s">
        <v>406</v>
      </c>
      <c r="AB402" s="905" t="n">
        <f aca="false">'別紙様式2-3（６月以降分）'!AB402</f>
        <v>7</v>
      </c>
      <c r="AC402" s="627" t="s">
        <v>115</v>
      </c>
      <c r="AD402" s="905" t="n">
        <f aca="false">'別紙様式2-3（６月以降分）'!AD402</f>
        <v>3</v>
      </c>
      <c r="AE402" s="627" t="s">
        <v>116</v>
      </c>
      <c r="AF402" s="627" t="s">
        <v>127</v>
      </c>
      <c r="AG402" s="627" t="n">
        <f aca="false">IF(X402&gt;=1,(AB402*12+AD402)-(X402*12+Z402)+1,"")</f>
        <v>10</v>
      </c>
      <c r="AH402" s="822" t="s">
        <v>407</v>
      </c>
      <c r="AI402" s="867" t="str">
        <f aca="false">'別紙様式2-3（６月以降分）'!AI402</f>
        <v/>
      </c>
      <c r="AJ402" s="906" t="str">
        <f aca="false">'別紙様式2-3（６月以降分）'!AJ402</f>
        <v/>
      </c>
      <c r="AK402" s="938" t="n">
        <f aca="false">'別紙様式2-3（６月以降分）'!AK402</f>
        <v>0</v>
      </c>
      <c r="AL402" s="908" t="str">
        <f aca="false">IF('別紙様式2-3（６月以降分）'!AL402="","",'別紙様式2-3（６月以降分）'!AL402)</f>
        <v/>
      </c>
      <c r="AM402" s="909" t="n">
        <f aca="false">'別紙様式2-3（６月以降分）'!AM402</f>
        <v>0</v>
      </c>
      <c r="AN402" s="910" t="str">
        <f aca="false">IF('別紙様式2-3（６月以降分）'!AN402="","",'別紙様式2-3（６月以降分）'!AN402)</f>
        <v/>
      </c>
      <c r="AO402" s="705" t="str">
        <f aca="false">IF('別紙様式2-3（６月以降分）'!AO402="","",'別紙様式2-3（６月以降分）'!AO402)</f>
        <v/>
      </c>
      <c r="AP402" s="912" t="str">
        <f aca="false">IF('別紙様式2-3（６月以降分）'!AP402="","",'別紙様式2-3（６月以降分）'!AP402)</f>
        <v/>
      </c>
      <c r="AQ402" s="705" t="str">
        <f aca="false">IF('別紙様式2-3（６月以降分）'!AQ402="","",'別紙様式2-3（６月以降分）'!AQ402)</f>
        <v/>
      </c>
      <c r="AR402" s="914" t="str">
        <f aca="false">IF('別紙様式2-3（６月以降分）'!AR402="","",'別紙様式2-3（６月以降分）'!AR402)</f>
        <v/>
      </c>
      <c r="AS402" s="915" t="str">
        <f aca="false">IF('別紙様式2-3（６月以降分）'!AS402="","",'別紙様式2-3（６月以降分）'!AS402)</f>
        <v/>
      </c>
      <c r="AT402" s="916" t="str">
        <f aca="false">IF(AV404="","",IF(V404&lt;V402,"！加算の要件上は問題ありませんが、令和６年度当初の新加算の加算率と比較して、移行後の加算率が下がる計画になっています。",""))</f>
        <v/>
      </c>
      <c r="AU402" s="939"/>
      <c r="AV402" s="918"/>
      <c r="AW402" s="878" t="str">
        <f aca="false">IF('別紙様式2-2（４・５月分）'!O305="","",'別紙様式2-2（４・５月分）'!O305)</f>
        <v/>
      </c>
      <c r="AX402" s="834" t="e">
        <f aca="false">IF(SUM('別紙様式2-2（４・５月分）'!P305:P307)=0,"",SUM('別紙様式2-2（４・５月分）'!P305:P307))</f>
        <v>#N/A</v>
      </c>
      <c r="AY402" s="940" t="e">
        <f aca="false">IFERROR(VLOOKUP(K402,【参考】数式用!$AJ$2:$AK$24,2,FALSE),"")))</f>
        <v>#N/A</v>
      </c>
      <c r="AZ402" s="685"/>
      <c r="BE402" s="12"/>
      <c r="BF402" s="832" t="str">
        <f aca="false">G402</f>
        <v/>
      </c>
      <c r="BG402" s="832"/>
      <c r="BH402" s="832"/>
    </row>
    <row r="403" customFormat="false" ht="15" hidden="false" customHeight="true" outlineLevel="0" collapsed="false">
      <c r="A403" s="731"/>
      <c r="B403" s="618"/>
      <c r="C403" s="618"/>
      <c r="D403" s="618"/>
      <c r="E403" s="618"/>
      <c r="F403" s="618"/>
      <c r="G403" s="619"/>
      <c r="H403" s="619"/>
      <c r="I403" s="619"/>
      <c r="J403" s="809"/>
      <c r="K403" s="619"/>
      <c r="L403" s="810"/>
      <c r="M403" s="811"/>
      <c r="N403" s="838" t="str">
        <f aca="false">IF('別紙様式2-2（４・５月分）'!Q306="","",'別紙様式2-2（４・５月分）'!Q306)</f>
        <v/>
      </c>
      <c r="O403" s="864"/>
      <c r="P403" s="814"/>
      <c r="Q403" s="814"/>
      <c r="R403" s="814"/>
      <c r="S403" s="865"/>
      <c r="T403" s="816"/>
      <c r="U403" s="904"/>
      <c r="V403" s="866"/>
      <c r="W403" s="819"/>
      <c r="X403" s="905"/>
      <c r="Y403" s="627"/>
      <c r="Z403" s="905"/>
      <c r="AA403" s="627"/>
      <c r="AB403" s="905"/>
      <c r="AC403" s="627"/>
      <c r="AD403" s="905"/>
      <c r="AE403" s="627"/>
      <c r="AF403" s="627"/>
      <c r="AG403" s="627"/>
      <c r="AH403" s="822"/>
      <c r="AI403" s="867"/>
      <c r="AJ403" s="906"/>
      <c r="AK403" s="938"/>
      <c r="AL403" s="908"/>
      <c r="AM403" s="909"/>
      <c r="AN403" s="910"/>
      <c r="AO403" s="705"/>
      <c r="AP403" s="912"/>
      <c r="AQ403" s="705"/>
      <c r="AR403" s="914"/>
      <c r="AS403" s="915"/>
      <c r="AT403" s="921" t="str">
        <f aca="false">IF(AV404="","",IF(OR(AB404="",AB404&lt;&gt;7,AD404="",AD404&lt;&gt;3),"！算定期間の終わりが令和７年３月になっていません。年度内の廃止予定等がなければ、算定対象月を令和７年３月にしてください。",""))</f>
        <v/>
      </c>
      <c r="AU403" s="939"/>
      <c r="AV403" s="918"/>
      <c r="AW403" s="878" t="str">
        <f aca="false">IF('別紙様式2-2（４・５月分）'!O306="","",'別紙様式2-2（４・５月分）'!O306)</f>
        <v/>
      </c>
      <c r="AX403" s="834"/>
      <c r="AY403" s="940"/>
      <c r="AZ403" s="574"/>
      <c r="BE403" s="12"/>
      <c r="BF403" s="832" t="str">
        <f aca="false">G402</f>
        <v/>
      </c>
      <c r="BG403" s="832"/>
      <c r="BH403" s="832"/>
    </row>
    <row r="404" customFormat="false" ht="15" hidden="false" customHeight="true" outlineLevel="0" collapsed="false">
      <c r="A404" s="731"/>
      <c r="B404" s="618"/>
      <c r="C404" s="618"/>
      <c r="D404" s="618"/>
      <c r="E404" s="618"/>
      <c r="F404" s="618"/>
      <c r="G404" s="619"/>
      <c r="H404" s="619"/>
      <c r="I404" s="619"/>
      <c r="J404" s="809"/>
      <c r="K404" s="619"/>
      <c r="L404" s="810"/>
      <c r="M404" s="811"/>
      <c r="N404" s="838"/>
      <c r="O404" s="864"/>
      <c r="P404" s="874" t="s">
        <v>118</v>
      </c>
      <c r="Q404" s="877" t="e">
        <f aca="false">IFERROR(VLOOKUP('別紙様式2-2（４・５月分）'!AR305,【参考】数式用!$AT$5:$AV$22,3,FALSE),"")))</f>
        <v>#N/A</v>
      </c>
      <c r="R404" s="875" t="s">
        <v>120</v>
      </c>
      <c r="S404" s="876" t="e">
        <f aca="false">IFERROR(VLOOKUP(K402,【参考】数式用!$A$5:$AB$27,MATCH(Q404,【参考】数式用!$B$4:$AB$4,0)+1,0),"")))</f>
        <v>#N/A</v>
      </c>
      <c r="T404" s="844" t="s">
        <v>464</v>
      </c>
      <c r="U404" s="923"/>
      <c r="V404" s="871" t="e">
        <f aca="false">IFERROR(VLOOKUP(K402,【参考】数式用!$A$5:$AB$27,MATCH(U404,【参考】数式用!$B$4:$AB$4,0)+1,0),"")))</f>
        <v>#N/A</v>
      </c>
      <c r="W404" s="847" t="s">
        <v>114</v>
      </c>
      <c r="X404" s="924"/>
      <c r="Y404" s="668" t="s">
        <v>115</v>
      </c>
      <c r="Z404" s="924"/>
      <c r="AA404" s="668" t="s">
        <v>406</v>
      </c>
      <c r="AB404" s="924"/>
      <c r="AC404" s="668" t="s">
        <v>115</v>
      </c>
      <c r="AD404" s="924"/>
      <c r="AE404" s="668" t="s">
        <v>116</v>
      </c>
      <c r="AF404" s="668" t="s">
        <v>127</v>
      </c>
      <c r="AG404" s="668" t="str">
        <f aca="false">IF(X404&gt;=1,(AB404*12+AD404)-(X404*12+Z404)+1,"")</f>
        <v/>
      </c>
      <c r="AH404" s="850" t="s">
        <v>407</v>
      </c>
      <c r="AI404" s="851" t="str">
        <f aca="false">IFERROR(ROUNDDOWN(ROUND(L402*V404,0)*M402,0)*AG404,"")</f>
        <v/>
      </c>
      <c r="AJ404" s="925" t="str">
        <f aca="false">IFERROR(ROUNDDOWN(ROUND((L402*(V404-AX402)),0)*M402,0)*AG404,"")</f>
        <v/>
      </c>
      <c r="AK404" s="853" t="e">
        <f aca="false">IFERROR(ROUNDDOWN(ROUNDDOWN(ROUND(L402*VLOOKUP(K402,【参考】数式用!$A$5:$AB$27,MATCH("新加算Ⅳ",【参考】数式用!$B$4:$AB$4,0)+1,0),0)*M402,0)*AG404*0.5,0),"")),0),0),0))</f>
        <v>#N/A</v>
      </c>
      <c r="AL404" s="926"/>
      <c r="AM404" s="941" t="e">
        <f aca="false">IFERROR(IF('別紙様式2-2（４・５月分）'!Q307="ベア加算","", IF(OR(U404="新加算Ⅰ",U404="新加算Ⅱ",U404="新加算Ⅲ",U404="新加算Ⅳ"),ROUNDDOWN(ROUND(L402*VLOOKUP(K402,【参考】数式用!$A$5:$I$27,MATCH("ベア加算",【参考】数式用!$B$4:$I$4,0)+1,0),0)*M402,0)*AG404,"")),"")),0),0))))</f>
        <v>#N/A</v>
      </c>
      <c r="AN404" s="928"/>
      <c r="AO404" s="931"/>
      <c r="AP404" s="930"/>
      <c r="AQ404" s="931"/>
      <c r="AR404" s="932"/>
      <c r="AS404" s="933"/>
      <c r="AT404" s="921"/>
      <c r="AU404" s="612"/>
      <c r="AV404" s="832" t="str">
        <f aca="false">IF(OR(AB402&lt;&gt;7,AD402&lt;&gt;3),"V列に色付け","")</f>
        <v/>
      </c>
      <c r="AW404" s="878"/>
      <c r="AX404" s="834"/>
      <c r="AY404" s="934"/>
      <c r="AZ404" s="836" t="e">
        <f aca="false">IF(AM404&lt;&gt;"",IF(AN404="○","入力済","未入力"),"")</f>
        <v>#N/A</v>
      </c>
      <c r="BA404" s="836" t="str">
        <f aca="false">IF(OR(U404="新加算Ⅰ",U404="新加算Ⅱ",U404="新加算Ⅲ",U404="新加算Ⅳ",U404="新加算Ⅴ（１）",U404="新加算Ⅴ（２）",U404="新加算Ⅴ（３）",U404="新加算ⅠⅤ（４）",U404="新加算Ⅴ（５）",U404="新加算Ⅴ（６）",U404="新加算Ⅴ（８）",U404="新加算Ⅴ（11）"),IF(OR(AO404="○",AO404="令和６年度中に満たす"),"入力済","未入力"),"")</f>
        <v/>
      </c>
      <c r="BB404" s="836" t="str">
        <f aca="false">IF(OR(U404="新加算Ⅴ（７）",U404="新加算Ⅴ（９）",U404="新加算Ⅴ（10）",U404="新加算Ⅴ（12）",U404="新加算Ⅴ（13）",U404="新加算Ⅴ（14）"),IF(OR(AP404="○",AP404="令和６年度中に満たす"),"入力済","未入力"),"")</f>
        <v/>
      </c>
      <c r="BC404" s="836" t="str">
        <f aca="false">IF(OR(U404="新加算Ⅰ",U404="新加算Ⅱ",U404="新加算Ⅲ",U404="新加算Ⅴ（１）",U404="新加算Ⅴ（３）",U404="新加算Ⅴ（８）"),IF(OR(AQ404="○",AQ404="令和６年度中に満たす"),"入力済","未入力"),"")</f>
        <v/>
      </c>
      <c r="BD404" s="935" t="str">
        <f aca="false">IF(OR(U404="新加算Ⅰ",U404="新加算Ⅱ",U404="新加算Ⅴ（１）",U404="新加算Ⅴ（２）",U404="新加算Ⅴ（３）",U404="新加算Ⅴ（４）",U404="新加算Ⅴ（５）",U404="新加算Ⅴ（６）",U404="新加算Ⅴ（７）",U404="新加算Ⅴ（９）",U404="新加算Ⅴ（10）",U404="新加算Ⅴ（12）"),IF(OR(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（病院等（老健以外）)",K402&lt;&gt;"（介護予防）短期入所療養介護（医療院）"),AR404&lt;&gt;""),1,""),"")</f>
        <v/>
      </c>
      <c r="BE404" s="832" t="str">
        <f aca="false">IF(OR(U404="新加算Ⅰ",U404="新加算Ⅴ（１）",U404="新加算Ⅴ（２）",U404="新加算Ⅴ（５）",U404="新加算Ⅴ（７）",U404="新加算Ⅴ（10）"),IF(AS404="","未入力","入力済"),"")</f>
        <v/>
      </c>
      <c r="BF404" s="832" t="str">
        <f aca="false">G402</f>
        <v/>
      </c>
      <c r="BG404" s="832"/>
      <c r="BH404" s="832"/>
    </row>
    <row r="405" customFormat="false" ht="30" hidden="false" customHeight="true" outlineLevel="0" collapsed="false">
      <c r="A405" s="731"/>
      <c r="B405" s="618"/>
      <c r="C405" s="618"/>
      <c r="D405" s="618"/>
      <c r="E405" s="618"/>
      <c r="F405" s="618"/>
      <c r="G405" s="619"/>
      <c r="H405" s="619"/>
      <c r="I405" s="619"/>
      <c r="J405" s="809"/>
      <c r="K405" s="619"/>
      <c r="L405" s="810"/>
      <c r="M405" s="811"/>
      <c r="N405" s="860" t="str">
        <f aca="false">IF('別紙様式2-2（４・５月分）'!Q307="","",'別紙様式2-2（４・５月分）'!Q307)</f>
        <v/>
      </c>
      <c r="O405" s="864"/>
      <c r="P405" s="874"/>
      <c r="Q405" s="877"/>
      <c r="R405" s="875"/>
      <c r="S405" s="876"/>
      <c r="T405" s="844"/>
      <c r="U405" s="923"/>
      <c r="V405" s="871"/>
      <c r="W405" s="847"/>
      <c r="X405" s="924"/>
      <c r="Y405" s="668"/>
      <c r="Z405" s="924"/>
      <c r="AA405" s="668"/>
      <c r="AB405" s="924"/>
      <c r="AC405" s="668"/>
      <c r="AD405" s="924"/>
      <c r="AE405" s="668"/>
      <c r="AF405" s="668"/>
      <c r="AG405" s="668"/>
      <c r="AH405" s="850"/>
      <c r="AI405" s="851"/>
      <c r="AJ405" s="925"/>
      <c r="AK405" s="853"/>
      <c r="AL405" s="926"/>
      <c r="AM405" s="941"/>
      <c r="AN405" s="928"/>
      <c r="AO405" s="931"/>
      <c r="AP405" s="930"/>
      <c r="AQ405" s="931"/>
      <c r="AR405" s="932"/>
      <c r="AS405" s="933"/>
      <c r="AT405" s="936" t="str">
        <f aca="false">IF(AV404="","",IF(OR(U404="",AND(N405="ベア加算なし",OR(U404="新加算Ⅰ",U404="新加算Ⅱ",U404="新加算Ⅲ",U404="新加算Ⅳ"),AN404=""),AND(OR(U404="新加算Ⅰ",U404="新加算Ⅱ",U404="新加算Ⅲ",U404="新加算Ⅳ"),AO404=""),AND(OR(U404="新加算Ⅰ",U404="新加算Ⅱ",U404="新加算Ⅲ"),AQ404=""),AND(OR(U404="新加算Ⅰ",U404="新加算Ⅱ"),AR404=""),AND(OR(U404="新加算Ⅰ"),AS404="")),"！記入が必要な欄（ピンク色のセル）に空欄があります。空欄を埋めてください。",""))</f>
        <v/>
      </c>
      <c r="AU405" s="612"/>
      <c r="AV405" s="832"/>
      <c r="AW405" s="878" t="str">
        <f aca="false">IF('別紙様式2-2（４・５月分）'!O307="","",'別紙様式2-2（４・５月分）'!O307)</f>
        <v/>
      </c>
      <c r="AX405" s="834"/>
      <c r="AY405" s="937"/>
      <c r="AZ405" s="836" t="str">
        <f aca="false">IF(OR(U405="新加算Ⅰ",U405="新加算Ⅱ",U405="新加算Ⅲ",U405="新加算Ⅳ",U405="新加算Ⅴ（１）",U405="新加算Ⅴ（２）",U405="新加算Ⅴ（３）",U405="新加算ⅠⅤ（４）",U405="新加算Ⅴ（５）",U405="新加算Ⅴ（６）",U405="新加算Ⅴ（８）",U405="新加算Ⅴ（11）"),IF(AJ405="○","","未入力"),"")</f>
        <v/>
      </c>
      <c r="BA405" s="836" t="str">
        <f aca="false">IF(OR(V405="新加算Ⅰ",V405="新加算Ⅱ",V405="新加算Ⅲ",V405="新加算Ⅳ",V405="新加算Ⅴ（１）",V405="新加算Ⅴ（２）",V405="新加算Ⅴ（３）",V405="新加算ⅠⅤ（４）",V405="新加算Ⅴ（５）",V405="新加算Ⅴ（６）",V405="新加算Ⅴ（８）",V405="新加算Ⅴ（11）"),IF(AK405="○","","未入力"),"")</f>
        <v/>
      </c>
      <c r="BB405" s="836" t="str">
        <f aca="false">IF(OR(V405="新加算Ⅴ（７）",V405="新加算Ⅴ（９）",V405="新加算Ⅴ（10）",V405="新加算Ⅴ（12）",V405="新加算Ⅴ（13）",V405="新加算Ⅴ（14）"),IF(AL405="○","","未入力"),"")</f>
        <v/>
      </c>
      <c r="BC405" s="836" t="str">
        <f aca="false">IF(OR(V405="新加算Ⅰ",V405="新加算Ⅱ",V405="新加算Ⅲ",V405="新加算Ⅴ（１）",V405="新加算Ⅴ（３）",V405="新加算Ⅴ（８）"),IF(AM405="○","","未入力"),"")</f>
        <v/>
      </c>
      <c r="BD405" s="935" t="str">
        <f aca="false">IF(OR(V405="新加算Ⅰ",V405="新加算Ⅱ",V405="新加算Ⅴ（１）",V405="新加算Ⅴ（２）",V405="新加算Ⅴ（３）",V405="新加算Ⅴ（４）",V405="新加算Ⅴ（５）",V405="新加算Ⅴ（６）",V405="新加算Ⅴ（７）",V405="新加算Ⅴ（９）",V405="新加算Ⅴ（10）",V405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5" s="832" t="str">
        <f aca="false">IF(AND(U405&lt;&gt;"（参考）令和７年度の移行予定",OR(V405="新加算Ⅰ",V405="新加算Ⅴ（１）",V405="新加算Ⅴ（２）",V405="新加算Ⅴ（５）",V405="新加算Ⅴ（７）",V405="新加算Ⅴ（10）")),IF(AO405="","未入力",IF(AO405="いずれも取得していない","要件を満たさない","")),"")</f>
        <v/>
      </c>
      <c r="BF405" s="832" t="str">
        <f aca="false">G402</f>
        <v/>
      </c>
      <c r="BG405" s="832"/>
      <c r="BH405" s="832"/>
    </row>
    <row r="406" customFormat="false" ht="30" hidden="false" customHeight="true" outlineLevel="0" collapsed="false">
      <c r="A406" s="617" t="n">
        <v>99</v>
      </c>
      <c r="B406" s="732" t="str">
        <f aca="false">IF(基本情報入力シート!C152="","",基本情報入力シート!C152)</f>
        <v/>
      </c>
      <c r="C406" s="732"/>
      <c r="D406" s="732"/>
      <c r="E406" s="732"/>
      <c r="F406" s="732"/>
      <c r="G406" s="733" t="str">
        <f aca="false">IF(基本情報入力シート!M152="","",基本情報入力シート!M152)</f>
        <v/>
      </c>
      <c r="H406" s="733" t="str">
        <f aca="false">IF(基本情報入力シート!R152="","",基本情報入力シート!R152)</f>
        <v/>
      </c>
      <c r="I406" s="733" t="str">
        <f aca="false">IF(基本情報入力シート!W152="","",基本情報入力シート!W152)</f>
        <v/>
      </c>
      <c r="J406" s="861" t="str">
        <f aca="false">IF(基本情報入力シート!X152="","",基本情報入力シート!X152)</f>
        <v/>
      </c>
      <c r="K406" s="733" t="str">
        <f aca="false">IF(基本情報入力シート!Y152="","",基本情報入力シート!Y152)</f>
        <v/>
      </c>
      <c r="L406" s="862" t="str">
        <f aca="false">IF(基本情報入力シート!AB152="","",基本情報入力シート!AB152)</f>
        <v/>
      </c>
      <c r="M406" s="863" t="e">
        <f aca="false">IF(基本情報入力シート!AC152="","",基本情報入力シート!AC152)</f>
        <v>#N/A</v>
      </c>
      <c r="N406" s="812" t="str">
        <f aca="false">IF('別紙様式2-2（４・５月分）'!Q308="","",'別紙様式2-2（４・５月分）'!Q308)</f>
        <v/>
      </c>
      <c r="O406" s="864" t="e">
        <f aca="false">IF(SUM('別紙様式2-2（４・５月分）'!R308:R310)=0,"",SUM('別紙様式2-2（４・５月分）'!R308:R310))</f>
        <v>#N/A</v>
      </c>
      <c r="P406" s="814" t="e">
        <f aca="false">IFERROR(VLOOKUP('別紙様式2-2（４・５月分）'!AR308,【参考】数式用!$AT$5:$AU$22,2,FALSE),"")))</f>
        <v>#N/A</v>
      </c>
      <c r="Q406" s="814"/>
      <c r="R406" s="814"/>
      <c r="S406" s="865" t="e">
        <f aca="false">IFERROR(VLOOKUP(K406,【参考】数式用!$A$5:$AB$27,MATCH(P406,【参考】数式用!$B$4:$AB$4,0)+1,0),"")))</f>
        <v>#N/A</v>
      </c>
      <c r="T406" s="816" t="s">
        <v>463</v>
      </c>
      <c r="U406" s="904" t="str">
        <f aca="false">IF('別紙様式2-3（６月以降分）'!U406="","",'別紙様式2-3（６月以降分）'!U406)</f>
        <v/>
      </c>
      <c r="V406" s="866" t="e">
        <f aca="false">IFERROR(VLOOKUP(K406,【参考】数式用!$A$5:$AB$27,MATCH(U406,【参考】数式用!$B$4:$AB$4,0)+1,0),"")))</f>
        <v>#N/A</v>
      </c>
      <c r="W406" s="819" t="s">
        <v>114</v>
      </c>
      <c r="X406" s="905" t="n">
        <f aca="false">'別紙様式2-3（６月以降分）'!X406</f>
        <v>6</v>
      </c>
      <c r="Y406" s="627" t="s">
        <v>115</v>
      </c>
      <c r="Z406" s="905" t="n">
        <f aca="false">'別紙様式2-3（６月以降分）'!Z406</f>
        <v>6</v>
      </c>
      <c r="AA406" s="627" t="s">
        <v>406</v>
      </c>
      <c r="AB406" s="905" t="n">
        <f aca="false">'別紙様式2-3（６月以降分）'!AB406</f>
        <v>7</v>
      </c>
      <c r="AC406" s="627" t="s">
        <v>115</v>
      </c>
      <c r="AD406" s="905" t="n">
        <f aca="false">'別紙様式2-3（６月以降分）'!AD406</f>
        <v>3</v>
      </c>
      <c r="AE406" s="627" t="s">
        <v>116</v>
      </c>
      <c r="AF406" s="627" t="s">
        <v>127</v>
      </c>
      <c r="AG406" s="627" t="n">
        <f aca="false">IF(X406&gt;=1,(AB406*12+AD406)-(X406*12+Z406)+1,"")</f>
        <v>10</v>
      </c>
      <c r="AH406" s="822" t="s">
        <v>407</v>
      </c>
      <c r="AI406" s="867" t="str">
        <f aca="false">'別紙様式2-3（６月以降分）'!AI406</f>
        <v/>
      </c>
      <c r="AJ406" s="906" t="str">
        <f aca="false">'別紙様式2-3（６月以降分）'!AJ406</f>
        <v/>
      </c>
      <c r="AK406" s="938" t="n">
        <f aca="false">'別紙様式2-3（６月以降分）'!AK406</f>
        <v>0</v>
      </c>
      <c r="AL406" s="908" t="str">
        <f aca="false">IF('別紙様式2-3（６月以降分）'!AL406="","",'別紙様式2-3（６月以降分）'!AL406)</f>
        <v/>
      </c>
      <c r="AM406" s="909" t="n">
        <f aca="false">'別紙様式2-3（６月以降分）'!AM406</f>
        <v>0</v>
      </c>
      <c r="AN406" s="910" t="str">
        <f aca="false">IF('別紙様式2-3（６月以降分）'!AN406="","",'別紙様式2-3（６月以降分）'!AN406)</f>
        <v/>
      </c>
      <c r="AO406" s="705" t="str">
        <f aca="false">IF('別紙様式2-3（６月以降分）'!AO406="","",'別紙様式2-3（６月以降分）'!AO406)</f>
        <v/>
      </c>
      <c r="AP406" s="912" t="str">
        <f aca="false">IF('別紙様式2-3（６月以降分）'!AP406="","",'別紙様式2-3（６月以降分）'!AP406)</f>
        <v/>
      </c>
      <c r="AQ406" s="705" t="str">
        <f aca="false">IF('別紙様式2-3（６月以降分）'!AQ406="","",'別紙様式2-3（６月以降分）'!AQ406)</f>
        <v/>
      </c>
      <c r="AR406" s="914" t="str">
        <f aca="false">IF('別紙様式2-3（６月以降分）'!AR406="","",'別紙様式2-3（６月以降分）'!AR406)</f>
        <v/>
      </c>
      <c r="AS406" s="915" t="str">
        <f aca="false">IF('別紙様式2-3（６月以降分）'!AS406="","",'別紙様式2-3（６月以降分）'!AS406)</f>
        <v/>
      </c>
      <c r="AT406" s="916" t="str">
        <f aca="false">IF(AV408="","",IF(V408&lt;V406,"！加算の要件上は問題ありませんが、令和６年度当初の新加算の加算率と比較して、移行後の加算率が下がる計画になっています。",""))</f>
        <v/>
      </c>
      <c r="AU406" s="939"/>
      <c r="AV406" s="918"/>
      <c r="AW406" s="878" t="str">
        <f aca="false">IF('別紙様式2-2（４・５月分）'!O308="","",'別紙様式2-2（４・５月分）'!O308)</f>
        <v/>
      </c>
      <c r="AX406" s="834" t="e">
        <f aca="false">IF(SUM('別紙様式2-2（４・５月分）'!P308:P310)=0,"",SUM('別紙様式2-2（４・５月分）'!P308:P310))</f>
        <v>#N/A</v>
      </c>
      <c r="AY406" s="920" t="e">
        <f aca="false">IFERROR(VLOOKUP(K406,【参考】数式用!$AJ$2:$AK$24,2,FALSE),"")))</f>
        <v>#N/A</v>
      </c>
      <c r="AZ406" s="685"/>
      <c r="BE406" s="12"/>
      <c r="BF406" s="832" t="str">
        <f aca="false">G406</f>
        <v/>
      </c>
      <c r="BG406" s="832"/>
      <c r="BH406" s="832"/>
    </row>
    <row r="407" customFormat="false" ht="15" hidden="false" customHeight="true" outlineLevel="0" collapsed="false">
      <c r="A407" s="617"/>
      <c r="B407" s="732"/>
      <c r="C407" s="732"/>
      <c r="D407" s="732"/>
      <c r="E407" s="732"/>
      <c r="F407" s="732"/>
      <c r="G407" s="733"/>
      <c r="H407" s="733"/>
      <c r="I407" s="733"/>
      <c r="J407" s="861"/>
      <c r="K407" s="733"/>
      <c r="L407" s="862"/>
      <c r="M407" s="863"/>
      <c r="N407" s="838" t="str">
        <f aca="false">IF('別紙様式2-2（４・５月分）'!Q309="","",'別紙様式2-2（４・５月分）'!Q309)</f>
        <v/>
      </c>
      <c r="O407" s="864"/>
      <c r="P407" s="814"/>
      <c r="Q407" s="814"/>
      <c r="R407" s="814"/>
      <c r="S407" s="865"/>
      <c r="T407" s="816"/>
      <c r="U407" s="904"/>
      <c r="V407" s="866"/>
      <c r="W407" s="819"/>
      <c r="X407" s="905"/>
      <c r="Y407" s="627"/>
      <c r="Z407" s="905"/>
      <c r="AA407" s="627"/>
      <c r="AB407" s="905"/>
      <c r="AC407" s="627"/>
      <c r="AD407" s="905"/>
      <c r="AE407" s="627"/>
      <c r="AF407" s="627"/>
      <c r="AG407" s="627"/>
      <c r="AH407" s="822"/>
      <c r="AI407" s="867"/>
      <c r="AJ407" s="906"/>
      <c r="AK407" s="938"/>
      <c r="AL407" s="908"/>
      <c r="AM407" s="909"/>
      <c r="AN407" s="910"/>
      <c r="AO407" s="705"/>
      <c r="AP407" s="912"/>
      <c r="AQ407" s="705"/>
      <c r="AR407" s="914"/>
      <c r="AS407" s="915"/>
      <c r="AT407" s="921" t="str">
        <f aca="false">IF(AV408="","",IF(OR(AB408="",AB408&lt;&gt;7,AD408="",AD408&lt;&gt;3),"！算定期間の終わりが令和７年３月になっていません。年度内の廃止予定等がなければ、算定対象月を令和７年３月にしてください。",""))</f>
        <v/>
      </c>
      <c r="AU407" s="939"/>
      <c r="AV407" s="918"/>
      <c r="AW407" s="878" t="str">
        <f aca="false">IF('別紙様式2-2（４・５月分）'!O309="","",'別紙様式2-2（４・５月分）'!O309)</f>
        <v/>
      </c>
      <c r="AX407" s="834"/>
      <c r="AY407" s="920"/>
      <c r="AZ407" s="574"/>
      <c r="BE407" s="12"/>
      <c r="BF407" s="832" t="str">
        <f aca="false">G406</f>
        <v/>
      </c>
      <c r="BG407" s="832"/>
      <c r="BH407" s="832"/>
    </row>
    <row r="408" customFormat="false" ht="15" hidden="false" customHeight="true" outlineLevel="0" collapsed="false">
      <c r="A408" s="617"/>
      <c r="B408" s="732"/>
      <c r="C408" s="732"/>
      <c r="D408" s="732"/>
      <c r="E408" s="732"/>
      <c r="F408" s="732"/>
      <c r="G408" s="733"/>
      <c r="H408" s="733"/>
      <c r="I408" s="733"/>
      <c r="J408" s="861"/>
      <c r="K408" s="733"/>
      <c r="L408" s="862"/>
      <c r="M408" s="863"/>
      <c r="N408" s="838"/>
      <c r="O408" s="864"/>
      <c r="P408" s="874" t="s">
        <v>118</v>
      </c>
      <c r="Q408" s="877" t="e">
        <f aca="false">IFERROR(VLOOKUP('別紙様式2-2（４・５月分）'!AR308,【参考】数式用!$AT$5:$AV$22,3,FALSE),"")))</f>
        <v>#N/A</v>
      </c>
      <c r="R408" s="875" t="s">
        <v>120</v>
      </c>
      <c r="S408" s="870" t="e">
        <f aca="false">IFERROR(VLOOKUP(K406,【参考】数式用!$A$5:$AB$27,MATCH(Q408,【参考】数式用!$B$4:$AB$4,0)+1,0),"")))</f>
        <v>#N/A</v>
      </c>
      <c r="T408" s="844" t="s">
        <v>464</v>
      </c>
      <c r="U408" s="923"/>
      <c r="V408" s="871" t="e">
        <f aca="false">IFERROR(VLOOKUP(K406,【参考】数式用!$A$5:$AB$27,MATCH(U408,【参考】数式用!$B$4:$AB$4,0)+1,0),"")))</f>
        <v>#N/A</v>
      </c>
      <c r="W408" s="847" t="s">
        <v>114</v>
      </c>
      <c r="X408" s="924"/>
      <c r="Y408" s="668" t="s">
        <v>115</v>
      </c>
      <c r="Z408" s="924"/>
      <c r="AA408" s="668" t="s">
        <v>406</v>
      </c>
      <c r="AB408" s="924"/>
      <c r="AC408" s="668" t="s">
        <v>115</v>
      </c>
      <c r="AD408" s="924"/>
      <c r="AE408" s="668" t="s">
        <v>116</v>
      </c>
      <c r="AF408" s="668" t="s">
        <v>127</v>
      </c>
      <c r="AG408" s="668" t="str">
        <f aca="false">IF(X408&gt;=1,(AB408*12+AD408)-(X408*12+Z408)+1,"")</f>
        <v/>
      </c>
      <c r="AH408" s="850" t="s">
        <v>407</v>
      </c>
      <c r="AI408" s="851" t="str">
        <f aca="false">IFERROR(ROUNDDOWN(ROUND(L406*V408,0)*M406,0)*AG408,"")</f>
        <v/>
      </c>
      <c r="AJ408" s="925" t="str">
        <f aca="false">IFERROR(ROUNDDOWN(ROUND((L406*(V408-AX406)),0)*M406,0)*AG408,"")</f>
        <v/>
      </c>
      <c r="AK408" s="853" t="e">
        <f aca="false">IFERROR(ROUNDDOWN(ROUNDDOWN(ROUND(L406*VLOOKUP(K406,【参考】数式用!$A$5:$AB$27,MATCH("新加算Ⅳ",【参考】数式用!$B$4:$AB$4,0)+1,0),0)*M406,0)*AG408*0.5,0),"")),0),0),0))</f>
        <v>#N/A</v>
      </c>
      <c r="AL408" s="926"/>
      <c r="AM408" s="941" t="e">
        <f aca="false">IFERROR(IF('別紙様式2-2（４・５月分）'!Q310="ベア加算","", IF(OR(U408="新加算Ⅰ",U408="新加算Ⅱ",U408="新加算Ⅲ",U408="新加算Ⅳ"),ROUNDDOWN(ROUND(L406*VLOOKUP(K406,【参考】数式用!$A$5:$I$27,MATCH("ベア加算",【参考】数式用!$B$4:$I$4,0)+1,0),0)*M406,0)*AG408,"")),"")),0),0))))</f>
        <v>#N/A</v>
      </c>
      <c r="AN408" s="928"/>
      <c r="AO408" s="931"/>
      <c r="AP408" s="930"/>
      <c r="AQ408" s="931"/>
      <c r="AR408" s="932"/>
      <c r="AS408" s="933"/>
      <c r="AT408" s="921"/>
      <c r="AU408" s="612"/>
      <c r="AV408" s="832" t="str">
        <f aca="false">IF(OR(AB406&lt;&gt;7,AD406&lt;&gt;3),"V列に色付け","")</f>
        <v/>
      </c>
      <c r="AW408" s="878"/>
      <c r="AX408" s="834"/>
      <c r="AY408" s="934"/>
      <c r="AZ408" s="836" t="e">
        <f aca="false">IF(AM408&lt;&gt;"",IF(AN408="○","入力済","未入力"),"")</f>
        <v>#N/A</v>
      </c>
      <c r="BA408" s="836" t="str">
        <f aca="false">IF(OR(U408="新加算Ⅰ",U408="新加算Ⅱ",U408="新加算Ⅲ",U408="新加算Ⅳ",U408="新加算Ⅴ（１）",U408="新加算Ⅴ（２）",U408="新加算Ⅴ（３）",U408="新加算ⅠⅤ（４）",U408="新加算Ⅴ（５）",U408="新加算Ⅴ（６）",U408="新加算Ⅴ（８）",U408="新加算Ⅴ（11）"),IF(OR(AO408="○",AO408="令和６年度中に満たす"),"入力済","未入力"),"")</f>
        <v/>
      </c>
      <c r="BB408" s="836" t="str">
        <f aca="false">IF(OR(U408="新加算Ⅴ（７）",U408="新加算Ⅴ（９）",U408="新加算Ⅴ（10）",U408="新加算Ⅴ（12）",U408="新加算Ⅴ（13）",U408="新加算Ⅴ（14）"),IF(OR(AP408="○",AP408="令和６年度中に満たす"),"入力済","未入力"),"")</f>
        <v/>
      </c>
      <c r="BC408" s="836" t="str">
        <f aca="false">IF(OR(U408="新加算Ⅰ",U408="新加算Ⅱ",U408="新加算Ⅲ",U408="新加算Ⅴ（１）",U408="新加算Ⅴ（３）",U408="新加算Ⅴ（８）"),IF(OR(AQ408="○",AQ408="令和６年度中に満たす"),"入力済","未入力"),"")</f>
        <v/>
      </c>
      <c r="BD408" s="935" t="str">
        <f aca="false">IF(OR(U408="新加算Ⅰ",U408="新加算Ⅱ",U408="新加算Ⅴ（１）",U408="新加算Ⅴ（２）",U408="新加算Ⅴ（３）",U408="新加算Ⅴ（４）",U408="新加算Ⅴ（５）",U408="新加算Ⅴ（６）",U408="新加算Ⅴ（７）",U408="新加算Ⅴ（９）",U408="新加算Ⅴ（10）",U408="新加算Ⅴ（12）"),IF(OR(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（病院等（老健以外）)",K406&lt;&gt;"（介護予防）短期入所療養介護（医療院）"),AR408&lt;&gt;""),1,""),"")</f>
        <v/>
      </c>
      <c r="BE408" s="832" t="str">
        <f aca="false">IF(OR(U408="新加算Ⅰ",U408="新加算Ⅴ（１）",U408="新加算Ⅴ（２）",U408="新加算Ⅴ（５）",U408="新加算Ⅴ（７）",U408="新加算Ⅴ（10）"),IF(AS408="","未入力","入力済"),"")</f>
        <v/>
      </c>
      <c r="BF408" s="832" t="str">
        <f aca="false">G406</f>
        <v/>
      </c>
      <c r="BG408" s="832"/>
      <c r="BH408" s="832"/>
    </row>
    <row r="409" customFormat="false" ht="30" hidden="false" customHeight="true" outlineLevel="0" collapsed="false">
      <c r="A409" s="617"/>
      <c r="B409" s="732"/>
      <c r="C409" s="732"/>
      <c r="D409" s="732"/>
      <c r="E409" s="732"/>
      <c r="F409" s="732"/>
      <c r="G409" s="733"/>
      <c r="H409" s="733"/>
      <c r="I409" s="733"/>
      <c r="J409" s="861"/>
      <c r="K409" s="733"/>
      <c r="L409" s="862"/>
      <c r="M409" s="863"/>
      <c r="N409" s="860" t="str">
        <f aca="false">IF('別紙様式2-2（４・５月分）'!Q310="","",'別紙様式2-2（４・５月分）'!Q310)</f>
        <v/>
      </c>
      <c r="O409" s="864"/>
      <c r="P409" s="874"/>
      <c r="Q409" s="877"/>
      <c r="R409" s="875"/>
      <c r="S409" s="870"/>
      <c r="T409" s="844"/>
      <c r="U409" s="923"/>
      <c r="V409" s="871"/>
      <c r="W409" s="847"/>
      <c r="X409" s="924"/>
      <c r="Y409" s="668"/>
      <c r="Z409" s="924"/>
      <c r="AA409" s="668"/>
      <c r="AB409" s="924"/>
      <c r="AC409" s="668"/>
      <c r="AD409" s="924"/>
      <c r="AE409" s="668"/>
      <c r="AF409" s="668"/>
      <c r="AG409" s="668"/>
      <c r="AH409" s="850"/>
      <c r="AI409" s="851"/>
      <c r="AJ409" s="925"/>
      <c r="AK409" s="853"/>
      <c r="AL409" s="926"/>
      <c r="AM409" s="941"/>
      <c r="AN409" s="928"/>
      <c r="AO409" s="931"/>
      <c r="AP409" s="930"/>
      <c r="AQ409" s="931"/>
      <c r="AR409" s="932"/>
      <c r="AS409" s="933"/>
      <c r="AT409" s="936" t="str">
        <f aca="false">IF(AV408="","",IF(OR(U408="",AND(N409="ベア加算なし",OR(U408="新加算Ⅰ",U408="新加算Ⅱ",U408="新加算Ⅲ",U408="新加算Ⅳ"),AN408=""),AND(OR(U408="新加算Ⅰ",U408="新加算Ⅱ",U408="新加算Ⅲ",U408="新加算Ⅳ"),AO408=""),AND(OR(U408="新加算Ⅰ",U408="新加算Ⅱ",U408="新加算Ⅲ"),AQ408=""),AND(OR(U408="新加算Ⅰ",U408="新加算Ⅱ"),AR408=""),AND(OR(U408="新加算Ⅰ"),AS408="")),"！記入が必要な欄（ピンク色のセル）に空欄があります。空欄を埋めてください。",""))</f>
        <v/>
      </c>
      <c r="AU409" s="612"/>
      <c r="AV409" s="832"/>
      <c r="AW409" s="878" t="str">
        <f aca="false">IF('別紙様式2-2（４・５月分）'!O310="","",'別紙様式2-2（４・５月分）'!O310)</f>
        <v/>
      </c>
      <c r="AX409" s="834"/>
      <c r="AY409" s="937"/>
      <c r="AZ409" s="836" t="str">
        <f aca="false">IF(OR(U409="新加算Ⅰ",U409="新加算Ⅱ",U409="新加算Ⅲ",U409="新加算Ⅳ",U409="新加算Ⅴ（１）",U409="新加算Ⅴ（２）",U409="新加算Ⅴ（３）",U409="新加算ⅠⅤ（４）",U409="新加算Ⅴ（５）",U409="新加算Ⅴ（６）",U409="新加算Ⅴ（８）",U409="新加算Ⅴ（11）"),IF(AJ409="○","","未入力"),"")</f>
        <v/>
      </c>
      <c r="BA409" s="836" t="str">
        <f aca="false">IF(OR(V409="新加算Ⅰ",V409="新加算Ⅱ",V409="新加算Ⅲ",V409="新加算Ⅳ",V409="新加算Ⅴ（１）",V409="新加算Ⅴ（２）",V409="新加算Ⅴ（３）",V409="新加算ⅠⅤ（４）",V409="新加算Ⅴ（５）",V409="新加算Ⅴ（６）",V409="新加算Ⅴ（８）",V409="新加算Ⅴ（11）"),IF(AK409="○","","未入力"),"")</f>
        <v/>
      </c>
      <c r="BB409" s="836" t="str">
        <f aca="false">IF(OR(V409="新加算Ⅴ（７）",V409="新加算Ⅴ（９）",V409="新加算Ⅴ（10）",V409="新加算Ⅴ（12）",V409="新加算Ⅴ（13）",V409="新加算Ⅴ（14）"),IF(AL409="○","","未入力"),"")</f>
        <v/>
      </c>
      <c r="BC409" s="836" t="str">
        <f aca="false">IF(OR(V409="新加算Ⅰ",V409="新加算Ⅱ",V409="新加算Ⅲ",V409="新加算Ⅴ（１）",V409="新加算Ⅴ（３）",V409="新加算Ⅴ（８）"),IF(AM409="○","","未入力"),"")</f>
        <v/>
      </c>
      <c r="BD409" s="935" t="str">
        <f aca="false">IF(OR(V409="新加算Ⅰ",V409="新加算Ⅱ",V409="新加算Ⅴ（１）",V409="新加算Ⅴ（２）",V409="新加算Ⅴ（３）",V409="新加算Ⅴ（４）",V409="新加算Ⅴ（５）",V409="新加算Ⅴ（６）",V409="新加算Ⅴ（７）",V409="新加算Ⅴ（９）",V409="新加算Ⅴ（10）",V409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9" s="832" t="str">
        <f aca="false">IF(AND(U409&lt;&gt;"（参考）令和７年度の移行予定",OR(V409="新加算Ⅰ",V409="新加算Ⅴ（１）",V409="新加算Ⅴ（２）",V409="新加算Ⅴ（５）",V409="新加算Ⅴ（７）",V409="新加算Ⅴ（10）")),IF(AO409="","未入力",IF(AO409="いずれも取得していない","要件を満たさない","")),"")</f>
        <v/>
      </c>
      <c r="BF409" s="832" t="str">
        <f aca="false">G406</f>
        <v/>
      </c>
      <c r="BG409" s="832"/>
      <c r="BH409" s="832"/>
    </row>
    <row r="410" customFormat="false" ht="30" hidden="false" customHeight="true" outlineLevel="0" collapsed="false">
      <c r="A410" s="731" t="n">
        <v>100</v>
      </c>
      <c r="B410" s="618" t="str">
        <f aca="false">IF(基本情報入力シート!C153="","",基本情報入力シート!C153)</f>
        <v/>
      </c>
      <c r="C410" s="618"/>
      <c r="D410" s="618"/>
      <c r="E410" s="618"/>
      <c r="F410" s="618"/>
      <c r="G410" s="619" t="str">
        <f aca="false">IF(基本情報入力シート!M153="","",基本情報入力シート!M153)</f>
        <v/>
      </c>
      <c r="H410" s="619" t="str">
        <f aca="false">IF(基本情報入力シート!R153="","",基本情報入力シート!R153)</f>
        <v/>
      </c>
      <c r="I410" s="619" t="str">
        <f aca="false">IF(基本情報入力シート!W153="","",基本情報入力シート!W153)</f>
        <v/>
      </c>
      <c r="J410" s="809" t="str">
        <f aca="false">IF(基本情報入力シート!X153="","",基本情報入力シート!X153)</f>
        <v/>
      </c>
      <c r="K410" s="619" t="str">
        <f aca="false">IF(基本情報入力シート!Y153="","",基本情報入力シート!Y153)</f>
        <v/>
      </c>
      <c r="L410" s="810" t="str">
        <f aca="false">IF(基本情報入力シート!AB153="","",基本情報入力シート!AB153)</f>
        <v/>
      </c>
      <c r="M410" s="811" t="e">
        <f aca="false">IF(基本情報入力シート!AC153="","",基本情報入力シート!AC153)</f>
        <v>#N/A</v>
      </c>
      <c r="N410" s="812" t="str">
        <f aca="false">IF('別紙様式2-2（４・５月分）'!Q311="","",'別紙様式2-2（４・５月分）'!Q311)</f>
        <v/>
      </c>
      <c r="O410" s="864" t="e">
        <f aca="false">IF(SUM('別紙様式2-2（４・５月分）'!R311:R313)=0,"",SUM('別紙様式2-2（４・５月分）'!R311:R313))</f>
        <v>#N/A</v>
      </c>
      <c r="P410" s="814" t="e">
        <f aca="false">IFERROR(VLOOKUP('別紙様式2-2（４・５月分）'!AR311,【参考】数式用!$AT$5:$AU$22,2,FALSE),"")))</f>
        <v>#N/A</v>
      </c>
      <c r="Q410" s="814"/>
      <c r="R410" s="814"/>
      <c r="S410" s="865" t="e">
        <f aca="false">IFERROR(VLOOKUP(K410,【参考】数式用!$A$5:$AB$27,MATCH(P410,【参考】数式用!$B$4:$AB$4,0)+1,0),"")))</f>
        <v>#N/A</v>
      </c>
      <c r="T410" s="816" t="s">
        <v>463</v>
      </c>
      <c r="U410" s="904" t="str">
        <f aca="false">IF('別紙様式2-3（６月以降分）'!U410="","",'別紙様式2-3（６月以降分）'!U410)</f>
        <v/>
      </c>
      <c r="V410" s="866" t="e">
        <f aca="false">IFERROR(VLOOKUP(K410,【参考】数式用!$A$5:$AB$27,MATCH(U410,【参考】数式用!$B$4:$AB$4,0)+1,0),"")))</f>
        <v>#N/A</v>
      </c>
      <c r="W410" s="819" t="s">
        <v>114</v>
      </c>
      <c r="X410" s="905" t="n">
        <f aca="false">'別紙様式2-3（６月以降分）'!X410</f>
        <v>6</v>
      </c>
      <c r="Y410" s="627" t="s">
        <v>115</v>
      </c>
      <c r="Z410" s="905" t="n">
        <f aca="false">'別紙様式2-3（６月以降分）'!Z410</f>
        <v>6</v>
      </c>
      <c r="AA410" s="627" t="s">
        <v>406</v>
      </c>
      <c r="AB410" s="905" t="n">
        <f aca="false">'別紙様式2-3（６月以降分）'!AB410</f>
        <v>7</v>
      </c>
      <c r="AC410" s="627" t="s">
        <v>115</v>
      </c>
      <c r="AD410" s="905" t="n">
        <f aca="false">'別紙様式2-3（６月以降分）'!AD410</f>
        <v>3</v>
      </c>
      <c r="AE410" s="627" t="s">
        <v>116</v>
      </c>
      <c r="AF410" s="627" t="s">
        <v>127</v>
      </c>
      <c r="AG410" s="627" t="n">
        <f aca="false">IF(X410&gt;=1,(AB410*12+AD410)-(X410*12+Z410)+1,"")</f>
        <v>10</v>
      </c>
      <c r="AH410" s="822" t="s">
        <v>407</v>
      </c>
      <c r="AI410" s="867" t="str">
        <f aca="false">'別紙様式2-3（６月以降分）'!AI410</f>
        <v/>
      </c>
      <c r="AJ410" s="906" t="str">
        <f aca="false">'別紙様式2-3（６月以降分）'!AJ410</f>
        <v/>
      </c>
      <c r="AK410" s="938" t="n">
        <f aca="false">'別紙様式2-3（６月以降分）'!AK410</f>
        <v>0</v>
      </c>
      <c r="AL410" s="908" t="str">
        <f aca="false">IF('別紙様式2-3（６月以降分）'!AL410="","",'別紙様式2-3（６月以降分）'!AL410)</f>
        <v/>
      </c>
      <c r="AM410" s="909" t="n">
        <f aca="false">'別紙様式2-3（６月以降分）'!AM410</f>
        <v>0</v>
      </c>
      <c r="AN410" s="910" t="str">
        <f aca="false">IF('別紙様式2-3（６月以降分）'!AN410="","",'別紙様式2-3（６月以降分）'!AN410)</f>
        <v/>
      </c>
      <c r="AO410" s="705" t="str">
        <f aca="false">IF('別紙様式2-3（６月以降分）'!AO410="","",'別紙様式2-3（６月以降分）'!AO410)</f>
        <v/>
      </c>
      <c r="AP410" s="912" t="str">
        <f aca="false">IF('別紙様式2-3（６月以降分）'!AP410="","",'別紙様式2-3（６月以降分）'!AP410)</f>
        <v/>
      </c>
      <c r="AQ410" s="705" t="str">
        <f aca="false">IF('別紙様式2-3（６月以降分）'!AQ410="","",'別紙様式2-3（６月以降分）'!AQ410)</f>
        <v/>
      </c>
      <c r="AR410" s="914" t="str">
        <f aca="false">IF('別紙様式2-3（６月以降分）'!AR410="","",'別紙様式2-3（６月以降分）'!AR410)</f>
        <v/>
      </c>
      <c r="AS410" s="915" t="str">
        <f aca="false">IF('別紙様式2-3（６月以降分）'!AS410="","",'別紙様式2-3（６月以降分）'!AS410)</f>
        <v/>
      </c>
      <c r="AT410" s="916" t="str">
        <f aca="false">IF(AV412="","",IF(V412&lt;V410,"！加算の要件上は問題ありませんが、令和６年度当初の新加算の加算率と比較して、移行後の加算率が下がる計画になっています。",""))</f>
        <v/>
      </c>
      <c r="AU410" s="939"/>
      <c r="AV410" s="918"/>
      <c r="AW410" s="878" t="str">
        <f aca="false">IF('別紙様式2-2（４・５月分）'!O311="","",'別紙様式2-2（４・５月分）'!O311)</f>
        <v/>
      </c>
      <c r="AX410" s="834" t="e">
        <f aca="false">IF(SUM('別紙様式2-2（４・５月分）'!P311:P313)=0,"",SUM('別紙様式2-2（４・５月分）'!P311:P313))</f>
        <v>#N/A</v>
      </c>
      <c r="AY410" s="940" t="e">
        <f aca="false">IFERROR(VLOOKUP(K410,【参考】数式用!$AJ$2:$AK$24,2,FALSE),"")))</f>
        <v>#N/A</v>
      </c>
      <c r="AZ410" s="685"/>
      <c r="BE410" s="12"/>
      <c r="BF410" s="832" t="str">
        <f aca="false">G410</f>
        <v/>
      </c>
      <c r="BG410" s="832"/>
      <c r="BH410" s="832"/>
    </row>
    <row r="411" customFormat="false" ht="15" hidden="false" customHeight="true" outlineLevel="0" collapsed="false">
      <c r="A411" s="731"/>
      <c r="B411" s="618"/>
      <c r="C411" s="618"/>
      <c r="D411" s="618"/>
      <c r="E411" s="618"/>
      <c r="F411" s="618"/>
      <c r="G411" s="619"/>
      <c r="H411" s="619"/>
      <c r="I411" s="619"/>
      <c r="J411" s="809"/>
      <c r="K411" s="619"/>
      <c r="L411" s="810"/>
      <c r="M411" s="811"/>
      <c r="N411" s="838" t="str">
        <f aca="false">IF('別紙様式2-2（４・５月分）'!Q312="","",'別紙様式2-2（４・５月分）'!Q312)</f>
        <v/>
      </c>
      <c r="O411" s="864"/>
      <c r="P411" s="814"/>
      <c r="Q411" s="814"/>
      <c r="R411" s="814"/>
      <c r="S411" s="865"/>
      <c r="T411" s="816"/>
      <c r="U411" s="904"/>
      <c r="V411" s="866"/>
      <c r="W411" s="819"/>
      <c r="X411" s="905"/>
      <c r="Y411" s="627"/>
      <c r="Z411" s="905"/>
      <c r="AA411" s="627"/>
      <c r="AB411" s="905"/>
      <c r="AC411" s="627"/>
      <c r="AD411" s="905"/>
      <c r="AE411" s="627"/>
      <c r="AF411" s="627"/>
      <c r="AG411" s="627"/>
      <c r="AH411" s="822"/>
      <c r="AI411" s="867"/>
      <c r="AJ411" s="906"/>
      <c r="AK411" s="938"/>
      <c r="AL411" s="908"/>
      <c r="AM411" s="909"/>
      <c r="AN411" s="910"/>
      <c r="AO411" s="705"/>
      <c r="AP411" s="912"/>
      <c r="AQ411" s="705"/>
      <c r="AR411" s="914"/>
      <c r="AS411" s="915"/>
      <c r="AT411" s="921" t="str">
        <f aca="false">IF(AV412="","",IF(OR(AB412="",AB412&lt;&gt;7,AD412="",AD412&lt;&gt;3),"！算定期間の終わりが令和７年３月になっていません。年度内の廃止予定等がなければ、算定対象月を令和７年３月にしてください。",""))</f>
        <v/>
      </c>
      <c r="AU411" s="939"/>
      <c r="AV411" s="918"/>
      <c r="AW411" s="878" t="str">
        <f aca="false">IF('別紙様式2-2（４・５月分）'!O312="","",'別紙様式2-2（４・５月分）'!O312)</f>
        <v/>
      </c>
      <c r="AX411" s="834"/>
      <c r="AY411" s="940"/>
      <c r="AZ411" s="574"/>
      <c r="BE411" s="12"/>
      <c r="BF411" s="832" t="str">
        <f aca="false">G410</f>
        <v/>
      </c>
      <c r="BG411" s="832"/>
      <c r="BH411" s="832"/>
    </row>
    <row r="412" customFormat="false" ht="15" hidden="false" customHeight="true" outlineLevel="0" collapsed="false">
      <c r="A412" s="731"/>
      <c r="B412" s="618"/>
      <c r="C412" s="618"/>
      <c r="D412" s="618"/>
      <c r="E412" s="618"/>
      <c r="F412" s="618"/>
      <c r="G412" s="619"/>
      <c r="H412" s="619"/>
      <c r="I412" s="619"/>
      <c r="J412" s="809"/>
      <c r="K412" s="619"/>
      <c r="L412" s="810"/>
      <c r="M412" s="811"/>
      <c r="N412" s="838"/>
      <c r="O412" s="864"/>
      <c r="P412" s="874" t="s">
        <v>118</v>
      </c>
      <c r="Q412" s="877" t="e">
        <f aca="false">IFERROR(VLOOKUP('別紙様式2-2（４・５月分）'!AR311,【参考】数式用!$AT$5:$AV$22,3,FALSE),"")))</f>
        <v>#N/A</v>
      </c>
      <c r="R412" s="875" t="s">
        <v>120</v>
      </c>
      <c r="S412" s="876" t="e">
        <f aca="false">IFERROR(VLOOKUP(K410,【参考】数式用!$A$5:$AB$27,MATCH(Q412,【参考】数式用!$B$4:$AB$4,0)+1,0),"")))</f>
        <v>#N/A</v>
      </c>
      <c r="T412" s="844" t="s">
        <v>464</v>
      </c>
      <c r="U412" s="923"/>
      <c r="V412" s="871" t="e">
        <f aca="false">IFERROR(VLOOKUP(K410,【参考】数式用!$A$5:$AB$27,MATCH(U412,【参考】数式用!$B$4:$AB$4,0)+1,0),"")))</f>
        <v>#N/A</v>
      </c>
      <c r="W412" s="847" t="s">
        <v>114</v>
      </c>
      <c r="X412" s="924"/>
      <c r="Y412" s="668" t="s">
        <v>115</v>
      </c>
      <c r="Z412" s="924"/>
      <c r="AA412" s="668" t="s">
        <v>406</v>
      </c>
      <c r="AB412" s="924"/>
      <c r="AC412" s="668" t="s">
        <v>115</v>
      </c>
      <c r="AD412" s="924"/>
      <c r="AE412" s="668" t="s">
        <v>116</v>
      </c>
      <c r="AF412" s="668" t="s">
        <v>127</v>
      </c>
      <c r="AG412" s="668" t="str">
        <f aca="false">IF(X412&gt;=1,(AB412*12+AD412)-(X412*12+Z412)+1,"")</f>
        <v/>
      </c>
      <c r="AH412" s="850" t="s">
        <v>407</v>
      </c>
      <c r="AI412" s="851" t="str">
        <f aca="false">IFERROR(ROUNDDOWN(ROUND(L410*V412,0)*M410,0)*AG412,"")</f>
        <v/>
      </c>
      <c r="AJ412" s="925" t="str">
        <f aca="false">IFERROR(ROUNDDOWN(ROUND((L410*(V412-AX410)),0)*M410,0)*AG412,"")</f>
        <v/>
      </c>
      <c r="AK412" s="853" t="e">
        <f aca="false">IFERROR(ROUNDDOWN(ROUNDDOWN(ROUND(L410*VLOOKUP(K410,【参考】数式用!$A$5:$AB$27,MATCH("新加算Ⅳ",【参考】数式用!$B$4:$AB$4,0)+1,0),0)*M410,0)*AG412*0.5,0),"")),0),0),0))</f>
        <v>#N/A</v>
      </c>
      <c r="AL412" s="926"/>
      <c r="AM412" s="941" t="e">
        <f aca="false">IFERROR(IF('別紙様式2-2（４・５月分）'!Q313="ベア加算","", IF(OR(U412="新加算Ⅰ",U412="新加算Ⅱ",U412="新加算Ⅲ",U412="新加算Ⅳ"),ROUNDDOWN(ROUND(L410*VLOOKUP(K410,【参考】数式用!$A$5:$I$27,MATCH("ベア加算",【参考】数式用!$B$4:$I$4,0)+1,0),0)*M410,0)*AG412,"")),"")),0),0))))</f>
        <v>#N/A</v>
      </c>
      <c r="AN412" s="928"/>
      <c r="AO412" s="931"/>
      <c r="AP412" s="930"/>
      <c r="AQ412" s="931"/>
      <c r="AR412" s="932"/>
      <c r="AS412" s="933"/>
      <c r="AT412" s="921"/>
      <c r="AU412" s="612"/>
      <c r="AV412" s="832" t="str">
        <f aca="false">IF(OR(AB410&lt;&gt;7,AD410&lt;&gt;3),"V列に色付け","")</f>
        <v/>
      </c>
      <c r="AW412" s="878"/>
      <c r="AX412" s="834"/>
      <c r="AY412" s="934"/>
      <c r="AZ412" s="836" t="e">
        <f aca="false">IF(AM412&lt;&gt;"",IF(AN412="○","入力済","未入力"),"")</f>
        <v>#N/A</v>
      </c>
      <c r="BA412" s="836" t="str">
        <f aca="false">IF(OR(U412="新加算Ⅰ",U412="新加算Ⅱ",U412="新加算Ⅲ",U412="新加算Ⅳ",U412="新加算Ⅴ（１）",U412="新加算Ⅴ（２）",U412="新加算Ⅴ（３）",U412="新加算ⅠⅤ（４）",U412="新加算Ⅴ（５）",U412="新加算Ⅴ（６）",U412="新加算Ⅴ（８）",U412="新加算Ⅴ（11）"),IF(OR(AO412="○",AO412="令和６年度中に満たす"),"入力済","未入力"),"")</f>
        <v/>
      </c>
      <c r="BB412" s="836" t="str">
        <f aca="false">IF(OR(U412="新加算Ⅴ（７）",U412="新加算Ⅴ（９）",U412="新加算Ⅴ（10）",U412="新加算Ⅴ（12）",U412="新加算Ⅴ（13）",U412="新加算Ⅴ（14）"),IF(OR(AP412="○",AP412="令和６年度中に満たす"),"入力済","未入力"),"")</f>
        <v/>
      </c>
      <c r="BC412" s="836" t="str">
        <f aca="false">IF(OR(U412="新加算Ⅰ",U412="新加算Ⅱ",U412="新加算Ⅲ",U412="新加算Ⅴ（１）",U412="新加算Ⅴ（３）",U412="新加算Ⅴ（８）"),IF(OR(AQ412="○",AQ412="令和６年度中に満たす"),"入力済","未入力"),"")</f>
        <v/>
      </c>
      <c r="BD412" s="935" t="str">
        <f aca="false">IF(OR(U412="新加算Ⅰ",U412="新加算Ⅱ",U412="新加算Ⅴ（１）",U412="新加算Ⅴ（２）",U412="新加算Ⅴ（３）",U412="新加算Ⅴ（４）",U412="新加算Ⅴ（５）",U412="新加算Ⅴ（６）",U412="新加算Ⅴ（７）",U412="新加算Ⅴ（９）",U412="新加算Ⅴ（10）",U412="新加算Ⅴ（12）"),IF(OR(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（病院等（老健以外）)",K410&lt;&gt;"（介護予防）短期入所療養介護（医療院）"),AR412&lt;&gt;""),1,""),"")</f>
        <v/>
      </c>
      <c r="BE412" s="832" t="str">
        <f aca="false">IF(OR(U412="新加算Ⅰ",U412="新加算Ⅴ（１）",U412="新加算Ⅴ（２）",U412="新加算Ⅴ（５）",U412="新加算Ⅴ（７）",U412="新加算Ⅴ（10）"),IF(AS412="","未入力","入力済"),"")</f>
        <v/>
      </c>
      <c r="BF412" s="832" t="str">
        <f aca="false">G410</f>
        <v/>
      </c>
      <c r="BG412" s="832"/>
      <c r="BH412" s="832"/>
    </row>
    <row r="413" customFormat="false" ht="30" hidden="false" customHeight="true" outlineLevel="0" collapsed="false">
      <c r="A413" s="731"/>
      <c r="B413" s="618"/>
      <c r="C413" s="618"/>
      <c r="D413" s="618"/>
      <c r="E413" s="618"/>
      <c r="F413" s="618"/>
      <c r="G413" s="619"/>
      <c r="H413" s="619"/>
      <c r="I413" s="619"/>
      <c r="J413" s="809"/>
      <c r="K413" s="619"/>
      <c r="L413" s="810"/>
      <c r="M413" s="811"/>
      <c r="N413" s="860" t="str">
        <f aca="false">IF('別紙様式2-2（４・５月分）'!Q313="","",'別紙様式2-2（４・５月分）'!Q313)</f>
        <v/>
      </c>
      <c r="O413" s="864"/>
      <c r="P413" s="874"/>
      <c r="Q413" s="877"/>
      <c r="R413" s="875"/>
      <c r="S413" s="876"/>
      <c r="T413" s="844"/>
      <c r="U413" s="923"/>
      <c r="V413" s="871"/>
      <c r="W413" s="847"/>
      <c r="X413" s="924"/>
      <c r="Y413" s="668"/>
      <c r="Z413" s="924"/>
      <c r="AA413" s="668"/>
      <c r="AB413" s="924"/>
      <c r="AC413" s="668"/>
      <c r="AD413" s="924"/>
      <c r="AE413" s="668"/>
      <c r="AF413" s="668"/>
      <c r="AG413" s="668"/>
      <c r="AH413" s="850"/>
      <c r="AI413" s="851"/>
      <c r="AJ413" s="925"/>
      <c r="AK413" s="853"/>
      <c r="AL413" s="926"/>
      <c r="AM413" s="941"/>
      <c r="AN413" s="928"/>
      <c r="AO413" s="931"/>
      <c r="AP413" s="930"/>
      <c r="AQ413" s="931"/>
      <c r="AR413" s="932"/>
      <c r="AS413" s="933"/>
      <c r="AT413" s="936" t="str">
        <f aca="false">IF(AV412="","",IF(OR(U412="",AND(N413="ベア加算なし",OR(U412="新加算Ⅰ",U412="新加算Ⅱ",U412="新加算Ⅲ",U412="新加算Ⅳ"),AN412=""),AND(OR(U412="新加算Ⅰ",U412="新加算Ⅱ",U412="新加算Ⅲ",U412="新加算Ⅳ"),AO412=""),AND(OR(U412="新加算Ⅰ",U412="新加算Ⅱ",U412="新加算Ⅲ"),AQ412=""),AND(OR(U412="新加算Ⅰ",U412="新加算Ⅱ"),AR412=""),AND(OR(U412="新加算Ⅰ"),AS412="")),"！記入が必要な欄（ピンク色のセル）に空欄があります。空欄を埋めてください。",""))</f>
        <v/>
      </c>
      <c r="AU413" s="612"/>
      <c r="AV413" s="832"/>
      <c r="AW413" s="878" t="str">
        <f aca="false">IF('別紙様式2-2（４・５月分）'!O313="","",'別紙様式2-2（４・５月分）'!O313)</f>
        <v/>
      </c>
      <c r="AX413" s="834"/>
      <c r="AY413" s="937"/>
      <c r="AZ413" s="836" t="str">
        <f aca="false">IF(OR(U413="新加算Ⅰ",U413="新加算Ⅱ",U413="新加算Ⅲ",U413="新加算Ⅳ",U413="新加算Ⅴ（１）",U413="新加算Ⅴ（２）",U413="新加算Ⅴ（３）",U413="新加算ⅠⅤ（４）",U413="新加算Ⅴ（５）",U413="新加算Ⅴ（６）",U413="新加算Ⅴ（８）",U413="新加算Ⅴ（11）"),IF(AJ413="○","","未入力"),"")</f>
        <v/>
      </c>
      <c r="BA413" s="836" t="str">
        <f aca="false">IF(OR(V413="新加算Ⅰ",V413="新加算Ⅱ",V413="新加算Ⅲ",V413="新加算Ⅳ",V413="新加算Ⅴ（１）",V413="新加算Ⅴ（２）",V413="新加算Ⅴ（３）",V413="新加算ⅠⅤ（４）",V413="新加算Ⅴ（５）",V413="新加算Ⅴ（６）",V413="新加算Ⅴ（８）",V413="新加算Ⅴ（11）"),IF(AK413="○","","未入力"),"")</f>
        <v/>
      </c>
      <c r="BB413" s="836" t="str">
        <f aca="false">IF(OR(V413="新加算Ⅴ（７）",V413="新加算Ⅴ（９）",V413="新加算Ⅴ（10）",V413="新加算Ⅴ（12）",V413="新加算Ⅴ（13）",V413="新加算Ⅴ（14）"),IF(AL413="○","","未入力"),"")</f>
        <v/>
      </c>
      <c r="BC413" s="836" t="str">
        <f aca="false">IF(OR(V413="新加算Ⅰ",V413="新加算Ⅱ",V413="新加算Ⅲ",V413="新加算Ⅴ（１）",V413="新加算Ⅴ（３）",V413="新加算Ⅴ（８）"),IF(AM413="○","","未入力"),"")</f>
        <v/>
      </c>
      <c r="BD413" s="935" t="str">
        <f aca="false">IF(OR(V413="新加算Ⅰ",V413="新加算Ⅱ",V413="新加算Ⅴ（１）",V413="新加算Ⅴ（２）",V413="新加算Ⅴ（３）",V413="新加算Ⅴ（４）",V413="新加算Ⅴ（５）",V413="新加算Ⅴ（６）",V413="新加算Ⅴ（７）",V413="新加算Ⅴ（９）",V413="新加算Ⅴ（10）",V413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13" s="832" t="str">
        <f aca="false">IF(AND(U413&lt;&gt;"（参考）令和７年度の移行予定",OR(V413="新加算Ⅰ",V413="新加算Ⅴ（１）",V413="新加算Ⅴ（２）",V413="新加算Ⅴ（５）",V413="新加算Ⅴ（７）",V413="新加算Ⅴ（10）")),IF(AO413="","未入力",IF(AO413="いずれも取得していない","要件を満たさない","")),"")</f>
        <v/>
      </c>
      <c r="BF413" s="832" t="str">
        <f aca="false">G410</f>
        <v/>
      </c>
      <c r="BG413" s="832"/>
      <c r="BH413" s="832"/>
    </row>
    <row r="414" customFormat="false" ht="17.25" hidden="false" customHeight="false" outlineLevel="0" collapsed="false">
      <c r="BD414" s="1"/>
      <c r="BE414" s="1"/>
      <c r="BF414" s="1"/>
      <c r="BG414" s="1"/>
      <c r="BH414" s="1"/>
    </row>
  </sheetData>
  <sheetProtection algorithmName="SHA-512" hashValue="uu+kABjk34gw8AAXxtnHkT1J4e5M9FutG13/ut/QsDkvN+v3XYJP4wPOEx9UVW3ToOjmr7lAv8L0MWWZbqFKOg==" saltValue="NvuPpst3jZ/SGfs7RJAPlA==" spinCount="100000" sheet="true" formatCells="false" formatColumns="false" formatRows="false" sort="false" autoFilter="false"/>
  <autoFilter ref="A13:BH414"/>
  <mergeCells count="8538">
    <mergeCell ref="AQ1:AR1"/>
    <mergeCell ref="A3:C3"/>
    <mergeCell ref="D3:J3"/>
    <mergeCell ref="A5:K5"/>
    <mergeCell ref="B6:K6"/>
    <mergeCell ref="AK6:AQ6"/>
    <mergeCell ref="AV6:AW6"/>
    <mergeCell ref="B7:K7"/>
    <mergeCell ref="AK7:AQ7"/>
    <mergeCell ref="AV7:AW7"/>
    <mergeCell ref="AX7:AY7"/>
    <mergeCell ref="AZ7:BB7"/>
    <mergeCell ref="BC7:BE7"/>
    <mergeCell ref="B8:K8"/>
    <mergeCell ref="A9:L11"/>
    <mergeCell ref="AM11:AN11"/>
    <mergeCell ref="A12:A13"/>
    <mergeCell ref="B12:F13"/>
    <mergeCell ref="G12:G13"/>
    <mergeCell ref="H12:I12"/>
    <mergeCell ref="J12:J13"/>
    <mergeCell ref="K12:K13"/>
    <mergeCell ref="L12:L13"/>
    <mergeCell ref="M12:M13"/>
    <mergeCell ref="N12:N13"/>
    <mergeCell ref="O12:O13"/>
    <mergeCell ref="P12:R13"/>
    <mergeCell ref="S12:S13"/>
    <mergeCell ref="T12:U13"/>
    <mergeCell ref="V12:V13"/>
    <mergeCell ref="W12:AH13"/>
    <mergeCell ref="AI12:AI13"/>
    <mergeCell ref="AJ12:AJ13"/>
    <mergeCell ref="AK12:AL12"/>
    <mergeCell ref="AM12:AN12"/>
    <mergeCell ref="AO12:AP12"/>
    <mergeCell ref="AT12:AT13"/>
    <mergeCell ref="BF12:BH13"/>
    <mergeCell ref="A14:A17"/>
    <mergeCell ref="B14:F17"/>
    <mergeCell ref="G14:G17"/>
    <mergeCell ref="H14:H17"/>
    <mergeCell ref="I14:I17"/>
    <mergeCell ref="J14:J17"/>
    <mergeCell ref="K14:K17"/>
    <mergeCell ref="L14:L17"/>
    <mergeCell ref="M14:M17"/>
    <mergeCell ref="O14:O17"/>
    <mergeCell ref="P14:R15"/>
    <mergeCell ref="S14:S15"/>
    <mergeCell ref="T14:T15"/>
    <mergeCell ref="U14:U15"/>
    <mergeCell ref="V14:V15"/>
    <mergeCell ref="W14:W15"/>
    <mergeCell ref="X14:X15"/>
    <mergeCell ref="Y14:Y15"/>
    <mergeCell ref="Z14:Z15"/>
    <mergeCell ref="AA14:AA15"/>
    <mergeCell ref="AB14:AB15"/>
    <mergeCell ref="AC14:AC15"/>
    <mergeCell ref="AD14:AD15"/>
    <mergeCell ref="AE14:AE15"/>
    <mergeCell ref="AF14:AF15"/>
    <mergeCell ref="AG14:AG15"/>
    <mergeCell ref="AH14:AH15"/>
    <mergeCell ref="AI14:AI15"/>
    <mergeCell ref="AJ14:AJ15"/>
    <mergeCell ref="AK14:AK15"/>
    <mergeCell ref="AL14:AL15"/>
    <mergeCell ref="AM14:AM15"/>
    <mergeCell ref="AN14:AN15"/>
    <mergeCell ref="AO14:AO15"/>
    <mergeCell ref="AP14:AP15"/>
    <mergeCell ref="AQ14:AQ15"/>
    <mergeCell ref="AR14:AR15"/>
    <mergeCell ref="AS14:AS15"/>
    <mergeCell ref="AV14:AV15"/>
    <mergeCell ref="AX14:AX17"/>
    <mergeCell ref="AY14:AY15"/>
    <mergeCell ref="BF14:BH14"/>
    <mergeCell ref="N15:N16"/>
    <mergeCell ref="AT15:AT16"/>
    <mergeCell ref="AW15:AW16"/>
    <mergeCell ref="BF15:BH15"/>
    <mergeCell ref="P16:P17"/>
    <mergeCell ref="Q16:Q17"/>
    <mergeCell ref="R16:R17"/>
    <mergeCell ref="S16:S17"/>
    <mergeCell ref="T16:T17"/>
    <mergeCell ref="U16:U17"/>
    <mergeCell ref="V16:V17"/>
    <mergeCell ref="W16:W17"/>
    <mergeCell ref="X16:X17"/>
    <mergeCell ref="Y16:Y17"/>
    <mergeCell ref="Z16:Z17"/>
    <mergeCell ref="AA16:AA17"/>
    <mergeCell ref="AB16:AB17"/>
    <mergeCell ref="AC16:AC17"/>
    <mergeCell ref="AD16:AD17"/>
    <mergeCell ref="AE16:AE17"/>
    <mergeCell ref="AF16:AF17"/>
    <mergeCell ref="AG16:AG17"/>
    <mergeCell ref="AH16:AH17"/>
    <mergeCell ref="AI16:AI17"/>
    <mergeCell ref="AJ16:AJ17"/>
    <mergeCell ref="AK16:AK17"/>
    <mergeCell ref="AL16:AL17"/>
    <mergeCell ref="AM16:AM17"/>
    <mergeCell ref="AN16:AN17"/>
    <mergeCell ref="AO16:AO17"/>
    <mergeCell ref="AP16:AP17"/>
    <mergeCell ref="AQ16:AQ17"/>
    <mergeCell ref="AR16:AR17"/>
    <mergeCell ref="AS16:AS17"/>
    <mergeCell ref="AV16:AV17"/>
    <mergeCell ref="AZ16:AZ17"/>
    <mergeCell ref="BA16:BA17"/>
    <mergeCell ref="BB16:BB17"/>
    <mergeCell ref="BC16:BC17"/>
    <mergeCell ref="BD16:BD17"/>
    <mergeCell ref="BE16:BE17"/>
    <mergeCell ref="BF16:BH16"/>
    <mergeCell ref="BF17:BH17"/>
    <mergeCell ref="A18:A21"/>
    <mergeCell ref="B18:F21"/>
    <mergeCell ref="G18:G21"/>
    <mergeCell ref="H18:H21"/>
    <mergeCell ref="I18:I21"/>
    <mergeCell ref="J18:J21"/>
    <mergeCell ref="K18:K21"/>
    <mergeCell ref="L18:L21"/>
    <mergeCell ref="M18:M21"/>
    <mergeCell ref="O18:O21"/>
    <mergeCell ref="P18:R19"/>
    <mergeCell ref="S18:S19"/>
    <mergeCell ref="T18:T19"/>
    <mergeCell ref="U18:U19"/>
    <mergeCell ref="V18:V19"/>
    <mergeCell ref="W18:W19"/>
    <mergeCell ref="X18:X19"/>
    <mergeCell ref="Y18:Y19"/>
    <mergeCell ref="Z18:Z19"/>
    <mergeCell ref="AA18:AA19"/>
    <mergeCell ref="AB18:AB19"/>
    <mergeCell ref="AC18:AC19"/>
    <mergeCell ref="AD18:AD19"/>
    <mergeCell ref="AE18:AE19"/>
    <mergeCell ref="AF18:AF19"/>
    <mergeCell ref="AG18:AG19"/>
    <mergeCell ref="AH18:AH19"/>
    <mergeCell ref="AI18:AI19"/>
    <mergeCell ref="AJ18:AJ19"/>
    <mergeCell ref="AK18:AK19"/>
    <mergeCell ref="AL18:AL19"/>
    <mergeCell ref="AM18:AM19"/>
    <mergeCell ref="AN18:AN19"/>
    <mergeCell ref="AO18:AO19"/>
    <mergeCell ref="AP18:AP19"/>
    <mergeCell ref="AQ18:AQ19"/>
    <mergeCell ref="AR18:AR19"/>
    <mergeCell ref="AS18:AS19"/>
    <mergeCell ref="AV18:AV19"/>
    <mergeCell ref="AX18:AX21"/>
    <mergeCell ref="AY18:AY19"/>
    <mergeCell ref="BF18:BH18"/>
    <mergeCell ref="N19:N20"/>
    <mergeCell ref="AT19:AT20"/>
    <mergeCell ref="AW19:AW20"/>
    <mergeCell ref="BF19:BH19"/>
    <mergeCell ref="P20:P21"/>
    <mergeCell ref="Q20:Q21"/>
    <mergeCell ref="R20:R21"/>
    <mergeCell ref="S20:S21"/>
    <mergeCell ref="T20:T21"/>
    <mergeCell ref="U20:U21"/>
    <mergeCell ref="V20:V21"/>
    <mergeCell ref="W20:W21"/>
    <mergeCell ref="X20:X21"/>
    <mergeCell ref="Y20:Y21"/>
    <mergeCell ref="Z20:Z21"/>
    <mergeCell ref="AA20:AA21"/>
    <mergeCell ref="AB20:AB21"/>
    <mergeCell ref="AC20:AC21"/>
    <mergeCell ref="AD20:AD21"/>
    <mergeCell ref="AE20:AE21"/>
    <mergeCell ref="AF20:AF21"/>
    <mergeCell ref="AG20:AG21"/>
    <mergeCell ref="AH20:AH21"/>
    <mergeCell ref="AI20:AI21"/>
    <mergeCell ref="AJ20:AJ21"/>
    <mergeCell ref="AK20:AK21"/>
    <mergeCell ref="AL20:AL21"/>
    <mergeCell ref="AM20:AM21"/>
    <mergeCell ref="AN20:AN21"/>
    <mergeCell ref="AO20:AO21"/>
    <mergeCell ref="AP20:AP21"/>
    <mergeCell ref="AQ20:AQ21"/>
    <mergeCell ref="AR20:AR21"/>
    <mergeCell ref="AS20:AS21"/>
    <mergeCell ref="AV20:AV21"/>
    <mergeCell ref="AZ20:AZ21"/>
    <mergeCell ref="BA20:BA21"/>
    <mergeCell ref="BB20:BB21"/>
    <mergeCell ref="BC20:BC21"/>
    <mergeCell ref="BD20:BD21"/>
    <mergeCell ref="BE20:BE21"/>
    <mergeCell ref="BF20:BH20"/>
    <mergeCell ref="BF21:BH21"/>
    <mergeCell ref="A22:A25"/>
    <mergeCell ref="B22:F25"/>
    <mergeCell ref="G22:G25"/>
    <mergeCell ref="H22:H25"/>
    <mergeCell ref="I22:I25"/>
    <mergeCell ref="J22:J25"/>
    <mergeCell ref="K22:K25"/>
    <mergeCell ref="L22:L25"/>
    <mergeCell ref="M22:M25"/>
    <mergeCell ref="O22:O25"/>
    <mergeCell ref="P22:R23"/>
    <mergeCell ref="S22:S23"/>
    <mergeCell ref="T22:T23"/>
    <mergeCell ref="U22:U23"/>
    <mergeCell ref="V22:V23"/>
    <mergeCell ref="W22:W23"/>
    <mergeCell ref="X22:X23"/>
    <mergeCell ref="Y22:Y23"/>
    <mergeCell ref="Z22:Z23"/>
    <mergeCell ref="AA22:AA23"/>
    <mergeCell ref="AB22:AB23"/>
    <mergeCell ref="AC22:AC23"/>
    <mergeCell ref="AD22:AD23"/>
    <mergeCell ref="AE22:AE23"/>
    <mergeCell ref="AF22:AF23"/>
    <mergeCell ref="AG22:AG23"/>
    <mergeCell ref="AH22:AH23"/>
    <mergeCell ref="AI22:AI23"/>
    <mergeCell ref="AJ22:AJ23"/>
    <mergeCell ref="AK22:AK23"/>
    <mergeCell ref="AL22:AL23"/>
    <mergeCell ref="AM22:AM23"/>
    <mergeCell ref="AN22:AN23"/>
    <mergeCell ref="AO22:AO23"/>
    <mergeCell ref="AP22:AP23"/>
    <mergeCell ref="AQ22:AQ23"/>
    <mergeCell ref="AR22:AR23"/>
    <mergeCell ref="AS22:AS23"/>
    <mergeCell ref="AV22:AV23"/>
    <mergeCell ref="AX22:AX25"/>
    <mergeCell ref="AY22:AY23"/>
    <mergeCell ref="BF22:BH22"/>
    <mergeCell ref="N23:N24"/>
    <mergeCell ref="AT23:AT24"/>
    <mergeCell ref="AW23:AW24"/>
    <mergeCell ref="BF23:BH23"/>
    <mergeCell ref="P24:P25"/>
    <mergeCell ref="Q24:Q25"/>
    <mergeCell ref="R24:R25"/>
    <mergeCell ref="S24:S25"/>
    <mergeCell ref="T24:T25"/>
    <mergeCell ref="U24:U25"/>
    <mergeCell ref="V24:V25"/>
    <mergeCell ref="W24:W25"/>
    <mergeCell ref="X24:X25"/>
    <mergeCell ref="Y24:Y25"/>
    <mergeCell ref="Z24:Z25"/>
    <mergeCell ref="AA24:AA25"/>
    <mergeCell ref="AB24:AB25"/>
    <mergeCell ref="AC24:AC25"/>
    <mergeCell ref="AD24:AD25"/>
    <mergeCell ref="AE24:AE25"/>
    <mergeCell ref="AF24:AF25"/>
    <mergeCell ref="AG24:AG25"/>
    <mergeCell ref="AH24:AH25"/>
    <mergeCell ref="AI24:AI25"/>
    <mergeCell ref="AJ24:AJ25"/>
    <mergeCell ref="AK24:AK25"/>
    <mergeCell ref="AL24:AL25"/>
    <mergeCell ref="AM24:AM25"/>
    <mergeCell ref="AN24:AN25"/>
    <mergeCell ref="AO24:AO25"/>
    <mergeCell ref="AP24:AP25"/>
    <mergeCell ref="AQ24:AQ25"/>
    <mergeCell ref="AR24:AR25"/>
    <mergeCell ref="AS24:AS25"/>
    <mergeCell ref="AV24:AV25"/>
    <mergeCell ref="AZ24:AZ25"/>
    <mergeCell ref="BA24:BA25"/>
    <mergeCell ref="BB24:BB25"/>
    <mergeCell ref="BC24:BC25"/>
    <mergeCell ref="BD24:BD25"/>
    <mergeCell ref="BE24:BE25"/>
    <mergeCell ref="BF24:BH24"/>
    <mergeCell ref="BF25:BH25"/>
    <mergeCell ref="A26:A29"/>
    <mergeCell ref="B26:F29"/>
    <mergeCell ref="G26:G29"/>
    <mergeCell ref="H26:H29"/>
    <mergeCell ref="I26:I29"/>
    <mergeCell ref="J26:J29"/>
    <mergeCell ref="K26:K29"/>
    <mergeCell ref="L26:L29"/>
    <mergeCell ref="M26:M29"/>
    <mergeCell ref="O26:O29"/>
    <mergeCell ref="P26:R27"/>
    <mergeCell ref="S26:S27"/>
    <mergeCell ref="T26:T27"/>
    <mergeCell ref="U26:U27"/>
    <mergeCell ref="V26:V27"/>
    <mergeCell ref="W26:W27"/>
    <mergeCell ref="X26:X27"/>
    <mergeCell ref="Y26:Y27"/>
    <mergeCell ref="Z26:Z27"/>
    <mergeCell ref="AA26:AA27"/>
    <mergeCell ref="AB26:AB27"/>
    <mergeCell ref="AC26:AC27"/>
    <mergeCell ref="AD26:AD27"/>
    <mergeCell ref="AE26:AE27"/>
    <mergeCell ref="AF26:AF27"/>
    <mergeCell ref="AG26:AG27"/>
    <mergeCell ref="AH26:AH27"/>
    <mergeCell ref="AI26:AI27"/>
    <mergeCell ref="AJ26:AJ27"/>
    <mergeCell ref="AK26:AK27"/>
    <mergeCell ref="AL26:AL27"/>
    <mergeCell ref="AM26:AM27"/>
    <mergeCell ref="AN26:AN27"/>
    <mergeCell ref="AO26:AO27"/>
    <mergeCell ref="AP26:AP27"/>
    <mergeCell ref="AQ26:AQ27"/>
    <mergeCell ref="AR26:AR27"/>
    <mergeCell ref="AS26:AS27"/>
    <mergeCell ref="AV26:AV27"/>
    <mergeCell ref="AX26:AX29"/>
    <mergeCell ref="AY26:AY27"/>
    <mergeCell ref="BF26:BH26"/>
    <mergeCell ref="N27:N28"/>
    <mergeCell ref="AT27:AT28"/>
    <mergeCell ref="AW27:AW28"/>
    <mergeCell ref="BF27:BH27"/>
    <mergeCell ref="P28:P29"/>
    <mergeCell ref="Q28:Q29"/>
    <mergeCell ref="R28:R29"/>
    <mergeCell ref="S28:S29"/>
    <mergeCell ref="T28:T29"/>
    <mergeCell ref="U28:U29"/>
    <mergeCell ref="V28:V29"/>
    <mergeCell ref="W28:W29"/>
    <mergeCell ref="X28:X29"/>
    <mergeCell ref="Y28:Y29"/>
    <mergeCell ref="Z28:Z29"/>
    <mergeCell ref="AA28:AA29"/>
    <mergeCell ref="AB28:AB29"/>
    <mergeCell ref="AC28:AC29"/>
    <mergeCell ref="AD28:AD29"/>
    <mergeCell ref="AE28:AE29"/>
    <mergeCell ref="AF28:AF29"/>
    <mergeCell ref="AG28:AG29"/>
    <mergeCell ref="AH28:AH29"/>
    <mergeCell ref="AI28:AI29"/>
    <mergeCell ref="AJ28:AJ29"/>
    <mergeCell ref="AK28:AK29"/>
    <mergeCell ref="AL28:AL29"/>
    <mergeCell ref="AM28:AM29"/>
    <mergeCell ref="AN28:AN29"/>
    <mergeCell ref="AO28:AO29"/>
    <mergeCell ref="AP28:AP29"/>
    <mergeCell ref="AQ28:AQ29"/>
    <mergeCell ref="AR28:AR29"/>
    <mergeCell ref="AS28:AS29"/>
    <mergeCell ref="AV28:AV29"/>
    <mergeCell ref="AZ28:AZ29"/>
    <mergeCell ref="BA28:BA29"/>
    <mergeCell ref="BB28:BB29"/>
    <mergeCell ref="BC28:BC29"/>
    <mergeCell ref="BD28:BD29"/>
    <mergeCell ref="BE28:BE29"/>
    <mergeCell ref="BF28:BH28"/>
    <mergeCell ref="BF29:BH29"/>
    <mergeCell ref="A30:A33"/>
    <mergeCell ref="B30:F33"/>
    <mergeCell ref="G30:G33"/>
    <mergeCell ref="H30:H33"/>
    <mergeCell ref="I30:I33"/>
    <mergeCell ref="J30:J33"/>
    <mergeCell ref="K30:K33"/>
    <mergeCell ref="L30:L33"/>
    <mergeCell ref="M30:M33"/>
    <mergeCell ref="O30:O33"/>
    <mergeCell ref="P30:R31"/>
    <mergeCell ref="S30:S31"/>
    <mergeCell ref="T30:T31"/>
    <mergeCell ref="U30:U31"/>
    <mergeCell ref="V30:V31"/>
    <mergeCell ref="W30:W31"/>
    <mergeCell ref="X30:X31"/>
    <mergeCell ref="Y30:Y31"/>
    <mergeCell ref="Z30:Z31"/>
    <mergeCell ref="AA30:AA31"/>
    <mergeCell ref="AB30:AB31"/>
    <mergeCell ref="AC30:AC31"/>
    <mergeCell ref="AD30:AD31"/>
    <mergeCell ref="AE30:AE31"/>
    <mergeCell ref="AF30:AF31"/>
    <mergeCell ref="AG30:AG31"/>
    <mergeCell ref="AH30:AH31"/>
    <mergeCell ref="AI30:AI31"/>
    <mergeCell ref="AJ30:AJ31"/>
    <mergeCell ref="AK30:AK31"/>
    <mergeCell ref="AL30:AL31"/>
    <mergeCell ref="AM30:AM31"/>
    <mergeCell ref="AN30:AN31"/>
    <mergeCell ref="AO30:AO31"/>
    <mergeCell ref="AP30:AP31"/>
    <mergeCell ref="AQ30:AQ31"/>
    <mergeCell ref="AR30:AR31"/>
    <mergeCell ref="AS30:AS31"/>
    <mergeCell ref="AV30:AV31"/>
    <mergeCell ref="AX30:AX33"/>
    <mergeCell ref="AY30:AY31"/>
    <mergeCell ref="BF30:BH30"/>
    <mergeCell ref="N31:N32"/>
    <mergeCell ref="AT31:AT32"/>
    <mergeCell ref="AW31:AW32"/>
    <mergeCell ref="BF31:BH31"/>
    <mergeCell ref="P32:P33"/>
    <mergeCell ref="Q32:Q33"/>
    <mergeCell ref="R32:R33"/>
    <mergeCell ref="S32:S33"/>
    <mergeCell ref="T32:T33"/>
    <mergeCell ref="U32:U33"/>
    <mergeCell ref="V32:V33"/>
    <mergeCell ref="W32:W33"/>
    <mergeCell ref="X32:X33"/>
    <mergeCell ref="Y32:Y33"/>
    <mergeCell ref="Z32:Z33"/>
    <mergeCell ref="AA32:AA33"/>
    <mergeCell ref="AB32:AB33"/>
    <mergeCell ref="AC32:AC33"/>
    <mergeCell ref="AD32:AD33"/>
    <mergeCell ref="AE32:AE33"/>
    <mergeCell ref="AF32:AF33"/>
    <mergeCell ref="AG32:AG33"/>
    <mergeCell ref="AH32:AH33"/>
    <mergeCell ref="AI32:AI33"/>
    <mergeCell ref="AJ32:AJ33"/>
    <mergeCell ref="AK32:AK33"/>
    <mergeCell ref="AL32:AL33"/>
    <mergeCell ref="AM32:AM33"/>
    <mergeCell ref="AN32:AN33"/>
    <mergeCell ref="AO32:AO33"/>
    <mergeCell ref="AP32:AP33"/>
    <mergeCell ref="AQ32:AQ33"/>
    <mergeCell ref="AR32:AR33"/>
    <mergeCell ref="AS32:AS33"/>
    <mergeCell ref="AV32:AV33"/>
    <mergeCell ref="AZ32:AZ33"/>
    <mergeCell ref="BA32:BA33"/>
    <mergeCell ref="BB32:BB33"/>
    <mergeCell ref="BC32:BC33"/>
    <mergeCell ref="BD32:BD33"/>
    <mergeCell ref="BE32:BE33"/>
    <mergeCell ref="BF32:BH32"/>
    <mergeCell ref="BF33:BH33"/>
    <mergeCell ref="A34:A37"/>
    <mergeCell ref="B34:F37"/>
    <mergeCell ref="G34:G37"/>
    <mergeCell ref="H34:H37"/>
    <mergeCell ref="I34:I37"/>
    <mergeCell ref="J34:J37"/>
    <mergeCell ref="K34:K37"/>
    <mergeCell ref="L34:L37"/>
    <mergeCell ref="M34:M37"/>
    <mergeCell ref="O34:O37"/>
    <mergeCell ref="P34:R35"/>
    <mergeCell ref="S34:S35"/>
    <mergeCell ref="T34:T35"/>
    <mergeCell ref="U34:U35"/>
    <mergeCell ref="V34:V35"/>
    <mergeCell ref="W34:W35"/>
    <mergeCell ref="X34:X35"/>
    <mergeCell ref="Y34:Y35"/>
    <mergeCell ref="Z34:Z35"/>
    <mergeCell ref="AA34:AA35"/>
    <mergeCell ref="AB34:AB35"/>
    <mergeCell ref="AC34:AC35"/>
    <mergeCell ref="AD34:AD35"/>
    <mergeCell ref="AE34:AE35"/>
    <mergeCell ref="AF34:AF35"/>
    <mergeCell ref="AG34:AG35"/>
    <mergeCell ref="AH34:AH35"/>
    <mergeCell ref="AI34:AI35"/>
    <mergeCell ref="AJ34:AJ35"/>
    <mergeCell ref="AK34:AK35"/>
    <mergeCell ref="AL34:AL35"/>
    <mergeCell ref="AM34:AM35"/>
    <mergeCell ref="AN34:AN35"/>
    <mergeCell ref="AO34:AO35"/>
    <mergeCell ref="AP34:AP35"/>
    <mergeCell ref="AQ34:AQ35"/>
    <mergeCell ref="AR34:AR35"/>
    <mergeCell ref="AS34:AS35"/>
    <mergeCell ref="AV34:AV35"/>
    <mergeCell ref="AX34:AX37"/>
    <mergeCell ref="AY34:AY35"/>
    <mergeCell ref="BF34:BH34"/>
    <mergeCell ref="N35:N36"/>
    <mergeCell ref="AT35:AT36"/>
    <mergeCell ref="AW35:AW36"/>
    <mergeCell ref="BF35:BH35"/>
    <mergeCell ref="P36:P37"/>
    <mergeCell ref="Q36:Q37"/>
    <mergeCell ref="R36:R37"/>
    <mergeCell ref="S36:S37"/>
    <mergeCell ref="T36:T37"/>
    <mergeCell ref="U36:U37"/>
    <mergeCell ref="V36:V37"/>
    <mergeCell ref="W36:W37"/>
    <mergeCell ref="X36:X37"/>
    <mergeCell ref="Y36:Y37"/>
    <mergeCell ref="Z36:Z37"/>
    <mergeCell ref="AA36:AA37"/>
    <mergeCell ref="AB36:AB37"/>
    <mergeCell ref="AC36:AC37"/>
    <mergeCell ref="AD36:AD37"/>
    <mergeCell ref="AE36:AE37"/>
    <mergeCell ref="AF36:AF37"/>
    <mergeCell ref="AG36:AG37"/>
    <mergeCell ref="AH36:AH37"/>
    <mergeCell ref="AI36:AI37"/>
    <mergeCell ref="AJ36:AJ37"/>
    <mergeCell ref="AK36:AK37"/>
    <mergeCell ref="AL36:AL37"/>
    <mergeCell ref="AM36:AM37"/>
    <mergeCell ref="AN36:AN37"/>
    <mergeCell ref="AO36:AO37"/>
    <mergeCell ref="AP36:AP37"/>
    <mergeCell ref="AQ36:AQ37"/>
    <mergeCell ref="AR36:AR37"/>
    <mergeCell ref="AS36:AS37"/>
    <mergeCell ref="AV36:AV37"/>
    <mergeCell ref="AZ36:AZ37"/>
    <mergeCell ref="BA36:BA37"/>
    <mergeCell ref="BB36:BB37"/>
    <mergeCell ref="BC36:BC37"/>
    <mergeCell ref="BD36:BD37"/>
    <mergeCell ref="BE36:BE37"/>
    <mergeCell ref="BF36:BH36"/>
    <mergeCell ref="BF37:BH37"/>
    <mergeCell ref="A38:A41"/>
    <mergeCell ref="B38:F41"/>
    <mergeCell ref="G38:G41"/>
    <mergeCell ref="H38:H41"/>
    <mergeCell ref="I38:I41"/>
    <mergeCell ref="J38:J41"/>
    <mergeCell ref="K38:K41"/>
    <mergeCell ref="L38:L41"/>
    <mergeCell ref="M38:M41"/>
    <mergeCell ref="O38:O41"/>
    <mergeCell ref="P38:R39"/>
    <mergeCell ref="S38:S39"/>
    <mergeCell ref="T38:T39"/>
    <mergeCell ref="U38:U39"/>
    <mergeCell ref="V38:V39"/>
    <mergeCell ref="W38:W39"/>
    <mergeCell ref="X38:X39"/>
    <mergeCell ref="Y38:Y39"/>
    <mergeCell ref="Z38:Z39"/>
    <mergeCell ref="AA38:AA39"/>
    <mergeCell ref="AB38:AB39"/>
    <mergeCell ref="AC38:AC39"/>
    <mergeCell ref="AD38:AD39"/>
    <mergeCell ref="AE38:AE39"/>
    <mergeCell ref="AF38:AF39"/>
    <mergeCell ref="AG38:AG39"/>
    <mergeCell ref="AH38:AH39"/>
    <mergeCell ref="AI38:AI39"/>
    <mergeCell ref="AJ38:AJ39"/>
    <mergeCell ref="AK38:AK39"/>
    <mergeCell ref="AL38:AL39"/>
    <mergeCell ref="AM38:AM39"/>
    <mergeCell ref="AN38:AN39"/>
    <mergeCell ref="AO38:AO39"/>
    <mergeCell ref="AP38:AP39"/>
    <mergeCell ref="AQ38:AQ39"/>
    <mergeCell ref="AR38:AR39"/>
    <mergeCell ref="AS38:AS39"/>
    <mergeCell ref="AV38:AV39"/>
    <mergeCell ref="AX38:AX41"/>
    <mergeCell ref="AY38:AY39"/>
    <mergeCell ref="BF38:BH38"/>
    <mergeCell ref="N39:N40"/>
    <mergeCell ref="AT39:AT40"/>
    <mergeCell ref="AW39:AW40"/>
    <mergeCell ref="BF39:BH39"/>
    <mergeCell ref="P40:P41"/>
    <mergeCell ref="Q40:Q41"/>
    <mergeCell ref="R40:R41"/>
    <mergeCell ref="S40:S41"/>
    <mergeCell ref="T40:T41"/>
    <mergeCell ref="U40:U41"/>
    <mergeCell ref="V40:V41"/>
    <mergeCell ref="W40:W41"/>
    <mergeCell ref="X40:X41"/>
    <mergeCell ref="Y40:Y41"/>
    <mergeCell ref="Z40:Z41"/>
    <mergeCell ref="AA40:AA41"/>
    <mergeCell ref="AB40:AB41"/>
    <mergeCell ref="AC40:AC41"/>
    <mergeCell ref="AD40:AD41"/>
    <mergeCell ref="AE40:AE41"/>
    <mergeCell ref="AF40:AF41"/>
    <mergeCell ref="AG40:AG41"/>
    <mergeCell ref="AH40:AH41"/>
    <mergeCell ref="AI40:AI41"/>
    <mergeCell ref="AJ40:AJ41"/>
    <mergeCell ref="AK40:AK41"/>
    <mergeCell ref="AL40:AL41"/>
    <mergeCell ref="AM40:AM41"/>
    <mergeCell ref="AN40:AN41"/>
    <mergeCell ref="AO40:AO41"/>
    <mergeCell ref="AP40:AP41"/>
    <mergeCell ref="AQ40:AQ41"/>
    <mergeCell ref="AR40:AR41"/>
    <mergeCell ref="AS40:AS41"/>
    <mergeCell ref="AV40:AV41"/>
    <mergeCell ref="AZ40:AZ41"/>
    <mergeCell ref="BA40:BA41"/>
    <mergeCell ref="BB40:BB41"/>
    <mergeCell ref="BC40:BC41"/>
    <mergeCell ref="BD40:BD41"/>
    <mergeCell ref="BE40:BE41"/>
    <mergeCell ref="BF40:BH40"/>
    <mergeCell ref="BF41:BH41"/>
    <mergeCell ref="A42:A45"/>
    <mergeCell ref="B42:F45"/>
    <mergeCell ref="G42:G45"/>
    <mergeCell ref="H42:H45"/>
    <mergeCell ref="I42:I45"/>
    <mergeCell ref="J42:J45"/>
    <mergeCell ref="K42:K45"/>
    <mergeCell ref="L42:L45"/>
    <mergeCell ref="M42:M45"/>
    <mergeCell ref="O42:O45"/>
    <mergeCell ref="P42:R43"/>
    <mergeCell ref="S42:S43"/>
    <mergeCell ref="T42:T43"/>
    <mergeCell ref="U42:U43"/>
    <mergeCell ref="V42:V43"/>
    <mergeCell ref="W42:W43"/>
    <mergeCell ref="X42:X43"/>
    <mergeCell ref="Y42:Y43"/>
    <mergeCell ref="Z42:Z43"/>
    <mergeCell ref="AA42:AA43"/>
    <mergeCell ref="AB42:AB43"/>
    <mergeCell ref="AC42:AC43"/>
    <mergeCell ref="AD42:AD43"/>
    <mergeCell ref="AE42:AE43"/>
    <mergeCell ref="AF42:AF43"/>
    <mergeCell ref="AG42:AG43"/>
    <mergeCell ref="AH42:AH43"/>
    <mergeCell ref="AI42:AI43"/>
    <mergeCell ref="AJ42:AJ43"/>
    <mergeCell ref="AK42:AK43"/>
    <mergeCell ref="AL42:AL43"/>
    <mergeCell ref="AM42:AM43"/>
    <mergeCell ref="AN42:AN43"/>
    <mergeCell ref="AO42:AO43"/>
    <mergeCell ref="AP42:AP43"/>
    <mergeCell ref="AQ42:AQ43"/>
    <mergeCell ref="AR42:AR43"/>
    <mergeCell ref="AS42:AS43"/>
    <mergeCell ref="AV42:AV43"/>
    <mergeCell ref="AX42:AX45"/>
    <mergeCell ref="AY42:AY43"/>
    <mergeCell ref="BF42:BH42"/>
    <mergeCell ref="N43:N44"/>
    <mergeCell ref="AT43:AT44"/>
    <mergeCell ref="AW43:AW44"/>
    <mergeCell ref="BF43:BH43"/>
    <mergeCell ref="P44:P45"/>
    <mergeCell ref="Q44:Q45"/>
    <mergeCell ref="R44:R45"/>
    <mergeCell ref="S44:S45"/>
    <mergeCell ref="T44:T45"/>
    <mergeCell ref="U44:U45"/>
    <mergeCell ref="V44:V45"/>
    <mergeCell ref="W44:W45"/>
    <mergeCell ref="X44:X45"/>
    <mergeCell ref="Y44:Y45"/>
    <mergeCell ref="Z44:Z45"/>
    <mergeCell ref="AA44:AA45"/>
    <mergeCell ref="AB44:AB45"/>
    <mergeCell ref="AC44:AC45"/>
    <mergeCell ref="AD44:AD45"/>
    <mergeCell ref="AE44:AE45"/>
    <mergeCell ref="AF44:AF45"/>
    <mergeCell ref="AG44:AG45"/>
    <mergeCell ref="AH44:AH45"/>
    <mergeCell ref="AI44:AI45"/>
    <mergeCell ref="AJ44:AJ45"/>
    <mergeCell ref="AK44:AK45"/>
    <mergeCell ref="AL44:AL45"/>
    <mergeCell ref="AM44:AM45"/>
    <mergeCell ref="AN44:AN45"/>
    <mergeCell ref="AO44:AO45"/>
    <mergeCell ref="AP44:AP45"/>
    <mergeCell ref="AQ44:AQ45"/>
    <mergeCell ref="AR44:AR45"/>
    <mergeCell ref="AS44:AS45"/>
    <mergeCell ref="AV44:AV45"/>
    <mergeCell ref="AZ44:AZ45"/>
    <mergeCell ref="BA44:BA45"/>
    <mergeCell ref="BB44:BB45"/>
    <mergeCell ref="BC44:BC45"/>
    <mergeCell ref="BD44:BD45"/>
    <mergeCell ref="BE44:BE45"/>
    <mergeCell ref="BF44:BH44"/>
    <mergeCell ref="BF45:BH45"/>
    <mergeCell ref="A46:A49"/>
    <mergeCell ref="B46:F49"/>
    <mergeCell ref="G46:G49"/>
    <mergeCell ref="H46:H49"/>
    <mergeCell ref="I46:I49"/>
    <mergeCell ref="J46:J49"/>
    <mergeCell ref="K46:K49"/>
    <mergeCell ref="L46:L49"/>
    <mergeCell ref="M46:M49"/>
    <mergeCell ref="O46:O49"/>
    <mergeCell ref="P46:R47"/>
    <mergeCell ref="S46:S47"/>
    <mergeCell ref="T46:T47"/>
    <mergeCell ref="U46:U47"/>
    <mergeCell ref="V46:V47"/>
    <mergeCell ref="W46:W47"/>
    <mergeCell ref="X46:X47"/>
    <mergeCell ref="Y46:Y47"/>
    <mergeCell ref="Z46:Z47"/>
    <mergeCell ref="AA46:AA47"/>
    <mergeCell ref="AB46:AB47"/>
    <mergeCell ref="AC46:AC47"/>
    <mergeCell ref="AD46:AD47"/>
    <mergeCell ref="AE46:AE47"/>
    <mergeCell ref="AF46:AF47"/>
    <mergeCell ref="AG46:AG47"/>
    <mergeCell ref="AH46:AH47"/>
    <mergeCell ref="AI46:AI47"/>
    <mergeCell ref="AJ46:AJ47"/>
    <mergeCell ref="AK46:AK47"/>
    <mergeCell ref="AL46:AL47"/>
    <mergeCell ref="AM46:AM47"/>
    <mergeCell ref="AN46:AN47"/>
    <mergeCell ref="AO46:AO47"/>
    <mergeCell ref="AP46:AP47"/>
    <mergeCell ref="AQ46:AQ47"/>
    <mergeCell ref="AR46:AR47"/>
    <mergeCell ref="AS46:AS47"/>
    <mergeCell ref="AV46:AV47"/>
    <mergeCell ref="AX46:AX49"/>
    <mergeCell ref="AY46:AY47"/>
    <mergeCell ref="BF46:BH46"/>
    <mergeCell ref="N47:N48"/>
    <mergeCell ref="AT47:AT48"/>
    <mergeCell ref="AW47:AW48"/>
    <mergeCell ref="BF47:BH47"/>
    <mergeCell ref="P48:P49"/>
    <mergeCell ref="Q48:Q49"/>
    <mergeCell ref="R48:R49"/>
    <mergeCell ref="S48:S49"/>
    <mergeCell ref="T48:T49"/>
    <mergeCell ref="U48:U49"/>
    <mergeCell ref="V48:V49"/>
    <mergeCell ref="W48:W49"/>
    <mergeCell ref="X48:X49"/>
    <mergeCell ref="Y48:Y49"/>
    <mergeCell ref="Z48:Z49"/>
    <mergeCell ref="AA48:AA49"/>
    <mergeCell ref="AB48:AB49"/>
    <mergeCell ref="AC48:AC49"/>
    <mergeCell ref="AD48:AD49"/>
    <mergeCell ref="AE48:AE49"/>
    <mergeCell ref="AF48:AF49"/>
    <mergeCell ref="AG48:AG49"/>
    <mergeCell ref="AH48:AH49"/>
    <mergeCell ref="AI48:AI49"/>
    <mergeCell ref="AJ48:AJ49"/>
    <mergeCell ref="AK48:AK49"/>
    <mergeCell ref="AL48:AL49"/>
    <mergeCell ref="AM48:AM49"/>
    <mergeCell ref="AN48:AN49"/>
    <mergeCell ref="AO48:AO49"/>
    <mergeCell ref="AP48:AP49"/>
    <mergeCell ref="AQ48:AQ49"/>
    <mergeCell ref="AR48:AR49"/>
    <mergeCell ref="AS48:AS49"/>
    <mergeCell ref="AV48:AV49"/>
    <mergeCell ref="AZ48:AZ49"/>
    <mergeCell ref="BA48:BA49"/>
    <mergeCell ref="BB48:BB49"/>
    <mergeCell ref="BC48:BC49"/>
    <mergeCell ref="BD48:BD49"/>
    <mergeCell ref="BE48:BE49"/>
    <mergeCell ref="BF48:BH48"/>
    <mergeCell ref="BF49:BH49"/>
    <mergeCell ref="A50:A53"/>
    <mergeCell ref="B50:F53"/>
    <mergeCell ref="G50:G53"/>
    <mergeCell ref="H50:H53"/>
    <mergeCell ref="I50:I53"/>
    <mergeCell ref="J50:J53"/>
    <mergeCell ref="K50:K53"/>
    <mergeCell ref="L50:L53"/>
    <mergeCell ref="M50:M53"/>
    <mergeCell ref="O50:O53"/>
    <mergeCell ref="P50:R51"/>
    <mergeCell ref="S50:S51"/>
    <mergeCell ref="T50:T51"/>
    <mergeCell ref="U50:U51"/>
    <mergeCell ref="V50:V51"/>
    <mergeCell ref="W50:W51"/>
    <mergeCell ref="X50:X51"/>
    <mergeCell ref="Y50:Y51"/>
    <mergeCell ref="Z50:Z51"/>
    <mergeCell ref="AA50:AA51"/>
    <mergeCell ref="AB50:AB51"/>
    <mergeCell ref="AC50:AC51"/>
    <mergeCell ref="AD50:AD51"/>
    <mergeCell ref="AE50:AE51"/>
    <mergeCell ref="AF50:AF51"/>
    <mergeCell ref="AG50:AG51"/>
    <mergeCell ref="AH50:AH51"/>
    <mergeCell ref="AI50:AI51"/>
    <mergeCell ref="AJ50:AJ51"/>
    <mergeCell ref="AK50:AK51"/>
    <mergeCell ref="AL50:AL51"/>
    <mergeCell ref="AM50:AM51"/>
    <mergeCell ref="AN50:AN51"/>
    <mergeCell ref="AO50:AO51"/>
    <mergeCell ref="AP50:AP51"/>
    <mergeCell ref="AQ50:AQ51"/>
    <mergeCell ref="AR50:AR51"/>
    <mergeCell ref="AS50:AS51"/>
    <mergeCell ref="AV50:AV51"/>
    <mergeCell ref="AX50:AX53"/>
    <mergeCell ref="AY50:AY51"/>
    <mergeCell ref="BF50:BH50"/>
    <mergeCell ref="N51:N52"/>
    <mergeCell ref="AT51:AT52"/>
    <mergeCell ref="AW51:AW52"/>
    <mergeCell ref="BF51:BH51"/>
    <mergeCell ref="P52:P53"/>
    <mergeCell ref="Q52:Q53"/>
    <mergeCell ref="R52:R53"/>
    <mergeCell ref="S52:S53"/>
    <mergeCell ref="T52:T53"/>
    <mergeCell ref="U52:U53"/>
    <mergeCell ref="V52:V53"/>
    <mergeCell ref="W52:W53"/>
    <mergeCell ref="X52:X53"/>
    <mergeCell ref="Y52:Y53"/>
    <mergeCell ref="Z52:Z53"/>
    <mergeCell ref="AA52:AA53"/>
    <mergeCell ref="AB52:AB53"/>
    <mergeCell ref="AC52:AC53"/>
    <mergeCell ref="AD52:AD53"/>
    <mergeCell ref="AE52:AE53"/>
    <mergeCell ref="AF52:AF53"/>
    <mergeCell ref="AG52:AG53"/>
    <mergeCell ref="AH52:AH53"/>
    <mergeCell ref="AI52:AI53"/>
    <mergeCell ref="AJ52:AJ53"/>
    <mergeCell ref="AK52:AK53"/>
    <mergeCell ref="AL52:AL53"/>
    <mergeCell ref="AM52:AM53"/>
    <mergeCell ref="AN52:AN53"/>
    <mergeCell ref="AO52:AO53"/>
    <mergeCell ref="AP52:AP53"/>
    <mergeCell ref="AQ52:AQ53"/>
    <mergeCell ref="AR52:AR53"/>
    <mergeCell ref="AS52:AS53"/>
    <mergeCell ref="AV52:AV53"/>
    <mergeCell ref="AZ52:AZ53"/>
    <mergeCell ref="BA52:BA53"/>
    <mergeCell ref="BB52:BB53"/>
    <mergeCell ref="BC52:BC53"/>
    <mergeCell ref="BD52:BD53"/>
    <mergeCell ref="BE52:BE53"/>
    <mergeCell ref="BF52:BH52"/>
    <mergeCell ref="BF53:BH53"/>
    <mergeCell ref="A54:A57"/>
    <mergeCell ref="B54:F57"/>
    <mergeCell ref="G54:G57"/>
    <mergeCell ref="H54:H57"/>
    <mergeCell ref="I54:I57"/>
    <mergeCell ref="J54:J57"/>
    <mergeCell ref="K54:K57"/>
    <mergeCell ref="L54:L57"/>
    <mergeCell ref="M54:M57"/>
    <mergeCell ref="O54:O57"/>
    <mergeCell ref="P54:R55"/>
    <mergeCell ref="S54:S55"/>
    <mergeCell ref="T54:T55"/>
    <mergeCell ref="U54:U55"/>
    <mergeCell ref="V54:V55"/>
    <mergeCell ref="W54:W55"/>
    <mergeCell ref="X54:X55"/>
    <mergeCell ref="Y54:Y55"/>
    <mergeCell ref="Z54:Z55"/>
    <mergeCell ref="AA54:AA55"/>
    <mergeCell ref="AB54:AB55"/>
    <mergeCell ref="AC54:AC55"/>
    <mergeCell ref="AD54:AD55"/>
    <mergeCell ref="AE54:AE55"/>
    <mergeCell ref="AF54:AF55"/>
    <mergeCell ref="AG54:AG55"/>
    <mergeCell ref="AH54:AH55"/>
    <mergeCell ref="AI54:AI55"/>
    <mergeCell ref="AJ54:AJ55"/>
    <mergeCell ref="AK54:AK55"/>
    <mergeCell ref="AL54:AL55"/>
    <mergeCell ref="AM54:AM55"/>
    <mergeCell ref="AN54:AN55"/>
    <mergeCell ref="AO54:AO55"/>
    <mergeCell ref="AP54:AP55"/>
    <mergeCell ref="AQ54:AQ55"/>
    <mergeCell ref="AR54:AR55"/>
    <mergeCell ref="AS54:AS55"/>
    <mergeCell ref="AV54:AV55"/>
    <mergeCell ref="AX54:AX57"/>
    <mergeCell ref="AY54:AY55"/>
    <mergeCell ref="BF54:BH54"/>
    <mergeCell ref="N55:N56"/>
    <mergeCell ref="AT55:AT56"/>
    <mergeCell ref="AW55:AW56"/>
    <mergeCell ref="BF55:BH55"/>
    <mergeCell ref="P56:P57"/>
    <mergeCell ref="Q56:Q57"/>
    <mergeCell ref="R56:R57"/>
    <mergeCell ref="S56:S57"/>
    <mergeCell ref="T56:T57"/>
    <mergeCell ref="U56:U57"/>
    <mergeCell ref="V56:V57"/>
    <mergeCell ref="W56:W57"/>
    <mergeCell ref="X56:X57"/>
    <mergeCell ref="Y56:Y57"/>
    <mergeCell ref="Z56:Z57"/>
    <mergeCell ref="AA56:AA57"/>
    <mergeCell ref="AB56:AB57"/>
    <mergeCell ref="AC56:AC57"/>
    <mergeCell ref="AD56:AD57"/>
    <mergeCell ref="AE56:AE57"/>
    <mergeCell ref="AF56:AF57"/>
    <mergeCell ref="AG56:AG57"/>
    <mergeCell ref="AH56:AH57"/>
    <mergeCell ref="AI56:AI57"/>
    <mergeCell ref="AJ56:AJ57"/>
    <mergeCell ref="AK56:AK57"/>
    <mergeCell ref="AL56:AL57"/>
    <mergeCell ref="AM56:AM57"/>
    <mergeCell ref="AN56:AN57"/>
    <mergeCell ref="AO56:AO57"/>
    <mergeCell ref="AP56:AP57"/>
    <mergeCell ref="AQ56:AQ57"/>
    <mergeCell ref="AR56:AR57"/>
    <mergeCell ref="AS56:AS57"/>
    <mergeCell ref="AV56:AV57"/>
    <mergeCell ref="AZ56:AZ57"/>
    <mergeCell ref="BA56:BA57"/>
    <mergeCell ref="BB56:BB57"/>
    <mergeCell ref="BC56:BC57"/>
    <mergeCell ref="BD56:BD57"/>
    <mergeCell ref="BE56:BE57"/>
    <mergeCell ref="BF56:BH56"/>
    <mergeCell ref="BF57:BH57"/>
    <mergeCell ref="A58:A61"/>
    <mergeCell ref="B58:F61"/>
    <mergeCell ref="G58:G61"/>
    <mergeCell ref="H58:H61"/>
    <mergeCell ref="I58:I61"/>
    <mergeCell ref="J58:J61"/>
    <mergeCell ref="K58:K61"/>
    <mergeCell ref="L58:L61"/>
    <mergeCell ref="M58:M61"/>
    <mergeCell ref="O58:O61"/>
    <mergeCell ref="P58:R59"/>
    <mergeCell ref="S58:S59"/>
    <mergeCell ref="T58:T59"/>
    <mergeCell ref="U58:U59"/>
    <mergeCell ref="V58:V59"/>
    <mergeCell ref="W58:W59"/>
    <mergeCell ref="X58:X59"/>
    <mergeCell ref="Y58:Y59"/>
    <mergeCell ref="Z58:Z59"/>
    <mergeCell ref="AA58:AA59"/>
    <mergeCell ref="AB58:AB59"/>
    <mergeCell ref="AC58:AC59"/>
    <mergeCell ref="AD58:AD59"/>
    <mergeCell ref="AE58:AE59"/>
    <mergeCell ref="AF58:AF59"/>
    <mergeCell ref="AG58:AG59"/>
    <mergeCell ref="AH58:AH59"/>
    <mergeCell ref="AI58:AI59"/>
    <mergeCell ref="AJ58:AJ59"/>
    <mergeCell ref="AK58:AK59"/>
    <mergeCell ref="AL58:AL59"/>
    <mergeCell ref="AM58:AM59"/>
    <mergeCell ref="AN58:AN59"/>
    <mergeCell ref="AO58:AO59"/>
    <mergeCell ref="AP58:AP59"/>
    <mergeCell ref="AQ58:AQ59"/>
    <mergeCell ref="AR58:AR59"/>
    <mergeCell ref="AS58:AS59"/>
    <mergeCell ref="AV58:AV59"/>
    <mergeCell ref="AX58:AX61"/>
    <mergeCell ref="AY58:AY59"/>
    <mergeCell ref="BF58:BH58"/>
    <mergeCell ref="N59:N60"/>
    <mergeCell ref="AT59:AT60"/>
    <mergeCell ref="AW59:AW60"/>
    <mergeCell ref="BF59:BH59"/>
    <mergeCell ref="P60:P61"/>
    <mergeCell ref="Q60:Q61"/>
    <mergeCell ref="R60:R61"/>
    <mergeCell ref="S60:S61"/>
    <mergeCell ref="T60:T61"/>
    <mergeCell ref="U60:U61"/>
    <mergeCell ref="V60:V61"/>
    <mergeCell ref="W60:W61"/>
    <mergeCell ref="X60:X61"/>
    <mergeCell ref="Y60:Y61"/>
    <mergeCell ref="Z60:Z61"/>
    <mergeCell ref="AA60:AA61"/>
    <mergeCell ref="AB60:AB61"/>
    <mergeCell ref="AC60:AC61"/>
    <mergeCell ref="AD60:AD61"/>
    <mergeCell ref="AE60:AE61"/>
    <mergeCell ref="AF60:AF61"/>
    <mergeCell ref="AG60:AG61"/>
    <mergeCell ref="AH60:AH61"/>
    <mergeCell ref="AI60:AI61"/>
    <mergeCell ref="AJ60:AJ61"/>
    <mergeCell ref="AK60:AK61"/>
    <mergeCell ref="AL60:AL61"/>
    <mergeCell ref="AM60:AM61"/>
    <mergeCell ref="AN60:AN61"/>
    <mergeCell ref="AO60:AO61"/>
    <mergeCell ref="AP60:AP61"/>
    <mergeCell ref="AQ60:AQ61"/>
    <mergeCell ref="AR60:AR61"/>
    <mergeCell ref="AS60:AS61"/>
    <mergeCell ref="AV60:AV61"/>
    <mergeCell ref="AZ60:AZ61"/>
    <mergeCell ref="BA60:BA61"/>
    <mergeCell ref="BB60:BB61"/>
    <mergeCell ref="BC60:BC61"/>
    <mergeCell ref="BD60:BD61"/>
    <mergeCell ref="BE60:BE61"/>
    <mergeCell ref="BF60:BH60"/>
    <mergeCell ref="BF61:BH61"/>
    <mergeCell ref="A62:A65"/>
    <mergeCell ref="B62:F65"/>
    <mergeCell ref="G62:G65"/>
    <mergeCell ref="H62:H65"/>
    <mergeCell ref="I62:I65"/>
    <mergeCell ref="J62:J65"/>
    <mergeCell ref="K62:K65"/>
    <mergeCell ref="L62:L65"/>
    <mergeCell ref="M62:M65"/>
    <mergeCell ref="O62:O65"/>
    <mergeCell ref="P62:R63"/>
    <mergeCell ref="S62:S63"/>
    <mergeCell ref="T62:T63"/>
    <mergeCell ref="U62:U63"/>
    <mergeCell ref="V62:V63"/>
    <mergeCell ref="W62:W63"/>
    <mergeCell ref="X62:X63"/>
    <mergeCell ref="Y62:Y63"/>
    <mergeCell ref="Z62:Z63"/>
    <mergeCell ref="AA62:AA63"/>
    <mergeCell ref="AB62:AB63"/>
    <mergeCell ref="AC62:AC63"/>
    <mergeCell ref="AD62:AD63"/>
    <mergeCell ref="AE62:AE63"/>
    <mergeCell ref="AF62:AF63"/>
    <mergeCell ref="AG62:AG63"/>
    <mergeCell ref="AH62:AH63"/>
    <mergeCell ref="AI62:AI63"/>
    <mergeCell ref="AJ62:AJ63"/>
    <mergeCell ref="AK62:AK63"/>
    <mergeCell ref="AL62:AL63"/>
    <mergeCell ref="AM62:AM63"/>
    <mergeCell ref="AN62:AN63"/>
    <mergeCell ref="AO62:AO63"/>
    <mergeCell ref="AP62:AP63"/>
    <mergeCell ref="AQ62:AQ63"/>
    <mergeCell ref="AR62:AR63"/>
    <mergeCell ref="AS62:AS63"/>
    <mergeCell ref="AV62:AV63"/>
    <mergeCell ref="AX62:AX65"/>
    <mergeCell ref="AY62:AY63"/>
    <mergeCell ref="BF62:BH62"/>
    <mergeCell ref="N63:N64"/>
    <mergeCell ref="AT63:AT64"/>
    <mergeCell ref="AW63:AW64"/>
    <mergeCell ref="BF63:BH63"/>
    <mergeCell ref="P64:P65"/>
    <mergeCell ref="Q64:Q65"/>
    <mergeCell ref="R64:R65"/>
    <mergeCell ref="S64:S65"/>
    <mergeCell ref="T64:T65"/>
    <mergeCell ref="U64:U65"/>
    <mergeCell ref="V64:V65"/>
    <mergeCell ref="W64:W65"/>
    <mergeCell ref="X64:X65"/>
    <mergeCell ref="Y64:Y65"/>
    <mergeCell ref="Z64:Z65"/>
    <mergeCell ref="AA64:AA65"/>
    <mergeCell ref="AB64:AB65"/>
    <mergeCell ref="AC64:AC65"/>
    <mergeCell ref="AD64:AD65"/>
    <mergeCell ref="AE64:AE65"/>
    <mergeCell ref="AF64:AF65"/>
    <mergeCell ref="AG64:AG65"/>
    <mergeCell ref="AH64:AH65"/>
    <mergeCell ref="AI64:AI65"/>
    <mergeCell ref="AJ64:AJ65"/>
    <mergeCell ref="AK64:AK65"/>
    <mergeCell ref="AL64:AL65"/>
    <mergeCell ref="AM64:AM65"/>
    <mergeCell ref="AN64:AN65"/>
    <mergeCell ref="AO64:AO65"/>
    <mergeCell ref="AP64:AP65"/>
    <mergeCell ref="AQ64:AQ65"/>
    <mergeCell ref="AR64:AR65"/>
    <mergeCell ref="AS64:AS65"/>
    <mergeCell ref="AV64:AV65"/>
    <mergeCell ref="AZ64:AZ65"/>
    <mergeCell ref="BA64:BA65"/>
    <mergeCell ref="BB64:BB65"/>
    <mergeCell ref="BC64:BC65"/>
    <mergeCell ref="BD64:BD65"/>
    <mergeCell ref="BE64:BE65"/>
    <mergeCell ref="BF64:BH64"/>
    <mergeCell ref="BF65:BH65"/>
    <mergeCell ref="A66:A69"/>
    <mergeCell ref="B66:F69"/>
    <mergeCell ref="G66:G69"/>
    <mergeCell ref="H66:H69"/>
    <mergeCell ref="I66:I69"/>
    <mergeCell ref="J66:J69"/>
    <mergeCell ref="K66:K69"/>
    <mergeCell ref="L66:L69"/>
    <mergeCell ref="M66:M69"/>
    <mergeCell ref="O66:O69"/>
    <mergeCell ref="P66:R67"/>
    <mergeCell ref="S66:S67"/>
    <mergeCell ref="T66:T67"/>
    <mergeCell ref="U66:U67"/>
    <mergeCell ref="V66:V67"/>
    <mergeCell ref="W66:W67"/>
    <mergeCell ref="X66:X67"/>
    <mergeCell ref="Y66:Y67"/>
    <mergeCell ref="Z66:Z67"/>
    <mergeCell ref="AA66:AA67"/>
    <mergeCell ref="AB66:AB67"/>
    <mergeCell ref="AC66:AC67"/>
    <mergeCell ref="AD66:AD67"/>
    <mergeCell ref="AE66:AE67"/>
    <mergeCell ref="AF66:AF67"/>
    <mergeCell ref="AG66:AG67"/>
    <mergeCell ref="AH66:AH67"/>
    <mergeCell ref="AI66:AI67"/>
    <mergeCell ref="AJ66:AJ67"/>
    <mergeCell ref="AK66:AK67"/>
    <mergeCell ref="AL66:AL67"/>
    <mergeCell ref="AM66:AM67"/>
    <mergeCell ref="AN66:AN67"/>
    <mergeCell ref="AO66:AO67"/>
    <mergeCell ref="AP66:AP67"/>
    <mergeCell ref="AQ66:AQ67"/>
    <mergeCell ref="AR66:AR67"/>
    <mergeCell ref="AS66:AS67"/>
    <mergeCell ref="AV66:AV67"/>
    <mergeCell ref="AX66:AX69"/>
    <mergeCell ref="AY66:AY67"/>
    <mergeCell ref="BF66:BH66"/>
    <mergeCell ref="N67:N68"/>
    <mergeCell ref="AT67:AT68"/>
    <mergeCell ref="AW67:AW68"/>
    <mergeCell ref="BF67:BH67"/>
    <mergeCell ref="P68:P69"/>
    <mergeCell ref="Q68:Q69"/>
    <mergeCell ref="R68:R69"/>
    <mergeCell ref="S68:S69"/>
    <mergeCell ref="T68:T69"/>
    <mergeCell ref="U68:U69"/>
    <mergeCell ref="V68:V69"/>
    <mergeCell ref="W68:W69"/>
    <mergeCell ref="X68:X69"/>
    <mergeCell ref="Y68:Y69"/>
    <mergeCell ref="Z68:Z69"/>
    <mergeCell ref="AA68:AA69"/>
    <mergeCell ref="AB68:AB69"/>
    <mergeCell ref="AC68:AC69"/>
    <mergeCell ref="AD68:AD69"/>
    <mergeCell ref="AE68:AE69"/>
    <mergeCell ref="AF68:AF69"/>
    <mergeCell ref="AG68:AG69"/>
    <mergeCell ref="AH68:AH69"/>
    <mergeCell ref="AI68:AI69"/>
    <mergeCell ref="AJ68:AJ69"/>
    <mergeCell ref="AK68:AK69"/>
    <mergeCell ref="AL68:AL69"/>
    <mergeCell ref="AM68:AM69"/>
    <mergeCell ref="AN68:AN69"/>
    <mergeCell ref="AO68:AO69"/>
    <mergeCell ref="AP68:AP69"/>
    <mergeCell ref="AQ68:AQ69"/>
    <mergeCell ref="AR68:AR69"/>
    <mergeCell ref="AS68:AS69"/>
    <mergeCell ref="AV68:AV69"/>
    <mergeCell ref="AZ68:AZ69"/>
    <mergeCell ref="BA68:BA69"/>
    <mergeCell ref="BB68:BB69"/>
    <mergeCell ref="BC68:BC69"/>
    <mergeCell ref="BD68:BD69"/>
    <mergeCell ref="BE68:BE69"/>
    <mergeCell ref="BF68:BH68"/>
    <mergeCell ref="BF69:BH69"/>
    <mergeCell ref="A70:A73"/>
    <mergeCell ref="B70:F73"/>
    <mergeCell ref="G70:G73"/>
    <mergeCell ref="H70:H73"/>
    <mergeCell ref="I70:I73"/>
    <mergeCell ref="J70:J73"/>
    <mergeCell ref="K70:K73"/>
    <mergeCell ref="L70:L73"/>
    <mergeCell ref="M70:M73"/>
    <mergeCell ref="O70:O73"/>
    <mergeCell ref="P70:R71"/>
    <mergeCell ref="S70:S71"/>
    <mergeCell ref="T70:T71"/>
    <mergeCell ref="U70:U71"/>
    <mergeCell ref="V70:V71"/>
    <mergeCell ref="W70:W71"/>
    <mergeCell ref="X70:X71"/>
    <mergeCell ref="Y70:Y71"/>
    <mergeCell ref="Z70:Z71"/>
    <mergeCell ref="AA70:AA71"/>
    <mergeCell ref="AB70:AB71"/>
    <mergeCell ref="AC70:AC71"/>
    <mergeCell ref="AD70:AD71"/>
    <mergeCell ref="AE70:AE71"/>
    <mergeCell ref="AF70:AF71"/>
    <mergeCell ref="AG70:AG71"/>
    <mergeCell ref="AH70:AH71"/>
    <mergeCell ref="AI70:AI71"/>
    <mergeCell ref="AJ70:AJ71"/>
    <mergeCell ref="AK70:AK71"/>
    <mergeCell ref="AL70:AL71"/>
    <mergeCell ref="AM70:AM71"/>
    <mergeCell ref="AN70:AN71"/>
    <mergeCell ref="AO70:AO71"/>
    <mergeCell ref="AP70:AP71"/>
    <mergeCell ref="AQ70:AQ71"/>
    <mergeCell ref="AR70:AR71"/>
    <mergeCell ref="AS70:AS71"/>
    <mergeCell ref="AV70:AV71"/>
    <mergeCell ref="AX70:AX73"/>
    <mergeCell ref="AY70:AY71"/>
    <mergeCell ref="BF70:BH70"/>
    <mergeCell ref="N71:N72"/>
    <mergeCell ref="AT71:AT72"/>
    <mergeCell ref="AW71:AW72"/>
    <mergeCell ref="BF71:BH71"/>
    <mergeCell ref="P72:P73"/>
    <mergeCell ref="Q72:Q73"/>
    <mergeCell ref="R72:R73"/>
    <mergeCell ref="S72:S73"/>
    <mergeCell ref="T72:T73"/>
    <mergeCell ref="U72:U73"/>
    <mergeCell ref="V72:V73"/>
    <mergeCell ref="W72:W73"/>
    <mergeCell ref="X72:X73"/>
    <mergeCell ref="Y72:Y73"/>
    <mergeCell ref="Z72:Z73"/>
    <mergeCell ref="AA72:AA73"/>
    <mergeCell ref="AB72:AB73"/>
    <mergeCell ref="AC72:AC73"/>
    <mergeCell ref="AD72:AD73"/>
    <mergeCell ref="AE72:AE73"/>
    <mergeCell ref="AF72:AF73"/>
    <mergeCell ref="AG72:AG73"/>
    <mergeCell ref="AH72:AH73"/>
    <mergeCell ref="AI72:AI73"/>
    <mergeCell ref="AJ72:AJ73"/>
    <mergeCell ref="AK72:AK73"/>
    <mergeCell ref="AL72:AL73"/>
    <mergeCell ref="AM72:AM73"/>
    <mergeCell ref="AN72:AN73"/>
    <mergeCell ref="AO72:AO73"/>
    <mergeCell ref="AP72:AP73"/>
    <mergeCell ref="AQ72:AQ73"/>
    <mergeCell ref="AR72:AR73"/>
    <mergeCell ref="AS72:AS73"/>
    <mergeCell ref="AV72:AV73"/>
    <mergeCell ref="AZ72:AZ73"/>
    <mergeCell ref="BA72:BA73"/>
    <mergeCell ref="BB72:BB73"/>
    <mergeCell ref="BC72:BC73"/>
    <mergeCell ref="BD72:BD73"/>
    <mergeCell ref="BE72:BE73"/>
    <mergeCell ref="BF72:BH72"/>
    <mergeCell ref="BF73:BH73"/>
    <mergeCell ref="A74:A77"/>
    <mergeCell ref="B74:F77"/>
    <mergeCell ref="G74:G77"/>
    <mergeCell ref="H74:H77"/>
    <mergeCell ref="I74:I77"/>
    <mergeCell ref="J74:J77"/>
    <mergeCell ref="K74:K77"/>
    <mergeCell ref="L74:L77"/>
    <mergeCell ref="M74:M77"/>
    <mergeCell ref="O74:O77"/>
    <mergeCell ref="P74:R75"/>
    <mergeCell ref="S74:S75"/>
    <mergeCell ref="T74:T75"/>
    <mergeCell ref="U74:U75"/>
    <mergeCell ref="V74:V75"/>
    <mergeCell ref="W74:W75"/>
    <mergeCell ref="X74:X75"/>
    <mergeCell ref="Y74:Y75"/>
    <mergeCell ref="Z74:Z75"/>
    <mergeCell ref="AA74:AA75"/>
    <mergeCell ref="AB74:AB75"/>
    <mergeCell ref="AC74:AC75"/>
    <mergeCell ref="AD74:AD75"/>
    <mergeCell ref="AE74:AE75"/>
    <mergeCell ref="AF74:AF75"/>
    <mergeCell ref="AG74:AG75"/>
    <mergeCell ref="AH74:AH75"/>
    <mergeCell ref="AI74:AI75"/>
    <mergeCell ref="AJ74:AJ75"/>
    <mergeCell ref="AK74:AK75"/>
    <mergeCell ref="AL74:AL75"/>
    <mergeCell ref="AM74:AM75"/>
    <mergeCell ref="AN74:AN75"/>
    <mergeCell ref="AO74:AO75"/>
    <mergeCell ref="AP74:AP75"/>
    <mergeCell ref="AQ74:AQ75"/>
    <mergeCell ref="AR74:AR75"/>
    <mergeCell ref="AS74:AS75"/>
    <mergeCell ref="AV74:AV75"/>
    <mergeCell ref="AX74:AX77"/>
    <mergeCell ref="AY74:AY75"/>
    <mergeCell ref="BF74:BH74"/>
    <mergeCell ref="N75:N76"/>
    <mergeCell ref="AT75:AT76"/>
    <mergeCell ref="AW75:AW76"/>
    <mergeCell ref="BF75:BH75"/>
    <mergeCell ref="P76:P77"/>
    <mergeCell ref="Q76:Q77"/>
    <mergeCell ref="R76:R77"/>
    <mergeCell ref="S76:S77"/>
    <mergeCell ref="T76:T77"/>
    <mergeCell ref="U76:U77"/>
    <mergeCell ref="V76:V77"/>
    <mergeCell ref="W76:W77"/>
    <mergeCell ref="X76:X77"/>
    <mergeCell ref="Y76:Y77"/>
    <mergeCell ref="Z76:Z77"/>
    <mergeCell ref="AA76:AA77"/>
    <mergeCell ref="AB76:AB77"/>
    <mergeCell ref="AC76:AC77"/>
    <mergeCell ref="AD76:AD77"/>
    <mergeCell ref="AE76:AE77"/>
    <mergeCell ref="AF76:AF77"/>
    <mergeCell ref="AG76:AG77"/>
    <mergeCell ref="AH76:AH77"/>
    <mergeCell ref="AI76:AI77"/>
    <mergeCell ref="AJ76:AJ77"/>
    <mergeCell ref="AK76:AK77"/>
    <mergeCell ref="AL76:AL77"/>
    <mergeCell ref="AM76:AM77"/>
    <mergeCell ref="AN76:AN77"/>
    <mergeCell ref="AO76:AO77"/>
    <mergeCell ref="AP76:AP77"/>
    <mergeCell ref="AQ76:AQ77"/>
    <mergeCell ref="AR76:AR77"/>
    <mergeCell ref="AS76:AS77"/>
    <mergeCell ref="AV76:AV77"/>
    <mergeCell ref="AZ76:AZ77"/>
    <mergeCell ref="BA76:BA77"/>
    <mergeCell ref="BB76:BB77"/>
    <mergeCell ref="BC76:BC77"/>
    <mergeCell ref="BD76:BD77"/>
    <mergeCell ref="BE76:BE77"/>
    <mergeCell ref="BF76:BH76"/>
    <mergeCell ref="BF77:BH77"/>
    <mergeCell ref="A78:A81"/>
    <mergeCell ref="B78:F81"/>
    <mergeCell ref="G78:G81"/>
    <mergeCell ref="H78:H81"/>
    <mergeCell ref="I78:I81"/>
    <mergeCell ref="J78:J81"/>
    <mergeCell ref="K78:K81"/>
    <mergeCell ref="L78:L81"/>
    <mergeCell ref="M78:M81"/>
    <mergeCell ref="O78:O81"/>
    <mergeCell ref="P78:R79"/>
    <mergeCell ref="S78:S79"/>
    <mergeCell ref="T78:T79"/>
    <mergeCell ref="U78:U79"/>
    <mergeCell ref="V78:V79"/>
    <mergeCell ref="W78:W79"/>
    <mergeCell ref="X78:X79"/>
    <mergeCell ref="Y78:Y79"/>
    <mergeCell ref="Z78:Z79"/>
    <mergeCell ref="AA78:AA79"/>
    <mergeCell ref="AB78:AB79"/>
    <mergeCell ref="AC78:AC79"/>
    <mergeCell ref="AD78:AD79"/>
    <mergeCell ref="AE78:AE79"/>
    <mergeCell ref="AF78:AF79"/>
    <mergeCell ref="AG78:AG79"/>
    <mergeCell ref="AH78:AH79"/>
    <mergeCell ref="AI78:AI79"/>
    <mergeCell ref="AJ78:AJ79"/>
    <mergeCell ref="AK78:AK79"/>
    <mergeCell ref="AL78:AL79"/>
    <mergeCell ref="AM78:AM79"/>
    <mergeCell ref="AN78:AN79"/>
    <mergeCell ref="AO78:AO79"/>
    <mergeCell ref="AP78:AP79"/>
    <mergeCell ref="AQ78:AQ79"/>
    <mergeCell ref="AR78:AR79"/>
    <mergeCell ref="AS78:AS79"/>
    <mergeCell ref="AV78:AV79"/>
    <mergeCell ref="AX78:AX81"/>
    <mergeCell ref="AY78:AY79"/>
    <mergeCell ref="BF78:BH78"/>
    <mergeCell ref="N79:N80"/>
    <mergeCell ref="AT79:AT80"/>
    <mergeCell ref="AW79:AW80"/>
    <mergeCell ref="BF79:BH79"/>
    <mergeCell ref="P80:P81"/>
    <mergeCell ref="Q80:Q81"/>
    <mergeCell ref="R80:R81"/>
    <mergeCell ref="S80:S81"/>
    <mergeCell ref="T80:T81"/>
    <mergeCell ref="U80:U81"/>
    <mergeCell ref="V80:V81"/>
    <mergeCell ref="W80:W81"/>
    <mergeCell ref="X80:X81"/>
    <mergeCell ref="Y80:Y81"/>
    <mergeCell ref="Z80:Z81"/>
    <mergeCell ref="AA80:AA81"/>
    <mergeCell ref="AB80:AB81"/>
    <mergeCell ref="AC80:AC81"/>
    <mergeCell ref="AD80:AD81"/>
    <mergeCell ref="AE80:AE81"/>
    <mergeCell ref="AF80:AF81"/>
    <mergeCell ref="AG80:AG81"/>
    <mergeCell ref="AH80:AH81"/>
    <mergeCell ref="AI80:AI81"/>
    <mergeCell ref="AJ80:AJ81"/>
    <mergeCell ref="AK80:AK81"/>
    <mergeCell ref="AL80:AL81"/>
    <mergeCell ref="AM80:AM81"/>
    <mergeCell ref="AN80:AN81"/>
    <mergeCell ref="AO80:AO81"/>
    <mergeCell ref="AP80:AP81"/>
    <mergeCell ref="AQ80:AQ81"/>
    <mergeCell ref="AR80:AR81"/>
    <mergeCell ref="AS80:AS81"/>
    <mergeCell ref="AV80:AV81"/>
    <mergeCell ref="AZ80:AZ81"/>
    <mergeCell ref="BA80:BA81"/>
    <mergeCell ref="BB80:BB81"/>
    <mergeCell ref="BC80:BC81"/>
    <mergeCell ref="BD80:BD81"/>
    <mergeCell ref="BE80:BE81"/>
    <mergeCell ref="BF80:BH80"/>
    <mergeCell ref="BF81:BH81"/>
    <mergeCell ref="A82:A85"/>
    <mergeCell ref="B82:F85"/>
    <mergeCell ref="G82:G85"/>
    <mergeCell ref="H82:H85"/>
    <mergeCell ref="I82:I85"/>
    <mergeCell ref="J82:J85"/>
    <mergeCell ref="K82:K85"/>
    <mergeCell ref="L82:L85"/>
    <mergeCell ref="M82:M85"/>
    <mergeCell ref="O82:O85"/>
    <mergeCell ref="P82:R83"/>
    <mergeCell ref="S82:S83"/>
    <mergeCell ref="T82:T83"/>
    <mergeCell ref="U82:U83"/>
    <mergeCell ref="V82:V83"/>
    <mergeCell ref="W82:W83"/>
    <mergeCell ref="X82:X83"/>
    <mergeCell ref="Y82:Y83"/>
    <mergeCell ref="Z82:Z83"/>
    <mergeCell ref="AA82:AA83"/>
    <mergeCell ref="AB82:AB83"/>
    <mergeCell ref="AC82:AC83"/>
    <mergeCell ref="AD82:AD83"/>
    <mergeCell ref="AE82:AE83"/>
    <mergeCell ref="AF82:AF83"/>
    <mergeCell ref="AG82:AG83"/>
    <mergeCell ref="AH82:AH83"/>
    <mergeCell ref="AI82:AI83"/>
    <mergeCell ref="AJ82:AJ83"/>
    <mergeCell ref="AK82:AK83"/>
    <mergeCell ref="AL82:AL83"/>
    <mergeCell ref="AM82:AM83"/>
    <mergeCell ref="AN82:AN83"/>
    <mergeCell ref="AO82:AO83"/>
    <mergeCell ref="AP82:AP83"/>
    <mergeCell ref="AQ82:AQ83"/>
    <mergeCell ref="AR82:AR83"/>
    <mergeCell ref="AS82:AS83"/>
    <mergeCell ref="AV82:AV83"/>
    <mergeCell ref="AX82:AX85"/>
    <mergeCell ref="AY82:AY83"/>
    <mergeCell ref="BF82:BH82"/>
    <mergeCell ref="N83:N84"/>
    <mergeCell ref="AT83:AT84"/>
    <mergeCell ref="AW83:AW84"/>
    <mergeCell ref="BF83:BH83"/>
    <mergeCell ref="P84:P85"/>
    <mergeCell ref="Q84:Q85"/>
    <mergeCell ref="R84:R85"/>
    <mergeCell ref="S84:S85"/>
    <mergeCell ref="T84:T85"/>
    <mergeCell ref="U84:U85"/>
    <mergeCell ref="V84:V85"/>
    <mergeCell ref="W84:W85"/>
    <mergeCell ref="X84:X85"/>
    <mergeCell ref="Y84:Y85"/>
    <mergeCell ref="Z84:Z85"/>
    <mergeCell ref="AA84:AA85"/>
    <mergeCell ref="AB84:AB85"/>
    <mergeCell ref="AC84:AC85"/>
    <mergeCell ref="AD84:AD85"/>
    <mergeCell ref="AE84:AE85"/>
    <mergeCell ref="AF84:AF85"/>
    <mergeCell ref="AG84:AG85"/>
    <mergeCell ref="AH84:AH85"/>
    <mergeCell ref="AI84:AI85"/>
    <mergeCell ref="AJ84:AJ85"/>
    <mergeCell ref="AK84:AK85"/>
    <mergeCell ref="AL84:AL85"/>
    <mergeCell ref="AM84:AM85"/>
    <mergeCell ref="AN84:AN85"/>
    <mergeCell ref="AO84:AO85"/>
    <mergeCell ref="AP84:AP85"/>
    <mergeCell ref="AQ84:AQ85"/>
    <mergeCell ref="AR84:AR85"/>
    <mergeCell ref="AS84:AS85"/>
    <mergeCell ref="AV84:AV85"/>
    <mergeCell ref="AZ84:AZ85"/>
    <mergeCell ref="BA84:BA85"/>
    <mergeCell ref="BB84:BB85"/>
    <mergeCell ref="BC84:BC85"/>
    <mergeCell ref="BD84:BD85"/>
    <mergeCell ref="BE84:BE85"/>
    <mergeCell ref="BF84:BH84"/>
    <mergeCell ref="BF85:BH85"/>
    <mergeCell ref="A86:A89"/>
    <mergeCell ref="B86:F89"/>
    <mergeCell ref="G86:G89"/>
    <mergeCell ref="H86:H89"/>
    <mergeCell ref="I86:I89"/>
    <mergeCell ref="J86:J89"/>
    <mergeCell ref="K86:K89"/>
    <mergeCell ref="L86:L89"/>
    <mergeCell ref="M86:M89"/>
    <mergeCell ref="O86:O89"/>
    <mergeCell ref="P86:R87"/>
    <mergeCell ref="S86:S87"/>
    <mergeCell ref="T86:T87"/>
    <mergeCell ref="U86:U87"/>
    <mergeCell ref="V86:V87"/>
    <mergeCell ref="W86:W87"/>
    <mergeCell ref="X86:X87"/>
    <mergeCell ref="Y86:Y87"/>
    <mergeCell ref="Z86:Z87"/>
    <mergeCell ref="AA86:AA87"/>
    <mergeCell ref="AB86:AB87"/>
    <mergeCell ref="AC86:AC87"/>
    <mergeCell ref="AD86:AD87"/>
    <mergeCell ref="AE86:AE87"/>
    <mergeCell ref="AF86:AF87"/>
    <mergeCell ref="AG86:AG87"/>
    <mergeCell ref="AH86:AH87"/>
    <mergeCell ref="AI86:AI87"/>
    <mergeCell ref="AJ86:AJ87"/>
    <mergeCell ref="AK86:AK87"/>
    <mergeCell ref="AL86:AL87"/>
    <mergeCell ref="AM86:AM87"/>
    <mergeCell ref="AN86:AN87"/>
    <mergeCell ref="AO86:AO87"/>
    <mergeCell ref="AP86:AP87"/>
    <mergeCell ref="AQ86:AQ87"/>
    <mergeCell ref="AR86:AR87"/>
    <mergeCell ref="AS86:AS87"/>
    <mergeCell ref="AV86:AV87"/>
    <mergeCell ref="AX86:AX89"/>
    <mergeCell ref="AY86:AY87"/>
    <mergeCell ref="BF86:BH86"/>
    <mergeCell ref="N87:N88"/>
    <mergeCell ref="AT87:AT88"/>
    <mergeCell ref="AW87:AW88"/>
    <mergeCell ref="BF87:BH87"/>
    <mergeCell ref="P88:P89"/>
    <mergeCell ref="Q88:Q89"/>
    <mergeCell ref="R88:R89"/>
    <mergeCell ref="S88:S89"/>
    <mergeCell ref="T88:T89"/>
    <mergeCell ref="U88:U89"/>
    <mergeCell ref="V88:V89"/>
    <mergeCell ref="W88:W89"/>
    <mergeCell ref="X88:X89"/>
    <mergeCell ref="Y88:Y89"/>
    <mergeCell ref="Z88:Z89"/>
    <mergeCell ref="AA88:AA89"/>
    <mergeCell ref="AB88:AB89"/>
    <mergeCell ref="AC88:AC89"/>
    <mergeCell ref="AD88:AD89"/>
    <mergeCell ref="AE88:AE89"/>
    <mergeCell ref="AF88:AF89"/>
    <mergeCell ref="AG88:AG89"/>
    <mergeCell ref="AH88:AH89"/>
    <mergeCell ref="AI88:AI89"/>
    <mergeCell ref="AJ88:AJ89"/>
    <mergeCell ref="AK88:AK89"/>
    <mergeCell ref="AL88:AL89"/>
    <mergeCell ref="AM88:AM89"/>
    <mergeCell ref="AN88:AN89"/>
    <mergeCell ref="AO88:AO89"/>
    <mergeCell ref="AP88:AP89"/>
    <mergeCell ref="AQ88:AQ89"/>
    <mergeCell ref="AR88:AR89"/>
    <mergeCell ref="AS88:AS89"/>
    <mergeCell ref="AV88:AV89"/>
    <mergeCell ref="AZ88:AZ89"/>
    <mergeCell ref="BA88:BA89"/>
    <mergeCell ref="BB88:BB89"/>
    <mergeCell ref="BC88:BC89"/>
    <mergeCell ref="BD88:BD89"/>
    <mergeCell ref="BE88:BE89"/>
    <mergeCell ref="BF88:BH88"/>
    <mergeCell ref="BF89:BH89"/>
    <mergeCell ref="A90:A93"/>
    <mergeCell ref="B90:F93"/>
    <mergeCell ref="G90:G93"/>
    <mergeCell ref="H90:H93"/>
    <mergeCell ref="I90:I93"/>
    <mergeCell ref="J90:J93"/>
    <mergeCell ref="K90:K93"/>
    <mergeCell ref="L90:L93"/>
    <mergeCell ref="M90:M93"/>
    <mergeCell ref="O90:O93"/>
    <mergeCell ref="P90:R91"/>
    <mergeCell ref="S90:S91"/>
    <mergeCell ref="T90:T91"/>
    <mergeCell ref="U90:U91"/>
    <mergeCell ref="V90:V91"/>
    <mergeCell ref="W90:W91"/>
    <mergeCell ref="X90:X91"/>
    <mergeCell ref="Y90:Y91"/>
    <mergeCell ref="Z90:Z91"/>
    <mergeCell ref="AA90:AA91"/>
    <mergeCell ref="AB90:AB91"/>
    <mergeCell ref="AC90:AC91"/>
    <mergeCell ref="AD90:AD91"/>
    <mergeCell ref="AE90:AE91"/>
    <mergeCell ref="AF90:AF91"/>
    <mergeCell ref="AG90:AG91"/>
    <mergeCell ref="AH90:AH91"/>
    <mergeCell ref="AI90:AI91"/>
    <mergeCell ref="AJ90:AJ91"/>
    <mergeCell ref="AK90:AK91"/>
    <mergeCell ref="AL90:AL91"/>
    <mergeCell ref="AM90:AM91"/>
    <mergeCell ref="AN90:AN91"/>
    <mergeCell ref="AO90:AO91"/>
    <mergeCell ref="AP90:AP91"/>
    <mergeCell ref="AQ90:AQ91"/>
    <mergeCell ref="AR90:AR91"/>
    <mergeCell ref="AS90:AS91"/>
    <mergeCell ref="AV90:AV91"/>
    <mergeCell ref="AX90:AX93"/>
    <mergeCell ref="AY90:AY91"/>
    <mergeCell ref="BF90:BH90"/>
    <mergeCell ref="N91:N92"/>
    <mergeCell ref="AT91:AT92"/>
    <mergeCell ref="AW91:AW92"/>
    <mergeCell ref="BF91:BH91"/>
    <mergeCell ref="P92:P93"/>
    <mergeCell ref="Q92:Q93"/>
    <mergeCell ref="R92:R93"/>
    <mergeCell ref="S92:S93"/>
    <mergeCell ref="T92:T93"/>
    <mergeCell ref="U92:U93"/>
    <mergeCell ref="V92:V93"/>
    <mergeCell ref="W92:W93"/>
    <mergeCell ref="X92:X93"/>
    <mergeCell ref="Y92:Y93"/>
    <mergeCell ref="Z92:Z93"/>
    <mergeCell ref="AA92:AA93"/>
    <mergeCell ref="AB92:AB93"/>
    <mergeCell ref="AC92:AC93"/>
    <mergeCell ref="AD92:AD93"/>
    <mergeCell ref="AE92:AE93"/>
    <mergeCell ref="AF92:AF93"/>
    <mergeCell ref="AG92:AG93"/>
    <mergeCell ref="AH92:AH93"/>
    <mergeCell ref="AI92:AI93"/>
    <mergeCell ref="AJ92:AJ93"/>
    <mergeCell ref="AK92:AK93"/>
    <mergeCell ref="AL92:AL93"/>
    <mergeCell ref="AM92:AM93"/>
    <mergeCell ref="AN92:AN93"/>
    <mergeCell ref="AO92:AO93"/>
    <mergeCell ref="AP92:AP93"/>
    <mergeCell ref="AQ92:AQ93"/>
    <mergeCell ref="AR92:AR93"/>
    <mergeCell ref="AS92:AS93"/>
    <mergeCell ref="AV92:AV93"/>
    <mergeCell ref="AZ92:AZ93"/>
    <mergeCell ref="BA92:BA93"/>
    <mergeCell ref="BB92:BB93"/>
    <mergeCell ref="BC92:BC93"/>
    <mergeCell ref="BD92:BD93"/>
    <mergeCell ref="BE92:BE93"/>
    <mergeCell ref="BF92:BH92"/>
    <mergeCell ref="BF93:BH93"/>
    <mergeCell ref="A94:A97"/>
    <mergeCell ref="B94:F97"/>
    <mergeCell ref="G94:G97"/>
    <mergeCell ref="H94:H97"/>
    <mergeCell ref="I94:I97"/>
    <mergeCell ref="J94:J97"/>
    <mergeCell ref="K94:K97"/>
    <mergeCell ref="L94:L97"/>
    <mergeCell ref="M94:M97"/>
    <mergeCell ref="O94:O97"/>
    <mergeCell ref="P94:R95"/>
    <mergeCell ref="S94:S95"/>
    <mergeCell ref="T94:T95"/>
    <mergeCell ref="U94:U95"/>
    <mergeCell ref="V94:V95"/>
    <mergeCell ref="W94:W95"/>
    <mergeCell ref="X94:X95"/>
    <mergeCell ref="Y94:Y95"/>
    <mergeCell ref="Z94:Z95"/>
    <mergeCell ref="AA94:AA95"/>
    <mergeCell ref="AB94:AB95"/>
    <mergeCell ref="AC94:AC95"/>
    <mergeCell ref="AD94:AD95"/>
    <mergeCell ref="AE94:AE95"/>
    <mergeCell ref="AF94:AF95"/>
    <mergeCell ref="AG94:AG95"/>
    <mergeCell ref="AH94:AH95"/>
    <mergeCell ref="AI94:AI95"/>
    <mergeCell ref="AJ94:AJ95"/>
    <mergeCell ref="AK94:AK95"/>
    <mergeCell ref="AL94:AL95"/>
    <mergeCell ref="AM94:AM95"/>
    <mergeCell ref="AN94:AN95"/>
    <mergeCell ref="AO94:AO95"/>
    <mergeCell ref="AP94:AP95"/>
    <mergeCell ref="AQ94:AQ95"/>
    <mergeCell ref="AR94:AR95"/>
    <mergeCell ref="AS94:AS95"/>
    <mergeCell ref="AV94:AV95"/>
    <mergeCell ref="AX94:AX97"/>
    <mergeCell ref="AY94:AY95"/>
    <mergeCell ref="BF94:BH94"/>
    <mergeCell ref="N95:N96"/>
    <mergeCell ref="AT95:AT96"/>
    <mergeCell ref="AW95:AW96"/>
    <mergeCell ref="BF95:BH95"/>
    <mergeCell ref="P96:P97"/>
    <mergeCell ref="Q96:Q97"/>
    <mergeCell ref="R96:R97"/>
    <mergeCell ref="S96:S97"/>
    <mergeCell ref="T96:T97"/>
    <mergeCell ref="U96:U97"/>
    <mergeCell ref="V96:V97"/>
    <mergeCell ref="W96:W97"/>
    <mergeCell ref="X96:X97"/>
    <mergeCell ref="Y96:Y97"/>
    <mergeCell ref="Z96:Z97"/>
    <mergeCell ref="AA96:AA97"/>
    <mergeCell ref="AB96:AB97"/>
    <mergeCell ref="AC96:AC97"/>
    <mergeCell ref="AD96:AD97"/>
    <mergeCell ref="AE96:AE97"/>
    <mergeCell ref="AF96:AF97"/>
    <mergeCell ref="AG96:AG97"/>
    <mergeCell ref="AH96:AH97"/>
    <mergeCell ref="AI96:AI97"/>
    <mergeCell ref="AJ96:AJ97"/>
    <mergeCell ref="AK96:AK97"/>
    <mergeCell ref="AL96:AL97"/>
    <mergeCell ref="AM96:AM97"/>
    <mergeCell ref="AN96:AN97"/>
    <mergeCell ref="AO96:AO97"/>
    <mergeCell ref="AP96:AP97"/>
    <mergeCell ref="AQ96:AQ97"/>
    <mergeCell ref="AR96:AR97"/>
    <mergeCell ref="AS96:AS97"/>
    <mergeCell ref="AV96:AV97"/>
    <mergeCell ref="AZ96:AZ97"/>
    <mergeCell ref="BA96:BA97"/>
    <mergeCell ref="BB96:BB97"/>
    <mergeCell ref="BC96:BC97"/>
    <mergeCell ref="BD96:BD97"/>
    <mergeCell ref="BE96:BE97"/>
    <mergeCell ref="BF96:BH96"/>
    <mergeCell ref="BF97:BH97"/>
    <mergeCell ref="A98:A101"/>
    <mergeCell ref="B98:F101"/>
    <mergeCell ref="G98:G101"/>
    <mergeCell ref="H98:H101"/>
    <mergeCell ref="I98:I101"/>
    <mergeCell ref="J98:J101"/>
    <mergeCell ref="K98:K101"/>
    <mergeCell ref="L98:L101"/>
    <mergeCell ref="M98:M101"/>
    <mergeCell ref="O98:O101"/>
    <mergeCell ref="P98:R99"/>
    <mergeCell ref="S98:S99"/>
    <mergeCell ref="T98:T99"/>
    <mergeCell ref="U98:U99"/>
    <mergeCell ref="V98:V99"/>
    <mergeCell ref="W98:W99"/>
    <mergeCell ref="X98:X99"/>
    <mergeCell ref="Y98:Y99"/>
    <mergeCell ref="Z98:Z99"/>
    <mergeCell ref="AA98:AA99"/>
    <mergeCell ref="AB98:AB99"/>
    <mergeCell ref="AC98:AC99"/>
    <mergeCell ref="AD98:AD99"/>
    <mergeCell ref="AE98:AE99"/>
    <mergeCell ref="AF98:AF99"/>
    <mergeCell ref="AG98:AG99"/>
    <mergeCell ref="AH98:AH99"/>
    <mergeCell ref="AI98:AI99"/>
    <mergeCell ref="AJ98:AJ99"/>
    <mergeCell ref="AK98:AK99"/>
    <mergeCell ref="AL98:AL99"/>
    <mergeCell ref="AM98:AM99"/>
    <mergeCell ref="AN98:AN99"/>
    <mergeCell ref="AO98:AO99"/>
    <mergeCell ref="AP98:AP99"/>
    <mergeCell ref="AQ98:AQ99"/>
    <mergeCell ref="AR98:AR99"/>
    <mergeCell ref="AS98:AS99"/>
    <mergeCell ref="AV98:AV99"/>
    <mergeCell ref="AX98:AX101"/>
    <mergeCell ref="AY98:AY99"/>
    <mergeCell ref="BF98:BH98"/>
    <mergeCell ref="N99:N100"/>
    <mergeCell ref="AT99:AT100"/>
    <mergeCell ref="AW99:AW100"/>
    <mergeCell ref="BF99:BH99"/>
    <mergeCell ref="P100:P101"/>
    <mergeCell ref="Q100:Q101"/>
    <mergeCell ref="R100:R101"/>
    <mergeCell ref="S100:S101"/>
    <mergeCell ref="T100:T101"/>
    <mergeCell ref="U100:U101"/>
    <mergeCell ref="V100:V101"/>
    <mergeCell ref="W100:W101"/>
    <mergeCell ref="X100:X101"/>
    <mergeCell ref="Y100:Y101"/>
    <mergeCell ref="Z100:Z101"/>
    <mergeCell ref="AA100:AA101"/>
    <mergeCell ref="AB100:AB101"/>
    <mergeCell ref="AC100:AC101"/>
    <mergeCell ref="AD100:AD101"/>
    <mergeCell ref="AE100:AE101"/>
    <mergeCell ref="AF100:AF101"/>
    <mergeCell ref="AG100:AG101"/>
    <mergeCell ref="AH100:AH101"/>
    <mergeCell ref="AI100:AI101"/>
    <mergeCell ref="AJ100:AJ101"/>
    <mergeCell ref="AK100:AK101"/>
    <mergeCell ref="AL100:AL101"/>
    <mergeCell ref="AM100:AM101"/>
    <mergeCell ref="AN100:AN101"/>
    <mergeCell ref="AO100:AO101"/>
    <mergeCell ref="AP100:AP101"/>
    <mergeCell ref="AQ100:AQ101"/>
    <mergeCell ref="AR100:AR101"/>
    <mergeCell ref="AS100:AS101"/>
    <mergeCell ref="AV100:AV101"/>
    <mergeCell ref="AZ100:AZ101"/>
    <mergeCell ref="BA100:BA101"/>
    <mergeCell ref="BB100:BB101"/>
    <mergeCell ref="BC100:BC101"/>
    <mergeCell ref="BD100:BD101"/>
    <mergeCell ref="BE100:BE101"/>
    <mergeCell ref="BF100:BH100"/>
    <mergeCell ref="BF101:BH101"/>
    <mergeCell ref="A102:A105"/>
    <mergeCell ref="B102:F105"/>
    <mergeCell ref="G102:G105"/>
    <mergeCell ref="H102:H105"/>
    <mergeCell ref="I102:I105"/>
    <mergeCell ref="J102:J105"/>
    <mergeCell ref="K102:K105"/>
    <mergeCell ref="L102:L105"/>
    <mergeCell ref="M102:M105"/>
    <mergeCell ref="O102:O105"/>
    <mergeCell ref="P102:R103"/>
    <mergeCell ref="S102:S103"/>
    <mergeCell ref="T102:T103"/>
    <mergeCell ref="U102:U103"/>
    <mergeCell ref="V102:V103"/>
    <mergeCell ref="W102:W103"/>
    <mergeCell ref="X102:X103"/>
    <mergeCell ref="Y102:Y103"/>
    <mergeCell ref="Z102:Z103"/>
    <mergeCell ref="AA102:AA103"/>
    <mergeCell ref="AB102:AB103"/>
    <mergeCell ref="AC102:AC103"/>
    <mergeCell ref="AD102:AD103"/>
    <mergeCell ref="AE102:AE103"/>
    <mergeCell ref="AF102:AF103"/>
    <mergeCell ref="AG102:AG103"/>
    <mergeCell ref="AH102:AH103"/>
    <mergeCell ref="AI102:AI103"/>
    <mergeCell ref="AJ102:AJ103"/>
    <mergeCell ref="AK102:AK103"/>
    <mergeCell ref="AL102:AL103"/>
    <mergeCell ref="AM102:AM103"/>
    <mergeCell ref="AN102:AN103"/>
    <mergeCell ref="AO102:AO103"/>
    <mergeCell ref="AP102:AP103"/>
    <mergeCell ref="AQ102:AQ103"/>
    <mergeCell ref="AR102:AR103"/>
    <mergeCell ref="AS102:AS103"/>
    <mergeCell ref="AV102:AV103"/>
    <mergeCell ref="AX102:AX105"/>
    <mergeCell ref="AY102:AY103"/>
    <mergeCell ref="BF102:BH102"/>
    <mergeCell ref="N103:N104"/>
    <mergeCell ref="AT103:AT104"/>
    <mergeCell ref="AW103:AW104"/>
    <mergeCell ref="BF103:BH103"/>
    <mergeCell ref="P104:P105"/>
    <mergeCell ref="Q104:Q105"/>
    <mergeCell ref="R104:R105"/>
    <mergeCell ref="S104:S105"/>
    <mergeCell ref="T104:T105"/>
    <mergeCell ref="U104:U105"/>
    <mergeCell ref="V104:V105"/>
    <mergeCell ref="W104:W105"/>
    <mergeCell ref="X104:X105"/>
    <mergeCell ref="Y104:Y105"/>
    <mergeCell ref="Z104:Z105"/>
    <mergeCell ref="AA104:AA105"/>
    <mergeCell ref="AB104:AB105"/>
    <mergeCell ref="AC104:AC105"/>
    <mergeCell ref="AD104:AD105"/>
    <mergeCell ref="AE104:AE105"/>
    <mergeCell ref="AF104:AF105"/>
    <mergeCell ref="AG104:AG105"/>
    <mergeCell ref="AH104:AH105"/>
    <mergeCell ref="AI104:AI105"/>
    <mergeCell ref="AJ104:AJ105"/>
    <mergeCell ref="AK104:AK105"/>
    <mergeCell ref="AL104:AL105"/>
    <mergeCell ref="AM104:AM105"/>
    <mergeCell ref="AN104:AN105"/>
    <mergeCell ref="AO104:AO105"/>
    <mergeCell ref="AP104:AP105"/>
    <mergeCell ref="AQ104:AQ105"/>
    <mergeCell ref="AR104:AR105"/>
    <mergeCell ref="AS104:AS105"/>
    <mergeCell ref="AV104:AV105"/>
    <mergeCell ref="AZ104:AZ105"/>
    <mergeCell ref="BA104:BA105"/>
    <mergeCell ref="BB104:BB105"/>
    <mergeCell ref="BC104:BC105"/>
    <mergeCell ref="BD104:BD105"/>
    <mergeCell ref="BE104:BE105"/>
    <mergeCell ref="BF104:BH104"/>
    <mergeCell ref="BF105:BH105"/>
    <mergeCell ref="A106:A109"/>
    <mergeCell ref="B106:F109"/>
    <mergeCell ref="G106:G109"/>
    <mergeCell ref="H106:H109"/>
    <mergeCell ref="I106:I109"/>
    <mergeCell ref="J106:J109"/>
    <mergeCell ref="K106:K109"/>
    <mergeCell ref="L106:L109"/>
    <mergeCell ref="M106:M109"/>
    <mergeCell ref="O106:O109"/>
    <mergeCell ref="P106:R107"/>
    <mergeCell ref="S106:S107"/>
    <mergeCell ref="T106:T107"/>
    <mergeCell ref="U106:U107"/>
    <mergeCell ref="V106:V107"/>
    <mergeCell ref="W106:W107"/>
    <mergeCell ref="X106:X107"/>
    <mergeCell ref="Y106:Y107"/>
    <mergeCell ref="Z106:Z107"/>
    <mergeCell ref="AA106:AA107"/>
    <mergeCell ref="AB106:AB107"/>
    <mergeCell ref="AC106:AC107"/>
    <mergeCell ref="AD106:AD107"/>
    <mergeCell ref="AE106:AE107"/>
    <mergeCell ref="AF106:AF107"/>
    <mergeCell ref="AG106:AG107"/>
    <mergeCell ref="AH106:AH107"/>
    <mergeCell ref="AI106:AI107"/>
    <mergeCell ref="AJ106:AJ107"/>
    <mergeCell ref="AK106:AK107"/>
    <mergeCell ref="AL106:AL107"/>
    <mergeCell ref="AM106:AM107"/>
    <mergeCell ref="AN106:AN107"/>
    <mergeCell ref="AO106:AO107"/>
    <mergeCell ref="AP106:AP107"/>
    <mergeCell ref="AQ106:AQ107"/>
    <mergeCell ref="AR106:AR107"/>
    <mergeCell ref="AS106:AS107"/>
    <mergeCell ref="AV106:AV107"/>
    <mergeCell ref="AX106:AX109"/>
    <mergeCell ref="AY106:AY107"/>
    <mergeCell ref="BF106:BH106"/>
    <mergeCell ref="N107:N108"/>
    <mergeCell ref="AT107:AT108"/>
    <mergeCell ref="AW107:AW108"/>
    <mergeCell ref="BF107:BH107"/>
    <mergeCell ref="P108:P109"/>
    <mergeCell ref="Q108:Q109"/>
    <mergeCell ref="R108:R109"/>
    <mergeCell ref="S108:S109"/>
    <mergeCell ref="T108:T109"/>
    <mergeCell ref="U108:U109"/>
    <mergeCell ref="V108:V109"/>
    <mergeCell ref="W108:W109"/>
    <mergeCell ref="X108:X109"/>
    <mergeCell ref="Y108:Y109"/>
    <mergeCell ref="Z108:Z109"/>
    <mergeCell ref="AA108:AA109"/>
    <mergeCell ref="AB108:AB109"/>
    <mergeCell ref="AC108:AC109"/>
    <mergeCell ref="AD108:AD109"/>
    <mergeCell ref="AE108:AE109"/>
    <mergeCell ref="AF108:AF109"/>
    <mergeCell ref="AG108:AG109"/>
    <mergeCell ref="AH108:AH109"/>
    <mergeCell ref="AI108:AI109"/>
    <mergeCell ref="AJ108:AJ109"/>
    <mergeCell ref="AK108:AK109"/>
    <mergeCell ref="AL108:AL109"/>
    <mergeCell ref="AM108:AM109"/>
    <mergeCell ref="AN108:AN109"/>
    <mergeCell ref="AO108:AO109"/>
    <mergeCell ref="AP108:AP109"/>
    <mergeCell ref="AQ108:AQ109"/>
    <mergeCell ref="AR108:AR109"/>
    <mergeCell ref="AS108:AS109"/>
    <mergeCell ref="AV108:AV109"/>
    <mergeCell ref="AZ108:AZ109"/>
    <mergeCell ref="BA108:BA109"/>
    <mergeCell ref="BB108:BB109"/>
    <mergeCell ref="BC108:BC109"/>
    <mergeCell ref="BD108:BD109"/>
    <mergeCell ref="BE108:BE109"/>
    <mergeCell ref="BF108:BH108"/>
    <mergeCell ref="BF109:BH109"/>
    <mergeCell ref="A110:A113"/>
    <mergeCell ref="B110:F113"/>
    <mergeCell ref="G110:G113"/>
    <mergeCell ref="H110:H113"/>
    <mergeCell ref="I110:I113"/>
    <mergeCell ref="J110:J113"/>
    <mergeCell ref="K110:K113"/>
    <mergeCell ref="L110:L113"/>
    <mergeCell ref="M110:M113"/>
    <mergeCell ref="O110:O113"/>
    <mergeCell ref="P110:R111"/>
    <mergeCell ref="S110:S111"/>
    <mergeCell ref="T110:T111"/>
    <mergeCell ref="U110:U111"/>
    <mergeCell ref="V110:V111"/>
    <mergeCell ref="W110:W111"/>
    <mergeCell ref="X110:X111"/>
    <mergeCell ref="Y110:Y111"/>
    <mergeCell ref="Z110:Z111"/>
    <mergeCell ref="AA110:AA111"/>
    <mergeCell ref="AB110:AB111"/>
    <mergeCell ref="AC110:AC111"/>
    <mergeCell ref="AD110:AD111"/>
    <mergeCell ref="AE110:AE111"/>
    <mergeCell ref="AF110:AF111"/>
    <mergeCell ref="AG110:AG111"/>
    <mergeCell ref="AH110:AH111"/>
    <mergeCell ref="AI110:AI111"/>
    <mergeCell ref="AJ110:AJ111"/>
    <mergeCell ref="AK110:AK111"/>
    <mergeCell ref="AL110:AL111"/>
    <mergeCell ref="AM110:AM111"/>
    <mergeCell ref="AN110:AN111"/>
    <mergeCell ref="AO110:AO111"/>
    <mergeCell ref="AP110:AP111"/>
    <mergeCell ref="AQ110:AQ111"/>
    <mergeCell ref="AR110:AR111"/>
    <mergeCell ref="AS110:AS111"/>
    <mergeCell ref="AV110:AV111"/>
    <mergeCell ref="AX110:AX113"/>
    <mergeCell ref="AY110:AY111"/>
    <mergeCell ref="BF110:BH110"/>
    <mergeCell ref="N111:N112"/>
    <mergeCell ref="AT111:AT112"/>
    <mergeCell ref="AW111:AW112"/>
    <mergeCell ref="BF111:BH111"/>
    <mergeCell ref="P112:P113"/>
    <mergeCell ref="Q112:Q113"/>
    <mergeCell ref="R112:R113"/>
    <mergeCell ref="S112:S113"/>
    <mergeCell ref="T112:T113"/>
    <mergeCell ref="U112:U113"/>
    <mergeCell ref="V112:V113"/>
    <mergeCell ref="W112:W113"/>
    <mergeCell ref="X112:X113"/>
    <mergeCell ref="Y112:Y113"/>
    <mergeCell ref="Z112:Z113"/>
    <mergeCell ref="AA112:AA113"/>
    <mergeCell ref="AB112:AB113"/>
    <mergeCell ref="AC112:AC113"/>
    <mergeCell ref="AD112:AD113"/>
    <mergeCell ref="AE112:AE113"/>
    <mergeCell ref="AF112:AF113"/>
    <mergeCell ref="AG112:AG113"/>
    <mergeCell ref="AH112:AH113"/>
    <mergeCell ref="AI112:AI113"/>
    <mergeCell ref="AJ112:AJ113"/>
    <mergeCell ref="AK112:AK113"/>
    <mergeCell ref="AL112:AL113"/>
    <mergeCell ref="AM112:AM113"/>
    <mergeCell ref="AN112:AN113"/>
    <mergeCell ref="AO112:AO113"/>
    <mergeCell ref="AP112:AP113"/>
    <mergeCell ref="AQ112:AQ113"/>
    <mergeCell ref="AR112:AR113"/>
    <mergeCell ref="AS112:AS113"/>
    <mergeCell ref="AV112:AV113"/>
    <mergeCell ref="AZ112:AZ113"/>
    <mergeCell ref="BA112:BA113"/>
    <mergeCell ref="BB112:BB113"/>
    <mergeCell ref="BC112:BC113"/>
    <mergeCell ref="BD112:BD113"/>
    <mergeCell ref="BE112:BE113"/>
    <mergeCell ref="BF112:BH112"/>
    <mergeCell ref="BF113:BH113"/>
    <mergeCell ref="A114:A117"/>
    <mergeCell ref="B114:F117"/>
    <mergeCell ref="G114:G117"/>
    <mergeCell ref="H114:H117"/>
    <mergeCell ref="I114:I117"/>
    <mergeCell ref="J114:J117"/>
    <mergeCell ref="K114:K117"/>
    <mergeCell ref="L114:L117"/>
    <mergeCell ref="M114:M117"/>
    <mergeCell ref="O114:O117"/>
    <mergeCell ref="P114:R115"/>
    <mergeCell ref="S114:S115"/>
    <mergeCell ref="T114:T115"/>
    <mergeCell ref="U114:U115"/>
    <mergeCell ref="V114:V115"/>
    <mergeCell ref="W114:W115"/>
    <mergeCell ref="X114:X115"/>
    <mergeCell ref="Y114:Y115"/>
    <mergeCell ref="Z114:Z115"/>
    <mergeCell ref="AA114:AA115"/>
    <mergeCell ref="AB114:AB115"/>
    <mergeCell ref="AC114:AC115"/>
    <mergeCell ref="AD114:AD115"/>
    <mergeCell ref="AE114:AE115"/>
    <mergeCell ref="AF114:AF115"/>
    <mergeCell ref="AG114:AG115"/>
    <mergeCell ref="AH114:AH115"/>
    <mergeCell ref="AI114:AI115"/>
    <mergeCell ref="AJ114:AJ115"/>
    <mergeCell ref="AK114:AK115"/>
    <mergeCell ref="AL114:AL115"/>
    <mergeCell ref="AM114:AM115"/>
    <mergeCell ref="AN114:AN115"/>
    <mergeCell ref="AO114:AO115"/>
    <mergeCell ref="AP114:AP115"/>
    <mergeCell ref="AQ114:AQ115"/>
    <mergeCell ref="AR114:AR115"/>
    <mergeCell ref="AS114:AS115"/>
    <mergeCell ref="AV114:AV115"/>
    <mergeCell ref="AX114:AX117"/>
    <mergeCell ref="AY114:AY115"/>
    <mergeCell ref="BF114:BH114"/>
    <mergeCell ref="N115:N116"/>
    <mergeCell ref="AT115:AT116"/>
    <mergeCell ref="AW115:AW116"/>
    <mergeCell ref="BF115:BH115"/>
    <mergeCell ref="P116:P117"/>
    <mergeCell ref="Q116:Q117"/>
    <mergeCell ref="R116:R117"/>
    <mergeCell ref="S116:S117"/>
    <mergeCell ref="T116:T117"/>
    <mergeCell ref="U116:U117"/>
    <mergeCell ref="V116:V117"/>
    <mergeCell ref="W116:W117"/>
    <mergeCell ref="X116:X117"/>
    <mergeCell ref="Y116:Y117"/>
    <mergeCell ref="Z116:Z117"/>
    <mergeCell ref="AA116:AA117"/>
    <mergeCell ref="AB116:AB117"/>
    <mergeCell ref="AC116:AC117"/>
    <mergeCell ref="AD116:AD117"/>
    <mergeCell ref="AE116:AE117"/>
    <mergeCell ref="AF116:AF117"/>
    <mergeCell ref="AG116:AG117"/>
    <mergeCell ref="AH116:AH117"/>
    <mergeCell ref="AI116:AI117"/>
    <mergeCell ref="AJ116:AJ117"/>
    <mergeCell ref="AK116:AK117"/>
    <mergeCell ref="AL116:AL117"/>
    <mergeCell ref="AM116:AM117"/>
    <mergeCell ref="AN116:AN117"/>
    <mergeCell ref="AO116:AO117"/>
    <mergeCell ref="AP116:AP117"/>
    <mergeCell ref="AQ116:AQ117"/>
    <mergeCell ref="AR116:AR117"/>
    <mergeCell ref="AS116:AS117"/>
    <mergeCell ref="AV116:AV117"/>
    <mergeCell ref="AZ116:AZ117"/>
    <mergeCell ref="BA116:BA117"/>
    <mergeCell ref="BB116:BB117"/>
    <mergeCell ref="BC116:BC117"/>
    <mergeCell ref="BD116:BD117"/>
    <mergeCell ref="BE116:BE117"/>
    <mergeCell ref="BF116:BH116"/>
    <mergeCell ref="BF117:BH117"/>
    <mergeCell ref="A118:A121"/>
    <mergeCell ref="B118:F121"/>
    <mergeCell ref="G118:G121"/>
    <mergeCell ref="H118:H121"/>
    <mergeCell ref="I118:I121"/>
    <mergeCell ref="J118:J121"/>
    <mergeCell ref="K118:K121"/>
    <mergeCell ref="L118:L121"/>
    <mergeCell ref="M118:M121"/>
    <mergeCell ref="O118:O121"/>
    <mergeCell ref="P118:R119"/>
    <mergeCell ref="S118:S119"/>
    <mergeCell ref="T118:T119"/>
    <mergeCell ref="U118:U119"/>
    <mergeCell ref="V118:V119"/>
    <mergeCell ref="W118:W119"/>
    <mergeCell ref="X118:X119"/>
    <mergeCell ref="Y118:Y119"/>
    <mergeCell ref="Z118:Z119"/>
    <mergeCell ref="AA118:AA119"/>
    <mergeCell ref="AB118:AB119"/>
    <mergeCell ref="AC118:AC119"/>
    <mergeCell ref="AD118:AD119"/>
    <mergeCell ref="AE118:AE119"/>
    <mergeCell ref="AF118:AF119"/>
    <mergeCell ref="AG118:AG119"/>
    <mergeCell ref="AH118:AH119"/>
    <mergeCell ref="AI118:AI119"/>
    <mergeCell ref="AJ118:AJ119"/>
    <mergeCell ref="AK118:AK119"/>
    <mergeCell ref="AL118:AL119"/>
    <mergeCell ref="AM118:AM119"/>
    <mergeCell ref="AN118:AN119"/>
    <mergeCell ref="AO118:AO119"/>
    <mergeCell ref="AP118:AP119"/>
    <mergeCell ref="AQ118:AQ119"/>
    <mergeCell ref="AR118:AR119"/>
    <mergeCell ref="AS118:AS119"/>
    <mergeCell ref="AV118:AV119"/>
    <mergeCell ref="AX118:AX121"/>
    <mergeCell ref="AY118:AY119"/>
    <mergeCell ref="BF118:BH118"/>
    <mergeCell ref="N119:N120"/>
    <mergeCell ref="AT119:AT120"/>
    <mergeCell ref="AW119:AW120"/>
    <mergeCell ref="BF119:BH119"/>
    <mergeCell ref="P120:P121"/>
    <mergeCell ref="Q120:Q121"/>
    <mergeCell ref="R120:R121"/>
    <mergeCell ref="S120:S121"/>
    <mergeCell ref="T120:T121"/>
    <mergeCell ref="U120:U121"/>
    <mergeCell ref="V120:V121"/>
    <mergeCell ref="W120:W121"/>
    <mergeCell ref="X120:X121"/>
    <mergeCell ref="Y120:Y121"/>
    <mergeCell ref="Z120:Z121"/>
    <mergeCell ref="AA120:AA121"/>
    <mergeCell ref="AB120:AB121"/>
    <mergeCell ref="AC120:AC121"/>
    <mergeCell ref="AD120:AD121"/>
    <mergeCell ref="AE120:AE121"/>
    <mergeCell ref="AF120:AF121"/>
    <mergeCell ref="AG120:AG121"/>
    <mergeCell ref="AH120:AH121"/>
    <mergeCell ref="AI120:AI121"/>
    <mergeCell ref="AJ120:AJ121"/>
    <mergeCell ref="AK120:AK121"/>
    <mergeCell ref="AL120:AL121"/>
    <mergeCell ref="AM120:AM121"/>
    <mergeCell ref="AN120:AN121"/>
    <mergeCell ref="AO120:AO121"/>
    <mergeCell ref="AP120:AP121"/>
    <mergeCell ref="AQ120:AQ121"/>
    <mergeCell ref="AR120:AR121"/>
    <mergeCell ref="AS120:AS121"/>
    <mergeCell ref="AV120:AV121"/>
    <mergeCell ref="AZ120:AZ121"/>
    <mergeCell ref="BA120:BA121"/>
    <mergeCell ref="BB120:BB121"/>
    <mergeCell ref="BC120:BC121"/>
    <mergeCell ref="BD120:BD121"/>
    <mergeCell ref="BE120:BE121"/>
    <mergeCell ref="BF120:BH120"/>
    <mergeCell ref="BF121:BH121"/>
    <mergeCell ref="A122:A125"/>
    <mergeCell ref="B122:F125"/>
    <mergeCell ref="G122:G125"/>
    <mergeCell ref="H122:H125"/>
    <mergeCell ref="I122:I125"/>
    <mergeCell ref="J122:J125"/>
    <mergeCell ref="K122:K125"/>
    <mergeCell ref="L122:L125"/>
    <mergeCell ref="M122:M125"/>
    <mergeCell ref="O122:O125"/>
    <mergeCell ref="P122:R123"/>
    <mergeCell ref="S122:S123"/>
    <mergeCell ref="T122:T123"/>
    <mergeCell ref="U122:U123"/>
    <mergeCell ref="V122:V123"/>
    <mergeCell ref="W122:W123"/>
    <mergeCell ref="X122:X123"/>
    <mergeCell ref="Y122:Y123"/>
    <mergeCell ref="Z122:Z123"/>
    <mergeCell ref="AA122:AA123"/>
    <mergeCell ref="AB122:AB123"/>
    <mergeCell ref="AC122:AC123"/>
    <mergeCell ref="AD122:AD123"/>
    <mergeCell ref="AE122:AE123"/>
    <mergeCell ref="AF122:AF123"/>
    <mergeCell ref="AG122:AG123"/>
    <mergeCell ref="AH122:AH123"/>
    <mergeCell ref="AI122:AI123"/>
    <mergeCell ref="AJ122:AJ123"/>
    <mergeCell ref="AK122:AK123"/>
    <mergeCell ref="AL122:AL123"/>
    <mergeCell ref="AM122:AM123"/>
    <mergeCell ref="AN122:AN123"/>
    <mergeCell ref="AO122:AO123"/>
    <mergeCell ref="AP122:AP123"/>
    <mergeCell ref="AQ122:AQ123"/>
    <mergeCell ref="AR122:AR123"/>
    <mergeCell ref="AS122:AS123"/>
    <mergeCell ref="AV122:AV123"/>
    <mergeCell ref="AX122:AX125"/>
    <mergeCell ref="AY122:AY123"/>
    <mergeCell ref="BF122:BH122"/>
    <mergeCell ref="N123:N124"/>
    <mergeCell ref="AT123:AT124"/>
    <mergeCell ref="AW123:AW124"/>
    <mergeCell ref="BF123:BH123"/>
    <mergeCell ref="P124:P125"/>
    <mergeCell ref="Q124:Q125"/>
    <mergeCell ref="R124:R125"/>
    <mergeCell ref="S124:S125"/>
    <mergeCell ref="T124:T125"/>
    <mergeCell ref="U124:U125"/>
    <mergeCell ref="V124:V125"/>
    <mergeCell ref="W124:W125"/>
    <mergeCell ref="X124:X125"/>
    <mergeCell ref="Y124:Y125"/>
    <mergeCell ref="Z124:Z125"/>
    <mergeCell ref="AA124:AA125"/>
    <mergeCell ref="AB124:AB125"/>
    <mergeCell ref="AC124:AC125"/>
    <mergeCell ref="AD124:AD125"/>
    <mergeCell ref="AE124:AE125"/>
    <mergeCell ref="AF124:AF125"/>
    <mergeCell ref="AG124:AG125"/>
    <mergeCell ref="AH124:AH125"/>
    <mergeCell ref="AI124:AI125"/>
    <mergeCell ref="AJ124:AJ125"/>
    <mergeCell ref="AK124:AK125"/>
    <mergeCell ref="AL124:AL125"/>
    <mergeCell ref="AM124:AM125"/>
    <mergeCell ref="AN124:AN125"/>
    <mergeCell ref="AO124:AO125"/>
    <mergeCell ref="AP124:AP125"/>
    <mergeCell ref="AQ124:AQ125"/>
    <mergeCell ref="AR124:AR125"/>
    <mergeCell ref="AS124:AS125"/>
    <mergeCell ref="AV124:AV125"/>
    <mergeCell ref="AZ124:AZ125"/>
    <mergeCell ref="BA124:BA125"/>
    <mergeCell ref="BB124:BB125"/>
    <mergeCell ref="BC124:BC125"/>
    <mergeCell ref="BD124:BD125"/>
    <mergeCell ref="BE124:BE125"/>
    <mergeCell ref="BF124:BH124"/>
    <mergeCell ref="BF125:BH125"/>
    <mergeCell ref="A126:A129"/>
    <mergeCell ref="B126:F129"/>
    <mergeCell ref="G126:G129"/>
    <mergeCell ref="H126:H129"/>
    <mergeCell ref="I126:I129"/>
    <mergeCell ref="J126:J129"/>
    <mergeCell ref="K126:K129"/>
    <mergeCell ref="L126:L129"/>
    <mergeCell ref="M126:M129"/>
    <mergeCell ref="O126:O129"/>
    <mergeCell ref="P126:R127"/>
    <mergeCell ref="S126:S127"/>
    <mergeCell ref="T126:T127"/>
    <mergeCell ref="U126:U127"/>
    <mergeCell ref="V126:V127"/>
    <mergeCell ref="W126:W127"/>
    <mergeCell ref="X126:X127"/>
    <mergeCell ref="Y126:Y127"/>
    <mergeCell ref="Z126:Z127"/>
    <mergeCell ref="AA126:AA127"/>
    <mergeCell ref="AB126:AB127"/>
    <mergeCell ref="AC126:AC127"/>
    <mergeCell ref="AD126:AD127"/>
    <mergeCell ref="AE126:AE127"/>
    <mergeCell ref="AF126:AF127"/>
    <mergeCell ref="AG126:AG127"/>
    <mergeCell ref="AH126:AH127"/>
    <mergeCell ref="AI126:AI127"/>
    <mergeCell ref="AJ126:AJ127"/>
    <mergeCell ref="AK126:AK127"/>
    <mergeCell ref="AL126:AL127"/>
    <mergeCell ref="AM126:AM127"/>
    <mergeCell ref="AN126:AN127"/>
    <mergeCell ref="AO126:AO127"/>
    <mergeCell ref="AP126:AP127"/>
    <mergeCell ref="AQ126:AQ127"/>
    <mergeCell ref="AR126:AR127"/>
    <mergeCell ref="AS126:AS127"/>
    <mergeCell ref="AV126:AV127"/>
    <mergeCell ref="AX126:AX129"/>
    <mergeCell ref="AY126:AY127"/>
    <mergeCell ref="BF126:BH126"/>
    <mergeCell ref="N127:N128"/>
    <mergeCell ref="AT127:AT128"/>
    <mergeCell ref="AW127:AW128"/>
    <mergeCell ref="BF127:BH127"/>
    <mergeCell ref="P128:P129"/>
    <mergeCell ref="Q128:Q129"/>
    <mergeCell ref="R128:R129"/>
    <mergeCell ref="S128:S129"/>
    <mergeCell ref="T128:T129"/>
    <mergeCell ref="U128:U129"/>
    <mergeCell ref="V128:V129"/>
    <mergeCell ref="W128:W129"/>
    <mergeCell ref="X128:X129"/>
    <mergeCell ref="Y128:Y129"/>
    <mergeCell ref="Z128:Z129"/>
    <mergeCell ref="AA128:AA129"/>
    <mergeCell ref="AB128:AB129"/>
    <mergeCell ref="AC128:AC129"/>
    <mergeCell ref="AD128:AD129"/>
    <mergeCell ref="AE128:AE129"/>
    <mergeCell ref="AF128:AF129"/>
    <mergeCell ref="AG128:AG129"/>
    <mergeCell ref="AH128:AH129"/>
    <mergeCell ref="AI128:AI129"/>
    <mergeCell ref="AJ128:AJ129"/>
    <mergeCell ref="AK128:AK129"/>
    <mergeCell ref="AL128:AL129"/>
    <mergeCell ref="AM128:AM129"/>
    <mergeCell ref="AN128:AN129"/>
    <mergeCell ref="AO128:AO129"/>
    <mergeCell ref="AP128:AP129"/>
    <mergeCell ref="AQ128:AQ129"/>
    <mergeCell ref="AR128:AR129"/>
    <mergeCell ref="AS128:AS129"/>
    <mergeCell ref="AV128:AV129"/>
    <mergeCell ref="AZ128:AZ129"/>
    <mergeCell ref="BA128:BA129"/>
    <mergeCell ref="BB128:BB129"/>
    <mergeCell ref="BC128:BC129"/>
    <mergeCell ref="BD128:BD129"/>
    <mergeCell ref="BE128:BE129"/>
    <mergeCell ref="BF128:BH128"/>
    <mergeCell ref="BF129:BH129"/>
    <mergeCell ref="A130:A133"/>
    <mergeCell ref="B130:F133"/>
    <mergeCell ref="G130:G133"/>
    <mergeCell ref="H130:H133"/>
    <mergeCell ref="I130:I133"/>
    <mergeCell ref="J130:J133"/>
    <mergeCell ref="K130:K133"/>
    <mergeCell ref="L130:L133"/>
    <mergeCell ref="M130:M133"/>
    <mergeCell ref="O130:O133"/>
    <mergeCell ref="P130:R131"/>
    <mergeCell ref="S130:S131"/>
    <mergeCell ref="T130:T131"/>
    <mergeCell ref="U130:U131"/>
    <mergeCell ref="V130:V131"/>
    <mergeCell ref="W130:W131"/>
    <mergeCell ref="X130:X131"/>
    <mergeCell ref="Y130:Y131"/>
    <mergeCell ref="Z130:Z131"/>
    <mergeCell ref="AA130:AA131"/>
    <mergeCell ref="AB130:AB131"/>
    <mergeCell ref="AC130:AC131"/>
    <mergeCell ref="AD130:AD131"/>
    <mergeCell ref="AE130:AE131"/>
    <mergeCell ref="AF130:AF131"/>
    <mergeCell ref="AG130:AG131"/>
    <mergeCell ref="AH130:AH131"/>
    <mergeCell ref="AI130:AI131"/>
    <mergeCell ref="AJ130:AJ131"/>
    <mergeCell ref="AK130:AK131"/>
    <mergeCell ref="AL130:AL131"/>
    <mergeCell ref="AM130:AM131"/>
    <mergeCell ref="AN130:AN131"/>
    <mergeCell ref="AO130:AO131"/>
    <mergeCell ref="AP130:AP131"/>
    <mergeCell ref="AQ130:AQ131"/>
    <mergeCell ref="AR130:AR131"/>
    <mergeCell ref="AS130:AS131"/>
    <mergeCell ref="AV130:AV131"/>
    <mergeCell ref="AX130:AX133"/>
    <mergeCell ref="AY130:AY131"/>
    <mergeCell ref="BF130:BH130"/>
    <mergeCell ref="N131:N132"/>
    <mergeCell ref="AT131:AT132"/>
    <mergeCell ref="AW131:AW132"/>
    <mergeCell ref="BF131:BH131"/>
    <mergeCell ref="P132:P133"/>
    <mergeCell ref="Q132:Q133"/>
    <mergeCell ref="R132:R133"/>
    <mergeCell ref="S132:S133"/>
    <mergeCell ref="T132:T133"/>
    <mergeCell ref="U132:U133"/>
    <mergeCell ref="V132:V133"/>
    <mergeCell ref="W132:W133"/>
    <mergeCell ref="X132:X133"/>
    <mergeCell ref="Y132:Y133"/>
    <mergeCell ref="Z132:Z133"/>
    <mergeCell ref="AA132:AA133"/>
    <mergeCell ref="AB132:AB133"/>
    <mergeCell ref="AC132:AC133"/>
    <mergeCell ref="AD132:AD133"/>
    <mergeCell ref="AE132:AE133"/>
    <mergeCell ref="AF132:AF133"/>
    <mergeCell ref="AG132:AG133"/>
    <mergeCell ref="AH132:AH133"/>
    <mergeCell ref="AI132:AI133"/>
    <mergeCell ref="AJ132:AJ133"/>
    <mergeCell ref="AK132:AK133"/>
    <mergeCell ref="AL132:AL133"/>
    <mergeCell ref="AM132:AM133"/>
    <mergeCell ref="AN132:AN133"/>
    <mergeCell ref="AO132:AO133"/>
    <mergeCell ref="AP132:AP133"/>
    <mergeCell ref="AQ132:AQ133"/>
    <mergeCell ref="AR132:AR133"/>
    <mergeCell ref="AS132:AS133"/>
    <mergeCell ref="AV132:AV133"/>
    <mergeCell ref="AZ132:AZ133"/>
    <mergeCell ref="BA132:BA133"/>
    <mergeCell ref="BB132:BB133"/>
    <mergeCell ref="BC132:BC133"/>
    <mergeCell ref="BD132:BD133"/>
    <mergeCell ref="BE132:BE133"/>
    <mergeCell ref="BF132:BH132"/>
    <mergeCell ref="BF133:BH133"/>
    <mergeCell ref="A134:A137"/>
    <mergeCell ref="B134:F137"/>
    <mergeCell ref="G134:G137"/>
    <mergeCell ref="H134:H137"/>
    <mergeCell ref="I134:I137"/>
    <mergeCell ref="J134:J137"/>
    <mergeCell ref="K134:K137"/>
    <mergeCell ref="L134:L137"/>
    <mergeCell ref="M134:M137"/>
    <mergeCell ref="O134:O137"/>
    <mergeCell ref="P134:R135"/>
    <mergeCell ref="S134:S135"/>
    <mergeCell ref="T134:T135"/>
    <mergeCell ref="U134:U135"/>
    <mergeCell ref="V134:V135"/>
    <mergeCell ref="W134:W135"/>
    <mergeCell ref="X134:X135"/>
    <mergeCell ref="Y134:Y135"/>
    <mergeCell ref="Z134:Z135"/>
    <mergeCell ref="AA134:AA135"/>
    <mergeCell ref="AB134:AB135"/>
    <mergeCell ref="AC134:AC135"/>
    <mergeCell ref="AD134:AD135"/>
    <mergeCell ref="AE134:AE135"/>
    <mergeCell ref="AF134:AF135"/>
    <mergeCell ref="AG134:AG135"/>
    <mergeCell ref="AH134:AH135"/>
    <mergeCell ref="AI134:AI135"/>
    <mergeCell ref="AJ134:AJ135"/>
    <mergeCell ref="AK134:AK135"/>
    <mergeCell ref="AL134:AL135"/>
    <mergeCell ref="AM134:AM135"/>
    <mergeCell ref="AN134:AN135"/>
    <mergeCell ref="AO134:AO135"/>
    <mergeCell ref="AP134:AP135"/>
    <mergeCell ref="AQ134:AQ135"/>
    <mergeCell ref="AR134:AR135"/>
    <mergeCell ref="AS134:AS135"/>
    <mergeCell ref="AV134:AV135"/>
    <mergeCell ref="AX134:AX137"/>
    <mergeCell ref="AY134:AY135"/>
    <mergeCell ref="BF134:BH134"/>
    <mergeCell ref="N135:N136"/>
    <mergeCell ref="AT135:AT136"/>
    <mergeCell ref="AW135:AW136"/>
    <mergeCell ref="BF135:BH135"/>
    <mergeCell ref="P136:P137"/>
    <mergeCell ref="Q136:Q137"/>
    <mergeCell ref="R136:R137"/>
    <mergeCell ref="S136:S137"/>
    <mergeCell ref="T136:T137"/>
    <mergeCell ref="U136:U137"/>
    <mergeCell ref="V136:V137"/>
    <mergeCell ref="W136:W137"/>
    <mergeCell ref="X136:X137"/>
    <mergeCell ref="Y136:Y137"/>
    <mergeCell ref="Z136:Z137"/>
    <mergeCell ref="AA136:AA137"/>
    <mergeCell ref="AB136:AB137"/>
    <mergeCell ref="AC136:AC137"/>
    <mergeCell ref="AD136:AD137"/>
    <mergeCell ref="AE136:AE137"/>
    <mergeCell ref="AF136:AF137"/>
    <mergeCell ref="AG136:AG137"/>
    <mergeCell ref="AH136:AH137"/>
    <mergeCell ref="AI136:AI137"/>
    <mergeCell ref="AJ136:AJ137"/>
    <mergeCell ref="AK136:AK137"/>
    <mergeCell ref="AL136:AL137"/>
    <mergeCell ref="AM136:AM137"/>
    <mergeCell ref="AN136:AN137"/>
    <mergeCell ref="AO136:AO137"/>
    <mergeCell ref="AP136:AP137"/>
    <mergeCell ref="AQ136:AQ137"/>
    <mergeCell ref="AR136:AR137"/>
    <mergeCell ref="AS136:AS137"/>
    <mergeCell ref="AV136:AV137"/>
    <mergeCell ref="AZ136:AZ137"/>
    <mergeCell ref="BA136:BA137"/>
    <mergeCell ref="BB136:BB137"/>
    <mergeCell ref="BC136:BC137"/>
    <mergeCell ref="BD136:BD137"/>
    <mergeCell ref="BE136:BE137"/>
    <mergeCell ref="BF136:BH136"/>
    <mergeCell ref="BF137:BH137"/>
    <mergeCell ref="A138:A141"/>
    <mergeCell ref="B138:F141"/>
    <mergeCell ref="G138:G141"/>
    <mergeCell ref="H138:H141"/>
    <mergeCell ref="I138:I141"/>
    <mergeCell ref="J138:J141"/>
    <mergeCell ref="K138:K141"/>
    <mergeCell ref="L138:L141"/>
    <mergeCell ref="M138:M141"/>
    <mergeCell ref="O138:O141"/>
    <mergeCell ref="P138:R139"/>
    <mergeCell ref="S138:S139"/>
    <mergeCell ref="T138:T139"/>
    <mergeCell ref="U138:U139"/>
    <mergeCell ref="V138:V139"/>
    <mergeCell ref="W138:W139"/>
    <mergeCell ref="X138:X139"/>
    <mergeCell ref="Y138:Y139"/>
    <mergeCell ref="Z138:Z139"/>
    <mergeCell ref="AA138:AA139"/>
    <mergeCell ref="AB138:AB139"/>
    <mergeCell ref="AC138:AC139"/>
    <mergeCell ref="AD138:AD139"/>
    <mergeCell ref="AE138:AE139"/>
    <mergeCell ref="AF138:AF139"/>
    <mergeCell ref="AG138:AG139"/>
    <mergeCell ref="AH138:AH139"/>
    <mergeCell ref="AI138:AI139"/>
    <mergeCell ref="AJ138:AJ139"/>
    <mergeCell ref="AK138:AK139"/>
    <mergeCell ref="AL138:AL139"/>
    <mergeCell ref="AM138:AM139"/>
    <mergeCell ref="AN138:AN139"/>
    <mergeCell ref="AO138:AO139"/>
    <mergeCell ref="AP138:AP139"/>
    <mergeCell ref="AQ138:AQ139"/>
    <mergeCell ref="AR138:AR139"/>
    <mergeCell ref="AS138:AS139"/>
    <mergeCell ref="AV138:AV139"/>
    <mergeCell ref="AX138:AX141"/>
    <mergeCell ref="AY138:AY139"/>
    <mergeCell ref="BF138:BH138"/>
    <mergeCell ref="N139:N140"/>
    <mergeCell ref="AT139:AT140"/>
    <mergeCell ref="AW139:AW140"/>
    <mergeCell ref="BF139:BH139"/>
    <mergeCell ref="P140:P141"/>
    <mergeCell ref="Q140:Q141"/>
    <mergeCell ref="R140:R141"/>
    <mergeCell ref="S140:S141"/>
    <mergeCell ref="T140:T141"/>
    <mergeCell ref="U140:U141"/>
    <mergeCell ref="V140:V141"/>
    <mergeCell ref="W140:W141"/>
    <mergeCell ref="X140:X141"/>
    <mergeCell ref="Y140:Y141"/>
    <mergeCell ref="Z140:Z141"/>
    <mergeCell ref="AA140:AA141"/>
    <mergeCell ref="AB140:AB141"/>
    <mergeCell ref="AC140:AC141"/>
    <mergeCell ref="AD140:AD141"/>
    <mergeCell ref="AE140:AE141"/>
    <mergeCell ref="AF140:AF141"/>
    <mergeCell ref="AG140:AG141"/>
    <mergeCell ref="AH140:AH141"/>
    <mergeCell ref="AI140:AI141"/>
    <mergeCell ref="AJ140:AJ141"/>
    <mergeCell ref="AK140:AK141"/>
    <mergeCell ref="AL140:AL141"/>
    <mergeCell ref="AM140:AM141"/>
    <mergeCell ref="AN140:AN141"/>
    <mergeCell ref="AO140:AO141"/>
    <mergeCell ref="AP140:AP141"/>
    <mergeCell ref="AQ140:AQ141"/>
    <mergeCell ref="AR140:AR141"/>
    <mergeCell ref="AS140:AS141"/>
    <mergeCell ref="AV140:AV141"/>
    <mergeCell ref="AZ140:AZ141"/>
    <mergeCell ref="BA140:BA141"/>
    <mergeCell ref="BB140:BB141"/>
    <mergeCell ref="BC140:BC141"/>
    <mergeCell ref="BD140:BD141"/>
    <mergeCell ref="BE140:BE141"/>
    <mergeCell ref="BF140:BH140"/>
    <mergeCell ref="BF141:BH141"/>
    <mergeCell ref="A142:A145"/>
    <mergeCell ref="B142:F145"/>
    <mergeCell ref="G142:G145"/>
    <mergeCell ref="H142:H145"/>
    <mergeCell ref="I142:I145"/>
    <mergeCell ref="J142:J145"/>
    <mergeCell ref="K142:K145"/>
    <mergeCell ref="L142:L145"/>
    <mergeCell ref="M142:M145"/>
    <mergeCell ref="O142:O145"/>
    <mergeCell ref="P142:R143"/>
    <mergeCell ref="S142:S143"/>
    <mergeCell ref="T142:T143"/>
    <mergeCell ref="U142:U143"/>
    <mergeCell ref="V142:V143"/>
    <mergeCell ref="W142:W143"/>
    <mergeCell ref="X142:X143"/>
    <mergeCell ref="Y142:Y143"/>
    <mergeCell ref="Z142:Z143"/>
    <mergeCell ref="AA142:AA143"/>
    <mergeCell ref="AB142:AB143"/>
    <mergeCell ref="AC142:AC143"/>
    <mergeCell ref="AD142:AD143"/>
    <mergeCell ref="AE142:AE143"/>
    <mergeCell ref="AF142:AF143"/>
    <mergeCell ref="AG142:AG143"/>
    <mergeCell ref="AH142:AH143"/>
    <mergeCell ref="AI142:AI143"/>
    <mergeCell ref="AJ142:AJ143"/>
    <mergeCell ref="AK142:AK143"/>
    <mergeCell ref="AL142:AL143"/>
    <mergeCell ref="AM142:AM143"/>
    <mergeCell ref="AN142:AN143"/>
    <mergeCell ref="AO142:AO143"/>
    <mergeCell ref="AP142:AP143"/>
    <mergeCell ref="AQ142:AQ143"/>
    <mergeCell ref="AR142:AR143"/>
    <mergeCell ref="AS142:AS143"/>
    <mergeCell ref="AV142:AV143"/>
    <mergeCell ref="AX142:AX145"/>
    <mergeCell ref="AY142:AY143"/>
    <mergeCell ref="BF142:BH142"/>
    <mergeCell ref="N143:N144"/>
    <mergeCell ref="AT143:AT144"/>
    <mergeCell ref="AW143:AW144"/>
    <mergeCell ref="BF143:BH143"/>
    <mergeCell ref="P144:P145"/>
    <mergeCell ref="Q144:Q145"/>
    <mergeCell ref="R144:R145"/>
    <mergeCell ref="S144:S145"/>
    <mergeCell ref="T144:T145"/>
    <mergeCell ref="U144:U145"/>
    <mergeCell ref="V144:V145"/>
    <mergeCell ref="W144:W145"/>
    <mergeCell ref="X144:X145"/>
    <mergeCell ref="Y144:Y145"/>
    <mergeCell ref="Z144:Z145"/>
    <mergeCell ref="AA144:AA145"/>
    <mergeCell ref="AB144:AB145"/>
    <mergeCell ref="AC144:AC145"/>
    <mergeCell ref="AD144:AD145"/>
    <mergeCell ref="AE144:AE145"/>
    <mergeCell ref="AF144:AF145"/>
    <mergeCell ref="AG144:AG145"/>
    <mergeCell ref="AH144:AH145"/>
    <mergeCell ref="AI144:AI145"/>
    <mergeCell ref="AJ144:AJ145"/>
    <mergeCell ref="AK144:AK145"/>
    <mergeCell ref="AL144:AL145"/>
    <mergeCell ref="AM144:AM145"/>
    <mergeCell ref="AN144:AN145"/>
    <mergeCell ref="AO144:AO145"/>
    <mergeCell ref="AP144:AP145"/>
    <mergeCell ref="AQ144:AQ145"/>
    <mergeCell ref="AR144:AR145"/>
    <mergeCell ref="AS144:AS145"/>
    <mergeCell ref="AV144:AV145"/>
    <mergeCell ref="AZ144:AZ145"/>
    <mergeCell ref="BA144:BA145"/>
    <mergeCell ref="BB144:BB145"/>
    <mergeCell ref="BC144:BC145"/>
    <mergeCell ref="BD144:BD145"/>
    <mergeCell ref="BE144:BE145"/>
    <mergeCell ref="BF144:BH144"/>
    <mergeCell ref="BF145:BH145"/>
    <mergeCell ref="A146:A149"/>
    <mergeCell ref="B146:F149"/>
    <mergeCell ref="G146:G149"/>
    <mergeCell ref="H146:H149"/>
    <mergeCell ref="I146:I149"/>
    <mergeCell ref="J146:J149"/>
    <mergeCell ref="K146:K149"/>
    <mergeCell ref="L146:L149"/>
    <mergeCell ref="M146:M149"/>
    <mergeCell ref="O146:O149"/>
    <mergeCell ref="P146:R147"/>
    <mergeCell ref="S146:S147"/>
    <mergeCell ref="T146:T147"/>
    <mergeCell ref="U146:U147"/>
    <mergeCell ref="V146:V147"/>
    <mergeCell ref="W146:W147"/>
    <mergeCell ref="X146:X147"/>
    <mergeCell ref="Y146:Y147"/>
    <mergeCell ref="Z146:Z147"/>
    <mergeCell ref="AA146:AA147"/>
    <mergeCell ref="AB146:AB147"/>
    <mergeCell ref="AC146:AC147"/>
    <mergeCell ref="AD146:AD147"/>
    <mergeCell ref="AE146:AE147"/>
    <mergeCell ref="AF146:AF147"/>
    <mergeCell ref="AG146:AG147"/>
    <mergeCell ref="AH146:AH147"/>
    <mergeCell ref="AI146:AI147"/>
    <mergeCell ref="AJ146:AJ147"/>
    <mergeCell ref="AK146:AK147"/>
    <mergeCell ref="AL146:AL147"/>
    <mergeCell ref="AM146:AM147"/>
    <mergeCell ref="AN146:AN147"/>
    <mergeCell ref="AO146:AO147"/>
    <mergeCell ref="AP146:AP147"/>
    <mergeCell ref="AQ146:AQ147"/>
    <mergeCell ref="AR146:AR147"/>
    <mergeCell ref="AS146:AS147"/>
    <mergeCell ref="AV146:AV147"/>
    <mergeCell ref="AX146:AX149"/>
    <mergeCell ref="AY146:AY147"/>
    <mergeCell ref="BF146:BH146"/>
    <mergeCell ref="N147:N148"/>
    <mergeCell ref="AT147:AT148"/>
    <mergeCell ref="AW147:AW148"/>
    <mergeCell ref="BF147:BH147"/>
    <mergeCell ref="P148:P149"/>
    <mergeCell ref="Q148:Q149"/>
    <mergeCell ref="R148:R149"/>
    <mergeCell ref="S148:S149"/>
    <mergeCell ref="T148:T149"/>
    <mergeCell ref="U148:U149"/>
    <mergeCell ref="V148:V149"/>
    <mergeCell ref="W148:W149"/>
    <mergeCell ref="X148:X149"/>
    <mergeCell ref="Y148:Y149"/>
    <mergeCell ref="Z148:Z149"/>
    <mergeCell ref="AA148:AA149"/>
    <mergeCell ref="AB148:AB149"/>
    <mergeCell ref="AC148:AC149"/>
    <mergeCell ref="AD148:AD149"/>
    <mergeCell ref="AE148:AE149"/>
    <mergeCell ref="AF148:AF149"/>
    <mergeCell ref="AG148:AG149"/>
    <mergeCell ref="AH148:AH149"/>
    <mergeCell ref="AI148:AI149"/>
    <mergeCell ref="AJ148:AJ149"/>
    <mergeCell ref="AK148:AK149"/>
    <mergeCell ref="AL148:AL149"/>
    <mergeCell ref="AM148:AM149"/>
    <mergeCell ref="AN148:AN149"/>
    <mergeCell ref="AO148:AO149"/>
    <mergeCell ref="AP148:AP149"/>
    <mergeCell ref="AQ148:AQ149"/>
    <mergeCell ref="AR148:AR149"/>
    <mergeCell ref="AS148:AS149"/>
    <mergeCell ref="AV148:AV149"/>
    <mergeCell ref="AZ148:AZ149"/>
    <mergeCell ref="BA148:BA149"/>
    <mergeCell ref="BB148:BB149"/>
    <mergeCell ref="BC148:BC149"/>
    <mergeCell ref="BD148:BD149"/>
    <mergeCell ref="BE148:BE149"/>
    <mergeCell ref="BF148:BH148"/>
    <mergeCell ref="BF149:BH149"/>
    <mergeCell ref="A150:A153"/>
    <mergeCell ref="B150:F153"/>
    <mergeCell ref="G150:G153"/>
    <mergeCell ref="H150:H153"/>
    <mergeCell ref="I150:I153"/>
    <mergeCell ref="J150:J153"/>
    <mergeCell ref="K150:K153"/>
    <mergeCell ref="L150:L153"/>
    <mergeCell ref="M150:M153"/>
    <mergeCell ref="O150:O153"/>
    <mergeCell ref="P150:R151"/>
    <mergeCell ref="S150:S151"/>
    <mergeCell ref="T150:T151"/>
    <mergeCell ref="U150:U151"/>
    <mergeCell ref="V150:V151"/>
    <mergeCell ref="W150:W151"/>
    <mergeCell ref="X150:X151"/>
    <mergeCell ref="Y150:Y151"/>
    <mergeCell ref="Z150:Z151"/>
    <mergeCell ref="AA150:AA151"/>
    <mergeCell ref="AB150:AB151"/>
    <mergeCell ref="AC150:AC151"/>
    <mergeCell ref="AD150:AD151"/>
    <mergeCell ref="AE150:AE151"/>
    <mergeCell ref="AF150:AF151"/>
    <mergeCell ref="AG150:AG151"/>
    <mergeCell ref="AH150:AH151"/>
    <mergeCell ref="AI150:AI151"/>
    <mergeCell ref="AJ150:AJ151"/>
    <mergeCell ref="AK150:AK151"/>
    <mergeCell ref="AL150:AL151"/>
    <mergeCell ref="AM150:AM151"/>
    <mergeCell ref="AN150:AN151"/>
    <mergeCell ref="AO150:AO151"/>
    <mergeCell ref="AP150:AP151"/>
    <mergeCell ref="AQ150:AQ151"/>
    <mergeCell ref="AR150:AR151"/>
    <mergeCell ref="AS150:AS151"/>
    <mergeCell ref="AV150:AV151"/>
    <mergeCell ref="AX150:AX153"/>
    <mergeCell ref="AY150:AY151"/>
    <mergeCell ref="BF150:BH150"/>
    <mergeCell ref="N151:N152"/>
    <mergeCell ref="AT151:AT152"/>
    <mergeCell ref="AW151:AW152"/>
    <mergeCell ref="BF151:BH151"/>
    <mergeCell ref="P152:P153"/>
    <mergeCell ref="Q152:Q153"/>
    <mergeCell ref="R152:R153"/>
    <mergeCell ref="S152:S153"/>
    <mergeCell ref="T152:T153"/>
    <mergeCell ref="U152:U153"/>
    <mergeCell ref="V152:V153"/>
    <mergeCell ref="W152:W153"/>
    <mergeCell ref="X152:X153"/>
    <mergeCell ref="Y152:Y153"/>
    <mergeCell ref="Z152:Z153"/>
    <mergeCell ref="AA152:AA153"/>
    <mergeCell ref="AB152:AB153"/>
    <mergeCell ref="AC152:AC153"/>
    <mergeCell ref="AD152:AD153"/>
    <mergeCell ref="AE152:AE153"/>
    <mergeCell ref="AF152:AF153"/>
    <mergeCell ref="AG152:AG153"/>
    <mergeCell ref="AH152:AH153"/>
    <mergeCell ref="AI152:AI153"/>
    <mergeCell ref="AJ152:AJ153"/>
    <mergeCell ref="AK152:AK153"/>
    <mergeCell ref="AL152:AL153"/>
    <mergeCell ref="AM152:AM153"/>
    <mergeCell ref="AN152:AN153"/>
    <mergeCell ref="AO152:AO153"/>
    <mergeCell ref="AP152:AP153"/>
    <mergeCell ref="AQ152:AQ153"/>
    <mergeCell ref="AR152:AR153"/>
    <mergeCell ref="AS152:AS153"/>
    <mergeCell ref="AV152:AV153"/>
    <mergeCell ref="AZ152:AZ153"/>
    <mergeCell ref="BA152:BA153"/>
    <mergeCell ref="BB152:BB153"/>
    <mergeCell ref="BC152:BC153"/>
    <mergeCell ref="BD152:BD153"/>
    <mergeCell ref="BE152:BE153"/>
    <mergeCell ref="BF152:BH152"/>
    <mergeCell ref="BF153:BH153"/>
    <mergeCell ref="A154:A157"/>
    <mergeCell ref="B154:F157"/>
    <mergeCell ref="G154:G157"/>
    <mergeCell ref="H154:H157"/>
    <mergeCell ref="I154:I157"/>
    <mergeCell ref="J154:J157"/>
    <mergeCell ref="K154:K157"/>
    <mergeCell ref="L154:L157"/>
    <mergeCell ref="M154:M157"/>
    <mergeCell ref="O154:O157"/>
    <mergeCell ref="P154:R155"/>
    <mergeCell ref="S154:S155"/>
    <mergeCell ref="T154:T155"/>
    <mergeCell ref="U154:U155"/>
    <mergeCell ref="V154:V155"/>
    <mergeCell ref="W154:W155"/>
    <mergeCell ref="X154:X155"/>
    <mergeCell ref="Y154:Y155"/>
    <mergeCell ref="Z154:Z155"/>
    <mergeCell ref="AA154:AA155"/>
    <mergeCell ref="AB154:AB155"/>
    <mergeCell ref="AC154:AC155"/>
    <mergeCell ref="AD154:AD155"/>
    <mergeCell ref="AE154:AE155"/>
    <mergeCell ref="AF154:AF155"/>
    <mergeCell ref="AG154:AG155"/>
    <mergeCell ref="AH154:AH155"/>
    <mergeCell ref="AI154:AI155"/>
    <mergeCell ref="AJ154:AJ155"/>
    <mergeCell ref="AK154:AK155"/>
    <mergeCell ref="AL154:AL155"/>
    <mergeCell ref="AM154:AM155"/>
    <mergeCell ref="AN154:AN155"/>
    <mergeCell ref="AO154:AO155"/>
    <mergeCell ref="AP154:AP155"/>
    <mergeCell ref="AQ154:AQ155"/>
    <mergeCell ref="AR154:AR155"/>
    <mergeCell ref="AS154:AS155"/>
    <mergeCell ref="AV154:AV155"/>
    <mergeCell ref="AX154:AX157"/>
    <mergeCell ref="AY154:AY155"/>
    <mergeCell ref="BF154:BH154"/>
    <mergeCell ref="N155:N156"/>
    <mergeCell ref="AT155:AT156"/>
    <mergeCell ref="AW155:AW156"/>
    <mergeCell ref="BF155:BH155"/>
    <mergeCell ref="P156:P157"/>
    <mergeCell ref="Q156:Q157"/>
    <mergeCell ref="R156:R157"/>
    <mergeCell ref="S156:S157"/>
    <mergeCell ref="T156:T157"/>
    <mergeCell ref="U156:U157"/>
    <mergeCell ref="V156:V157"/>
    <mergeCell ref="W156:W157"/>
    <mergeCell ref="X156:X157"/>
    <mergeCell ref="Y156:Y157"/>
    <mergeCell ref="Z156:Z157"/>
    <mergeCell ref="AA156:AA157"/>
    <mergeCell ref="AB156:AB157"/>
    <mergeCell ref="AC156:AC157"/>
    <mergeCell ref="AD156:AD157"/>
    <mergeCell ref="AE156:AE157"/>
    <mergeCell ref="AF156:AF157"/>
    <mergeCell ref="AG156:AG157"/>
    <mergeCell ref="AH156:AH157"/>
    <mergeCell ref="AI156:AI157"/>
    <mergeCell ref="AJ156:AJ157"/>
    <mergeCell ref="AK156:AK157"/>
    <mergeCell ref="AL156:AL157"/>
    <mergeCell ref="AM156:AM157"/>
    <mergeCell ref="AN156:AN157"/>
    <mergeCell ref="AO156:AO157"/>
    <mergeCell ref="AP156:AP157"/>
    <mergeCell ref="AQ156:AQ157"/>
    <mergeCell ref="AR156:AR157"/>
    <mergeCell ref="AS156:AS157"/>
    <mergeCell ref="AV156:AV157"/>
    <mergeCell ref="AZ156:AZ157"/>
    <mergeCell ref="BA156:BA157"/>
    <mergeCell ref="BB156:BB157"/>
    <mergeCell ref="BC156:BC157"/>
    <mergeCell ref="BD156:BD157"/>
    <mergeCell ref="BE156:BE157"/>
    <mergeCell ref="BF156:BH156"/>
    <mergeCell ref="BF157:BH157"/>
    <mergeCell ref="A158:A161"/>
    <mergeCell ref="B158:F161"/>
    <mergeCell ref="G158:G161"/>
    <mergeCell ref="H158:H161"/>
    <mergeCell ref="I158:I161"/>
    <mergeCell ref="J158:J161"/>
    <mergeCell ref="K158:K161"/>
    <mergeCell ref="L158:L161"/>
    <mergeCell ref="M158:M161"/>
    <mergeCell ref="O158:O161"/>
    <mergeCell ref="P158:R159"/>
    <mergeCell ref="S158:S159"/>
    <mergeCell ref="T158:T159"/>
    <mergeCell ref="U158:U159"/>
    <mergeCell ref="V158:V159"/>
    <mergeCell ref="W158:W159"/>
    <mergeCell ref="X158:X159"/>
    <mergeCell ref="Y158:Y159"/>
    <mergeCell ref="Z158:Z159"/>
    <mergeCell ref="AA158:AA159"/>
    <mergeCell ref="AB158:AB159"/>
    <mergeCell ref="AC158:AC159"/>
    <mergeCell ref="AD158:AD159"/>
    <mergeCell ref="AE158:AE159"/>
    <mergeCell ref="AF158:AF159"/>
    <mergeCell ref="AG158:AG159"/>
    <mergeCell ref="AH158:AH159"/>
    <mergeCell ref="AI158:AI159"/>
    <mergeCell ref="AJ158:AJ159"/>
    <mergeCell ref="AK158:AK159"/>
    <mergeCell ref="AL158:AL159"/>
    <mergeCell ref="AM158:AM159"/>
    <mergeCell ref="AN158:AN159"/>
    <mergeCell ref="AO158:AO159"/>
    <mergeCell ref="AP158:AP159"/>
    <mergeCell ref="AQ158:AQ159"/>
    <mergeCell ref="AR158:AR159"/>
    <mergeCell ref="AS158:AS159"/>
    <mergeCell ref="AV158:AV159"/>
    <mergeCell ref="AX158:AX161"/>
    <mergeCell ref="AY158:AY159"/>
    <mergeCell ref="BF158:BH158"/>
    <mergeCell ref="N159:N160"/>
    <mergeCell ref="AT159:AT160"/>
    <mergeCell ref="AW159:AW160"/>
    <mergeCell ref="BF159:BH159"/>
    <mergeCell ref="P160:P161"/>
    <mergeCell ref="Q160:Q161"/>
    <mergeCell ref="R160:R161"/>
    <mergeCell ref="S160:S161"/>
    <mergeCell ref="T160:T161"/>
    <mergeCell ref="U160:U161"/>
    <mergeCell ref="V160:V161"/>
    <mergeCell ref="W160:W161"/>
    <mergeCell ref="X160:X161"/>
    <mergeCell ref="Y160:Y161"/>
    <mergeCell ref="Z160:Z161"/>
    <mergeCell ref="AA160:AA161"/>
    <mergeCell ref="AB160:AB161"/>
    <mergeCell ref="AC160:AC161"/>
    <mergeCell ref="AD160:AD161"/>
    <mergeCell ref="AE160:AE161"/>
    <mergeCell ref="AF160:AF161"/>
    <mergeCell ref="AG160:AG161"/>
    <mergeCell ref="AH160:AH161"/>
    <mergeCell ref="AI160:AI161"/>
    <mergeCell ref="AJ160:AJ161"/>
    <mergeCell ref="AK160:AK161"/>
    <mergeCell ref="AL160:AL161"/>
    <mergeCell ref="AM160:AM161"/>
    <mergeCell ref="AN160:AN161"/>
    <mergeCell ref="AO160:AO161"/>
    <mergeCell ref="AP160:AP161"/>
    <mergeCell ref="AQ160:AQ161"/>
    <mergeCell ref="AR160:AR161"/>
    <mergeCell ref="AS160:AS161"/>
    <mergeCell ref="AV160:AV161"/>
    <mergeCell ref="AZ160:AZ161"/>
    <mergeCell ref="BA160:BA161"/>
    <mergeCell ref="BB160:BB161"/>
    <mergeCell ref="BC160:BC161"/>
    <mergeCell ref="BD160:BD161"/>
    <mergeCell ref="BE160:BE161"/>
    <mergeCell ref="BF160:BH160"/>
    <mergeCell ref="BF161:BH161"/>
    <mergeCell ref="A162:A165"/>
    <mergeCell ref="B162:F165"/>
    <mergeCell ref="G162:G165"/>
    <mergeCell ref="H162:H165"/>
    <mergeCell ref="I162:I165"/>
    <mergeCell ref="J162:J165"/>
    <mergeCell ref="K162:K165"/>
    <mergeCell ref="L162:L165"/>
    <mergeCell ref="M162:M165"/>
    <mergeCell ref="O162:O165"/>
    <mergeCell ref="P162:R163"/>
    <mergeCell ref="S162:S163"/>
    <mergeCell ref="T162:T163"/>
    <mergeCell ref="U162:U163"/>
    <mergeCell ref="V162:V163"/>
    <mergeCell ref="W162:W163"/>
    <mergeCell ref="X162:X163"/>
    <mergeCell ref="Y162:Y163"/>
    <mergeCell ref="Z162:Z163"/>
    <mergeCell ref="AA162:AA163"/>
    <mergeCell ref="AB162:AB163"/>
    <mergeCell ref="AC162:AC163"/>
    <mergeCell ref="AD162:AD163"/>
    <mergeCell ref="AE162:AE163"/>
    <mergeCell ref="AF162:AF163"/>
    <mergeCell ref="AG162:AG163"/>
    <mergeCell ref="AH162:AH163"/>
    <mergeCell ref="AI162:AI163"/>
    <mergeCell ref="AJ162:AJ163"/>
    <mergeCell ref="AK162:AK163"/>
    <mergeCell ref="AL162:AL163"/>
    <mergeCell ref="AM162:AM163"/>
    <mergeCell ref="AN162:AN163"/>
    <mergeCell ref="AO162:AO163"/>
    <mergeCell ref="AP162:AP163"/>
    <mergeCell ref="AQ162:AQ163"/>
    <mergeCell ref="AR162:AR163"/>
    <mergeCell ref="AS162:AS163"/>
    <mergeCell ref="AV162:AV163"/>
    <mergeCell ref="AX162:AX165"/>
    <mergeCell ref="AY162:AY163"/>
    <mergeCell ref="BF162:BH162"/>
    <mergeCell ref="N163:N164"/>
    <mergeCell ref="AT163:AT164"/>
    <mergeCell ref="AW163:AW164"/>
    <mergeCell ref="BF163:BH163"/>
    <mergeCell ref="P164:P165"/>
    <mergeCell ref="Q164:Q165"/>
    <mergeCell ref="R164:R165"/>
    <mergeCell ref="S164:S165"/>
    <mergeCell ref="T164:T165"/>
    <mergeCell ref="U164:U165"/>
    <mergeCell ref="V164:V165"/>
    <mergeCell ref="W164:W165"/>
    <mergeCell ref="X164:X165"/>
    <mergeCell ref="Y164:Y165"/>
    <mergeCell ref="Z164:Z165"/>
    <mergeCell ref="AA164:AA165"/>
    <mergeCell ref="AB164:AB165"/>
    <mergeCell ref="AC164:AC165"/>
    <mergeCell ref="AD164:AD165"/>
    <mergeCell ref="AE164:AE165"/>
    <mergeCell ref="AF164:AF165"/>
    <mergeCell ref="AG164:AG165"/>
    <mergeCell ref="AH164:AH165"/>
    <mergeCell ref="AI164:AI165"/>
    <mergeCell ref="AJ164:AJ165"/>
    <mergeCell ref="AK164:AK165"/>
    <mergeCell ref="AL164:AL165"/>
    <mergeCell ref="AM164:AM165"/>
    <mergeCell ref="AN164:AN165"/>
    <mergeCell ref="AO164:AO165"/>
    <mergeCell ref="AP164:AP165"/>
    <mergeCell ref="AQ164:AQ165"/>
    <mergeCell ref="AR164:AR165"/>
    <mergeCell ref="AS164:AS165"/>
    <mergeCell ref="AV164:AV165"/>
    <mergeCell ref="AZ164:AZ165"/>
    <mergeCell ref="BA164:BA165"/>
    <mergeCell ref="BB164:BB165"/>
    <mergeCell ref="BC164:BC165"/>
    <mergeCell ref="BD164:BD165"/>
    <mergeCell ref="BE164:BE165"/>
    <mergeCell ref="BF164:BH164"/>
    <mergeCell ref="BF165:BH165"/>
    <mergeCell ref="A166:A169"/>
    <mergeCell ref="B166:F169"/>
    <mergeCell ref="G166:G169"/>
    <mergeCell ref="H166:H169"/>
    <mergeCell ref="I166:I169"/>
    <mergeCell ref="J166:J169"/>
    <mergeCell ref="K166:K169"/>
    <mergeCell ref="L166:L169"/>
    <mergeCell ref="M166:M169"/>
    <mergeCell ref="O166:O169"/>
    <mergeCell ref="P166:R167"/>
    <mergeCell ref="S166:S167"/>
    <mergeCell ref="T166:T167"/>
    <mergeCell ref="U166:U167"/>
    <mergeCell ref="V166:V167"/>
    <mergeCell ref="W166:W167"/>
    <mergeCell ref="X166:X167"/>
    <mergeCell ref="Y166:Y167"/>
    <mergeCell ref="Z166:Z167"/>
    <mergeCell ref="AA166:AA167"/>
    <mergeCell ref="AB166:AB167"/>
    <mergeCell ref="AC166:AC167"/>
    <mergeCell ref="AD166:AD167"/>
    <mergeCell ref="AE166:AE167"/>
    <mergeCell ref="AF166:AF167"/>
    <mergeCell ref="AG166:AG167"/>
    <mergeCell ref="AH166:AH167"/>
    <mergeCell ref="AI166:AI167"/>
    <mergeCell ref="AJ166:AJ167"/>
    <mergeCell ref="AK166:AK167"/>
    <mergeCell ref="AL166:AL167"/>
    <mergeCell ref="AM166:AM167"/>
    <mergeCell ref="AN166:AN167"/>
    <mergeCell ref="AO166:AO167"/>
    <mergeCell ref="AP166:AP167"/>
    <mergeCell ref="AQ166:AQ167"/>
    <mergeCell ref="AR166:AR167"/>
    <mergeCell ref="AS166:AS167"/>
    <mergeCell ref="AV166:AV167"/>
    <mergeCell ref="AX166:AX169"/>
    <mergeCell ref="AY166:AY167"/>
    <mergeCell ref="BF166:BH166"/>
    <mergeCell ref="N167:N168"/>
    <mergeCell ref="AT167:AT168"/>
    <mergeCell ref="AW167:AW168"/>
    <mergeCell ref="BF167:BH167"/>
    <mergeCell ref="P168:P169"/>
    <mergeCell ref="Q168:Q169"/>
    <mergeCell ref="R168:R169"/>
    <mergeCell ref="S168:S169"/>
    <mergeCell ref="T168:T169"/>
    <mergeCell ref="U168:U169"/>
    <mergeCell ref="V168:V169"/>
    <mergeCell ref="W168:W169"/>
    <mergeCell ref="X168:X169"/>
    <mergeCell ref="Y168:Y169"/>
    <mergeCell ref="Z168:Z169"/>
    <mergeCell ref="AA168:AA169"/>
    <mergeCell ref="AB168:AB169"/>
    <mergeCell ref="AC168:AC169"/>
    <mergeCell ref="AD168:AD169"/>
    <mergeCell ref="AE168:AE169"/>
    <mergeCell ref="AF168:AF169"/>
    <mergeCell ref="AG168:AG169"/>
    <mergeCell ref="AH168:AH169"/>
    <mergeCell ref="AI168:AI169"/>
    <mergeCell ref="AJ168:AJ169"/>
    <mergeCell ref="AK168:AK169"/>
    <mergeCell ref="AL168:AL169"/>
    <mergeCell ref="AM168:AM169"/>
    <mergeCell ref="AN168:AN169"/>
    <mergeCell ref="AO168:AO169"/>
    <mergeCell ref="AP168:AP169"/>
    <mergeCell ref="AQ168:AQ169"/>
    <mergeCell ref="AR168:AR169"/>
    <mergeCell ref="AS168:AS169"/>
    <mergeCell ref="AV168:AV169"/>
    <mergeCell ref="AZ168:AZ169"/>
    <mergeCell ref="BA168:BA169"/>
    <mergeCell ref="BB168:BB169"/>
    <mergeCell ref="BC168:BC169"/>
    <mergeCell ref="BD168:BD169"/>
    <mergeCell ref="BE168:BE169"/>
    <mergeCell ref="BF168:BH168"/>
    <mergeCell ref="BF169:BH169"/>
    <mergeCell ref="A170:A173"/>
    <mergeCell ref="B170:F173"/>
    <mergeCell ref="G170:G173"/>
    <mergeCell ref="H170:H173"/>
    <mergeCell ref="I170:I173"/>
    <mergeCell ref="J170:J173"/>
    <mergeCell ref="K170:K173"/>
    <mergeCell ref="L170:L173"/>
    <mergeCell ref="M170:M173"/>
    <mergeCell ref="O170:O173"/>
    <mergeCell ref="P170:R171"/>
    <mergeCell ref="S170:S171"/>
    <mergeCell ref="T170:T171"/>
    <mergeCell ref="U170:U171"/>
    <mergeCell ref="V170:V171"/>
    <mergeCell ref="W170:W171"/>
    <mergeCell ref="X170:X171"/>
    <mergeCell ref="Y170:Y171"/>
    <mergeCell ref="Z170:Z171"/>
    <mergeCell ref="AA170:AA171"/>
    <mergeCell ref="AB170:AB171"/>
    <mergeCell ref="AC170:AC171"/>
    <mergeCell ref="AD170:AD171"/>
    <mergeCell ref="AE170:AE171"/>
    <mergeCell ref="AF170:AF171"/>
    <mergeCell ref="AG170:AG171"/>
    <mergeCell ref="AH170:AH171"/>
    <mergeCell ref="AI170:AI171"/>
    <mergeCell ref="AJ170:AJ171"/>
    <mergeCell ref="AK170:AK171"/>
    <mergeCell ref="AL170:AL171"/>
    <mergeCell ref="AM170:AM171"/>
    <mergeCell ref="AN170:AN171"/>
    <mergeCell ref="AO170:AO171"/>
    <mergeCell ref="AP170:AP171"/>
    <mergeCell ref="AQ170:AQ171"/>
    <mergeCell ref="AR170:AR171"/>
    <mergeCell ref="AS170:AS171"/>
    <mergeCell ref="AV170:AV171"/>
    <mergeCell ref="AX170:AX173"/>
    <mergeCell ref="AY170:AY171"/>
    <mergeCell ref="BF170:BH170"/>
    <mergeCell ref="N171:N172"/>
    <mergeCell ref="AT171:AT172"/>
    <mergeCell ref="AW171:AW172"/>
    <mergeCell ref="BF171:BH171"/>
    <mergeCell ref="P172:P173"/>
    <mergeCell ref="Q172:Q173"/>
    <mergeCell ref="R172:R173"/>
    <mergeCell ref="S172:S173"/>
    <mergeCell ref="T172:T173"/>
    <mergeCell ref="U172:U173"/>
    <mergeCell ref="V172:V173"/>
    <mergeCell ref="W172:W173"/>
    <mergeCell ref="X172:X173"/>
    <mergeCell ref="Y172:Y173"/>
    <mergeCell ref="Z172:Z173"/>
    <mergeCell ref="AA172:AA173"/>
    <mergeCell ref="AB172:AB173"/>
    <mergeCell ref="AC172:AC173"/>
    <mergeCell ref="AD172:AD173"/>
    <mergeCell ref="AE172:AE173"/>
    <mergeCell ref="AF172:AF173"/>
    <mergeCell ref="AG172:AG173"/>
    <mergeCell ref="AH172:AH173"/>
    <mergeCell ref="AI172:AI173"/>
    <mergeCell ref="AJ172:AJ173"/>
    <mergeCell ref="AK172:AK173"/>
    <mergeCell ref="AL172:AL173"/>
    <mergeCell ref="AM172:AM173"/>
    <mergeCell ref="AN172:AN173"/>
    <mergeCell ref="AO172:AO173"/>
    <mergeCell ref="AP172:AP173"/>
    <mergeCell ref="AQ172:AQ173"/>
    <mergeCell ref="AR172:AR173"/>
    <mergeCell ref="AS172:AS173"/>
    <mergeCell ref="AV172:AV173"/>
    <mergeCell ref="AZ172:AZ173"/>
    <mergeCell ref="BA172:BA173"/>
    <mergeCell ref="BB172:BB173"/>
    <mergeCell ref="BC172:BC173"/>
    <mergeCell ref="BD172:BD173"/>
    <mergeCell ref="BE172:BE173"/>
    <mergeCell ref="BF172:BH172"/>
    <mergeCell ref="BF173:BH173"/>
    <mergeCell ref="A174:A177"/>
    <mergeCell ref="B174:F177"/>
    <mergeCell ref="G174:G177"/>
    <mergeCell ref="H174:H177"/>
    <mergeCell ref="I174:I177"/>
    <mergeCell ref="J174:J177"/>
    <mergeCell ref="K174:K177"/>
    <mergeCell ref="L174:L177"/>
    <mergeCell ref="M174:M177"/>
    <mergeCell ref="O174:O177"/>
    <mergeCell ref="P174:R175"/>
    <mergeCell ref="S174:S175"/>
    <mergeCell ref="T174:T175"/>
    <mergeCell ref="U174:U175"/>
    <mergeCell ref="V174:V175"/>
    <mergeCell ref="W174:W175"/>
    <mergeCell ref="X174:X175"/>
    <mergeCell ref="Y174:Y175"/>
    <mergeCell ref="Z174:Z175"/>
    <mergeCell ref="AA174:AA175"/>
    <mergeCell ref="AB174:AB175"/>
    <mergeCell ref="AC174:AC175"/>
    <mergeCell ref="AD174:AD175"/>
    <mergeCell ref="AE174:AE175"/>
    <mergeCell ref="AF174:AF175"/>
    <mergeCell ref="AG174:AG175"/>
    <mergeCell ref="AH174:AH175"/>
    <mergeCell ref="AI174:AI175"/>
    <mergeCell ref="AJ174:AJ175"/>
    <mergeCell ref="AK174:AK175"/>
    <mergeCell ref="AL174:AL175"/>
    <mergeCell ref="AM174:AM175"/>
    <mergeCell ref="AN174:AN175"/>
    <mergeCell ref="AO174:AO175"/>
    <mergeCell ref="AP174:AP175"/>
    <mergeCell ref="AQ174:AQ175"/>
    <mergeCell ref="AR174:AR175"/>
    <mergeCell ref="AS174:AS175"/>
    <mergeCell ref="AV174:AV175"/>
    <mergeCell ref="AX174:AX177"/>
    <mergeCell ref="AY174:AY175"/>
    <mergeCell ref="BF174:BH174"/>
    <mergeCell ref="N175:N176"/>
    <mergeCell ref="AT175:AT176"/>
    <mergeCell ref="AW175:AW176"/>
    <mergeCell ref="BF175:BH175"/>
    <mergeCell ref="P176:P177"/>
    <mergeCell ref="Q176:Q177"/>
    <mergeCell ref="R176:R177"/>
    <mergeCell ref="S176:S177"/>
    <mergeCell ref="T176:T177"/>
    <mergeCell ref="U176:U177"/>
    <mergeCell ref="V176:V177"/>
    <mergeCell ref="W176:W177"/>
    <mergeCell ref="X176:X177"/>
    <mergeCell ref="Y176:Y177"/>
    <mergeCell ref="Z176:Z177"/>
    <mergeCell ref="AA176:AA177"/>
    <mergeCell ref="AB176:AB177"/>
    <mergeCell ref="AC176:AC177"/>
    <mergeCell ref="AD176:AD177"/>
    <mergeCell ref="AE176:AE177"/>
    <mergeCell ref="AF176:AF177"/>
    <mergeCell ref="AG176:AG177"/>
    <mergeCell ref="AH176:AH177"/>
    <mergeCell ref="AI176:AI177"/>
    <mergeCell ref="AJ176:AJ177"/>
    <mergeCell ref="AK176:AK177"/>
    <mergeCell ref="AL176:AL177"/>
    <mergeCell ref="AM176:AM177"/>
    <mergeCell ref="AN176:AN177"/>
    <mergeCell ref="AO176:AO177"/>
    <mergeCell ref="AP176:AP177"/>
    <mergeCell ref="AQ176:AQ177"/>
    <mergeCell ref="AR176:AR177"/>
    <mergeCell ref="AS176:AS177"/>
    <mergeCell ref="AV176:AV177"/>
    <mergeCell ref="AZ176:AZ177"/>
    <mergeCell ref="BA176:BA177"/>
    <mergeCell ref="BB176:BB177"/>
    <mergeCell ref="BC176:BC177"/>
    <mergeCell ref="BD176:BD177"/>
    <mergeCell ref="BE176:BE177"/>
    <mergeCell ref="BF176:BH176"/>
    <mergeCell ref="BF177:BH177"/>
    <mergeCell ref="A178:A181"/>
    <mergeCell ref="B178:F181"/>
    <mergeCell ref="G178:G181"/>
    <mergeCell ref="H178:H181"/>
    <mergeCell ref="I178:I181"/>
    <mergeCell ref="J178:J181"/>
    <mergeCell ref="K178:K181"/>
    <mergeCell ref="L178:L181"/>
    <mergeCell ref="M178:M181"/>
    <mergeCell ref="O178:O181"/>
    <mergeCell ref="P178:R179"/>
    <mergeCell ref="S178:S179"/>
    <mergeCell ref="T178:T179"/>
    <mergeCell ref="U178:U179"/>
    <mergeCell ref="V178:V179"/>
    <mergeCell ref="W178:W179"/>
    <mergeCell ref="X178:X179"/>
    <mergeCell ref="Y178:Y179"/>
    <mergeCell ref="Z178:Z179"/>
    <mergeCell ref="AA178:AA179"/>
    <mergeCell ref="AB178:AB179"/>
    <mergeCell ref="AC178:AC179"/>
    <mergeCell ref="AD178:AD179"/>
    <mergeCell ref="AE178:AE179"/>
    <mergeCell ref="AF178:AF179"/>
    <mergeCell ref="AG178:AG179"/>
    <mergeCell ref="AH178:AH179"/>
    <mergeCell ref="AI178:AI179"/>
    <mergeCell ref="AJ178:AJ179"/>
    <mergeCell ref="AK178:AK179"/>
    <mergeCell ref="AL178:AL179"/>
    <mergeCell ref="AM178:AM179"/>
    <mergeCell ref="AN178:AN179"/>
    <mergeCell ref="AO178:AO179"/>
    <mergeCell ref="AP178:AP179"/>
    <mergeCell ref="AQ178:AQ179"/>
    <mergeCell ref="AR178:AR179"/>
    <mergeCell ref="AS178:AS179"/>
    <mergeCell ref="AV178:AV179"/>
    <mergeCell ref="AX178:AX181"/>
    <mergeCell ref="AY178:AY179"/>
    <mergeCell ref="BF178:BH178"/>
    <mergeCell ref="N179:N180"/>
    <mergeCell ref="AT179:AT180"/>
    <mergeCell ref="AW179:AW180"/>
    <mergeCell ref="BF179:BH179"/>
    <mergeCell ref="P180:P181"/>
    <mergeCell ref="Q180:Q181"/>
    <mergeCell ref="R180:R181"/>
    <mergeCell ref="S180:S181"/>
    <mergeCell ref="T180:T181"/>
    <mergeCell ref="U180:U181"/>
    <mergeCell ref="V180:V181"/>
    <mergeCell ref="W180:W181"/>
    <mergeCell ref="X180:X181"/>
    <mergeCell ref="Y180:Y181"/>
    <mergeCell ref="Z180:Z181"/>
    <mergeCell ref="AA180:AA181"/>
    <mergeCell ref="AB180:AB181"/>
    <mergeCell ref="AC180:AC181"/>
    <mergeCell ref="AD180:AD181"/>
    <mergeCell ref="AE180:AE181"/>
    <mergeCell ref="AF180:AF181"/>
    <mergeCell ref="AG180:AG181"/>
    <mergeCell ref="AH180:AH181"/>
    <mergeCell ref="AI180:AI181"/>
    <mergeCell ref="AJ180:AJ181"/>
    <mergeCell ref="AK180:AK181"/>
    <mergeCell ref="AL180:AL181"/>
    <mergeCell ref="AM180:AM181"/>
    <mergeCell ref="AN180:AN181"/>
    <mergeCell ref="AO180:AO181"/>
    <mergeCell ref="AP180:AP181"/>
    <mergeCell ref="AQ180:AQ181"/>
    <mergeCell ref="AR180:AR181"/>
    <mergeCell ref="AS180:AS181"/>
    <mergeCell ref="AV180:AV181"/>
    <mergeCell ref="AZ180:AZ181"/>
    <mergeCell ref="BA180:BA181"/>
    <mergeCell ref="BB180:BB181"/>
    <mergeCell ref="BC180:BC181"/>
    <mergeCell ref="BD180:BD181"/>
    <mergeCell ref="BE180:BE181"/>
    <mergeCell ref="BF180:BH180"/>
    <mergeCell ref="BF181:BH181"/>
    <mergeCell ref="A182:A185"/>
    <mergeCell ref="B182:F185"/>
    <mergeCell ref="G182:G185"/>
    <mergeCell ref="H182:H185"/>
    <mergeCell ref="I182:I185"/>
    <mergeCell ref="J182:J185"/>
    <mergeCell ref="K182:K185"/>
    <mergeCell ref="L182:L185"/>
    <mergeCell ref="M182:M185"/>
    <mergeCell ref="O182:O185"/>
    <mergeCell ref="P182:R183"/>
    <mergeCell ref="S182:S183"/>
    <mergeCell ref="T182:T183"/>
    <mergeCell ref="U182:U183"/>
    <mergeCell ref="V182:V183"/>
    <mergeCell ref="W182:W183"/>
    <mergeCell ref="X182:X183"/>
    <mergeCell ref="Y182:Y183"/>
    <mergeCell ref="Z182:Z183"/>
    <mergeCell ref="AA182:AA183"/>
    <mergeCell ref="AB182:AB183"/>
    <mergeCell ref="AC182:AC183"/>
    <mergeCell ref="AD182:AD183"/>
    <mergeCell ref="AE182:AE183"/>
    <mergeCell ref="AF182:AF183"/>
    <mergeCell ref="AG182:AG183"/>
    <mergeCell ref="AH182:AH183"/>
    <mergeCell ref="AI182:AI183"/>
    <mergeCell ref="AJ182:AJ183"/>
    <mergeCell ref="AK182:AK183"/>
    <mergeCell ref="AL182:AL183"/>
    <mergeCell ref="AM182:AM183"/>
    <mergeCell ref="AN182:AN183"/>
    <mergeCell ref="AO182:AO183"/>
    <mergeCell ref="AP182:AP183"/>
    <mergeCell ref="AQ182:AQ183"/>
    <mergeCell ref="AR182:AR183"/>
    <mergeCell ref="AS182:AS183"/>
    <mergeCell ref="AV182:AV183"/>
    <mergeCell ref="AX182:AX185"/>
    <mergeCell ref="AY182:AY183"/>
    <mergeCell ref="BF182:BH182"/>
    <mergeCell ref="N183:N184"/>
    <mergeCell ref="AT183:AT184"/>
    <mergeCell ref="AW183:AW184"/>
    <mergeCell ref="BF183:BH183"/>
    <mergeCell ref="P184:P185"/>
    <mergeCell ref="Q184:Q185"/>
    <mergeCell ref="R184:R185"/>
    <mergeCell ref="S184:S185"/>
    <mergeCell ref="T184:T185"/>
    <mergeCell ref="U184:U185"/>
    <mergeCell ref="V184:V185"/>
    <mergeCell ref="W184:W185"/>
    <mergeCell ref="X184:X185"/>
    <mergeCell ref="Y184:Y185"/>
    <mergeCell ref="Z184:Z185"/>
    <mergeCell ref="AA184:AA185"/>
    <mergeCell ref="AB184:AB185"/>
    <mergeCell ref="AC184:AC185"/>
    <mergeCell ref="AD184:AD185"/>
    <mergeCell ref="AE184:AE185"/>
    <mergeCell ref="AF184:AF185"/>
    <mergeCell ref="AG184:AG185"/>
    <mergeCell ref="AH184:AH185"/>
    <mergeCell ref="AI184:AI185"/>
    <mergeCell ref="AJ184:AJ185"/>
    <mergeCell ref="AK184:AK185"/>
    <mergeCell ref="AL184:AL185"/>
    <mergeCell ref="AM184:AM185"/>
    <mergeCell ref="AN184:AN185"/>
    <mergeCell ref="AO184:AO185"/>
    <mergeCell ref="AP184:AP185"/>
    <mergeCell ref="AQ184:AQ185"/>
    <mergeCell ref="AR184:AR185"/>
    <mergeCell ref="AS184:AS185"/>
    <mergeCell ref="AV184:AV185"/>
    <mergeCell ref="AZ184:AZ185"/>
    <mergeCell ref="BA184:BA185"/>
    <mergeCell ref="BB184:BB185"/>
    <mergeCell ref="BC184:BC185"/>
    <mergeCell ref="BD184:BD185"/>
    <mergeCell ref="BE184:BE185"/>
    <mergeCell ref="BF184:BH184"/>
    <mergeCell ref="BF185:BH185"/>
    <mergeCell ref="A186:A189"/>
    <mergeCell ref="B186:F189"/>
    <mergeCell ref="G186:G189"/>
    <mergeCell ref="H186:H189"/>
    <mergeCell ref="I186:I189"/>
    <mergeCell ref="J186:J189"/>
    <mergeCell ref="K186:K189"/>
    <mergeCell ref="L186:L189"/>
    <mergeCell ref="M186:M189"/>
    <mergeCell ref="O186:O189"/>
    <mergeCell ref="P186:R187"/>
    <mergeCell ref="S186:S187"/>
    <mergeCell ref="T186:T187"/>
    <mergeCell ref="U186:U187"/>
    <mergeCell ref="V186:V187"/>
    <mergeCell ref="W186:W187"/>
    <mergeCell ref="X186:X187"/>
    <mergeCell ref="Y186:Y187"/>
    <mergeCell ref="Z186:Z187"/>
    <mergeCell ref="AA186:AA187"/>
    <mergeCell ref="AB186:AB187"/>
    <mergeCell ref="AC186:AC187"/>
    <mergeCell ref="AD186:AD187"/>
    <mergeCell ref="AE186:AE187"/>
    <mergeCell ref="AF186:AF187"/>
    <mergeCell ref="AG186:AG187"/>
    <mergeCell ref="AH186:AH187"/>
    <mergeCell ref="AI186:AI187"/>
    <mergeCell ref="AJ186:AJ187"/>
    <mergeCell ref="AK186:AK187"/>
    <mergeCell ref="AL186:AL187"/>
    <mergeCell ref="AM186:AM187"/>
    <mergeCell ref="AN186:AN187"/>
    <mergeCell ref="AO186:AO187"/>
    <mergeCell ref="AP186:AP187"/>
    <mergeCell ref="AQ186:AQ187"/>
    <mergeCell ref="AR186:AR187"/>
    <mergeCell ref="AS186:AS187"/>
    <mergeCell ref="AV186:AV187"/>
    <mergeCell ref="AX186:AX189"/>
    <mergeCell ref="AY186:AY187"/>
    <mergeCell ref="BF186:BH186"/>
    <mergeCell ref="N187:N188"/>
    <mergeCell ref="AT187:AT188"/>
    <mergeCell ref="AW187:AW188"/>
    <mergeCell ref="BF187:BH187"/>
    <mergeCell ref="P188:P189"/>
    <mergeCell ref="Q188:Q189"/>
    <mergeCell ref="R188:R189"/>
    <mergeCell ref="S188:S189"/>
    <mergeCell ref="T188:T189"/>
    <mergeCell ref="U188:U189"/>
    <mergeCell ref="V188:V189"/>
    <mergeCell ref="W188:W189"/>
    <mergeCell ref="X188:X189"/>
    <mergeCell ref="Y188:Y189"/>
    <mergeCell ref="Z188:Z189"/>
    <mergeCell ref="AA188:AA189"/>
    <mergeCell ref="AB188:AB189"/>
    <mergeCell ref="AC188:AC189"/>
    <mergeCell ref="AD188:AD189"/>
    <mergeCell ref="AE188:AE189"/>
    <mergeCell ref="AF188:AF189"/>
    <mergeCell ref="AG188:AG189"/>
    <mergeCell ref="AH188:AH189"/>
    <mergeCell ref="AI188:AI189"/>
    <mergeCell ref="AJ188:AJ189"/>
    <mergeCell ref="AK188:AK189"/>
    <mergeCell ref="AL188:AL189"/>
    <mergeCell ref="AM188:AM189"/>
    <mergeCell ref="AN188:AN189"/>
    <mergeCell ref="AO188:AO189"/>
    <mergeCell ref="AP188:AP189"/>
    <mergeCell ref="AQ188:AQ189"/>
    <mergeCell ref="AR188:AR189"/>
    <mergeCell ref="AS188:AS189"/>
    <mergeCell ref="AV188:AV189"/>
    <mergeCell ref="AZ188:AZ189"/>
    <mergeCell ref="BA188:BA189"/>
    <mergeCell ref="BB188:BB189"/>
    <mergeCell ref="BC188:BC189"/>
    <mergeCell ref="BD188:BD189"/>
    <mergeCell ref="BE188:BE189"/>
    <mergeCell ref="BF188:BH188"/>
    <mergeCell ref="BF189:BH189"/>
    <mergeCell ref="A190:A193"/>
    <mergeCell ref="B190:F193"/>
    <mergeCell ref="G190:G193"/>
    <mergeCell ref="H190:H193"/>
    <mergeCell ref="I190:I193"/>
    <mergeCell ref="J190:J193"/>
    <mergeCell ref="K190:K193"/>
    <mergeCell ref="L190:L193"/>
    <mergeCell ref="M190:M193"/>
    <mergeCell ref="O190:O193"/>
    <mergeCell ref="P190:R191"/>
    <mergeCell ref="S190:S191"/>
    <mergeCell ref="T190:T191"/>
    <mergeCell ref="U190:U191"/>
    <mergeCell ref="V190:V191"/>
    <mergeCell ref="W190:W191"/>
    <mergeCell ref="X190:X191"/>
    <mergeCell ref="Y190:Y191"/>
    <mergeCell ref="Z190:Z191"/>
    <mergeCell ref="AA190:AA191"/>
    <mergeCell ref="AB190:AB191"/>
    <mergeCell ref="AC190:AC191"/>
    <mergeCell ref="AD190:AD191"/>
    <mergeCell ref="AE190:AE191"/>
    <mergeCell ref="AF190:AF191"/>
    <mergeCell ref="AG190:AG191"/>
    <mergeCell ref="AH190:AH191"/>
    <mergeCell ref="AI190:AI191"/>
    <mergeCell ref="AJ190:AJ191"/>
    <mergeCell ref="AK190:AK191"/>
    <mergeCell ref="AL190:AL191"/>
    <mergeCell ref="AM190:AM191"/>
    <mergeCell ref="AN190:AN191"/>
    <mergeCell ref="AO190:AO191"/>
    <mergeCell ref="AP190:AP191"/>
    <mergeCell ref="AQ190:AQ191"/>
    <mergeCell ref="AR190:AR191"/>
    <mergeCell ref="AS190:AS191"/>
    <mergeCell ref="AV190:AV191"/>
    <mergeCell ref="AX190:AX193"/>
    <mergeCell ref="AY190:AY191"/>
    <mergeCell ref="BF190:BH190"/>
    <mergeCell ref="N191:N192"/>
    <mergeCell ref="AT191:AT192"/>
    <mergeCell ref="AW191:AW192"/>
    <mergeCell ref="BF191:BH191"/>
    <mergeCell ref="P192:P193"/>
    <mergeCell ref="Q192:Q193"/>
    <mergeCell ref="R192:R193"/>
    <mergeCell ref="S192:S193"/>
    <mergeCell ref="T192:T193"/>
    <mergeCell ref="U192:U193"/>
    <mergeCell ref="V192:V193"/>
    <mergeCell ref="W192:W193"/>
    <mergeCell ref="X192:X193"/>
    <mergeCell ref="Y192:Y193"/>
    <mergeCell ref="Z192:Z193"/>
    <mergeCell ref="AA192:AA193"/>
    <mergeCell ref="AB192:AB193"/>
    <mergeCell ref="AC192:AC193"/>
    <mergeCell ref="AD192:AD193"/>
    <mergeCell ref="AE192:AE193"/>
    <mergeCell ref="AF192:AF193"/>
    <mergeCell ref="AG192:AG193"/>
    <mergeCell ref="AH192:AH193"/>
    <mergeCell ref="AI192:AI193"/>
    <mergeCell ref="AJ192:AJ193"/>
    <mergeCell ref="AK192:AK193"/>
    <mergeCell ref="AL192:AL193"/>
    <mergeCell ref="AM192:AM193"/>
    <mergeCell ref="AN192:AN193"/>
    <mergeCell ref="AO192:AO193"/>
    <mergeCell ref="AP192:AP193"/>
    <mergeCell ref="AQ192:AQ193"/>
    <mergeCell ref="AR192:AR193"/>
    <mergeCell ref="AS192:AS193"/>
    <mergeCell ref="AV192:AV193"/>
    <mergeCell ref="AZ192:AZ193"/>
    <mergeCell ref="BA192:BA193"/>
    <mergeCell ref="BB192:BB193"/>
    <mergeCell ref="BC192:BC193"/>
    <mergeCell ref="BD192:BD193"/>
    <mergeCell ref="BE192:BE193"/>
    <mergeCell ref="BF192:BH192"/>
    <mergeCell ref="BF193:BH193"/>
    <mergeCell ref="A194:A197"/>
    <mergeCell ref="B194:F197"/>
    <mergeCell ref="G194:G197"/>
    <mergeCell ref="H194:H197"/>
    <mergeCell ref="I194:I197"/>
    <mergeCell ref="J194:J197"/>
    <mergeCell ref="K194:K197"/>
    <mergeCell ref="L194:L197"/>
    <mergeCell ref="M194:M197"/>
    <mergeCell ref="O194:O197"/>
    <mergeCell ref="P194:R195"/>
    <mergeCell ref="S194:S195"/>
    <mergeCell ref="T194:T195"/>
    <mergeCell ref="U194:U195"/>
    <mergeCell ref="V194:V195"/>
    <mergeCell ref="W194:W195"/>
    <mergeCell ref="X194:X195"/>
    <mergeCell ref="Y194:Y195"/>
    <mergeCell ref="Z194:Z195"/>
    <mergeCell ref="AA194:AA195"/>
    <mergeCell ref="AB194:AB195"/>
    <mergeCell ref="AC194:AC195"/>
    <mergeCell ref="AD194:AD195"/>
    <mergeCell ref="AE194:AE195"/>
    <mergeCell ref="AF194:AF195"/>
    <mergeCell ref="AG194:AG195"/>
    <mergeCell ref="AH194:AH195"/>
    <mergeCell ref="AI194:AI195"/>
    <mergeCell ref="AJ194:AJ195"/>
    <mergeCell ref="AK194:AK195"/>
    <mergeCell ref="AL194:AL195"/>
    <mergeCell ref="AM194:AM195"/>
    <mergeCell ref="AN194:AN195"/>
    <mergeCell ref="AO194:AO195"/>
    <mergeCell ref="AP194:AP195"/>
    <mergeCell ref="AQ194:AQ195"/>
    <mergeCell ref="AR194:AR195"/>
    <mergeCell ref="AS194:AS195"/>
    <mergeCell ref="AV194:AV195"/>
    <mergeCell ref="AX194:AX197"/>
    <mergeCell ref="AY194:AY195"/>
    <mergeCell ref="BF194:BH194"/>
    <mergeCell ref="N195:N196"/>
    <mergeCell ref="AT195:AT196"/>
    <mergeCell ref="AW195:AW196"/>
    <mergeCell ref="BF195:BH195"/>
    <mergeCell ref="P196:P197"/>
    <mergeCell ref="Q196:Q197"/>
    <mergeCell ref="R196:R197"/>
    <mergeCell ref="S196:S197"/>
    <mergeCell ref="T196:T197"/>
    <mergeCell ref="U196:U197"/>
    <mergeCell ref="V196:V197"/>
    <mergeCell ref="W196:W197"/>
    <mergeCell ref="X196:X197"/>
    <mergeCell ref="Y196:Y197"/>
    <mergeCell ref="Z196:Z197"/>
    <mergeCell ref="AA196:AA197"/>
    <mergeCell ref="AB196:AB197"/>
    <mergeCell ref="AC196:AC197"/>
    <mergeCell ref="AD196:AD197"/>
    <mergeCell ref="AE196:AE197"/>
    <mergeCell ref="AF196:AF197"/>
    <mergeCell ref="AG196:AG197"/>
    <mergeCell ref="AH196:AH197"/>
    <mergeCell ref="AI196:AI197"/>
    <mergeCell ref="AJ196:AJ197"/>
    <mergeCell ref="AK196:AK197"/>
    <mergeCell ref="AL196:AL197"/>
    <mergeCell ref="AM196:AM197"/>
    <mergeCell ref="AN196:AN197"/>
    <mergeCell ref="AO196:AO197"/>
    <mergeCell ref="AP196:AP197"/>
    <mergeCell ref="AQ196:AQ197"/>
    <mergeCell ref="AR196:AR197"/>
    <mergeCell ref="AS196:AS197"/>
    <mergeCell ref="AV196:AV197"/>
    <mergeCell ref="AZ196:AZ197"/>
    <mergeCell ref="BA196:BA197"/>
    <mergeCell ref="BB196:BB197"/>
    <mergeCell ref="BC196:BC197"/>
    <mergeCell ref="BD196:BD197"/>
    <mergeCell ref="BE196:BE197"/>
    <mergeCell ref="BF196:BH196"/>
    <mergeCell ref="BF197:BH197"/>
    <mergeCell ref="A198:A201"/>
    <mergeCell ref="B198:F201"/>
    <mergeCell ref="G198:G201"/>
    <mergeCell ref="H198:H201"/>
    <mergeCell ref="I198:I201"/>
    <mergeCell ref="J198:J201"/>
    <mergeCell ref="K198:K201"/>
    <mergeCell ref="L198:L201"/>
    <mergeCell ref="M198:M201"/>
    <mergeCell ref="O198:O201"/>
    <mergeCell ref="P198:R199"/>
    <mergeCell ref="S198:S199"/>
    <mergeCell ref="T198:T199"/>
    <mergeCell ref="U198:U199"/>
    <mergeCell ref="V198:V199"/>
    <mergeCell ref="W198:W199"/>
    <mergeCell ref="X198:X199"/>
    <mergeCell ref="Y198:Y199"/>
    <mergeCell ref="Z198:Z199"/>
    <mergeCell ref="AA198:AA199"/>
    <mergeCell ref="AB198:AB199"/>
    <mergeCell ref="AC198:AC199"/>
    <mergeCell ref="AD198:AD199"/>
    <mergeCell ref="AE198:AE199"/>
    <mergeCell ref="AF198:AF199"/>
    <mergeCell ref="AG198:AG199"/>
    <mergeCell ref="AH198:AH199"/>
    <mergeCell ref="AI198:AI199"/>
    <mergeCell ref="AJ198:AJ199"/>
    <mergeCell ref="AK198:AK199"/>
    <mergeCell ref="AL198:AL199"/>
    <mergeCell ref="AM198:AM199"/>
    <mergeCell ref="AN198:AN199"/>
    <mergeCell ref="AO198:AO199"/>
    <mergeCell ref="AP198:AP199"/>
    <mergeCell ref="AQ198:AQ199"/>
    <mergeCell ref="AR198:AR199"/>
    <mergeCell ref="AS198:AS199"/>
    <mergeCell ref="AV198:AV199"/>
    <mergeCell ref="AX198:AX201"/>
    <mergeCell ref="AY198:AY199"/>
    <mergeCell ref="BF198:BH198"/>
    <mergeCell ref="N199:N200"/>
    <mergeCell ref="AT199:AT200"/>
    <mergeCell ref="AW199:AW200"/>
    <mergeCell ref="BF199:BH199"/>
    <mergeCell ref="P200:P201"/>
    <mergeCell ref="Q200:Q201"/>
    <mergeCell ref="R200:R201"/>
    <mergeCell ref="S200:S201"/>
    <mergeCell ref="T200:T201"/>
    <mergeCell ref="U200:U201"/>
    <mergeCell ref="V200:V201"/>
    <mergeCell ref="W200:W201"/>
    <mergeCell ref="X200:X201"/>
    <mergeCell ref="Y200:Y201"/>
    <mergeCell ref="Z200:Z201"/>
    <mergeCell ref="AA200:AA201"/>
    <mergeCell ref="AB200:AB201"/>
    <mergeCell ref="AC200:AC201"/>
    <mergeCell ref="AD200:AD201"/>
    <mergeCell ref="AE200:AE201"/>
    <mergeCell ref="AF200:AF201"/>
    <mergeCell ref="AG200:AG201"/>
    <mergeCell ref="AH200:AH201"/>
    <mergeCell ref="AI200:AI201"/>
    <mergeCell ref="AJ200:AJ201"/>
    <mergeCell ref="AK200:AK201"/>
    <mergeCell ref="AL200:AL201"/>
    <mergeCell ref="AM200:AM201"/>
    <mergeCell ref="AN200:AN201"/>
    <mergeCell ref="AO200:AO201"/>
    <mergeCell ref="AP200:AP201"/>
    <mergeCell ref="AQ200:AQ201"/>
    <mergeCell ref="AR200:AR201"/>
    <mergeCell ref="AS200:AS201"/>
    <mergeCell ref="AV200:AV201"/>
    <mergeCell ref="AZ200:AZ201"/>
    <mergeCell ref="BA200:BA201"/>
    <mergeCell ref="BB200:BB201"/>
    <mergeCell ref="BC200:BC201"/>
    <mergeCell ref="BD200:BD201"/>
    <mergeCell ref="BE200:BE201"/>
    <mergeCell ref="BF200:BH200"/>
    <mergeCell ref="BF201:BH201"/>
    <mergeCell ref="A202:A205"/>
    <mergeCell ref="B202:F205"/>
    <mergeCell ref="G202:G205"/>
    <mergeCell ref="H202:H205"/>
    <mergeCell ref="I202:I205"/>
    <mergeCell ref="J202:J205"/>
    <mergeCell ref="K202:K205"/>
    <mergeCell ref="L202:L205"/>
    <mergeCell ref="M202:M205"/>
    <mergeCell ref="O202:O205"/>
    <mergeCell ref="P202:R203"/>
    <mergeCell ref="S202:S203"/>
    <mergeCell ref="T202:T203"/>
    <mergeCell ref="U202:U203"/>
    <mergeCell ref="V202:V203"/>
    <mergeCell ref="W202:W203"/>
    <mergeCell ref="X202:X203"/>
    <mergeCell ref="Y202:Y203"/>
    <mergeCell ref="Z202:Z203"/>
    <mergeCell ref="AA202:AA203"/>
    <mergeCell ref="AB202:AB203"/>
    <mergeCell ref="AC202:AC203"/>
    <mergeCell ref="AD202:AD203"/>
    <mergeCell ref="AE202:AE203"/>
    <mergeCell ref="AF202:AF203"/>
    <mergeCell ref="AG202:AG203"/>
    <mergeCell ref="AH202:AH203"/>
    <mergeCell ref="AI202:AI203"/>
    <mergeCell ref="AJ202:AJ203"/>
    <mergeCell ref="AK202:AK203"/>
    <mergeCell ref="AL202:AL203"/>
    <mergeCell ref="AM202:AM203"/>
    <mergeCell ref="AN202:AN203"/>
    <mergeCell ref="AO202:AO203"/>
    <mergeCell ref="AP202:AP203"/>
    <mergeCell ref="AQ202:AQ203"/>
    <mergeCell ref="AR202:AR203"/>
    <mergeCell ref="AS202:AS203"/>
    <mergeCell ref="AV202:AV203"/>
    <mergeCell ref="AX202:AX205"/>
    <mergeCell ref="AY202:AY203"/>
    <mergeCell ref="BF202:BH202"/>
    <mergeCell ref="N203:N204"/>
    <mergeCell ref="AT203:AT204"/>
    <mergeCell ref="AW203:AW204"/>
    <mergeCell ref="BF203:BH203"/>
    <mergeCell ref="P204:P205"/>
    <mergeCell ref="Q204:Q205"/>
    <mergeCell ref="R204:R205"/>
    <mergeCell ref="S204:S205"/>
    <mergeCell ref="T204:T205"/>
    <mergeCell ref="U204:U205"/>
    <mergeCell ref="V204:V205"/>
    <mergeCell ref="W204:W205"/>
    <mergeCell ref="X204:X205"/>
    <mergeCell ref="Y204:Y205"/>
    <mergeCell ref="Z204:Z205"/>
    <mergeCell ref="AA204:AA205"/>
    <mergeCell ref="AB204:AB205"/>
    <mergeCell ref="AC204:AC205"/>
    <mergeCell ref="AD204:AD205"/>
    <mergeCell ref="AE204:AE205"/>
    <mergeCell ref="AF204:AF205"/>
    <mergeCell ref="AG204:AG205"/>
    <mergeCell ref="AH204:AH205"/>
    <mergeCell ref="AI204:AI205"/>
    <mergeCell ref="AJ204:AJ205"/>
    <mergeCell ref="AK204:AK205"/>
    <mergeCell ref="AL204:AL205"/>
    <mergeCell ref="AM204:AM205"/>
    <mergeCell ref="AN204:AN205"/>
    <mergeCell ref="AO204:AO205"/>
    <mergeCell ref="AP204:AP205"/>
    <mergeCell ref="AQ204:AQ205"/>
    <mergeCell ref="AR204:AR205"/>
    <mergeCell ref="AS204:AS205"/>
    <mergeCell ref="AV204:AV205"/>
    <mergeCell ref="AZ204:AZ205"/>
    <mergeCell ref="BA204:BA205"/>
    <mergeCell ref="BB204:BB205"/>
    <mergeCell ref="BC204:BC205"/>
    <mergeCell ref="BD204:BD205"/>
    <mergeCell ref="BE204:BE205"/>
    <mergeCell ref="BF204:BH204"/>
    <mergeCell ref="BF205:BH205"/>
    <mergeCell ref="A206:A209"/>
    <mergeCell ref="B206:F209"/>
    <mergeCell ref="G206:G209"/>
    <mergeCell ref="H206:H209"/>
    <mergeCell ref="I206:I209"/>
    <mergeCell ref="J206:J209"/>
    <mergeCell ref="K206:K209"/>
    <mergeCell ref="L206:L209"/>
    <mergeCell ref="M206:M209"/>
    <mergeCell ref="O206:O209"/>
    <mergeCell ref="P206:R207"/>
    <mergeCell ref="S206:S207"/>
    <mergeCell ref="T206:T207"/>
    <mergeCell ref="U206:U207"/>
    <mergeCell ref="V206:V207"/>
    <mergeCell ref="W206:W207"/>
    <mergeCell ref="X206:X207"/>
    <mergeCell ref="Y206:Y207"/>
    <mergeCell ref="Z206:Z207"/>
    <mergeCell ref="AA206:AA207"/>
    <mergeCell ref="AB206:AB207"/>
    <mergeCell ref="AC206:AC207"/>
    <mergeCell ref="AD206:AD207"/>
    <mergeCell ref="AE206:AE207"/>
    <mergeCell ref="AF206:AF207"/>
    <mergeCell ref="AG206:AG207"/>
    <mergeCell ref="AH206:AH207"/>
    <mergeCell ref="AI206:AI207"/>
    <mergeCell ref="AJ206:AJ207"/>
    <mergeCell ref="AK206:AK207"/>
    <mergeCell ref="AL206:AL207"/>
    <mergeCell ref="AM206:AM207"/>
    <mergeCell ref="AN206:AN207"/>
    <mergeCell ref="AO206:AO207"/>
    <mergeCell ref="AP206:AP207"/>
    <mergeCell ref="AQ206:AQ207"/>
    <mergeCell ref="AR206:AR207"/>
    <mergeCell ref="AS206:AS207"/>
    <mergeCell ref="AV206:AV207"/>
    <mergeCell ref="AX206:AX209"/>
    <mergeCell ref="AY206:AY207"/>
    <mergeCell ref="BF206:BH206"/>
    <mergeCell ref="N207:N208"/>
    <mergeCell ref="AT207:AT208"/>
    <mergeCell ref="AW207:AW208"/>
    <mergeCell ref="BF207:BH207"/>
    <mergeCell ref="P208:P209"/>
    <mergeCell ref="Q208:Q209"/>
    <mergeCell ref="R208:R209"/>
    <mergeCell ref="S208:S209"/>
    <mergeCell ref="T208:T209"/>
    <mergeCell ref="U208:U209"/>
    <mergeCell ref="V208:V209"/>
    <mergeCell ref="W208:W209"/>
    <mergeCell ref="X208:X209"/>
    <mergeCell ref="Y208:Y209"/>
    <mergeCell ref="Z208:Z209"/>
    <mergeCell ref="AA208:AA209"/>
    <mergeCell ref="AB208:AB209"/>
    <mergeCell ref="AC208:AC209"/>
    <mergeCell ref="AD208:AD209"/>
    <mergeCell ref="AE208:AE209"/>
    <mergeCell ref="AF208:AF209"/>
    <mergeCell ref="AG208:AG209"/>
    <mergeCell ref="AH208:AH209"/>
    <mergeCell ref="AI208:AI209"/>
    <mergeCell ref="AJ208:AJ209"/>
    <mergeCell ref="AK208:AK209"/>
    <mergeCell ref="AL208:AL209"/>
    <mergeCell ref="AM208:AM209"/>
    <mergeCell ref="AN208:AN209"/>
    <mergeCell ref="AO208:AO209"/>
    <mergeCell ref="AP208:AP209"/>
    <mergeCell ref="AQ208:AQ209"/>
    <mergeCell ref="AR208:AR209"/>
    <mergeCell ref="AS208:AS209"/>
    <mergeCell ref="AV208:AV209"/>
    <mergeCell ref="AZ208:AZ209"/>
    <mergeCell ref="BA208:BA209"/>
    <mergeCell ref="BB208:BB209"/>
    <mergeCell ref="BC208:BC209"/>
    <mergeCell ref="BD208:BD209"/>
    <mergeCell ref="BE208:BE209"/>
    <mergeCell ref="BF208:BH208"/>
    <mergeCell ref="BF209:BH209"/>
    <mergeCell ref="A210:A213"/>
    <mergeCell ref="B210:F213"/>
    <mergeCell ref="G210:G213"/>
    <mergeCell ref="H210:H213"/>
    <mergeCell ref="I210:I213"/>
    <mergeCell ref="J210:J213"/>
    <mergeCell ref="K210:K213"/>
    <mergeCell ref="L210:L213"/>
    <mergeCell ref="M210:M213"/>
    <mergeCell ref="O210:O213"/>
    <mergeCell ref="P210:R211"/>
    <mergeCell ref="S210:S211"/>
    <mergeCell ref="T210:T211"/>
    <mergeCell ref="U210:U211"/>
    <mergeCell ref="V210:V211"/>
    <mergeCell ref="W210:W211"/>
    <mergeCell ref="X210:X211"/>
    <mergeCell ref="Y210:Y211"/>
    <mergeCell ref="Z210:Z211"/>
    <mergeCell ref="AA210:AA211"/>
    <mergeCell ref="AB210:AB211"/>
    <mergeCell ref="AC210:AC211"/>
    <mergeCell ref="AD210:AD211"/>
    <mergeCell ref="AE210:AE211"/>
    <mergeCell ref="AF210:AF211"/>
    <mergeCell ref="AG210:AG211"/>
    <mergeCell ref="AH210:AH211"/>
    <mergeCell ref="AI210:AI211"/>
    <mergeCell ref="AJ210:AJ211"/>
    <mergeCell ref="AK210:AK211"/>
    <mergeCell ref="AL210:AL211"/>
    <mergeCell ref="AM210:AM211"/>
    <mergeCell ref="AN210:AN211"/>
    <mergeCell ref="AO210:AO211"/>
    <mergeCell ref="AP210:AP211"/>
    <mergeCell ref="AQ210:AQ211"/>
    <mergeCell ref="AR210:AR211"/>
    <mergeCell ref="AS210:AS211"/>
    <mergeCell ref="AV210:AV211"/>
    <mergeCell ref="AX210:AX213"/>
    <mergeCell ref="AY210:AY211"/>
    <mergeCell ref="BF210:BH210"/>
    <mergeCell ref="N211:N212"/>
    <mergeCell ref="AT211:AT212"/>
    <mergeCell ref="AW211:AW212"/>
    <mergeCell ref="BF211:BH211"/>
    <mergeCell ref="P212:P213"/>
    <mergeCell ref="Q212:Q213"/>
    <mergeCell ref="R212:R213"/>
    <mergeCell ref="S212:S213"/>
    <mergeCell ref="T212:T213"/>
    <mergeCell ref="U212:U213"/>
    <mergeCell ref="V212:V213"/>
    <mergeCell ref="W212:W213"/>
    <mergeCell ref="X212:X213"/>
    <mergeCell ref="Y212:Y213"/>
    <mergeCell ref="Z212:Z213"/>
    <mergeCell ref="AA212:AA213"/>
    <mergeCell ref="AB212:AB213"/>
    <mergeCell ref="AC212:AC213"/>
    <mergeCell ref="AD212:AD213"/>
    <mergeCell ref="AE212:AE213"/>
    <mergeCell ref="AF212:AF213"/>
    <mergeCell ref="AG212:AG213"/>
    <mergeCell ref="AH212:AH213"/>
    <mergeCell ref="AI212:AI213"/>
    <mergeCell ref="AJ212:AJ213"/>
    <mergeCell ref="AK212:AK213"/>
    <mergeCell ref="AL212:AL213"/>
    <mergeCell ref="AM212:AM213"/>
    <mergeCell ref="AN212:AN213"/>
    <mergeCell ref="AO212:AO213"/>
    <mergeCell ref="AP212:AP213"/>
    <mergeCell ref="AQ212:AQ213"/>
    <mergeCell ref="AR212:AR213"/>
    <mergeCell ref="AS212:AS213"/>
    <mergeCell ref="AV212:AV213"/>
    <mergeCell ref="AZ212:AZ213"/>
    <mergeCell ref="BA212:BA213"/>
    <mergeCell ref="BB212:BB213"/>
    <mergeCell ref="BC212:BC213"/>
    <mergeCell ref="BD212:BD213"/>
    <mergeCell ref="BE212:BE213"/>
    <mergeCell ref="BF212:BH212"/>
    <mergeCell ref="BF213:BH213"/>
    <mergeCell ref="A214:A217"/>
    <mergeCell ref="B214:F217"/>
    <mergeCell ref="G214:G217"/>
    <mergeCell ref="H214:H217"/>
    <mergeCell ref="I214:I217"/>
    <mergeCell ref="J214:J217"/>
    <mergeCell ref="K214:K217"/>
    <mergeCell ref="L214:L217"/>
    <mergeCell ref="M214:M217"/>
    <mergeCell ref="O214:O217"/>
    <mergeCell ref="P214:R215"/>
    <mergeCell ref="S214:S215"/>
    <mergeCell ref="T214:T215"/>
    <mergeCell ref="U214:U215"/>
    <mergeCell ref="V214:V215"/>
    <mergeCell ref="W214:W215"/>
    <mergeCell ref="X214:X215"/>
    <mergeCell ref="Y214:Y215"/>
    <mergeCell ref="Z214:Z215"/>
    <mergeCell ref="AA214:AA215"/>
    <mergeCell ref="AB214:AB215"/>
    <mergeCell ref="AC214:AC215"/>
    <mergeCell ref="AD214:AD215"/>
    <mergeCell ref="AE214:AE215"/>
    <mergeCell ref="AF214:AF215"/>
    <mergeCell ref="AG214:AG215"/>
    <mergeCell ref="AH214:AH215"/>
    <mergeCell ref="AI214:AI215"/>
    <mergeCell ref="AJ214:AJ215"/>
    <mergeCell ref="AK214:AK215"/>
    <mergeCell ref="AL214:AL215"/>
    <mergeCell ref="AM214:AM215"/>
    <mergeCell ref="AN214:AN215"/>
    <mergeCell ref="AO214:AO215"/>
    <mergeCell ref="AP214:AP215"/>
    <mergeCell ref="AQ214:AQ215"/>
    <mergeCell ref="AR214:AR215"/>
    <mergeCell ref="AS214:AS215"/>
    <mergeCell ref="AV214:AV215"/>
    <mergeCell ref="AX214:AX217"/>
    <mergeCell ref="AY214:AY215"/>
    <mergeCell ref="BF214:BH214"/>
    <mergeCell ref="N215:N216"/>
    <mergeCell ref="AT215:AT216"/>
    <mergeCell ref="AW215:AW216"/>
    <mergeCell ref="BF215:BH215"/>
    <mergeCell ref="P216:P217"/>
    <mergeCell ref="Q216:Q217"/>
    <mergeCell ref="R216:R217"/>
    <mergeCell ref="S216:S217"/>
    <mergeCell ref="T216:T217"/>
    <mergeCell ref="U216:U217"/>
    <mergeCell ref="V216:V217"/>
    <mergeCell ref="W216:W217"/>
    <mergeCell ref="X216:X217"/>
    <mergeCell ref="Y216:Y217"/>
    <mergeCell ref="Z216:Z217"/>
    <mergeCell ref="AA216:AA217"/>
    <mergeCell ref="AB216:AB217"/>
    <mergeCell ref="AC216:AC217"/>
    <mergeCell ref="AD216:AD217"/>
    <mergeCell ref="AE216:AE217"/>
    <mergeCell ref="AF216:AF217"/>
    <mergeCell ref="AG216:AG217"/>
    <mergeCell ref="AH216:AH217"/>
    <mergeCell ref="AI216:AI217"/>
    <mergeCell ref="AJ216:AJ217"/>
    <mergeCell ref="AK216:AK217"/>
    <mergeCell ref="AL216:AL217"/>
    <mergeCell ref="AM216:AM217"/>
    <mergeCell ref="AN216:AN217"/>
    <mergeCell ref="AO216:AO217"/>
    <mergeCell ref="AP216:AP217"/>
    <mergeCell ref="AQ216:AQ217"/>
    <mergeCell ref="AR216:AR217"/>
    <mergeCell ref="AS216:AS217"/>
    <mergeCell ref="AV216:AV217"/>
    <mergeCell ref="AZ216:AZ217"/>
    <mergeCell ref="BA216:BA217"/>
    <mergeCell ref="BB216:BB217"/>
    <mergeCell ref="BC216:BC217"/>
    <mergeCell ref="BD216:BD217"/>
    <mergeCell ref="BE216:BE217"/>
    <mergeCell ref="BF216:BH216"/>
    <mergeCell ref="BF217:BH217"/>
    <mergeCell ref="A218:A221"/>
    <mergeCell ref="B218:F221"/>
    <mergeCell ref="G218:G221"/>
    <mergeCell ref="H218:H221"/>
    <mergeCell ref="I218:I221"/>
    <mergeCell ref="J218:J221"/>
    <mergeCell ref="K218:K221"/>
    <mergeCell ref="L218:L221"/>
    <mergeCell ref="M218:M221"/>
    <mergeCell ref="O218:O221"/>
    <mergeCell ref="P218:R219"/>
    <mergeCell ref="S218:S219"/>
    <mergeCell ref="T218:T219"/>
    <mergeCell ref="U218:U219"/>
    <mergeCell ref="V218:V219"/>
    <mergeCell ref="W218:W219"/>
    <mergeCell ref="X218:X219"/>
    <mergeCell ref="Y218:Y219"/>
    <mergeCell ref="Z218:Z219"/>
    <mergeCell ref="AA218:AA219"/>
    <mergeCell ref="AB218:AB219"/>
    <mergeCell ref="AC218:AC219"/>
    <mergeCell ref="AD218:AD219"/>
    <mergeCell ref="AE218:AE219"/>
    <mergeCell ref="AF218:AF219"/>
    <mergeCell ref="AG218:AG219"/>
    <mergeCell ref="AH218:AH219"/>
    <mergeCell ref="AI218:AI219"/>
    <mergeCell ref="AJ218:AJ219"/>
    <mergeCell ref="AK218:AK219"/>
    <mergeCell ref="AL218:AL219"/>
    <mergeCell ref="AM218:AM219"/>
    <mergeCell ref="AN218:AN219"/>
    <mergeCell ref="AO218:AO219"/>
    <mergeCell ref="AP218:AP219"/>
    <mergeCell ref="AQ218:AQ219"/>
    <mergeCell ref="AR218:AR219"/>
    <mergeCell ref="AS218:AS219"/>
    <mergeCell ref="AV218:AV219"/>
    <mergeCell ref="AX218:AX221"/>
    <mergeCell ref="AY218:AY219"/>
    <mergeCell ref="BF218:BH218"/>
    <mergeCell ref="N219:N220"/>
    <mergeCell ref="AT219:AT220"/>
    <mergeCell ref="AW219:AW220"/>
    <mergeCell ref="BF219:BH219"/>
    <mergeCell ref="P220:P221"/>
    <mergeCell ref="Q220:Q221"/>
    <mergeCell ref="R220:R221"/>
    <mergeCell ref="S220:S221"/>
    <mergeCell ref="T220:T221"/>
    <mergeCell ref="U220:U221"/>
    <mergeCell ref="V220:V221"/>
    <mergeCell ref="W220:W221"/>
    <mergeCell ref="X220:X221"/>
    <mergeCell ref="Y220:Y221"/>
    <mergeCell ref="Z220:Z221"/>
    <mergeCell ref="AA220:AA221"/>
    <mergeCell ref="AB220:AB221"/>
    <mergeCell ref="AC220:AC221"/>
    <mergeCell ref="AD220:AD221"/>
    <mergeCell ref="AE220:AE221"/>
    <mergeCell ref="AF220:AF221"/>
    <mergeCell ref="AG220:AG221"/>
    <mergeCell ref="AH220:AH221"/>
    <mergeCell ref="AI220:AI221"/>
    <mergeCell ref="AJ220:AJ221"/>
    <mergeCell ref="AK220:AK221"/>
    <mergeCell ref="AL220:AL221"/>
    <mergeCell ref="AM220:AM221"/>
    <mergeCell ref="AN220:AN221"/>
    <mergeCell ref="AO220:AO221"/>
    <mergeCell ref="AP220:AP221"/>
    <mergeCell ref="AQ220:AQ221"/>
    <mergeCell ref="AR220:AR221"/>
    <mergeCell ref="AS220:AS221"/>
    <mergeCell ref="AV220:AV221"/>
    <mergeCell ref="AZ220:AZ221"/>
    <mergeCell ref="BA220:BA221"/>
    <mergeCell ref="BB220:BB221"/>
    <mergeCell ref="BC220:BC221"/>
    <mergeCell ref="BD220:BD221"/>
    <mergeCell ref="BE220:BE221"/>
    <mergeCell ref="BF220:BH220"/>
    <mergeCell ref="BF221:BH221"/>
    <mergeCell ref="A222:A225"/>
    <mergeCell ref="B222:F225"/>
    <mergeCell ref="G222:G225"/>
    <mergeCell ref="H222:H225"/>
    <mergeCell ref="I222:I225"/>
    <mergeCell ref="J222:J225"/>
    <mergeCell ref="K222:K225"/>
    <mergeCell ref="L222:L225"/>
    <mergeCell ref="M222:M225"/>
    <mergeCell ref="O222:O225"/>
    <mergeCell ref="P222:R223"/>
    <mergeCell ref="S222:S223"/>
    <mergeCell ref="T222:T223"/>
    <mergeCell ref="U222:U223"/>
    <mergeCell ref="V222:V223"/>
    <mergeCell ref="W222:W223"/>
    <mergeCell ref="X222:X223"/>
    <mergeCell ref="Y222:Y223"/>
    <mergeCell ref="Z222:Z223"/>
    <mergeCell ref="AA222:AA223"/>
    <mergeCell ref="AB222:AB223"/>
    <mergeCell ref="AC222:AC223"/>
    <mergeCell ref="AD222:AD223"/>
    <mergeCell ref="AE222:AE223"/>
    <mergeCell ref="AF222:AF223"/>
    <mergeCell ref="AG222:AG223"/>
    <mergeCell ref="AH222:AH223"/>
    <mergeCell ref="AI222:AI223"/>
    <mergeCell ref="AJ222:AJ223"/>
    <mergeCell ref="AK222:AK223"/>
    <mergeCell ref="AL222:AL223"/>
    <mergeCell ref="AM222:AM223"/>
    <mergeCell ref="AN222:AN223"/>
    <mergeCell ref="AO222:AO223"/>
    <mergeCell ref="AP222:AP223"/>
    <mergeCell ref="AQ222:AQ223"/>
    <mergeCell ref="AR222:AR223"/>
    <mergeCell ref="AS222:AS223"/>
    <mergeCell ref="AV222:AV223"/>
    <mergeCell ref="AX222:AX225"/>
    <mergeCell ref="AY222:AY223"/>
    <mergeCell ref="BF222:BH222"/>
    <mergeCell ref="N223:N224"/>
    <mergeCell ref="AT223:AT224"/>
    <mergeCell ref="AW223:AW224"/>
    <mergeCell ref="BF223:BH223"/>
    <mergeCell ref="P224:P225"/>
    <mergeCell ref="Q224:Q225"/>
    <mergeCell ref="R224:R225"/>
    <mergeCell ref="S224:S225"/>
    <mergeCell ref="T224:T225"/>
    <mergeCell ref="U224:U225"/>
    <mergeCell ref="V224:V225"/>
    <mergeCell ref="W224:W225"/>
    <mergeCell ref="X224:X225"/>
    <mergeCell ref="Y224:Y225"/>
    <mergeCell ref="Z224:Z225"/>
    <mergeCell ref="AA224:AA225"/>
    <mergeCell ref="AB224:AB225"/>
    <mergeCell ref="AC224:AC225"/>
    <mergeCell ref="AD224:AD225"/>
    <mergeCell ref="AE224:AE225"/>
    <mergeCell ref="AF224:AF225"/>
    <mergeCell ref="AG224:AG225"/>
    <mergeCell ref="AH224:AH225"/>
    <mergeCell ref="AI224:AI225"/>
    <mergeCell ref="AJ224:AJ225"/>
    <mergeCell ref="AK224:AK225"/>
    <mergeCell ref="AL224:AL225"/>
    <mergeCell ref="AM224:AM225"/>
    <mergeCell ref="AN224:AN225"/>
    <mergeCell ref="AO224:AO225"/>
    <mergeCell ref="AP224:AP225"/>
    <mergeCell ref="AQ224:AQ225"/>
    <mergeCell ref="AR224:AR225"/>
    <mergeCell ref="AS224:AS225"/>
    <mergeCell ref="AV224:AV225"/>
    <mergeCell ref="AZ224:AZ225"/>
    <mergeCell ref="BA224:BA225"/>
    <mergeCell ref="BB224:BB225"/>
    <mergeCell ref="BC224:BC225"/>
    <mergeCell ref="BD224:BD225"/>
    <mergeCell ref="BE224:BE225"/>
    <mergeCell ref="BF224:BH224"/>
    <mergeCell ref="BF225:BH225"/>
    <mergeCell ref="A226:A229"/>
    <mergeCell ref="B226:F229"/>
    <mergeCell ref="G226:G229"/>
    <mergeCell ref="H226:H229"/>
    <mergeCell ref="I226:I229"/>
    <mergeCell ref="J226:J229"/>
    <mergeCell ref="K226:K229"/>
    <mergeCell ref="L226:L229"/>
    <mergeCell ref="M226:M229"/>
    <mergeCell ref="O226:O229"/>
    <mergeCell ref="P226:R227"/>
    <mergeCell ref="S226:S227"/>
    <mergeCell ref="T226:T227"/>
    <mergeCell ref="U226:U227"/>
    <mergeCell ref="V226:V227"/>
    <mergeCell ref="W226:W227"/>
    <mergeCell ref="X226:X227"/>
    <mergeCell ref="Y226:Y227"/>
    <mergeCell ref="Z226:Z227"/>
    <mergeCell ref="AA226:AA227"/>
    <mergeCell ref="AB226:AB227"/>
    <mergeCell ref="AC226:AC227"/>
    <mergeCell ref="AD226:AD227"/>
    <mergeCell ref="AE226:AE227"/>
    <mergeCell ref="AF226:AF227"/>
    <mergeCell ref="AG226:AG227"/>
    <mergeCell ref="AH226:AH227"/>
    <mergeCell ref="AI226:AI227"/>
    <mergeCell ref="AJ226:AJ227"/>
    <mergeCell ref="AK226:AK227"/>
    <mergeCell ref="AL226:AL227"/>
    <mergeCell ref="AM226:AM227"/>
    <mergeCell ref="AN226:AN227"/>
    <mergeCell ref="AO226:AO227"/>
    <mergeCell ref="AP226:AP227"/>
    <mergeCell ref="AQ226:AQ227"/>
    <mergeCell ref="AR226:AR227"/>
    <mergeCell ref="AS226:AS227"/>
    <mergeCell ref="AV226:AV227"/>
    <mergeCell ref="AX226:AX229"/>
    <mergeCell ref="AY226:AY227"/>
    <mergeCell ref="BF226:BH226"/>
    <mergeCell ref="N227:N228"/>
    <mergeCell ref="AT227:AT228"/>
    <mergeCell ref="AW227:AW228"/>
    <mergeCell ref="BF227:BH227"/>
    <mergeCell ref="P228:P229"/>
    <mergeCell ref="Q228:Q229"/>
    <mergeCell ref="R228:R229"/>
    <mergeCell ref="S228:S229"/>
    <mergeCell ref="T228:T229"/>
    <mergeCell ref="U228:U229"/>
    <mergeCell ref="V228:V229"/>
    <mergeCell ref="W228:W229"/>
    <mergeCell ref="X228:X229"/>
    <mergeCell ref="Y228:Y229"/>
    <mergeCell ref="Z228:Z229"/>
    <mergeCell ref="AA228:AA229"/>
    <mergeCell ref="AB228:AB229"/>
    <mergeCell ref="AC228:AC229"/>
    <mergeCell ref="AD228:AD229"/>
    <mergeCell ref="AE228:AE229"/>
    <mergeCell ref="AF228:AF229"/>
    <mergeCell ref="AG228:AG229"/>
    <mergeCell ref="AH228:AH229"/>
    <mergeCell ref="AI228:AI229"/>
    <mergeCell ref="AJ228:AJ229"/>
    <mergeCell ref="AK228:AK229"/>
    <mergeCell ref="AL228:AL229"/>
    <mergeCell ref="AM228:AM229"/>
    <mergeCell ref="AN228:AN229"/>
    <mergeCell ref="AO228:AO229"/>
    <mergeCell ref="AP228:AP229"/>
    <mergeCell ref="AQ228:AQ229"/>
    <mergeCell ref="AR228:AR229"/>
    <mergeCell ref="AS228:AS229"/>
    <mergeCell ref="AV228:AV229"/>
    <mergeCell ref="AZ228:AZ229"/>
    <mergeCell ref="BA228:BA229"/>
    <mergeCell ref="BB228:BB229"/>
    <mergeCell ref="BC228:BC229"/>
    <mergeCell ref="BD228:BD229"/>
    <mergeCell ref="BE228:BE229"/>
    <mergeCell ref="BF228:BH228"/>
    <mergeCell ref="BF229:BH229"/>
    <mergeCell ref="A230:A233"/>
    <mergeCell ref="B230:F233"/>
    <mergeCell ref="G230:G233"/>
    <mergeCell ref="H230:H233"/>
    <mergeCell ref="I230:I233"/>
    <mergeCell ref="J230:J233"/>
    <mergeCell ref="K230:K233"/>
    <mergeCell ref="L230:L233"/>
    <mergeCell ref="M230:M233"/>
    <mergeCell ref="O230:O233"/>
    <mergeCell ref="P230:R231"/>
    <mergeCell ref="S230:S231"/>
    <mergeCell ref="T230:T231"/>
    <mergeCell ref="U230:U231"/>
    <mergeCell ref="V230:V231"/>
    <mergeCell ref="W230:W231"/>
    <mergeCell ref="X230:X231"/>
    <mergeCell ref="Y230:Y231"/>
    <mergeCell ref="Z230:Z231"/>
    <mergeCell ref="AA230:AA231"/>
    <mergeCell ref="AB230:AB231"/>
    <mergeCell ref="AC230:AC231"/>
    <mergeCell ref="AD230:AD231"/>
    <mergeCell ref="AE230:AE231"/>
    <mergeCell ref="AF230:AF231"/>
    <mergeCell ref="AG230:AG231"/>
    <mergeCell ref="AH230:AH231"/>
    <mergeCell ref="AI230:AI231"/>
    <mergeCell ref="AJ230:AJ231"/>
    <mergeCell ref="AK230:AK231"/>
    <mergeCell ref="AL230:AL231"/>
    <mergeCell ref="AM230:AM231"/>
    <mergeCell ref="AN230:AN231"/>
    <mergeCell ref="AO230:AO231"/>
    <mergeCell ref="AP230:AP231"/>
    <mergeCell ref="AQ230:AQ231"/>
    <mergeCell ref="AR230:AR231"/>
    <mergeCell ref="AS230:AS231"/>
    <mergeCell ref="AV230:AV231"/>
    <mergeCell ref="AX230:AX233"/>
    <mergeCell ref="AY230:AY231"/>
    <mergeCell ref="BF230:BH230"/>
    <mergeCell ref="N231:N232"/>
    <mergeCell ref="AT231:AT232"/>
    <mergeCell ref="AW231:AW232"/>
    <mergeCell ref="BF231:BH231"/>
    <mergeCell ref="P232:P233"/>
    <mergeCell ref="Q232:Q233"/>
    <mergeCell ref="R232:R233"/>
    <mergeCell ref="S232:S233"/>
    <mergeCell ref="T232:T233"/>
    <mergeCell ref="U232:U233"/>
    <mergeCell ref="V232:V233"/>
    <mergeCell ref="W232:W233"/>
    <mergeCell ref="X232:X233"/>
    <mergeCell ref="Y232:Y233"/>
    <mergeCell ref="Z232:Z233"/>
    <mergeCell ref="AA232:AA233"/>
    <mergeCell ref="AB232:AB233"/>
    <mergeCell ref="AC232:AC233"/>
    <mergeCell ref="AD232:AD233"/>
    <mergeCell ref="AE232:AE233"/>
    <mergeCell ref="AF232:AF233"/>
    <mergeCell ref="AG232:AG233"/>
    <mergeCell ref="AH232:AH233"/>
    <mergeCell ref="AI232:AI233"/>
    <mergeCell ref="AJ232:AJ233"/>
    <mergeCell ref="AK232:AK233"/>
    <mergeCell ref="AL232:AL233"/>
    <mergeCell ref="AM232:AM233"/>
    <mergeCell ref="AN232:AN233"/>
    <mergeCell ref="AO232:AO233"/>
    <mergeCell ref="AP232:AP233"/>
    <mergeCell ref="AQ232:AQ233"/>
    <mergeCell ref="AR232:AR233"/>
    <mergeCell ref="AS232:AS233"/>
    <mergeCell ref="AV232:AV233"/>
    <mergeCell ref="AZ232:AZ233"/>
    <mergeCell ref="BA232:BA233"/>
    <mergeCell ref="BB232:BB233"/>
    <mergeCell ref="BC232:BC233"/>
    <mergeCell ref="BD232:BD233"/>
    <mergeCell ref="BE232:BE233"/>
    <mergeCell ref="BF232:BH232"/>
    <mergeCell ref="BF233:BH233"/>
    <mergeCell ref="A234:A237"/>
    <mergeCell ref="B234:F237"/>
    <mergeCell ref="G234:G237"/>
    <mergeCell ref="H234:H237"/>
    <mergeCell ref="I234:I237"/>
    <mergeCell ref="J234:J237"/>
    <mergeCell ref="K234:K237"/>
    <mergeCell ref="L234:L237"/>
    <mergeCell ref="M234:M237"/>
    <mergeCell ref="O234:O237"/>
    <mergeCell ref="P234:R235"/>
    <mergeCell ref="S234:S235"/>
    <mergeCell ref="T234:T235"/>
    <mergeCell ref="U234:U235"/>
    <mergeCell ref="V234:V235"/>
    <mergeCell ref="W234:W235"/>
    <mergeCell ref="X234:X235"/>
    <mergeCell ref="Y234:Y235"/>
    <mergeCell ref="Z234:Z235"/>
    <mergeCell ref="AA234:AA235"/>
    <mergeCell ref="AB234:AB235"/>
    <mergeCell ref="AC234:AC235"/>
    <mergeCell ref="AD234:AD235"/>
    <mergeCell ref="AE234:AE235"/>
    <mergeCell ref="AF234:AF235"/>
    <mergeCell ref="AG234:AG235"/>
    <mergeCell ref="AH234:AH235"/>
    <mergeCell ref="AI234:AI235"/>
    <mergeCell ref="AJ234:AJ235"/>
    <mergeCell ref="AK234:AK235"/>
    <mergeCell ref="AL234:AL235"/>
    <mergeCell ref="AM234:AM235"/>
    <mergeCell ref="AN234:AN235"/>
    <mergeCell ref="AO234:AO235"/>
    <mergeCell ref="AP234:AP235"/>
    <mergeCell ref="AQ234:AQ235"/>
    <mergeCell ref="AR234:AR235"/>
    <mergeCell ref="AS234:AS235"/>
    <mergeCell ref="AV234:AV235"/>
    <mergeCell ref="AX234:AX237"/>
    <mergeCell ref="AY234:AY235"/>
    <mergeCell ref="BF234:BH234"/>
    <mergeCell ref="N235:N236"/>
    <mergeCell ref="AT235:AT236"/>
    <mergeCell ref="AW235:AW236"/>
    <mergeCell ref="BF235:BH235"/>
    <mergeCell ref="P236:P237"/>
    <mergeCell ref="Q236:Q237"/>
    <mergeCell ref="R236:R237"/>
    <mergeCell ref="S236:S237"/>
    <mergeCell ref="T236:T237"/>
    <mergeCell ref="U236:U237"/>
    <mergeCell ref="V236:V237"/>
    <mergeCell ref="W236:W237"/>
    <mergeCell ref="X236:X237"/>
    <mergeCell ref="Y236:Y237"/>
    <mergeCell ref="Z236:Z237"/>
    <mergeCell ref="AA236:AA237"/>
    <mergeCell ref="AB236:AB237"/>
    <mergeCell ref="AC236:AC237"/>
    <mergeCell ref="AD236:AD237"/>
    <mergeCell ref="AE236:AE237"/>
    <mergeCell ref="AF236:AF237"/>
    <mergeCell ref="AG236:AG237"/>
    <mergeCell ref="AH236:AH237"/>
    <mergeCell ref="AI236:AI237"/>
    <mergeCell ref="AJ236:AJ237"/>
    <mergeCell ref="AK236:AK237"/>
    <mergeCell ref="AL236:AL237"/>
    <mergeCell ref="AM236:AM237"/>
    <mergeCell ref="AN236:AN237"/>
    <mergeCell ref="AO236:AO237"/>
    <mergeCell ref="AP236:AP237"/>
    <mergeCell ref="AQ236:AQ237"/>
    <mergeCell ref="AR236:AR237"/>
    <mergeCell ref="AS236:AS237"/>
    <mergeCell ref="AV236:AV237"/>
    <mergeCell ref="AZ236:AZ237"/>
    <mergeCell ref="BA236:BA237"/>
    <mergeCell ref="BB236:BB237"/>
    <mergeCell ref="BC236:BC237"/>
    <mergeCell ref="BD236:BD237"/>
    <mergeCell ref="BE236:BE237"/>
    <mergeCell ref="BF236:BH236"/>
    <mergeCell ref="BF237:BH237"/>
    <mergeCell ref="A238:A241"/>
    <mergeCell ref="B238:F241"/>
    <mergeCell ref="G238:G241"/>
    <mergeCell ref="H238:H241"/>
    <mergeCell ref="I238:I241"/>
    <mergeCell ref="J238:J241"/>
    <mergeCell ref="K238:K241"/>
    <mergeCell ref="L238:L241"/>
    <mergeCell ref="M238:M241"/>
    <mergeCell ref="O238:O241"/>
    <mergeCell ref="P238:R239"/>
    <mergeCell ref="S238:S239"/>
    <mergeCell ref="T238:T239"/>
    <mergeCell ref="U238:U239"/>
    <mergeCell ref="V238:V239"/>
    <mergeCell ref="W238:W239"/>
    <mergeCell ref="X238:X239"/>
    <mergeCell ref="Y238:Y239"/>
    <mergeCell ref="Z238:Z239"/>
    <mergeCell ref="AA238:AA239"/>
    <mergeCell ref="AB238:AB239"/>
    <mergeCell ref="AC238:AC239"/>
    <mergeCell ref="AD238:AD239"/>
    <mergeCell ref="AE238:AE239"/>
    <mergeCell ref="AF238:AF239"/>
    <mergeCell ref="AG238:AG239"/>
    <mergeCell ref="AH238:AH239"/>
    <mergeCell ref="AI238:AI239"/>
    <mergeCell ref="AJ238:AJ239"/>
    <mergeCell ref="AK238:AK239"/>
    <mergeCell ref="AL238:AL239"/>
    <mergeCell ref="AM238:AM239"/>
    <mergeCell ref="AN238:AN239"/>
    <mergeCell ref="AO238:AO239"/>
    <mergeCell ref="AP238:AP239"/>
    <mergeCell ref="AQ238:AQ239"/>
    <mergeCell ref="AR238:AR239"/>
    <mergeCell ref="AS238:AS239"/>
    <mergeCell ref="AV238:AV239"/>
    <mergeCell ref="AX238:AX241"/>
    <mergeCell ref="AY238:AY239"/>
    <mergeCell ref="BF238:BH238"/>
    <mergeCell ref="N239:N240"/>
    <mergeCell ref="AT239:AT240"/>
    <mergeCell ref="AW239:AW240"/>
    <mergeCell ref="BF239:BH239"/>
    <mergeCell ref="P240:P241"/>
    <mergeCell ref="Q240:Q241"/>
    <mergeCell ref="R240:R241"/>
    <mergeCell ref="S240:S241"/>
    <mergeCell ref="T240:T241"/>
    <mergeCell ref="U240:U241"/>
    <mergeCell ref="V240:V241"/>
    <mergeCell ref="W240:W241"/>
    <mergeCell ref="X240:X241"/>
    <mergeCell ref="Y240:Y241"/>
    <mergeCell ref="Z240:Z241"/>
    <mergeCell ref="AA240:AA241"/>
    <mergeCell ref="AB240:AB241"/>
    <mergeCell ref="AC240:AC241"/>
    <mergeCell ref="AD240:AD241"/>
    <mergeCell ref="AE240:AE241"/>
    <mergeCell ref="AF240:AF241"/>
    <mergeCell ref="AG240:AG241"/>
    <mergeCell ref="AH240:AH241"/>
    <mergeCell ref="AI240:AI241"/>
    <mergeCell ref="AJ240:AJ241"/>
    <mergeCell ref="AK240:AK241"/>
    <mergeCell ref="AL240:AL241"/>
    <mergeCell ref="AM240:AM241"/>
    <mergeCell ref="AN240:AN241"/>
    <mergeCell ref="AO240:AO241"/>
    <mergeCell ref="AP240:AP241"/>
    <mergeCell ref="AQ240:AQ241"/>
    <mergeCell ref="AR240:AR241"/>
    <mergeCell ref="AS240:AS241"/>
    <mergeCell ref="AV240:AV241"/>
    <mergeCell ref="AZ240:AZ241"/>
    <mergeCell ref="BA240:BA241"/>
    <mergeCell ref="BB240:BB241"/>
    <mergeCell ref="BC240:BC241"/>
    <mergeCell ref="BD240:BD241"/>
    <mergeCell ref="BE240:BE241"/>
    <mergeCell ref="BF240:BH240"/>
    <mergeCell ref="BF241:BH241"/>
    <mergeCell ref="A242:A245"/>
    <mergeCell ref="B242:F245"/>
    <mergeCell ref="G242:G245"/>
    <mergeCell ref="H242:H245"/>
    <mergeCell ref="I242:I245"/>
    <mergeCell ref="J242:J245"/>
    <mergeCell ref="K242:K245"/>
    <mergeCell ref="L242:L245"/>
    <mergeCell ref="M242:M245"/>
    <mergeCell ref="O242:O245"/>
    <mergeCell ref="P242:R243"/>
    <mergeCell ref="S242:S243"/>
    <mergeCell ref="T242:T243"/>
    <mergeCell ref="U242:U243"/>
    <mergeCell ref="V242:V243"/>
    <mergeCell ref="W242:W243"/>
    <mergeCell ref="X242:X243"/>
    <mergeCell ref="Y242:Y243"/>
    <mergeCell ref="Z242:Z243"/>
    <mergeCell ref="AA242:AA243"/>
    <mergeCell ref="AB242:AB243"/>
    <mergeCell ref="AC242:AC243"/>
    <mergeCell ref="AD242:AD243"/>
    <mergeCell ref="AE242:AE243"/>
    <mergeCell ref="AF242:AF243"/>
    <mergeCell ref="AG242:AG243"/>
    <mergeCell ref="AH242:AH243"/>
    <mergeCell ref="AI242:AI243"/>
    <mergeCell ref="AJ242:AJ243"/>
    <mergeCell ref="AK242:AK243"/>
    <mergeCell ref="AL242:AL243"/>
    <mergeCell ref="AM242:AM243"/>
    <mergeCell ref="AN242:AN243"/>
    <mergeCell ref="AO242:AO243"/>
    <mergeCell ref="AP242:AP243"/>
    <mergeCell ref="AQ242:AQ243"/>
    <mergeCell ref="AR242:AR243"/>
    <mergeCell ref="AS242:AS243"/>
    <mergeCell ref="AV242:AV243"/>
    <mergeCell ref="AX242:AX245"/>
    <mergeCell ref="AY242:AY243"/>
    <mergeCell ref="BF242:BH242"/>
    <mergeCell ref="N243:N244"/>
    <mergeCell ref="AT243:AT244"/>
    <mergeCell ref="AW243:AW244"/>
    <mergeCell ref="BF243:BH243"/>
    <mergeCell ref="P244:P245"/>
    <mergeCell ref="Q244:Q245"/>
    <mergeCell ref="R244:R245"/>
    <mergeCell ref="S244:S245"/>
    <mergeCell ref="T244:T245"/>
    <mergeCell ref="U244:U245"/>
    <mergeCell ref="V244:V245"/>
    <mergeCell ref="W244:W245"/>
    <mergeCell ref="X244:X245"/>
    <mergeCell ref="Y244:Y245"/>
    <mergeCell ref="Z244:Z245"/>
    <mergeCell ref="AA244:AA245"/>
    <mergeCell ref="AB244:AB245"/>
    <mergeCell ref="AC244:AC245"/>
    <mergeCell ref="AD244:AD245"/>
    <mergeCell ref="AE244:AE245"/>
    <mergeCell ref="AF244:AF245"/>
    <mergeCell ref="AG244:AG245"/>
    <mergeCell ref="AH244:AH245"/>
    <mergeCell ref="AI244:AI245"/>
    <mergeCell ref="AJ244:AJ245"/>
    <mergeCell ref="AK244:AK245"/>
    <mergeCell ref="AL244:AL245"/>
    <mergeCell ref="AM244:AM245"/>
    <mergeCell ref="AN244:AN245"/>
    <mergeCell ref="AO244:AO245"/>
    <mergeCell ref="AP244:AP245"/>
    <mergeCell ref="AQ244:AQ245"/>
    <mergeCell ref="AR244:AR245"/>
    <mergeCell ref="AS244:AS245"/>
    <mergeCell ref="AV244:AV245"/>
    <mergeCell ref="AZ244:AZ245"/>
    <mergeCell ref="BA244:BA245"/>
    <mergeCell ref="BB244:BB245"/>
    <mergeCell ref="BC244:BC245"/>
    <mergeCell ref="BD244:BD245"/>
    <mergeCell ref="BE244:BE245"/>
    <mergeCell ref="BF244:BH244"/>
    <mergeCell ref="BF245:BH245"/>
    <mergeCell ref="A246:A249"/>
    <mergeCell ref="B246:F249"/>
    <mergeCell ref="G246:G249"/>
    <mergeCell ref="H246:H249"/>
    <mergeCell ref="I246:I249"/>
    <mergeCell ref="J246:J249"/>
    <mergeCell ref="K246:K249"/>
    <mergeCell ref="L246:L249"/>
    <mergeCell ref="M246:M249"/>
    <mergeCell ref="O246:O249"/>
    <mergeCell ref="P246:R247"/>
    <mergeCell ref="S246:S247"/>
    <mergeCell ref="T246:T247"/>
    <mergeCell ref="U246:U247"/>
    <mergeCell ref="V246:V247"/>
    <mergeCell ref="W246:W247"/>
    <mergeCell ref="X246:X247"/>
    <mergeCell ref="Y246:Y247"/>
    <mergeCell ref="Z246:Z247"/>
    <mergeCell ref="AA246:AA247"/>
    <mergeCell ref="AB246:AB247"/>
    <mergeCell ref="AC246:AC247"/>
    <mergeCell ref="AD246:AD247"/>
    <mergeCell ref="AE246:AE247"/>
    <mergeCell ref="AF246:AF247"/>
    <mergeCell ref="AG246:AG247"/>
    <mergeCell ref="AH246:AH247"/>
    <mergeCell ref="AI246:AI247"/>
    <mergeCell ref="AJ246:AJ247"/>
    <mergeCell ref="AK246:AK247"/>
    <mergeCell ref="AL246:AL247"/>
    <mergeCell ref="AM246:AM247"/>
    <mergeCell ref="AN246:AN247"/>
    <mergeCell ref="AO246:AO247"/>
    <mergeCell ref="AP246:AP247"/>
    <mergeCell ref="AQ246:AQ247"/>
    <mergeCell ref="AR246:AR247"/>
    <mergeCell ref="AS246:AS247"/>
    <mergeCell ref="AV246:AV247"/>
    <mergeCell ref="AX246:AX249"/>
    <mergeCell ref="AY246:AY247"/>
    <mergeCell ref="BF246:BH246"/>
    <mergeCell ref="N247:N248"/>
    <mergeCell ref="AT247:AT248"/>
    <mergeCell ref="AW247:AW248"/>
    <mergeCell ref="BF247:BH247"/>
    <mergeCell ref="P248:P249"/>
    <mergeCell ref="Q248:Q249"/>
    <mergeCell ref="R248:R249"/>
    <mergeCell ref="S248:S249"/>
    <mergeCell ref="T248:T249"/>
    <mergeCell ref="U248:U249"/>
    <mergeCell ref="V248:V249"/>
    <mergeCell ref="W248:W249"/>
    <mergeCell ref="X248:X249"/>
    <mergeCell ref="Y248:Y249"/>
    <mergeCell ref="Z248:Z249"/>
    <mergeCell ref="AA248:AA249"/>
    <mergeCell ref="AB248:AB249"/>
    <mergeCell ref="AC248:AC249"/>
    <mergeCell ref="AD248:AD249"/>
    <mergeCell ref="AE248:AE249"/>
    <mergeCell ref="AF248:AF249"/>
    <mergeCell ref="AG248:AG249"/>
    <mergeCell ref="AH248:AH249"/>
    <mergeCell ref="AI248:AI249"/>
    <mergeCell ref="AJ248:AJ249"/>
    <mergeCell ref="AK248:AK249"/>
    <mergeCell ref="AL248:AL249"/>
    <mergeCell ref="AM248:AM249"/>
    <mergeCell ref="AN248:AN249"/>
    <mergeCell ref="AO248:AO249"/>
    <mergeCell ref="AP248:AP249"/>
    <mergeCell ref="AQ248:AQ249"/>
    <mergeCell ref="AR248:AR249"/>
    <mergeCell ref="AS248:AS249"/>
    <mergeCell ref="AV248:AV249"/>
    <mergeCell ref="AZ248:AZ249"/>
    <mergeCell ref="BA248:BA249"/>
    <mergeCell ref="BB248:BB249"/>
    <mergeCell ref="BC248:BC249"/>
    <mergeCell ref="BD248:BD249"/>
    <mergeCell ref="BE248:BE249"/>
    <mergeCell ref="BF248:BH248"/>
    <mergeCell ref="BF249:BH249"/>
    <mergeCell ref="A250:A253"/>
    <mergeCell ref="B250:F253"/>
    <mergeCell ref="G250:G253"/>
    <mergeCell ref="H250:H253"/>
    <mergeCell ref="I250:I253"/>
    <mergeCell ref="J250:J253"/>
    <mergeCell ref="K250:K253"/>
    <mergeCell ref="L250:L253"/>
    <mergeCell ref="M250:M253"/>
    <mergeCell ref="O250:O253"/>
    <mergeCell ref="P250:R251"/>
    <mergeCell ref="S250:S251"/>
    <mergeCell ref="T250:T251"/>
    <mergeCell ref="U250:U251"/>
    <mergeCell ref="V250:V251"/>
    <mergeCell ref="W250:W251"/>
    <mergeCell ref="X250:X251"/>
    <mergeCell ref="Y250:Y251"/>
    <mergeCell ref="Z250:Z251"/>
    <mergeCell ref="AA250:AA251"/>
    <mergeCell ref="AB250:AB251"/>
    <mergeCell ref="AC250:AC251"/>
    <mergeCell ref="AD250:AD251"/>
    <mergeCell ref="AE250:AE251"/>
    <mergeCell ref="AF250:AF251"/>
    <mergeCell ref="AG250:AG251"/>
    <mergeCell ref="AH250:AH251"/>
    <mergeCell ref="AI250:AI251"/>
    <mergeCell ref="AJ250:AJ251"/>
    <mergeCell ref="AK250:AK251"/>
    <mergeCell ref="AL250:AL251"/>
    <mergeCell ref="AM250:AM251"/>
    <mergeCell ref="AN250:AN251"/>
    <mergeCell ref="AO250:AO251"/>
    <mergeCell ref="AP250:AP251"/>
    <mergeCell ref="AQ250:AQ251"/>
    <mergeCell ref="AR250:AR251"/>
    <mergeCell ref="AS250:AS251"/>
    <mergeCell ref="AV250:AV251"/>
    <mergeCell ref="AX250:AX253"/>
    <mergeCell ref="AY250:AY251"/>
    <mergeCell ref="BF250:BH250"/>
    <mergeCell ref="N251:N252"/>
    <mergeCell ref="AT251:AT252"/>
    <mergeCell ref="AW251:AW252"/>
    <mergeCell ref="BF251:BH251"/>
    <mergeCell ref="P252:P253"/>
    <mergeCell ref="Q252:Q253"/>
    <mergeCell ref="R252:R253"/>
    <mergeCell ref="S252:S253"/>
    <mergeCell ref="T252:T253"/>
    <mergeCell ref="U252:U253"/>
    <mergeCell ref="V252:V253"/>
    <mergeCell ref="W252:W253"/>
    <mergeCell ref="X252:X253"/>
    <mergeCell ref="Y252:Y253"/>
    <mergeCell ref="Z252:Z253"/>
    <mergeCell ref="AA252:AA253"/>
    <mergeCell ref="AB252:AB253"/>
    <mergeCell ref="AC252:AC253"/>
    <mergeCell ref="AD252:AD253"/>
    <mergeCell ref="AE252:AE253"/>
    <mergeCell ref="AF252:AF253"/>
    <mergeCell ref="AG252:AG253"/>
    <mergeCell ref="AH252:AH253"/>
    <mergeCell ref="AI252:AI253"/>
    <mergeCell ref="AJ252:AJ253"/>
    <mergeCell ref="AK252:AK253"/>
    <mergeCell ref="AL252:AL253"/>
    <mergeCell ref="AM252:AM253"/>
    <mergeCell ref="AN252:AN253"/>
    <mergeCell ref="AO252:AO253"/>
    <mergeCell ref="AP252:AP253"/>
    <mergeCell ref="AQ252:AQ253"/>
    <mergeCell ref="AR252:AR253"/>
    <mergeCell ref="AS252:AS253"/>
    <mergeCell ref="AV252:AV253"/>
    <mergeCell ref="AZ252:AZ253"/>
    <mergeCell ref="BA252:BA253"/>
    <mergeCell ref="BB252:BB253"/>
    <mergeCell ref="BC252:BC253"/>
    <mergeCell ref="BD252:BD253"/>
    <mergeCell ref="BE252:BE253"/>
    <mergeCell ref="BF252:BH252"/>
    <mergeCell ref="BF253:BH253"/>
    <mergeCell ref="A254:A257"/>
    <mergeCell ref="B254:F257"/>
    <mergeCell ref="G254:G257"/>
    <mergeCell ref="H254:H257"/>
    <mergeCell ref="I254:I257"/>
    <mergeCell ref="J254:J257"/>
    <mergeCell ref="K254:K257"/>
    <mergeCell ref="L254:L257"/>
    <mergeCell ref="M254:M257"/>
    <mergeCell ref="O254:O257"/>
    <mergeCell ref="P254:R255"/>
    <mergeCell ref="S254:S255"/>
    <mergeCell ref="T254:T255"/>
    <mergeCell ref="U254:U255"/>
    <mergeCell ref="V254:V255"/>
    <mergeCell ref="W254:W255"/>
    <mergeCell ref="X254:X255"/>
    <mergeCell ref="Y254:Y255"/>
    <mergeCell ref="Z254:Z255"/>
    <mergeCell ref="AA254:AA255"/>
    <mergeCell ref="AB254:AB255"/>
    <mergeCell ref="AC254:AC255"/>
    <mergeCell ref="AD254:AD255"/>
    <mergeCell ref="AE254:AE255"/>
    <mergeCell ref="AF254:AF255"/>
    <mergeCell ref="AG254:AG255"/>
    <mergeCell ref="AH254:AH255"/>
    <mergeCell ref="AI254:AI255"/>
    <mergeCell ref="AJ254:AJ255"/>
    <mergeCell ref="AK254:AK255"/>
    <mergeCell ref="AL254:AL255"/>
    <mergeCell ref="AM254:AM255"/>
    <mergeCell ref="AN254:AN255"/>
    <mergeCell ref="AO254:AO255"/>
    <mergeCell ref="AP254:AP255"/>
    <mergeCell ref="AQ254:AQ255"/>
    <mergeCell ref="AR254:AR255"/>
    <mergeCell ref="AS254:AS255"/>
    <mergeCell ref="AV254:AV255"/>
    <mergeCell ref="AX254:AX257"/>
    <mergeCell ref="AY254:AY255"/>
    <mergeCell ref="BF254:BH254"/>
    <mergeCell ref="N255:N256"/>
    <mergeCell ref="AT255:AT256"/>
    <mergeCell ref="AW255:AW256"/>
    <mergeCell ref="BF255:BH255"/>
    <mergeCell ref="P256:P257"/>
    <mergeCell ref="Q256:Q257"/>
    <mergeCell ref="R256:R257"/>
    <mergeCell ref="S256:S257"/>
    <mergeCell ref="T256:T257"/>
    <mergeCell ref="U256:U257"/>
    <mergeCell ref="V256:V257"/>
    <mergeCell ref="W256:W257"/>
    <mergeCell ref="X256:X257"/>
    <mergeCell ref="Y256:Y257"/>
    <mergeCell ref="Z256:Z257"/>
    <mergeCell ref="AA256:AA257"/>
    <mergeCell ref="AB256:AB257"/>
    <mergeCell ref="AC256:AC257"/>
    <mergeCell ref="AD256:AD257"/>
    <mergeCell ref="AE256:AE257"/>
    <mergeCell ref="AF256:AF257"/>
    <mergeCell ref="AG256:AG257"/>
    <mergeCell ref="AH256:AH257"/>
    <mergeCell ref="AI256:AI257"/>
    <mergeCell ref="AJ256:AJ257"/>
    <mergeCell ref="AK256:AK257"/>
    <mergeCell ref="AL256:AL257"/>
    <mergeCell ref="AM256:AM257"/>
    <mergeCell ref="AN256:AN257"/>
    <mergeCell ref="AO256:AO257"/>
    <mergeCell ref="AP256:AP257"/>
    <mergeCell ref="AQ256:AQ257"/>
    <mergeCell ref="AR256:AR257"/>
    <mergeCell ref="AS256:AS257"/>
    <mergeCell ref="AV256:AV257"/>
    <mergeCell ref="AZ256:AZ257"/>
    <mergeCell ref="BA256:BA257"/>
    <mergeCell ref="BB256:BB257"/>
    <mergeCell ref="BC256:BC257"/>
    <mergeCell ref="BD256:BD257"/>
    <mergeCell ref="BE256:BE257"/>
    <mergeCell ref="BF256:BH256"/>
    <mergeCell ref="BF257:BH257"/>
    <mergeCell ref="A258:A261"/>
    <mergeCell ref="B258:F261"/>
    <mergeCell ref="G258:G261"/>
    <mergeCell ref="H258:H261"/>
    <mergeCell ref="I258:I261"/>
    <mergeCell ref="J258:J261"/>
    <mergeCell ref="K258:K261"/>
    <mergeCell ref="L258:L261"/>
    <mergeCell ref="M258:M261"/>
    <mergeCell ref="O258:O261"/>
    <mergeCell ref="P258:R259"/>
    <mergeCell ref="S258:S259"/>
    <mergeCell ref="T258:T259"/>
    <mergeCell ref="U258:U259"/>
    <mergeCell ref="V258:V259"/>
    <mergeCell ref="W258:W259"/>
    <mergeCell ref="X258:X259"/>
    <mergeCell ref="Y258:Y259"/>
    <mergeCell ref="Z258:Z259"/>
    <mergeCell ref="AA258:AA259"/>
    <mergeCell ref="AB258:AB259"/>
    <mergeCell ref="AC258:AC259"/>
    <mergeCell ref="AD258:AD259"/>
    <mergeCell ref="AE258:AE259"/>
    <mergeCell ref="AF258:AF259"/>
    <mergeCell ref="AG258:AG259"/>
    <mergeCell ref="AH258:AH259"/>
    <mergeCell ref="AI258:AI259"/>
    <mergeCell ref="AJ258:AJ259"/>
    <mergeCell ref="AK258:AK259"/>
    <mergeCell ref="AL258:AL259"/>
    <mergeCell ref="AM258:AM259"/>
    <mergeCell ref="AN258:AN259"/>
    <mergeCell ref="AO258:AO259"/>
    <mergeCell ref="AP258:AP259"/>
    <mergeCell ref="AQ258:AQ259"/>
    <mergeCell ref="AR258:AR259"/>
    <mergeCell ref="AS258:AS259"/>
    <mergeCell ref="AV258:AV259"/>
    <mergeCell ref="AX258:AX261"/>
    <mergeCell ref="AY258:AY259"/>
    <mergeCell ref="BF258:BH258"/>
    <mergeCell ref="N259:N260"/>
    <mergeCell ref="AT259:AT260"/>
    <mergeCell ref="AW259:AW260"/>
    <mergeCell ref="BF259:BH259"/>
    <mergeCell ref="P260:P261"/>
    <mergeCell ref="Q260:Q261"/>
    <mergeCell ref="R260:R261"/>
    <mergeCell ref="S260:S261"/>
    <mergeCell ref="T260:T261"/>
    <mergeCell ref="U260:U261"/>
    <mergeCell ref="V260:V261"/>
    <mergeCell ref="W260:W261"/>
    <mergeCell ref="X260:X261"/>
    <mergeCell ref="Y260:Y261"/>
    <mergeCell ref="Z260:Z261"/>
    <mergeCell ref="AA260:AA261"/>
    <mergeCell ref="AB260:AB261"/>
    <mergeCell ref="AC260:AC261"/>
    <mergeCell ref="AD260:AD261"/>
    <mergeCell ref="AE260:AE261"/>
    <mergeCell ref="AF260:AF261"/>
    <mergeCell ref="AG260:AG261"/>
    <mergeCell ref="AH260:AH261"/>
    <mergeCell ref="AI260:AI261"/>
    <mergeCell ref="AJ260:AJ261"/>
    <mergeCell ref="AK260:AK261"/>
    <mergeCell ref="AL260:AL261"/>
    <mergeCell ref="AM260:AM261"/>
    <mergeCell ref="AN260:AN261"/>
    <mergeCell ref="AO260:AO261"/>
    <mergeCell ref="AP260:AP261"/>
    <mergeCell ref="AQ260:AQ261"/>
    <mergeCell ref="AR260:AR261"/>
    <mergeCell ref="AS260:AS261"/>
    <mergeCell ref="AV260:AV261"/>
    <mergeCell ref="AZ260:AZ261"/>
    <mergeCell ref="BA260:BA261"/>
    <mergeCell ref="BB260:BB261"/>
    <mergeCell ref="BC260:BC261"/>
    <mergeCell ref="BD260:BD261"/>
    <mergeCell ref="BE260:BE261"/>
    <mergeCell ref="BF260:BH260"/>
    <mergeCell ref="BF261:BH261"/>
    <mergeCell ref="A262:A265"/>
    <mergeCell ref="B262:F265"/>
    <mergeCell ref="G262:G265"/>
    <mergeCell ref="H262:H265"/>
    <mergeCell ref="I262:I265"/>
    <mergeCell ref="J262:J265"/>
    <mergeCell ref="K262:K265"/>
    <mergeCell ref="L262:L265"/>
    <mergeCell ref="M262:M265"/>
    <mergeCell ref="O262:O265"/>
    <mergeCell ref="P262:R263"/>
    <mergeCell ref="S262:S263"/>
    <mergeCell ref="T262:T263"/>
    <mergeCell ref="U262:U263"/>
    <mergeCell ref="V262:V263"/>
    <mergeCell ref="W262:W263"/>
    <mergeCell ref="X262:X263"/>
    <mergeCell ref="Y262:Y263"/>
    <mergeCell ref="Z262:Z263"/>
    <mergeCell ref="AA262:AA263"/>
    <mergeCell ref="AB262:AB263"/>
    <mergeCell ref="AC262:AC263"/>
    <mergeCell ref="AD262:AD263"/>
    <mergeCell ref="AE262:AE263"/>
    <mergeCell ref="AF262:AF263"/>
    <mergeCell ref="AG262:AG263"/>
    <mergeCell ref="AH262:AH263"/>
    <mergeCell ref="AI262:AI263"/>
    <mergeCell ref="AJ262:AJ263"/>
    <mergeCell ref="AK262:AK263"/>
    <mergeCell ref="AL262:AL263"/>
    <mergeCell ref="AM262:AM263"/>
    <mergeCell ref="AN262:AN263"/>
    <mergeCell ref="AO262:AO263"/>
    <mergeCell ref="AP262:AP263"/>
    <mergeCell ref="AQ262:AQ263"/>
    <mergeCell ref="AR262:AR263"/>
    <mergeCell ref="AS262:AS263"/>
    <mergeCell ref="AV262:AV263"/>
    <mergeCell ref="AX262:AX265"/>
    <mergeCell ref="AY262:AY263"/>
    <mergeCell ref="BF262:BH262"/>
    <mergeCell ref="N263:N264"/>
    <mergeCell ref="AT263:AT264"/>
    <mergeCell ref="AW263:AW264"/>
    <mergeCell ref="BF263:BH263"/>
    <mergeCell ref="P264:P265"/>
    <mergeCell ref="Q264:Q265"/>
    <mergeCell ref="R264:R265"/>
    <mergeCell ref="S264:S265"/>
    <mergeCell ref="T264:T265"/>
    <mergeCell ref="U264:U265"/>
    <mergeCell ref="V264:V265"/>
    <mergeCell ref="W264:W265"/>
    <mergeCell ref="X264:X265"/>
    <mergeCell ref="Y264:Y265"/>
    <mergeCell ref="Z264:Z265"/>
    <mergeCell ref="AA264:AA265"/>
    <mergeCell ref="AB264:AB265"/>
    <mergeCell ref="AC264:AC265"/>
    <mergeCell ref="AD264:AD265"/>
    <mergeCell ref="AE264:AE265"/>
    <mergeCell ref="AF264:AF265"/>
    <mergeCell ref="AG264:AG265"/>
    <mergeCell ref="AH264:AH265"/>
    <mergeCell ref="AI264:AI265"/>
    <mergeCell ref="AJ264:AJ265"/>
    <mergeCell ref="AK264:AK265"/>
    <mergeCell ref="AL264:AL265"/>
    <mergeCell ref="AM264:AM265"/>
    <mergeCell ref="AN264:AN265"/>
    <mergeCell ref="AO264:AO265"/>
    <mergeCell ref="AP264:AP265"/>
    <mergeCell ref="AQ264:AQ265"/>
    <mergeCell ref="AR264:AR265"/>
    <mergeCell ref="AS264:AS265"/>
    <mergeCell ref="AV264:AV265"/>
    <mergeCell ref="AZ264:AZ265"/>
    <mergeCell ref="BA264:BA265"/>
    <mergeCell ref="BB264:BB265"/>
    <mergeCell ref="BC264:BC265"/>
    <mergeCell ref="BD264:BD265"/>
    <mergeCell ref="BE264:BE265"/>
    <mergeCell ref="BF264:BH264"/>
    <mergeCell ref="BF265:BH265"/>
    <mergeCell ref="A266:A269"/>
    <mergeCell ref="B266:F269"/>
    <mergeCell ref="G266:G269"/>
    <mergeCell ref="H266:H269"/>
    <mergeCell ref="I266:I269"/>
    <mergeCell ref="J266:J269"/>
    <mergeCell ref="K266:K269"/>
    <mergeCell ref="L266:L269"/>
    <mergeCell ref="M266:M269"/>
    <mergeCell ref="O266:O269"/>
    <mergeCell ref="P266:R267"/>
    <mergeCell ref="S266:S267"/>
    <mergeCell ref="T266:T267"/>
    <mergeCell ref="U266:U267"/>
    <mergeCell ref="V266:V267"/>
    <mergeCell ref="W266:W267"/>
    <mergeCell ref="X266:X267"/>
    <mergeCell ref="Y266:Y267"/>
    <mergeCell ref="Z266:Z267"/>
    <mergeCell ref="AA266:AA267"/>
    <mergeCell ref="AB266:AB267"/>
    <mergeCell ref="AC266:AC267"/>
    <mergeCell ref="AD266:AD267"/>
    <mergeCell ref="AE266:AE267"/>
    <mergeCell ref="AF266:AF267"/>
    <mergeCell ref="AG266:AG267"/>
    <mergeCell ref="AH266:AH267"/>
    <mergeCell ref="AI266:AI267"/>
    <mergeCell ref="AJ266:AJ267"/>
    <mergeCell ref="AK266:AK267"/>
    <mergeCell ref="AL266:AL267"/>
    <mergeCell ref="AM266:AM267"/>
    <mergeCell ref="AN266:AN267"/>
    <mergeCell ref="AO266:AO267"/>
    <mergeCell ref="AP266:AP267"/>
    <mergeCell ref="AQ266:AQ267"/>
    <mergeCell ref="AR266:AR267"/>
    <mergeCell ref="AS266:AS267"/>
    <mergeCell ref="AV266:AV267"/>
    <mergeCell ref="AX266:AX269"/>
    <mergeCell ref="AY266:AY267"/>
    <mergeCell ref="BF266:BH266"/>
    <mergeCell ref="N267:N268"/>
    <mergeCell ref="AT267:AT268"/>
    <mergeCell ref="AW267:AW268"/>
    <mergeCell ref="BF267:BH267"/>
    <mergeCell ref="P268:P269"/>
    <mergeCell ref="Q268:Q269"/>
    <mergeCell ref="R268:R269"/>
    <mergeCell ref="S268:S269"/>
    <mergeCell ref="T268:T269"/>
    <mergeCell ref="U268:U269"/>
    <mergeCell ref="V268:V269"/>
    <mergeCell ref="W268:W269"/>
    <mergeCell ref="X268:X269"/>
    <mergeCell ref="Y268:Y269"/>
    <mergeCell ref="Z268:Z269"/>
    <mergeCell ref="AA268:AA269"/>
    <mergeCell ref="AB268:AB269"/>
    <mergeCell ref="AC268:AC269"/>
    <mergeCell ref="AD268:AD269"/>
    <mergeCell ref="AE268:AE269"/>
    <mergeCell ref="AF268:AF269"/>
    <mergeCell ref="AG268:AG269"/>
    <mergeCell ref="AH268:AH269"/>
    <mergeCell ref="AI268:AI269"/>
    <mergeCell ref="AJ268:AJ269"/>
    <mergeCell ref="AK268:AK269"/>
    <mergeCell ref="AL268:AL269"/>
    <mergeCell ref="AM268:AM269"/>
    <mergeCell ref="AN268:AN269"/>
    <mergeCell ref="AO268:AO269"/>
    <mergeCell ref="AP268:AP269"/>
    <mergeCell ref="AQ268:AQ269"/>
    <mergeCell ref="AR268:AR269"/>
    <mergeCell ref="AS268:AS269"/>
    <mergeCell ref="AV268:AV269"/>
    <mergeCell ref="AZ268:AZ269"/>
    <mergeCell ref="BA268:BA269"/>
    <mergeCell ref="BB268:BB269"/>
    <mergeCell ref="BC268:BC269"/>
    <mergeCell ref="BD268:BD269"/>
    <mergeCell ref="BE268:BE269"/>
    <mergeCell ref="BF268:BH268"/>
    <mergeCell ref="BF269:BH269"/>
    <mergeCell ref="A270:A273"/>
    <mergeCell ref="B270:F273"/>
    <mergeCell ref="G270:G273"/>
    <mergeCell ref="H270:H273"/>
    <mergeCell ref="I270:I273"/>
    <mergeCell ref="J270:J273"/>
    <mergeCell ref="K270:K273"/>
    <mergeCell ref="L270:L273"/>
    <mergeCell ref="M270:M273"/>
    <mergeCell ref="O270:O273"/>
    <mergeCell ref="P270:R271"/>
    <mergeCell ref="S270:S271"/>
    <mergeCell ref="T270:T271"/>
    <mergeCell ref="U270:U271"/>
    <mergeCell ref="V270:V271"/>
    <mergeCell ref="W270:W271"/>
    <mergeCell ref="X270:X271"/>
    <mergeCell ref="Y270:Y271"/>
    <mergeCell ref="Z270:Z271"/>
    <mergeCell ref="AA270:AA271"/>
    <mergeCell ref="AB270:AB271"/>
    <mergeCell ref="AC270:AC271"/>
    <mergeCell ref="AD270:AD271"/>
    <mergeCell ref="AE270:AE271"/>
    <mergeCell ref="AF270:AF271"/>
    <mergeCell ref="AG270:AG271"/>
    <mergeCell ref="AH270:AH271"/>
    <mergeCell ref="AI270:AI271"/>
    <mergeCell ref="AJ270:AJ271"/>
    <mergeCell ref="AK270:AK271"/>
    <mergeCell ref="AL270:AL271"/>
    <mergeCell ref="AM270:AM271"/>
    <mergeCell ref="AN270:AN271"/>
    <mergeCell ref="AO270:AO271"/>
    <mergeCell ref="AP270:AP271"/>
    <mergeCell ref="AQ270:AQ271"/>
    <mergeCell ref="AR270:AR271"/>
    <mergeCell ref="AS270:AS271"/>
    <mergeCell ref="AV270:AV271"/>
    <mergeCell ref="AX270:AX273"/>
    <mergeCell ref="AY270:AY271"/>
    <mergeCell ref="BF270:BH270"/>
    <mergeCell ref="N271:N272"/>
    <mergeCell ref="AT271:AT272"/>
    <mergeCell ref="AW271:AW272"/>
    <mergeCell ref="BF271:BH271"/>
    <mergeCell ref="P272:P273"/>
    <mergeCell ref="Q272:Q273"/>
    <mergeCell ref="R272:R273"/>
    <mergeCell ref="S272:S273"/>
    <mergeCell ref="T272:T273"/>
    <mergeCell ref="U272:U273"/>
    <mergeCell ref="V272:V273"/>
    <mergeCell ref="W272:W273"/>
    <mergeCell ref="X272:X273"/>
    <mergeCell ref="Y272:Y273"/>
    <mergeCell ref="Z272:Z273"/>
    <mergeCell ref="AA272:AA273"/>
    <mergeCell ref="AB272:AB273"/>
    <mergeCell ref="AC272:AC273"/>
    <mergeCell ref="AD272:AD273"/>
    <mergeCell ref="AE272:AE273"/>
    <mergeCell ref="AF272:AF273"/>
    <mergeCell ref="AG272:AG273"/>
    <mergeCell ref="AH272:AH273"/>
    <mergeCell ref="AI272:AI273"/>
    <mergeCell ref="AJ272:AJ273"/>
    <mergeCell ref="AK272:AK273"/>
    <mergeCell ref="AL272:AL273"/>
    <mergeCell ref="AM272:AM273"/>
    <mergeCell ref="AN272:AN273"/>
    <mergeCell ref="AO272:AO273"/>
    <mergeCell ref="AP272:AP273"/>
    <mergeCell ref="AQ272:AQ273"/>
    <mergeCell ref="AR272:AR273"/>
    <mergeCell ref="AS272:AS273"/>
    <mergeCell ref="AV272:AV273"/>
    <mergeCell ref="AZ272:AZ273"/>
    <mergeCell ref="BA272:BA273"/>
    <mergeCell ref="BB272:BB273"/>
    <mergeCell ref="BC272:BC273"/>
    <mergeCell ref="BD272:BD273"/>
    <mergeCell ref="BE272:BE273"/>
    <mergeCell ref="BF272:BH272"/>
    <mergeCell ref="BF273:BH273"/>
    <mergeCell ref="A274:A277"/>
    <mergeCell ref="B274:F277"/>
    <mergeCell ref="G274:G277"/>
    <mergeCell ref="H274:H277"/>
    <mergeCell ref="I274:I277"/>
    <mergeCell ref="J274:J277"/>
    <mergeCell ref="K274:K277"/>
    <mergeCell ref="L274:L277"/>
    <mergeCell ref="M274:M277"/>
    <mergeCell ref="O274:O277"/>
    <mergeCell ref="P274:R275"/>
    <mergeCell ref="S274:S275"/>
    <mergeCell ref="T274:T275"/>
    <mergeCell ref="U274:U275"/>
    <mergeCell ref="V274:V275"/>
    <mergeCell ref="W274:W275"/>
    <mergeCell ref="X274:X275"/>
    <mergeCell ref="Y274:Y275"/>
    <mergeCell ref="Z274:Z275"/>
    <mergeCell ref="AA274:AA275"/>
    <mergeCell ref="AB274:AB275"/>
    <mergeCell ref="AC274:AC275"/>
    <mergeCell ref="AD274:AD275"/>
    <mergeCell ref="AE274:AE275"/>
    <mergeCell ref="AF274:AF275"/>
    <mergeCell ref="AG274:AG275"/>
    <mergeCell ref="AH274:AH275"/>
    <mergeCell ref="AI274:AI275"/>
    <mergeCell ref="AJ274:AJ275"/>
    <mergeCell ref="AK274:AK275"/>
    <mergeCell ref="AL274:AL275"/>
    <mergeCell ref="AM274:AM275"/>
    <mergeCell ref="AN274:AN275"/>
    <mergeCell ref="AO274:AO275"/>
    <mergeCell ref="AP274:AP275"/>
    <mergeCell ref="AQ274:AQ275"/>
    <mergeCell ref="AR274:AR275"/>
    <mergeCell ref="AS274:AS275"/>
    <mergeCell ref="AV274:AV275"/>
    <mergeCell ref="AX274:AX277"/>
    <mergeCell ref="AY274:AY275"/>
    <mergeCell ref="BF274:BH274"/>
    <mergeCell ref="N275:N276"/>
    <mergeCell ref="AT275:AT276"/>
    <mergeCell ref="AW275:AW276"/>
    <mergeCell ref="BF275:BH275"/>
    <mergeCell ref="P276:P277"/>
    <mergeCell ref="Q276:Q277"/>
    <mergeCell ref="R276:R277"/>
    <mergeCell ref="S276:S277"/>
    <mergeCell ref="T276:T277"/>
    <mergeCell ref="U276:U277"/>
    <mergeCell ref="V276:V277"/>
    <mergeCell ref="W276:W277"/>
    <mergeCell ref="X276:X277"/>
    <mergeCell ref="Y276:Y277"/>
    <mergeCell ref="Z276:Z277"/>
    <mergeCell ref="AA276:AA277"/>
    <mergeCell ref="AB276:AB277"/>
    <mergeCell ref="AC276:AC277"/>
    <mergeCell ref="AD276:AD277"/>
    <mergeCell ref="AE276:AE277"/>
    <mergeCell ref="AF276:AF277"/>
    <mergeCell ref="AG276:AG277"/>
    <mergeCell ref="AH276:AH277"/>
    <mergeCell ref="AI276:AI277"/>
    <mergeCell ref="AJ276:AJ277"/>
    <mergeCell ref="AK276:AK277"/>
    <mergeCell ref="AL276:AL277"/>
    <mergeCell ref="AM276:AM277"/>
    <mergeCell ref="AN276:AN277"/>
    <mergeCell ref="AO276:AO277"/>
    <mergeCell ref="AP276:AP277"/>
    <mergeCell ref="AQ276:AQ277"/>
    <mergeCell ref="AR276:AR277"/>
    <mergeCell ref="AS276:AS277"/>
    <mergeCell ref="AV276:AV277"/>
    <mergeCell ref="AZ276:AZ277"/>
    <mergeCell ref="BA276:BA277"/>
    <mergeCell ref="BB276:BB277"/>
    <mergeCell ref="BC276:BC277"/>
    <mergeCell ref="BD276:BD277"/>
    <mergeCell ref="BE276:BE277"/>
    <mergeCell ref="BF276:BH276"/>
    <mergeCell ref="BF277:BH277"/>
    <mergeCell ref="A278:A281"/>
    <mergeCell ref="B278:F281"/>
    <mergeCell ref="G278:G281"/>
    <mergeCell ref="H278:H281"/>
    <mergeCell ref="I278:I281"/>
    <mergeCell ref="J278:J281"/>
    <mergeCell ref="K278:K281"/>
    <mergeCell ref="L278:L281"/>
    <mergeCell ref="M278:M281"/>
    <mergeCell ref="O278:O281"/>
    <mergeCell ref="P278:R279"/>
    <mergeCell ref="S278:S279"/>
    <mergeCell ref="T278:T279"/>
    <mergeCell ref="U278:U279"/>
    <mergeCell ref="V278:V279"/>
    <mergeCell ref="W278:W279"/>
    <mergeCell ref="X278:X279"/>
    <mergeCell ref="Y278:Y279"/>
    <mergeCell ref="Z278:Z279"/>
    <mergeCell ref="AA278:AA279"/>
    <mergeCell ref="AB278:AB279"/>
    <mergeCell ref="AC278:AC279"/>
    <mergeCell ref="AD278:AD279"/>
    <mergeCell ref="AE278:AE279"/>
    <mergeCell ref="AF278:AF279"/>
    <mergeCell ref="AG278:AG279"/>
    <mergeCell ref="AH278:AH279"/>
    <mergeCell ref="AI278:AI279"/>
    <mergeCell ref="AJ278:AJ279"/>
    <mergeCell ref="AK278:AK279"/>
    <mergeCell ref="AL278:AL279"/>
    <mergeCell ref="AM278:AM279"/>
    <mergeCell ref="AN278:AN279"/>
    <mergeCell ref="AO278:AO279"/>
    <mergeCell ref="AP278:AP279"/>
    <mergeCell ref="AQ278:AQ279"/>
    <mergeCell ref="AR278:AR279"/>
    <mergeCell ref="AS278:AS279"/>
    <mergeCell ref="AV278:AV279"/>
    <mergeCell ref="AX278:AX281"/>
    <mergeCell ref="AY278:AY279"/>
    <mergeCell ref="BF278:BH278"/>
    <mergeCell ref="N279:N280"/>
    <mergeCell ref="AT279:AT280"/>
    <mergeCell ref="AW279:AW280"/>
    <mergeCell ref="BF279:BH279"/>
    <mergeCell ref="P280:P281"/>
    <mergeCell ref="Q280:Q281"/>
    <mergeCell ref="R280:R281"/>
    <mergeCell ref="S280:S281"/>
    <mergeCell ref="T280:T281"/>
    <mergeCell ref="U280:U281"/>
    <mergeCell ref="V280:V281"/>
    <mergeCell ref="W280:W281"/>
    <mergeCell ref="X280:X281"/>
    <mergeCell ref="Y280:Y281"/>
    <mergeCell ref="Z280:Z281"/>
    <mergeCell ref="AA280:AA281"/>
    <mergeCell ref="AB280:AB281"/>
    <mergeCell ref="AC280:AC281"/>
    <mergeCell ref="AD280:AD281"/>
    <mergeCell ref="AE280:AE281"/>
    <mergeCell ref="AF280:AF281"/>
    <mergeCell ref="AG280:AG281"/>
    <mergeCell ref="AH280:AH281"/>
    <mergeCell ref="AI280:AI281"/>
    <mergeCell ref="AJ280:AJ281"/>
    <mergeCell ref="AK280:AK281"/>
    <mergeCell ref="AL280:AL281"/>
    <mergeCell ref="AM280:AM281"/>
    <mergeCell ref="AN280:AN281"/>
    <mergeCell ref="AO280:AO281"/>
    <mergeCell ref="AP280:AP281"/>
    <mergeCell ref="AQ280:AQ281"/>
    <mergeCell ref="AR280:AR281"/>
    <mergeCell ref="AS280:AS281"/>
    <mergeCell ref="AV280:AV281"/>
    <mergeCell ref="AZ280:AZ281"/>
    <mergeCell ref="BA280:BA281"/>
    <mergeCell ref="BB280:BB281"/>
    <mergeCell ref="BC280:BC281"/>
    <mergeCell ref="BD280:BD281"/>
    <mergeCell ref="BE280:BE281"/>
    <mergeCell ref="BF280:BH280"/>
    <mergeCell ref="BF281:BH281"/>
    <mergeCell ref="A282:A285"/>
    <mergeCell ref="B282:F285"/>
    <mergeCell ref="G282:G285"/>
    <mergeCell ref="H282:H285"/>
    <mergeCell ref="I282:I285"/>
    <mergeCell ref="J282:J285"/>
    <mergeCell ref="K282:K285"/>
    <mergeCell ref="L282:L285"/>
    <mergeCell ref="M282:M285"/>
    <mergeCell ref="O282:O285"/>
    <mergeCell ref="P282:R283"/>
    <mergeCell ref="S282:S283"/>
    <mergeCell ref="T282:T283"/>
    <mergeCell ref="U282:U283"/>
    <mergeCell ref="V282:V283"/>
    <mergeCell ref="W282:W283"/>
    <mergeCell ref="X282:X283"/>
    <mergeCell ref="Y282:Y283"/>
    <mergeCell ref="Z282:Z283"/>
    <mergeCell ref="AA282:AA283"/>
    <mergeCell ref="AB282:AB283"/>
    <mergeCell ref="AC282:AC283"/>
    <mergeCell ref="AD282:AD283"/>
    <mergeCell ref="AE282:AE283"/>
    <mergeCell ref="AF282:AF283"/>
    <mergeCell ref="AG282:AG283"/>
    <mergeCell ref="AH282:AH283"/>
    <mergeCell ref="AI282:AI283"/>
    <mergeCell ref="AJ282:AJ283"/>
    <mergeCell ref="AK282:AK283"/>
    <mergeCell ref="AL282:AL283"/>
    <mergeCell ref="AM282:AM283"/>
    <mergeCell ref="AN282:AN283"/>
    <mergeCell ref="AO282:AO283"/>
    <mergeCell ref="AP282:AP283"/>
    <mergeCell ref="AQ282:AQ283"/>
    <mergeCell ref="AR282:AR283"/>
    <mergeCell ref="AS282:AS283"/>
    <mergeCell ref="AV282:AV283"/>
    <mergeCell ref="AX282:AX285"/>
    <mergeCell ref="AY282:AY283"/>
    <mergeCell ref="BF282:BH282"/>
    <mergeCell ref="N283:N284"/>
    <mergeCell ref="AT283:AT284"/>
    <mergeCell ref="AW283:AW284"/>
    <mergeCell ref="BF283:BH283"/>
    <mergeCell ref="P284:P285"/>
    <mergeCell ref="Q284:Q285"/>
    <mergeCell ref="R284:R285"/>
    <mergeCell ref="S284:S285"/>
    <mergeCell ref="T284:T285"/>
    <mergeCell ref="U284:U285"/>
    <mergeCell ref="V284:V285"/>
    <mergeCell ref="W284:W285"/>
    <mergeCell ref="X284:X285"/>
    <mergeCell ref="Y284:Y285"/>
    <mergeCell ref="Z284:Z285"/>
    <mergeCell ref="AA284:AA285"/>
    <mergeCell ref="AB284:AB285"/>
    <mergeCell ref="AC284:AC285"/>
    <mergeCell ref="AD284:AD285"/>
    <mergeCell ref="AE284:AE285"/>
    <mergeCell ref="AF284:AF285"/>
    <mergeCell ref="AG284:AG285"/>
    <mergeCell ref="AH284:AH285"/>
    <mergeCell ref="AI284:AI285"/>
    <mergeCell ref="AJ284:AJ285"/>
    <mergeCell ref="AK284:AK285"/>
    <mergeCell ref="AL284:AL285"/>
    <mergeCell ref="AM284:AM285"/>
    <mergeCell ref="AN284:AN285"/>
    <mergeCell ref="AO284:AO285"/>
    <mergeCell ref="AP284:AP285"/>
    <mergeCell ref="AQ284:AQ285"/>
    <mergeCell ref="AR284:AR285"/>
    <mergeCell ref="AS284:AS285"/>
    <mergeCell ref="AV284:AV285"/>
    <mergeCell ref="AZ284:AZ285"/>
    <mergeCell ref="BA284:BA285"/>
    <mergeCell ref="BB284:BB285"/>
    <mergeCell ref="BC284:BC285"/>
    <mergeCell ref="BD284:BD285"/>
    <mergeCell ref="BE284:BE285"/>
    <mergeCell ref="BF284:BH284"/>
    <mergeCell ref="BF285:BH285"/>
    <mergeCell ref="A286:A289"/>
    <mergeCell ref="B286:F289"/>
    <mergeCell ref="G286:G289"/>
    <mergeCell ref="H286:H289"/>
    <mergeCell ref="I286:I289"/>
    <mergeCell ref="J286:J289"/>
    <mergeCell ref="K286:K289"/>
    <mergeCell ref="L286:L289"/>
    <mergeCell ref="M286:M289"/>
    <mergeCell ref="O286:O289"/>
    <mergeCell ref="P286:R287"/>
    <mergeCell ref="S286:S287"/>
    <mergeCell ref="T286:T287"/>
    <mergeCell ref="U286:U287"/>
    <mergeCell ref="V286:V287"/>
    <mergeCell ref="W286:W287"/>
    <mergeCell ref="X286:X287"/>
    <mergeCell ref="Y286:Y287"/>
    <mergeCell ref="Z286:Z287"/>
    <mergeCell ref="AA286:AA287"/>
    <mergeCell ref="AB286:AB287"/>
    <mergeCell ref="AC286:AC287"/>
    <mergeCell ref="AD286:AD287"/>
    <mergeCell ref="AE286:AE287"/>
    <mergeCell ref="AF286:AF287"/>
    <mergeCell ref="AG286:AG287"/>
    <mergeCell ref="AH286:AH287"/>
    <mergeCell ref="AI286:AI287"/>
    <mergeCell ref="AJ286:AJ287"/>
    <mergeCell ref="AK286:AK287"/>
    <mergeCell ref="AL286:AL287"/>
    <mergeCell ref="AM286:AM287"/>
    <mergeCell ref="AN286:AN287"/>
    <mergeCell ref="AO286:AO287"/>
    <mergeCell ref="AP286:AP287"/>
    <mergeCell ref="AQ286:AQ287"/>
    <mergeCell ref="AR286:AR287"/>
    <mergeCell ref="AS286:AS287"/>
    <mergeCell ref="AV286:AV287"/>
    <mergeCell ref="AX286:AX289"/>
    <mergeCell ref="AY286:AY287"/>
    <mergeCell ref="BF286:BH286"/>
    <mergeCell ref="N287:N288"/>
    <mergeCell ref="AT287:AT288"/>
    <mergeCell ref="AW287:AW288"/>
    <mergeCell ref="BF287:BH287"/>
    <mergeCell ref="P288:P289"/>
    <mergeCell ref="Q288:Q289"/>
    <mergeCell ref="R288:R289"/>
    <mergeCell ref="S288:S289"/>
    <mergeCell ref="T288:T289"/>
    <mergeCell ref="U288:U289"/>
    <mergeCell ref="V288:V289"/>
    <mergeCell ref="W288:W289"/>
    <mergeCell ref="X288:X289"/>
    <mergeCell ref="Y288:Y289"/>
    <mergeCell ref="Z288:Z289"/>
    <mergeCell ref="AA288:AA289"/>
    <mergeCell ref="AB288:AB289"/>
    <mergeCell ref="AC288:AC289"/>
    <mergeCell ref="AD288:AD289"/>
    <mergeCell ref="AE288:AE289"/>
    <mergeCell ref="AF288:AF289"/>
    <mergeCell ref="AG288:AG289"/>
    <mergeCell ref="AH288:AH289"/>
    <mergeCell ref="AI288:AI289"/>
    <mergeCell ref="AJ288:AJ289"/>
    <mergeCell ref="AK288:AK289"/>
    <mergeCell ref="AL288:AL289"/>
    <mergeCell ref="AM288:AM289"/>
    <mergeCell ref="AN288:AN289"/>
    <mergeCell ref="AO288:AO289"/>
    <mergeCell ref="AP288:AP289"/>
    <mergeCell ref="AQ288:AQ289"/>
    <mergeCell ref="AR288:AR289"/>
    <mergeCell ref="AS288:AS289"/>
    <mergeCell ref="AV288:AV289"/>
    <mergeCell ref="AZ288:AZ289"/>
    <mergeCell ref="BA288:BA289"/>
    <mergeCell ref="BB288:BB289"/>
    <mergeCell ref="BC288:BC289"/>
    <mergeCell ref="BD288:BD289"/>
    <mergeCell ref="BE288:BE289"/>
    <mergeCell ref="BF288:BH288"/>
    <mergeCell ref="BF289:BH289"/>
    <mergeCell ref="A290:A293"/>
    <mergeCell ref="B290:F293"/>
    <mergeCell ref="G290:G293"/>
    <mergeCell ref="H290:H293"/>
    <mergeCell ref="I290:I293"/>
    <mergeCell ref="J290:J293"/>
    <mergeCell ref="K290:K293"/>
    <mergeCell ref="L290:L293"/>
    <mergeCell ref="M290:M293"/>
    <mergeCell ref="O290:O293"/>
    <mergeCell ref="P290:R291"/>
    <mergeCell ref="S290:S291"/>
    <mergeCell ref="T290:T291"/>
    <mergeCell ref="U290:U291"/>
    <mergeCell ref="V290:V291"/>
    <mergeCell ref="W290:W291"/>
    <mergeCell ref="X290:X291"/>
    <mergeCell ref="Y290:Y291"/>
    <mergeCell ref="Z290:Z291"/>
    <mergeCell ref="AA290:AA291"/>
    <mergeCell ref="AB290:AB291"/>
    <mergeCell ref="AC290:AC291"/>
    <mergeCell ref="AD290:AD291"/>
    <mergeCell ref="AE290:AE291"/>
    <mergeCell ref="AF290:AF291"/>
    <mergeCell ref="AG290:AG291"/>
    <mergeCell ref="AH290:AH291"/>
    <mergeCell ref="AI290:AI291"/>
    <mergeCell ref="AJ290:AJ291"/>
    <mergeCell ref="AK290:AK291"/>
    <mergeCell ref="AL290:AL291"/>
    <mergeCell ref="AM290:AM291"/>
    <mergeCell ref="AN290:AN291"/>
    <mergeCell ref="AO290:AO291"/>
    <mergeCell ref="AP290:AP291"/>
    <mergeCell ref="AQ290:AQ291"/>
    <mergeCell ref="AR290:AR291"/>
    <mergeCell ref="AS290:AS291"/>
    <mergeCell ref="AV290:AV291"/>
    <mergeCell ref="AX290:AX293"/>
    <mergeCell ref="AY290:AY291"/>
    <mergeCell ref="BF290:BH290"/>
    <mergeCell ref="N291:N292"/>
    <mergeCell ref="AT291:AT292"/>
    <mergeCell ref="AW291:AW292"/>
    <mergeCell ref="BF291:BH291"/>
    <mergeCell ref="P292:P293"/>
    <mergeCell ref="Q292:Q293"/>
    <mergeCell ref="R292:R293"/>
    <mergeCell ref="S292:S293"/>
    <mergeCell ref="T292:T293"/>
    <mergeCell ref="U292:U293"/>
    <mergeCell ref="V292:V293"/>
    <mergeCell ref="W292:W293"/>
    <mergeCell ref="X292:X293"/>
    <mergeCell ref="Y292:Y293"/>
    <mergeCell ref="Z292:Z293"/>
    <mergeCell ref="AA292:AA293"/>
    <mergeCell ref="AB292:AB293"/>
    <mergeCell ref="AC292:AC293"/>
    <mergeCell ref="AD292:AD293"/>
    <mergeCell ref="AE292:AE293"/>
    <mergeCell ref="AF292:AF293"/>
    <mergeCell ref="AG292:AG293"/>
    <mergeCell ref="AH292:AH293"/>
    <mergeCell ref="AI292:AI293"/>
    <mergeCell ref="AJ292:AJ293"/>
    <mergeCell ref="AK292:AK293"/>
    <mergeCell ref="AL292:AL293"/>
    <mergeCell ref="AM292:AM293"/>
    <mergeCell ref="AN292:AN293"/>
    <mergeCell ref="AO292:AO293"/>
    <mergeCell ref="AP292:AP293"/>
    <mergeCell ref="AQ292:AQ293"/>
    <mergeCell ref="AR292:AR293"/>
    <mergeCell ref="AS292:AS293"/>
    <mergeCell ref="AV292:AV293"/>
    <mergeCell ref="AZ292:AZ293"/>
    <mergeCell ref="BA292:BA293"/>
    <mergeCell ref="BB292:BB293"/>
    <mergeCell ref="BC292:BC293"/>
    <mergeCell ref="BD292:BD293"/>
    <mergeCell ref="BE292:BE293"/>
    <mergeCell ref="BF292:BH292"/>
    <mergeCell ref="BF293:BH293"/>
    <mergeCell ref="A294:A297"/>
    <mergeCell ref="B294:F297"/>
    <mergeCell ref="G294:G297"/>
    <mergeCell ref="H294:H297"/>
    <mergeCell ref="I294:I297"/>
    <mergeCell ref="J294:J297"/>
    <mergeCell ref="K294:K297"/>
    <mergeCell ref="L294:L297"/>
    <mergeCell ref="M294:M297"/>
    <mergeCell ref="O294:O297"/>
    <mergeCell ref="P294:R295"/>
    <mergeCell ref="S294:S295"/>
    <mergeCell ref="T294:T295"/>
    <mergeCell ref="U294:U295"/>
    <mergeCell ref="V294:V295"/>
    <mergeCell ref="W294:W295"/>
    <mergeCell ref="X294:X295"/>
    <mergeCell ref="Y294:Y295"/>
    <mergeCell ref="Z294:Z295"/>
    <mergeCell ref="AA294:AA295"/>
    <mergeCell ref="AB294:AB295"/>
    <mergeCell ref="AC294:AC295"/>
    <mergeCell ref="AD294:AD295"/>
    <mergeCell ref="AE294:AE295"/>
    <mergeCell ref="AF294:AF295"/>
    <mergeCell ref="AG294:AG295"/>
    <mergeCell ref="AH294:AH295"/>
    <mergeCell ref="AI294:AI295"/>
    <mergeCell ref="AJ294:AJ295"/>
    <mergeCell ref="AK294:AK295"/>
    <mergeCell ref="AL294:AL295"/>
    <mergeCell ref="AM294:AM295"/>
    <mergeCell ref="AN294:AN295"/>
    <mergeCell ref="AO294:AO295"/>
    <mergeCell ref="AP294:AP295"/>
    <mergeCell ref="AQ294:AQ295"/>
    <mergeCell ref="AR294:AR295"/>
    <mergeCell ref="AS294:AS295"/>
    <mergeCell ref="AV294:AV295"/>
    <mergeCell ref="AX294:AX297"/>
    <mergeCell ref="AY294:AY295"/>
    <mergeCell ref="BF294:BH294"/>
    <mergeCell ref="N295:N296"/>
    <mergeCell ref="AT295:AT296"/>
    <mergeCell ref="AW295:AW296"/>
    <mergeCell ref="BF295:BH295"/>
    <mergeCell ref="P296:P297"/>
    <mergeCell ref="Q296:Q297"/>
    <mergeCell ref="R296:R297"/>
    <mergeCell ref="S296:S297"/>
    <mergeCell ref="T296:T297"/>
    <mergeCell ref="U296:U297"/>
    <mergeCell ref="V296:V297"/>
    <mergeCell ref="W296:W297"/>
    <mergeCell ref="X296:X297"/>
    <mergeCell ref="Y296:Y297"/>
    <mergeCell ref="Z296:Z297"/>
    <mergeCell ref="AA296:AA297"/>
    <mergeCell ref="AB296:AB297"/>
    <mergeCell ref="AC296:AC297"/>
    <mergeCell ref="AD296:AD297"/>
    <mergeCell ref="AE296:AE297"/>
    <mergeCell ref="AF296:AF297"/>
    <mergeCell ref="AG296:AG297"/>
    <mergeCell ref="AH296:AH297"/>
    <mergeCell ref="AI296:AI297"/>
    <mergeCell ref="AJ296:AJ297"/>
    <mergeCell ref="AK296:AK297"/>
    <mergeCell ref="AL296:AL297"/>
    <mergeCell ref="AM296:AM297"/>
    <mergeCell ref="AN296:AN297"/>
    <mergeCell ref="AO296:AO297"/>
    <mergeCell ref="AP296:AP297"/>
    <mergeCell ref="AQ296:AQ297"/>
    <mergeCell ref="AR296:AR297"/>
    <mergeCell ref="AS296:AS297"/>
    <mergeCell ref="AV296:AV297"/>
    <mergeCell ref="AZ296:AZ297"/>
    <mergeCell ref="BA296:BA297"/>
    <mergeCell ref="BB296:BB297"/>
    <mergeCell ref="BC296:BC297"/>
    <mergeCell ref="BD296:BD297"/>
    <mergeCell ref="BE296:BE297"/>
    <mergeCell ref="BF296:BH296"/>
    <mergeCell ref="BF297:BH297"/>
    <mergeCell ref="A298:A301"/>
    <mergeCell ref="B298:F301"/>
    <mergeCell ref="G298:G301"/>
    <mergeCell ref="H298:H301"/>
    <mergeCell ref="I298:I301"/>
    <mergeCell ref="J298:J301"/>
    <mergeCell ref="K298:K301"/>
    <mergeCell ref="L298:L301"/>
    <mergeCell ref="M298:M301"/>
    <mergeCell ref="O298:O301"/>
    <mergeCell ref="P298:R299"/>
    <mergeCell ref="S298:S299"/>
    <mergeCell ref="T298:T299"/>
    <mergeCell ref="U298:U299"/>
    <mergeCell ref="V298:V299"/>
    <mergeCell ref="W298:W299"/>
    <mergeCell ref="X298:X299"/>
    <mergeCell ref="Y298:Y299"/>
    <mergeCell ref="Z298:Z299"/>
    <mergeCell ref="AA298:AA299"/>
    <mergeCell ref="AB298:AB299"/>
    <mergeCell ref="AC298:AC299"/>
    <mergeCell ref="AD298:AD299"/>
    <mergeCell ref="AE298:AE299"/>
    <mergeCell ref="AF298:AF299"/>
    <mergeCell ref="AG298:AG299"/>
    <mergeCell ref="AH298:AH299"/>
    <mergeCell ref="AI298:AI299"/>
    <mergeCell ref="AJ298:AJ299"/>
    <mergeCell ref="AK298:AK299"/>
    <mergeCell ref="AL298:AL299"/>
    <mergeCell ref="AM298:AM299"/>
    <mergeCell ref="AN298:AN299"/>
    <mergeCell ref="AO298:AO299"/>
    <mergeCell ref="AP298:AP299"/>
    <mergeCell ref="AQ298:AQ299"/>
    <mergeCell ref="AR298:AR299"/>
    <mergeCell ref="AS298:AS299"/>
    <mergeCell ref="AV298:AV299"/>
    <mergeCell ref="AX298:AX301"/>
    <mergeCell ref="AY298:AY299"/>
    <mergeCell ref="BF298:BH298"/>
    <mergeCell ref="N299:N300"/>
    <mergeCell ref="AT299:AT300"/>
    <mergeCell ref="AW299:AW300"/>
    <mergeCell ref="BF299:BH299"/>
    <mergeCell ref="P300:P301"/>
    <mergeCell ref="Q300:Q301"/>
    <mergeCell ref="R300:R301"/>
    <mergeCell ref="S300:S301"/>
    <mergeCell ref="T300:T301"/>
    <mergeCell ref="U300:U301"/>
    <mergeCell ref="V300:V301"/>
    <mergeCell ref="W300:W301"/>
    <mergeCell ref="X300:X301"/>
    <mergeCell ref="Y300:Y301"/>
    <mergeCell ref="Z300:Z301"/>
    <mergeCell ref="AA300:AA301"/>
    <mergeCell ref="AB300:AB301"/>
    <mergeCell ref="AC300:AC301"/>
    <mergeCell ref="AD300:AD301"/>
    <mergeCell ref="AE300:AE301"/>
    <mergeCell ref="AF300:AF301"/>
    <mergeCell ref="AG300:AG301"/>
    <mergeCell ref="AH300:AH301"/>
    <mergeCell ref="AI300:AI301"/>
    <mergeCell ref="AJ300:AJ301"/>
    <mergeCell ref="AK300:AK301"/>
    <mergeCell ref="AL300:AL301"/>
    <mergeCell ref="AM300:AM301"/>
    <mergeCell ref="AN300:AN301"/>
    <mergeCell ref="AO300:AO301"/>
    <mergeCell ref="AP300:AP301"/>
    <mergeCell ref="AQ300:AQ301"/>
    <mergeCell ref="AR300:AR301"/>
    <mergeCell ref="AS300:AS301"/>
    <mergeCell ref="AV300:AV301"/>
    <mergeCell ref="AZ300:AZ301"/>
    <mergeCell ref="BA300:BA301"/>
    <mergeCell ref="BB300:BB301"/>
    <mergeCell ref="BC300:BC301"/>
    <mergeCell ref="BD300:BD301"/>
    <mergeCell ref="BE300:BE301"/>
    <mergeCell ref="BF300:BH300"/>
    <mergeCell ref="BF301:BH301"/>
    <mergeCell ref="A302:A305"/>
    <mergeCell ref="B302:F305"/>
    <mergeCell ref="G302:G305"/>
    <mergeCell ref="H302:H305"/>
    <mergeCell ref="I302:I305"/>
    <mergeCell ref="J302:J305"/>
    <mergeCell ref="K302:K305"/>
    <mergeCell ref="L302:L305"/>
    <mergeCell ref="M302:M305"/>
    <mergeCell ref="O302:O305"/>
    <mergeCell ref="P302:R303"/>
    <mergeCell ref="S302:S303"/>
    <mergeCell ref="T302:T303"/>
    <mergeCell ref="U302:U303"/>
    <mergeCell ref="V302:V303"/>
    <mergeCell ref="W302:W303"/>
    <mergeCell ref="X302:X303"/>
    <mergeCell ref="Y302:Y303"/>
    <mergeCell ref="Z302:Z303"/>
    <mergeCell ref="AA302:AA303"/>
    <mergeCell ref="AB302:AB303"/>
    <mergeCell ref="AC302:AC303"/>
    <mergeCell ref="AD302:AD303"/>
    <mergeCell ref="AE302:AE303"/>
    <mergeCell ref="AF302:AF303"/>
    <mergeCell ref="AG302:AG303"/>
    <mergeCell ref="AH302:AH303"/>
    <mergeCell ref="AI302:AI303"/>
    <mergeCell ref="AJ302:AJ303"/>
    <mergeCell ref="AK302:AK303"/>
    <mergeCell ref="AL302:AL303"/>
    <mergeCell ref="AM302:AM303"/>
    <mergeCell ref="AN302:AN303"/>
    <mergeCell ref="AO302:AO303"/>
    <mergeCell ref="AP302:AP303"/>
    <mergeCell ref="AQ302:AQ303"/>
    <mergeCell ref="AR302:AR303"/>
    <mergeCell ref="AS302:AS303"/>
    <mergeCell ref="AV302:AV303"/>
    <mergeCell ref="AX302:AX305"/>
    <mergeCell ref="AY302:AY303"/>
    <mergeCell ref="BF302:BH302"/>
    <mergeCell ref="N303:N304"/>
    <mergeCell ref="AT303:AT304"/>
    <mergeCell ref="AW303:AW304"/>
    <mergeCell ref="BF303:BH303"/>
    <mergeCell ref="P304:P305"/>
    <mergeCell ref="Q304:Q305"/>
    <mergeCell ref="R304:R305"/>
    <mergeCell ref="S304:S305"/>
    <mergeCell ref="T304:T305"/>
    <mergeCell ref="U304:U305"/>
    <mergeCell ref="V304:V305"/>
    <mergeCell ref="W304:W305"/>
    <mergeCell ref="X304:X305"/>
    <mergeCell ref="Y304:Y305"/>
    <mergeCell ref="Z304:Z305"/>
    <mergeCell ref="AA304:AA305"/>
    <mergeCell ref="AB304:AB305"/>
    <mergeCell ref="AC304:AC305"/>
    <mergeCell ref="AD304:AD305"/>
    <mergeCell ref="AE304:AE305"/>
    <mergeCell ref="AF304:AF305"/>
    <mergeCell ref="AG304:AG305"/>
    <mergeCell ref="AH304:AH305"/>
    <mergeCell ref="AI304:AI305"/>
    <mergeCell ref="AJ304:AJ305"/>
    <mergeCell ref="AK304:AK305"/>
    <mergeCell ref="AL304:AL305"/>
    <mergeCell ref="AM304:AM305"/>
    <mergeCell ref="AN304:AN305"/>
    <mergeCell ref="AO304:AO305"/>
    <mergeCell ref="AP304:AP305"/>
    <mergeCell ref="AQ304:AQ305"/>
    <mergeCell ref="AR304:AR305"/>
    <mergeCell ref="AS304:AS305"/>
    <mergeCell ref="AV304:AV305"/>
    <mergeCell ref="AZ304:AZ305"/>
    <mergeCell ref="BA304:BA305"/>
    <mergeCell ref="BB304:BB305"/>
    <mergeCell ref="BC304:BC305"/>
    <mergeCell ref="BD304:BD305"/>
    <mergeCell ref="BE304:BE305"/>
    <mergeCell ref="BF304:BH304"/>
    <mergeCell ref="BF305:BH305"/>
    <mergeCell ref="A306:A309"/>
    <mergeCell ref="B306:F309"/>
    <mergeCell ref="G306:G309"/>
    <mergeCell ref="H306:H309"/>
    <mergeCell ref="I306:I309"/>
    <mergeCell ref="J306:J309"/>
    <mergeCell ref="K306:K309"/>
    <mergeCell ref="L306:L309"/>
    <mergeCell ref="M306:M309"/>
    <mergeCell ref="O306:O309"/>
    <mergeCell ref="P306:R307"/>
    <mergeCell ref="S306:S307"/>
    <mergeCell ref="T306:T307"/>
    <mergeCell ref="U306:U307"/>
    <mergeCell ref="V306:V307"/>
    <mergeCell ref="W306:W307"/>
    <mergeCell ref="X306:X307"/>
    <mergeCell ref="Y306:Y307"/>
    <mergeCell ref="Z306:Z307"/>
    <mergeCell ref="AA306:AA307"/>
    <mergeCell ref="AB306:AB307"/>
    <mergeCell ref="AC306:AC307"/>
    <mergeCell ref="AD306:AD307"/>
    <mergeCell ref="AE306:AE307"/>
    <mergeCell ref="AF306:AF307"/>
    <mergeCell ref="AG306:AG307"/>
    <mergeCell ref="AH306:AH307"/>
    <mergeCell ref="AI306:AI307"/>
    <mergeCell ref="AJ306:AJ307"/>
    <mergeCell ref="AK306:AK307"/>
    <mergeCell ref="AL306:AL307"/>
    <mergeCell ref="AM306:AM307"/>
    <mergeCell ref="AN306:AN307"/>
    <mergeCell ref="AO306:AO307"/>
    <mergeCell ref="AP306:AP307"/>
    <mergeCell ref="AQ306:AQ307"/>
    <mergeCell ref="AR306:AR307"/>
    <mergeCell ref="AS306:AS307"/>
    <mergeCell ref="AV306:AV307"/>
    <mergeCell ref="AX306:AX309"/>
    <mergeCell ref="AY306:AY307"/>
    <mergeCell ref="BF306:BH306"/>
    <mergeCell ref="N307:N308"/>
    <mergeCell ref="AT307:AT308"/>
    <mergeCell ref="AW307:AW308"/>
    <mergeCell ref="BF307:BH307"/>
    <mergeCell ref="P308:P309"/>
    <mergeCell ref="Q308:Q309"/>
    <mergeCell ref="R308:R309"/>
    <mergeCell ref="S308:S309"/>
    <mergeCell ref="T308:T309"/>
    <mergeCell ref="U308:U309"/>
    <mergeCell ref="V308:V309"/>
    <mergeCell ref="W308:W309"/>
    <mergeCell ref="X308:X309"/>
    <mergeCell ref="Y308:Y309"/>
    <mergeCell ref="Z308:Z309"/>
    <mergeCell ref="AA308:AA309"/>
    <mergeCell ref="AB308:AB309"/>
    <mergeCell ref="AC308:AC309"/>
    <mergeCell ref="AD308:AD309"/>
    <mergeCell ref="AE308:AE309"/>
    <mergeCell ref="AF308:AF309"/>
    <mergeCell ref="AG308:AG309"/>
    <mergeCell ref="AH308:AH309"/>
    <mergeCell ref="AI308:AI309"/>
    <mergeCell ref="AJ308:AJ309"/>
    <mergeCell ref="AK308:AK309"/>
    <mergeCell ref="AL308:AL309"/>
    <mergeCell ref="AM308:AM309"/>
    <mergeCell ref="AN308:AN309"/>
    <mergeCell ref="AO308:AO309"/>
    <mergeCell ref="AP308:AP309"/>
    <mergeCell ref="AQ308:AQ309"/>
    <mergeCell ref="AR308:AR309"/>
    <mergeCell ref="AS308:AS309"/>
    <mergeCell ref="AV308:AV309"/>
    <mergeCell ref="AZ308:AZ309"/>
    <mergeCell ref="BA308:BA309"/>
    <mergeCell ref="BB308:BB309"/>
    <mergeCell ref="BC308:BC309"/>
    <mergeCell ref="BD308:BD309"/>
    <mergeCell ref="BE308:BE309"/>
    <mergeCell ref="BF308:BH308"/>
    <mergeCell ref="BF309:BH309"/>
    <mergeCell ref="A310:A313"/>
    <mergeCell ref="B310:F313"/>
    <mergeCell ref="G310:G313"/>
    <mergeCell ref="H310:H313"/>
    <mergeCell ref="I310:I313"/>
    <mergeCell ref="J310:J313"/>
    <mergeCell ref="K310:K313"/>
    <mergeCell ref="L310:L313"/>
    <mergeCell ref="M310:M313"/>
    <mergeCell ref="O310:O313"/>
    <mergeCell ref="P310:R311"/>
    <mergeCell ref="S310:S311"/>
    <mergeCell ref="T310:T311"/>
    <mergeCell ref="U310:U311"/>
    <mergeCell ref="V310:V311"/>
    <mergeCell ref="W310:W311"/>
    <mergeCell ref="X310:X311"/>
    <mergeCell ref="Y310:Y311"/>
    <mergeCell ref="Z310:Z311"/>
    <mergeCell ref="AA310:AA311"/>
    <mergeCell ref="AB310:AB311"/>
    <mergeCell ref="AC310:AC311"/>
    <mergeCell ref="AD310:AD311"/>
    <mergeCell ref="AE310:AE311"/>
    <mergeCell ref="AF310:AF311"/>
    <mergeCell ref="AG310:AG311"/>
    <mergeCell ref="AH310:AH311"/>
    <mergeCell ref="AI310:AI311"/>
    <mergeCell ref="AJ310:AJ311"/>
    <mergeCell ref="AK310:AK311"/>
    <mergeCell ref="AL310:AL311"/>
    <mergeCell ref="AM310:AM311"/>
    <mergeCell ref="AN310:AN311"/>
    <mergeCell ref="AO310:AO311"/>
    <mergeCell ref="AP310:AP311"/>
    <mergeCell ref="AQ310:AQ311"/>
    <mergeCell ref="AR310:AR311"/>
    <mergeCell ref="AS310:AS311"/>
    <mergeCell ref="AV310:AV311"/>
    <mergeCell ref="AX310:AX313"/>
    <mergeCell ref="AY310:AY311"/>
    <mergeCell ref="BF310:BH310"/>
    <mergeCell ref="N311:N312"/>
    <mergeCell ref="AT311:AT312"/>
    <mergeCell ref="AW311:AW312"/>
    <mergeCell ref="BF311:BH311"/>
    <mergeCell ref="P312:P313"/>
    <mergeCell ref="Q312:Q313"/>
    <mergeCell ref="R312:R313"/>
    <mergeCell ref="S312:S313"/>
    <mergeCell ref="T312:T313"/>
    <mergeCell ref="U312:U313"/>
    <mergeCell ref="V312:V313"/>
    <mergeCell ref="W312:W313"/>
    <mergeCell ref="X312:X313"/>
    <mergeCell ref="Y312:Y313"/>
    <mergeCell ref="Z312:Z313"/>
    <mergeCell ref="AA312:AA313"/>
    <mergeCell ref="AB312:AB313"/>
    <mergeCell ref="AC312:AC313"/>
    <mergeCell ref="AD312:AD313"/>
    <mergeCell ref="AE312:AE313"/>
    <mergeCell ref="AF312:AF313"/>
    <mergeCell ref="AG312:AG313"/>
    <mergeCell ref="AH312:AH313"/>
    <mergeCell ref="AI312:AI313"/>
    <mergeCell ref="AJ312:AJ313"/>
    <mergeCell ref="AK312:AK313"/>
    <mergeCell ref="AL312:AL313"/>
    <mergeCell ref="AM312:AM313"/>
    <mergeCell ref="AN312:AN313"/>
    <mergeCell ref="AO312:AO313"/>
    <mergeCell ref="AP312:AP313"/>
    <mergeCell ref="AQ312:AQ313"/>
    <mergeCell ref="AR312:AR313"/>
    <mergeCell ref="AS312:AS313"/>
    <mergeCell ref="AV312:AV313"/>
    <mergeCell ref="AZ312:AZ313"/>
    <mergeCell ref="BA312:BA313"/>
    <mergeCell ref="BB312:BB313"/>
    <mergeCell ref="BC312:BC313"/>
    <mergeCell ref="BD312:BD313"/>
    <mergeCell ref="BE312:BE313"/>
    <mergeCell ref="BF312:BH312"/>
    <mergeCell ref="BF313:BH313"/>
    <mergeCell ref="A314:A317"/>
    <mergeCell ref="B314:F317"/>
    <mergeCell ref="G314:G317"/>
    <mergeCell ref="H314:H317"/>
    <mergeCell ref="I314:I317"/>
    <mergeCell ref="J314:J317"/>
    <mergeCell ref="K314:K317"/>
    <mergeCell ref="L314:L317"/>
    <mergeCell ref="M314:M317"/>
    <mergeCell ref="O314:O317"/>
    <mergeCell ref="P314:R315"/>
    <mergeCell ref="S314:S315"/>
    <mergeCell ref="T314:T315"/>
    <mergeCell ref="U314:U315"/>
    <mergeCell ref="V314:V315"/>
    <mergeCell ref="W314:W315"/>
    <mergeCell ref="X314:X315"/>
    <mergeCell ref="Y314:Y315"/>
    <mergeCell ref="Z314:Z315"/>
    <mergeCell ref="AA314:AA315"/>
    <mergeCell ref="AB314:AB315"/>
    <mergeCell ref="AC314:AC315"/>
    <mergeCell ref="AD314:AD315"/>
    <mergeCell ref="AE314:AE315"/>
    <mergeCell ref="AF314:AF315"/>
    <mergeCell ref="AG314:AG315"/>
    <mergeCell ref="AH314:AH315"/>
    <mergeCell ref="AI314:AI315"/>
    <mergeCell ref="AJ314:AJ315"/>
    <mergeCell ref="AK314:AK315"/>
    <mergeCell ref="AL314:AL315"/>
    <mergeCell ref="AM314:AM315"/>
    <mergeCell ref="AN314:AN315"/>
    <mergeCell ref="AO314:AO315"/>
    <mergeCell ref="AP314:AP315"/>
    <mergeCell ref="AQ314:AQ315"/>
    <mergeCell ref="AR314:AR315"/>
    <mergeCell ref="AS314:AS315"/>
    <mergeCell ref="AV314:AV315"/>
    <mergeCell ref="AX314:AX317"/>
    <mergeCell ref="AY314:AY315"/>
    <mergeCell ref="BF314:BH314"/>
    <mergeCell ref="N315:N316"/>
    <mergeCell ref="AT315:AT316"/>
    <mergeCell ref="AW315:AW316"/>
    <mergeCell ref="BF315:BH315"/>
    <mergeCell ref="P316:P317"/>
    <mergeCell ref="Q316:Q317"/>
    <mergeCell ref="R316:R317"/>
    <mergeCell ref="S316:S317"/>
    <mergeCell ref="T316:T317"/>
    <mergeCell ref="U316:U317"/>
    <mergeCell ref="V316:V317"/>
    <mergeCell ref="W316:W317"/>
    <mergeCell ref="X316:X317"/>
    <mergeCell ref="Y316:Y317"/>
    <mergeCell ref="Z316:Z317"/>
    <mergeCell ref="AA316:AA317"/>
    <mergeCell ref="AB316:AB317"/>
    <mergeCell ref="AC316:AC317"/>
    <mergeCell ref="AD316:AD317"/>
    <mergeCell ref="AE316:AE317"/>
    <mergeCell ref="AF316:AF317"/>
    <mergeCell ref="AG316:AG317"/>
    <mergeCell ref="AH316:AH317"/>
    <mergeCell ref="AI316:AI317"/>
    <mergeCell ref="AJ316:AJ317"/>
    <mergeCell ref="AK316:AK317"/>
    <mergeCell ref="AL316:AL317"/>
    <mergeCell ref="AM316:AM317"/>
    <mergeCell ref="AN316:AN317"/>
    <mergeCell ref="AO316:AO317"/>
    <mergeCell ref="AP316:AP317"/>
    <mergeCell ref="AQ316:AQ317"/>
    <mergeCell ref="AR316:AR317"/>
    <mergeCell ref="AS316:AS317"/>
    <mergeCell ref="AV316:AV317"/>
    <mergeCell ref="AZ316:AZ317"/>
    <mergeCell ref="BA316:BA317"/>
    <mergeCell ref="BB316:BB317"/>
    <mergeCell ref="BC316:BC317"/>
    <mergeCell ref="BD316:BD317"/>
    <mergeCell ref="BE316:BE317"/>
    <mergeCell ref="BF316:BH316"/>
    <mergeCell ref="BF317:BH317"/>
    <mergeCell ref="A318:A321"/>
    <mergeCell ref="B318:F321"/>
    <mergeCell ref="G318:G321"/>
    <mergeCell ref="H318:H321"/>
    <mergeCell ref="I318:I321"/>
    <mergeCell ref="J318:J321"/>
    <mergeCell ref="K318:K321"/>
    <mergeCell ref="L318:L321"/>
    <mergeCell ref="M318:M321"/>
    <mergeCell ref="O318:O321"/>
    <mergeCell ref="P318:R319"/>
    <mergeCell ref="S318:S319"/>
    <mergeCell ref="T318:T319"/>
    <mergeCell ref="U318:U319"/>
    <mergeCell ref="V318:V319"/>
    <mergeCell ref="W318:W319"/>
    <mergeCell ref="X318:X319"/>
    <mergeCell ref="Y318:Y319"/>
    <mergeCell ref="Z318:Z319"/>
    <mergeCell ref="AA318:AA319"/>
    <mergeCell ref="AB318:AB319"/>
    <mergeCell ref="AC318:AC319"/>
    <mergeCell ref="AD318:AD319"/>
    <mergeCell ref="AE318:AE319"/>
    <mergeCell ref="AF318:AF319"/>
    <mergeCell ref="AG318:AG319"/>
    <mergeCell ref="AH318:AH319"/>
    <mergeCell ref="AI318:AI319"/>
    <mergeCell ref="AJ318:AJ319"/>
    <mergeCell ref="AK318:AK319"/>
    <mergeCell ref="AL318:AL319"/>
    <mergeCell ref="AM318:AM319"/>
    <mergeCell ref="AN318:AN319"/>
    <mergeCell ref="AO318:AO319"/>
    <mergeCell ref="AP318:AP319"/>
    <mergeCell ref="AQ318:AQ319"/>
    <mergeCell ref="AR318:AR319"/>
    <mergeCell ref="AS318:AS319"/>
    <mergeCell ref="AV318:AV319"/>
    <mergeCell ref="AX318:AX321"/>
    <mergeCell ref="AY318:AY319"/>
    <mergeCell ref="BF318:BH318"/>
    <mergeCell ref="N319:N320"/>
    <mergeCell ref="AT319:AT320"/>
    <mergeCell ref="AW319:AW320"/>
    <mergeCell ref="BF319:BH319"/>
    <mergeCell ref="P320:P321"/>
    <mergeCell ref="Q320:Q321"/>
    <mergeCell ref="R320:R321"/>
    <mergeCell ref="S320:S321"/>
    <mergeCell ref="T320:T321"/>
    <mergeCell ref="U320:U321"/>
    <mergeCell ref="V320:V321"/>
    <mergeCell ref="W320:W321"/>
    <mergeCell ref="X320:X321"/>
    <mergeCell ref="Y320:Y321"/>
    <mergeCell ref="Z320:Z321"/>
    <mergeCell ref="AA320:AA321"/>
    <mergeCell ref="AB320:AB321"/>
    <mergeCell ref="AC320:AC321"/>
    <mergeCell ref="AD320:AD321"/>
    <mergeCell ref="AE320:AE321"/>
    <mergeCell ref="AF320:AF321"/>
    <mergeCell ref="AG320:AG321"/>
    <mergeCell ref="AH320:AH321"/>
    <mergeCell ref="AI320:AI321"/>
    <mergeCell ref="AJ320:AJ321"/>
    <mergeCell ref="AK320:AK321"/>
    <mergeCell ref="AL320:AL321"/>
    <mergeCell ref="AM320:AM321"/>
    <mergeCell ref="AN320:AN321"/>
    <mergeCell ref="AO320:AO321"/>
    <mergeCell ref="AP320:AP321"/>
    <mergeCell ref="AQ320:AQ321"/>
    <mergeCell ref="AR320:AR321"/>
    <mergeCell ref="AS320:AS321"/>
    <mergeCell ref="AV320:AV321"/>
    <mergeCell ref="AZ320:AZ321"/>
    <mergeCell ref="BA320:BA321"/>
    <mergeCell ref="BB320:BB321"/>
    <mergeCell ref="BC320:BC321"/>
    <mergeCell ref="BD320:BD321"/>
    <mergeCell ref="BE320:BE321"/>
    <mergeCell ref="BF320:BH320"/>
    <mergeCell ref="BF321:BH321"/>
    <mergeCell ref="A322:A325"/>
    <mergeCell ref="B322:F325"/>
    <mergeCell ref="G322:G325"/>
    <mergeCell ref="H322:H325"/>
    <mergeCell ref="I322:I325"/>
    <mergeCell ref="J322:J325"/>
    <mergeCell ref="K322:K325"/>
    <mergeCell ref="L322:L325"/>
    <mergeCell ref="M322:M325"/>
    <mergeCell ref="O322:O325"/>
    <mergeCell ref="P322:R323"/>
    <mergeCell ref="S322:S323"/>
    <mergeCell ref="T322:T323"/>
    <mergeCell ref="U322:U323"/>
    <mergeCell ref="V322:V323"/>
    <mergeCell ref="W322:W323"/>
    <mergeCell ref="X322:X323"/>
    <mergeCell ref="Y322:Y323"/>
    <mergeCell ref="Z322:Z323"/>
    <mergeCell ref="AA322:AA323"/>
    <mergeCell ref="AB322:AB323"/>
    <mergeCell ref="AC322:AC323"/>
    <mergeCell ref="AD322:AD323"/>
    <mergeCell ref="AE322:AE323"/>
    <mergeCell ref="AF322:AF323"/>
    <mergeCell ref="AG322:AG323"/>
    <mergeCell ref="AH322:AH323"/>
    <mergeCell ref="AI322:AI323"/>
    <mergeCell ref="AJ322:AJ323"/>
    <mergeCell ref="AK322:AK323"/>
    <mergeCell ref="AL322:AL323"/>
    <mergeCell ref="AM322:AM323"/>
    <mergeCell ref="AN322:AN323"/>
    <mergeCell ref="AO322:AO323"/>
    <mergeCell ref="AP322:AP323"/>
    <mergeCell ref="AQ322:AQ323"/>
    <mergeCell ref="AR322:AR323"/>
    <mergeCell ref="AS322:AS323"/>
    <mergeCell ref="AV322:AV323"/>
    <mergeCell ref="AX322:AX325"/>
    <mergeCell ref="AY322:AY323"/>
    <mergeCell ref="BF322:BH322"/>
    <mergeCell ref="N323:N324"/>
    <mergeCell ref="AT323:AT324"/>
    <mergeCell ref="AW323:AW324"/>
    <mergeCell ref="BF323:BH323"/>
    <mergeCell ref="P324:P325"/>
    <mergeCell ref="Q324:Q325"/>
    <mergeCell ref="R324:R325"/>
    <mergeCell ref="S324:S325"/>
    <mergeCell ref="T324:T325"/>
    <mergeCell ref="U324:U325"/>
    <mergeCell ref="V324:V325"/>
    <mergeCell ref="W324:W325"/>
    <mergeCell ref="X324:X325"/>
    <mergeCell ref="Y324:Y325"/>
    <mergeCell ref="Z324:Z325"/>
    <mergeCell ref="AA324:AA325"/>
    <mergeCell ref="AB324:AB325"/>
    <mergeCell ref="AC324:AC325"/>
    <mergeCell ref="AD324:AD325"/>
    <mergeCell ref="AE324:AE325"/>
    <mergeCell ref="AF324:AF325"/>
    <mergeCell ref="AG324:AG325"/>
    <mergeCell ref="AH324:AH325"/>
    <mergeCell ref="AI324:AI325"/>
    <mergeCell ref="AJ324:AJ325"/>
    <mergeCell ref="AK324:AK325"/>
    <mergeCell ref="AL324:AL325"/>
    <mergeCell ref="AM324:AM325"/>
    <mergeCell ref="AN324:AN325"/>
    <mergeCell ref="AO324:AO325"/>
    <mergeCell ref="AP324:AP325"/>
    <mergeCell ref="AQ324:AQ325"/>
    <mergeCell ref="AR324:AR325"/>
    <mergeCell ref="AS324:AS325"/>
    <mergeCell ref="AV324:AV325"/>
    <mergeCell ref="AZ324:AZ325"/>
    <mergeCell ref="BA324:BA325"/>
    <mergeCell ref="BB324:BB325"/>
    <mergeCell ref="BC324:BC325"/>
    <mergeCell ref="BD324:BD325"/>
    <mergeCell ref="BE324:BE325"/>
    <mergeCell ref="BF324:BH324"/>
    <mergeCell ref="BF325:BH325"/>
    <mergeCell ref="A326:A329"/>
    <mergeCell ref="B326:F329"/>
    <mergeCell ref="G326:G329"/>
    <mergeCell ref="H326:H329"/>
    <mergeCell ref="I326:I329"/>
    <mergeCell ref="J326:J329"/>
    <mergeCell ref="K326:K329"/>
    <mergeCell ref="L326:L329"/>
    <mergeCell ref="M326:M329"/>
    <mergeCell ref="O326:O329"/>
    <mergeCell ref="P326:R327"/>
    <mergeCell ref="S326:S327"/>
    <mergeCell ref="T326:T327"/>
    <mergeCell ref="U326:U327"/>
    <mergeCell ref="V326:V327"/>
    <mergeCell ref="W326:W327"/>
    <mergeCell ref="X326:X327"/>
    <mergeCell ref="Y326:Y327"/>
    <mergeCell ref="Z326:Z327"/>
    <mergeCell ref="AA326:AA327"/>
    <mergeCell ref="AB326:AB327"/>
    <mergeCell ref="AC326:AC327"/>
    <mergeCell ref="AD326:AD327"/>
    <mergeCell ref="AE326:AE327"/>
    <mergeCell ref="AF326:AF327"/>
    <mergeCell ref="AG326:AG327"/>
    <mergeCell ref="AH326:AH327"/>
    <mergeCell ref="AI326:AI327"/>
    <mergeCell ref="AJ326:AJ327"/>
    <mergeCell ref="AK326:AK327"/>
    <mergeCell ref="AL326:AL327"/>
    <mergeCell ref="AM326:AM327"/>
    <mergeCell ref="AN326:AN327"/>
    <mergeCell ref="AO326:AO327"/>
    <mergeCell ref="AP326:AP327"/>
    <mergeCell ref="AQ326:AQ327"/>
    <mergeCell ref="AR326:AR327"/>
    <mergeCell ref="AS326:AS327"/>
    <mergeCell ref="AV326:AV327"/>
    <mergeCell ref="AX326:AX329"/>
    <mergeCell ref="AY326:AY327"/>
    <mergeCell ref="BF326:BH326"/>
    <mergeCell ref="N327:N328"/>
    <mergeCell ref="AT327:AT328"/>
    <mergeCell ref="AW327:AW328"/>
    <mergeCell ref="BF327:BH327"/>
    <mergeCell ref="P328:P329"/>
    <mergeCell ref="Q328:Q329"/>
    <mergeCell ref="R328:R329"/>
    <mergeCell ref="S328:S329"/>
    <mergeCell ref="T328:T329"/>
    <mergeCell ref="U328:U329"/>
    <mergeCell ref="V328:V329"/>
    <mergeCell ref="W328:W329"/>
    <mergeCell ref="X328:X329"/>
    <mergeCell ref="Y328:Y329"/>
    <mergeCell ref="Z328:Z329"/>
    <mergeCell ref="AA328:AA329"/>
    <mergeCell ref="AB328:AB329"/>
    <mergeCell ref="AC328:AC329"/>
    <mergeCell ref="AD328:AD329"/>
    <mergeCell ref="AE328:AE329"/>
    <mergeCell ref="AF328:AF329"/>
    <mergeCell ref="AG328:AG329"/>
    <mergeCell ref="AH328:AH329"/>
    <mergeCell ref="AI328:AI329"/>
    <mergeCell ref="AJ328:AJ329"/>
    <mergeCell ref="AK328:AK329"/>
    <mergeCell ref="AL328:AL329"/>
    <mergeCell ref="AM328:AM329"/>
    <mergeCell ref="AN328:AN329"/>
    <mergeCell ref="AO328:AO329"/>
    <mergeCell ref="AP328:AP329"/>
    <mergeCell ref="AQ328:AQ329"/>
    <mergeCell ref="AR328:AR329"/>
    <mergeCell ref="AS328:AS329"/>
    <mergeCell ref="AV328:AV329"/>
    <mergeCell ref="AZ328:AZ329"/>
    <mergeCell ref="BA328:BA329"/>
    <mergeCell ref="BB328:BB329"/>
    <mergeCell ref="BC328:BC329"/>
    <mergeCell ref="BD328:BD329"/>
    <mergeCell ref="BE328:BE329"/>
    <mergeCell ref="BF328:BH328"/>
    <mergeCell ref="BF329:BH329"/>
    <mergeCell ref="A330:A333"/>
    <mergeCell ref="B330:F333"/>
    <mergeCell ref="G330:G333"/>
    <mergeCell ref="H330:H333"/>
    <mergeCell ref="I330:I333"/>
    <mergeCell ref="J330:J333"/>
    <mergeCell ref="K330:K333"/>
    <mergeCell ref="L330:L333"/>
    <mergeCell ref="M330:M333"/>
    <mergeCell ref="O330:O333"/>
    <mergeCell ref="P330:R331"/>
    <mergeCell ref="S330:S331"/>
    <mergeCell ref="T330:T331"/>
    <mergeCell ref="U330:U331"/>
    <mergeCell ref="V330:V331"/>
    <mergeCell ref="W330:W331"/>
    <mergeCell ref="X330:X331"/>
    <mergeCell ref="Y330:Y331"/>
    <mergeCell ref="Z330:Z331"/>
    <mergeCell ref="AA330:AA331"/>
    <mergeCell ref="AB330:AB331"/>
    <mergeCell ref="AC330:AC331"/>
    <mergeCell ref="AD330:AD331"/>
    <mergeCell ref="AE330:AE331"/>
    <mergeCell ref="AF330:AF331"/>
    <mergeCell ref="AG330:AG331"/>
    <mergeCell ref="AH330:AH331"/>
    <mergeCell ref="AI330:AI331"/>
    <mergeCell ref="AJ330:AJ331"/>
    <mergeCell ref="AK330:AK331"/>
    <mergeCell ref="AL330:AL331"/>
    <mergeCell ref="AM330:AM331"/>
    <mergeCell ref="AN330:AN331"/>
    <mergeCell ref="AO330:AO331"/>
    <mergeCell ref="AP330:AP331"/>
    <mergeCell ref="AQ330:AQ331"/>
    <mergeCell ref="AR330:AR331"/>
    <mergeCell ref="AS330:AS331"/>
    <mergeCell ref="AV330:AV331"/>
    <mergeCell ref="AX330:AX333"/>
    <mergeCell ref="AY330:AY331"/>
    <mergeCell ref="BF330:BH330"/>
    <mergeCell ref="N331:N332"/>
    <mergeCell ref="AT331:AT332"/>
    <mergeCell ref="AW331:AW332"/>
    <mergeCell ref="BF331:BH331"/>
    <mergeCell ref="P332:P333"/>
    <mergeCell ref="Q332:Q333"/>
    <mergeCell ref="R332:R333"/>
    <mergeCell ref="S332:S333"/>
    <mergeCell ref="T332:T333"/>
    <mergeCell ref="U332:U333"/>
    <mergeCell ref="V332:V333"/>
    <mergeCell ref="W332:W333"/>
    <mergeCell ref="X332:X333"/>
    <mergeCell ref="Y332:Y333"/>
    <mergeCell ref="Z332:Z333"/>
    <mergeCell ref="AA332:AA333"/>
    <mergeCell ref="AB332:AB333"/>
    <mergeCell ref="AC332:AC333"/>
    <mergeCell ref="AD332:AD333"/>
    <mergeCell ref="AE332:AE333"/>
    <mergeCell ref="AF332:AF333"/>
    <mergeCell ref="AG332:AG333"/>
    <mergeCell ref="AH332:AH333"/>
    <mergeCell ref="AI332:AI333"/>
    <mergeCell ref="AJ332:AJ333"/>
    <mergeCell ref="AK332:AK333"/>
    <mergeCell ref="AL332:AL333"/>
    <mergeCell ref="AM332:AM333"/>
    <mergeCell ref="AN332:AN333"/>
    <mergeCell ref="AO332:AO333"/>
    <mergeCell ref="AP332:AP333"/>
    <mergeCell ref="AQ332:AQ333"/>
    <mergeCell ref="AR332:AR333"/>
    <mergeCell ref="AS332:AS333"/>
    <mergeCell ref="AV332:AV333"/>
    <mergeCell ref="AZ332:AZ333"/>
    <mergeCell ref="BA332:BA333"/>
    <mergeCell ref="BB332:BB333"/>
    <mergeCell ref="BC332:BC333"/>
    <mergeCell ref="BD332:BD333"/>
    <mergeCell ref="BE332:BE333"/>
    <mergeCell ref="BF332:BH332"/>
    <mergeCell ref="BF333:BH333"/>
    <mergeCell ref="A334:A337"/>
    <mergeCell ref="B334:F337"/>
    <mergeCell ref="G334:G337"/>
    <mergeCell ref="H334:H337"/>
    <mergeCell ref="I334:I337"/>
    <mergeCell ref="J334:J337"/>
    <mergeCell ref="K334:K337"/>
    <mergeCell ref="L334:L337"/>
    <mergeCell ref="M334:M337"/>
    <mergeCell ref="O334:O337"/>
    <mergeCell ref="P334:R335"/>
    <mergeCell ref="S334:S335"/>
    <mergeCell ref="T334:T335"/>
    <mergeCell ref="U334:U335"/>
    <mergeCell ref="V334:V335"/>
    <mergeCell ref="W334:W335"/>
    <mergeCell ref="X334:X335"/>
    <mergeCell ref="Y334:Y335"/>
    <mergeCell ref="Z334:Z335"/>
    <mergeCell ref="AA334:AA335"/>
    <mergeCell ref="AB334:AB335"/>
    <mergeCell ref="AC334:AC335"/>
    <mergeCell ref="AD334:AD335"/>
    <mergeCell ref="AE334:AE335"/>
    <mergeCell ref="AF334:AF335"/>
    <mergeCell ref="AG334:AG335"/>
    <mergeCell ref="AH334:AH335"/>
    <mergeCell ref="AI334:AI335"/>
    <mergeCell ref="AJ334:AJ335"/>
    <mergeCell ref="AK334:AK335"/>
    <mergeCell ref="AL334:AL335"/>
    <mergeCell ref="AM334:AM335"/>
    <mergeCell ref="AN334:AN335"/>
    <mergeCell ref="AO334:AO335"/>
    <mergeCell ref="AP334:AP335"/>
    <mergeCell ref="AQ334:AQ335"/>
    <mergeCell ref="AR334:AR335"/>
    <mergeCell ref="AS334:AS335"/>
    <mergeCell ref="AV334:AV335"/>
    <mergeCell ref="AX334:AX337"/>
    <mergeCell ref="AY334:AY335"/>
    <mergeCell ref="BF334:BH334"/>
    <mergeCell ref="N335:N336"/>
    <mergeCell ref="AT335:AT336"/>
    <mergeCell ref="AW335:AW336"/>
    <mergeCell ref="BF335:BH335"/>
    <mergeCell ref="P336:P337"/>
    <mergeCell ref="Q336:Q337"/>
    <mergeCell ref="R336:R337"/>
    <mergeCell ref="S336:S337"/>
    <mergeCell ref="T336:T337"/>
    <mergeCell ref="U336:U337"/>
    <mergeCell ref="V336:V337"/>
    <mergeCell ref="W336:W337"/>
    <mergeCell ref="X336:X337"/>
    <mergeCell ref="Y336:Y337"/>
    <mergeCell ref="Z336:Z337"/>
    <mergeCell ref="AA336:AA337"/>
    <mergeCell ref="AB336:AB337"/>
    <mergeCell ref="AC336:AC337"/>
    <mergeCell ref="AD336:AD337"/>
    <mergeCell ref="AE336:AE337"/>
    <mergeCell ref="AF336:AF337"/>
    <mergeCell ref="AG336:AG337"/>
    <mergeCell ref="AH336:AH337"/>
    <mergeCell ref="AI336:AI337"/>
    <mergeCell ref="AJ336:AJ337"/>
    <mergeCell ref="AK336:AK337"/>
    <mergeCell ref="AL336:AL337"/>
    <mergeCell ref="AM336:AM337"/>
    <mergeCell ref="AN336:AN337"/>
    <mergeCell ref="AO336:AO337"/>
    <mergeCell ref="AP336:AP337"/>
    <mergeCell ref="AQ336:AQ337"/>
    <mergeCell ref="AR336:AR337"/>
    <mergeCell ref="AS336:AS337"/>
    <mergeCell ref="AV336:AV337"/>
    <mergeCell ref="AZ336:AZ337"/>
    <mergeCell ref="BA336:BA337"/>
    <mergeCell ref="BB336:BB337"/>
    <mergeCell ref="BC336:BC337"/>
    <mergeCell ref="BD336:BD337"/>
    <mergeCell ref="BE336:BE337"/>
    <mergeCell ref="BF336:BH336"/>
    <mergeCell ref="BF337:BH337"/>
    <mergeCell ref="A338:A341"/>
    <mergeCell ref="B338:F341"/>
    <mergeCell ref="G338:G341"/>
    <mergeCell ref="H338:H341"/>
    <mergeCell ref="I338:I341"/>
    <mergeCell ref="J338:J341"/>
    <mergeCell ref="K338:K341"/>
    <mergeCell ref="L338:L341"/>
    <mergeCell ref="M338:M341"/>
    <mergeCell ref="O338:O341"/>
    <mergeCell ref="P338:R339"/>
    <mergeCell ref="S338:S339"/>
    <mergeCell ref="T338:T339"/>
    <mergeCell ref="U338:U339"/>
    <mergeCell ref="V338:V339"/>
    <mergeCell ref="W338:W339"/>
    <mergeCell ref="X338:X339"/>
    <mergeCell ref="Y338:Y339"/>
    <mergeCell ref="Z338:Z339"/>
    <mergeCell ref="AA338:AA339"/>
    <mergeCell ref="AB338:AB339"/>
    <mergeCell ref="AC338:AC339"/>
    <mergeCell ref="AD338:AD339"/>
    <mergeCell ref="AE338:AE339"/>
    <mergeCell ref="AF338:AF339"/>
    <mergeCell ref="AG338:AG339"/>
    <mergeCell ref="AH338:AH339"/>
    <mergeCell ref="AI338:AI339"/>
    <mergeCell ref="AJ338:AJ339"/>
    <mergeCell ref="AK338:AK339"/>
    <mergeCell ref="AL338:AL339"/>
    <mergeCell ref="AM338:AM339"/>
    <mergeCell ref="AN338:AN339"/>
    <mergeCell ref="AO338:AO339"/>
    <mergeCell ref="AP338:AP339"/>
    <mergeCell ref="AQ338:AQ339"/>
    <mergeCell ref="AR338:AR339"/>
    <mergeCell ref="AS338:AS339"/>
    <mergeCell ref="AV338:AV339"/>
    <mergeCell ref="AX338:AX341"/>
    <mergeCell ref="AY338:AY339"/>
    <mergeCell ref="BF338:BH338"/>
    <mergeCell ref="N339:N340"/>
    <mergeCell ref="AT339:AT340"/>
    <mergeCell ref="AW339:AW340"/>
    <mergeCell ref="BF339:BH339"/>
    <mergeCell ref="P340:P341"/>
    <mergeCell ref="Q340:Q341"/>
    <mergeCell ref="R340:R341"/>
    <mergeCell ref="S340:S341"/>
    <mergeCell ref="T340:T341"/>
    <mergeCell ref="U340:U341"/>
    <mergeCell ref="V340:V341"/>
    <mergeCell ref="W340:W341"/>
    <mergeCell ref="X340:X341"/>
    <mergeCell ref="Y340:Y341"/>
    <mergeCell ref="Z340:Z341"/>
    <mergeCell ref="AA340:AA341"/>
    <mergeCell ref="AB340:AB341"/>
    <mergeCell ref="AC340:AC341"/>
    <mergeCell ref="AD340:AD341"/>
    <mergeCell ref="AE340:AE341"/>
    <mergeCell ref="AF340:AF341"/>
    <mergeCell ref="AG340:AG341"/>
    <mergeCell ref="AH340:AH341"/>
    <mergeCell ref="AI340:AI341"/>
    <mergeCell ref="AJ340:AJ341"/>
    <mergeCell ref="AK340:AK341"/>
    <mergeCell ref="AL340:AL341"/>
    <mergeCell ref="AM340:AM341"/>
    <mergeCell ref="AN340:AN341"/>
    <mergeCell ref="AO340:AO341"/>
    <mergeCell ref="AP340:AP341"/>
    <mergeCell ref="AQ340:AQ341"/>
    <mergeCell ref="AR340:AR341"/>
    <mergeCell ref="AS340:AS341"/>
    <mergeCell ref="AV340:AV341"/>
    <mergeCell ref="AZ340:AZ341"/>
    <mergeCell ref="BA340:BA341"/>
    <mergeCell ref="BB340:BB341"/>
    <mergeCell ref="BC340:BC341"/>
    <mergeCell ref="BD340:BD341"/>
    <mergeCell ref="BE340:BE341"/>
    <mergeCell ref="BF340:BH340"/>
    <mergeCell ref="BF341:BH341"/>
    <mergeCell ref="A342:A345"/>
    <mergeCell ref="B342:F345"/>
    <mergeCell ref="G342:G345"/>
    <mergeCell ref="H342:H345"/>
    <mergeCell ref="I342:I345"/>
    <mergeCell ref="J342:J345"/>
    <mergeCell ref="K342:K345"/>
    <mergeCell ref="L342:L345"/>
    <mergeCell ref="M342:M345"/>
    <mergeCell ref="O342:O345"/>
    <mergeCell ref="P342:R343"/>
    <mergeCell ref="S342:S343"/>
    <mergeCell ref="T342:T343"/>
    <mergeCell ref="U342:U343"/>
    <mergeCell ref="V342:V343"/>
    <mergeCell ref="W342:W343"/>
    <mergeCell ref="X342:X343"/>
    <mergeCell ref="Y342:Y343"/>
    <mergeCell ref="Z342:Z343"/>
    <mergeCell ref="AA342:AA343"/>
    <mergeCell ref="AB342:AB343"/>
    <mergeCell ref="AC342:AC343"/>
    <mergeCell ref="AD342:AD343"/>
    <mergeCell ref="AE342:AE343"/>
    <mergeCell ref="AF342:AF343"/>
    <mergeCell ref="AG342:AG343"/>
    <mergeCell ref="AH342:AH343"/>
    <mergeCell ref="AI342:AI343"/>
    <mergeCell ref="AJ342:AJ343"/>
    <mergeCell ref="AK342:AK343"/>
    <mergeCell ref="AL342:AL343"/>
    <mergeCell ref="AM342:AM343"/>
    <mergeCell ref="AN342:AN343"/>
    <mergeCell ref="AO342:AO343"/>
    <mergeCell ref="AP342:AP343"/>
    <mergeCell ref="AQ342:AQ343"/>
    <mergeCell ref="AR342:AR343"/>
    <mergeCell ref="AS342:AS343"/>
    <mergeCell ref="AV342:AV343"/>
    <mergeCell ref="AX342:AX345"/>
    <mergeCell ref="AY342:AY343"/>
    <mergeCell ref="BF342:BH342"/>
    <mergeCell ref="N343:N344"/>
    <mergeCell ref="AT343:AT344"/>
    <mergeCell ref="AW343:AW344"/>
    <mergeCell ref="BF343:BH343"/>
    <mergeCell ref="P344:P345"/>
    <mergeCell ref="Q344:Q345"/>
    <mergeCell ref="R344:R345"/>
    <mergeCell ref="S344:S345"/>
    <mergeCell ref="T344:T345"/>
    <mergeCell ref="U344:U345"/>
    <mergeCell ref="V344:V345"/>
    <mergeCell ref="W344:W345"/>
    <mergeCell ref="X344:X345"/>
    <mergeCell ref="Y344:Y345"/>
    <mergeCell ref="Z344:Z345"/>
    <mergeCell ref="AA344:AA345"/>
    <mergeCell ref="AB344:AB345"/>
    <mergeCell ref="AC344:AC345"/>
    <mergeCell ref="AD344:AD345"/>
    <mergeCell ref="AE344:AE345"/>
    <mergeCell ref="AF344:AF345"/>
    <mergeCell ref="AG344:AG345"/>
    <mergeCell ref="AH344:AH345"/>
    <mergeCell ref="AI344:AI345"/>
    <mergeCell ref="AJ344:AJ345"/>
    <mergeCell ref="AK344:AK345"/>
    <mergeCell ref="AL344:AL345"/>
    <mergeCell ref="AM344:AM345"/>
    <mergeCell ref="AN344:AN345"/>
    <mergeCell ref="AO344:AO345"/>
    <mergeCell ref="AP344:AP345"/>
    <mergeCell ref="AQ344:AQ345"/>
    <mergeCell ref="AR344:AR345"/>
    <mergeCell ref="AS344:AS345"/>
    <mergeCell ref="AV344:AV345"/>
    <mergeCell ref="AZ344:AZ345"/>
    <mergeCell ref="BA344:BA345"/>
    <mergeCell ref="BB344:BB345"/>
    <mergeCell ref="BC344:BC345"/>
    <mergeCell ref="BD344:BD345"/>
    <mergeCell ref="BE344:BE345"/>
    <mergeCell ref="BF344:BH344"/>
    <mergeCell ref="BF345:BH345"/>
    <mergeCell ref="A346:A349"/>
    <mergeCell ref="B346:F349"/>
    <mergeCell ref="G346:G349"/>
    <mergeCell ref="H346:H349"/>
    <mergeCell ref="I346:I349"/>
    <mergeCell ref="J346:J349"/>
    <mergeCell ref="K346:K349"/>
    <mergeCell ref="L346:L349"/>
    <mergeCell ref="M346:M349"/>
    <mergeCell ref="O346:O349"/>
    <mergeCell ref="P346:R347"/>
    <mergeCell ref="S346:S347"/>
    <mergeCell ref="T346:T347"/>
    <mergeCell ref="U346:U347"/>
    <mergeCell ref="V346:V347"/>
    <mergeCell ref="W346:W347"/>
    <mergeCell ref="X346:X347"/>
    <mergeCell ref="Y346:Y347"/>
    <mergeCell ref="Z346:Z347"/>
    <mergeCell ref="AA346:AA347"/>
    <mergeCell ref="AB346:AB347"/>
    <mergeCell ref="AC346:AC347"/>
    <mergeCell ref="AD346:AD347"/>
    <mergeCell ref="AE346:AE347"/>
    <mergeCell ref="AF346:AF347"/>
    <mergeCell ref="AG346:AG347"/>
    <mergeCell ref="AH346:AH347"/>
    <mergeCell ref="AI346:AI347"/>
    <mergeCell ref="AJ346:AJ347"/>
    <mergeCell ref="AK346:AK347"/>
    <mergeCell ref="AL346:AL347"/>
    <mergeCell ref="AM346:AM347"/>
    <mergeCell ref="AN346:AN347"/>
    <mergeCell ref="AO346:AO347"/>
    <mergeCell ref="AP346:AP347"/>
    <mergeCell ref="AQ346:AQ347"/>
    <mergeCell ref="AR346:AR347"/>
    <mergeCell ref="AS346:AS347"/>
    <mergeCell ref="AV346:AV347"/>
    <mergeCell ref="AX346:AX349"/>
    <mergeCell ref="AY346:AY347"/>
    <mergeCell ref="BF346:BH346"/>
    <mergeCell ref="N347:N348"/>
    <mergeCell ref="AT347:AT348"/>
    <mergeCell ref="AW347:AW348"/>
    <mergeCell ref="BF347:BH347"/>
    <mergeCell ref="P348:P349"/>
    <mergeCell ref="Q348:Q349"/>
    <mergeCell ref="R348:R349"/>
    <mergeCell ref="S348:S349"/>
    <mergeCell ref="T348:T349"/>
    <mergeCell ref="U348:U349"/>
    <mergeCell ref="V348:V349"/>
    <mergeCell ref="W348:W349"/>
    <mergeCell ref="X348:X349"/>
    <mergeCell ref="Y348:Y349"/>
    <mergeCell ref="Z348:Z349"/>
    <mergeCell ref="AA348:AA349"/>
    <mergeCell ref="AB348:AB349"/>
    <mergeCell ref="AC348:AC349"/>
    <mergeCell ref="AD348:AD349"/>
    <mergeCell ref="AE348:AE349"/>
    <mergeCell ref="AF348:AF349"/>
    <mergeCell ref="AG348:AG349"/>
    <mergeCell ref="AH348:AH349"/>
    <mergeCell ref="AI348:AI349"/>
    <mergeCell ref="AJ348:AJ349"/>
    <mergeCell ref="AK348:AK349"/>
    <mergeCell ref="AL348:AL349"/>
    <mergeCell ref="AM348:AM349"/>
    <mergeCell ref="AN348:AN349"/>
    <mergeCell ref="AO348:AO349"/>
    <mergeCell ref="AP348:AP349"/>
    <mergeCell ref="AQ348:AQ349"/>
    <mergeCell ref="AR348:AR349"/>
    <mergeCell ref="AS348:AS349"/>
    <mergeCell ref="AV348:AV349"/>
    <mergeCell ref="AZ348:AZ349"/>
    <mergeCell ref="BA348:BA349"/>
    <mergeCell ref="BB348:BB349"/>
    <mergeCell ref="BC348:BC349"/>
    <mergeCell ref="BD348:BD349"/>
    <mergeCell ref="BE348:BE349"/>
    <mergeCell ref="BF348:BH348"/>
    <mergeCell ref="BF349:BH349"/>
    <mergeCell ref="A350:A353"/>
    <mergeCell ref="B350:F353"/>
    <mergeCell ref="G350:G353"/>
    <mergeCell ref="H350:H353"/>
    <mergeCell ref="I350:I353"/>
    <mergeCell ref="J350:J353"/>
    <mergeCell ref="K350:K353"/>
    <mergeCell ref="L350:L353"/>
    <mergeCell ref="M350:M353"/>
    <mergeCell ref="O350:O353"/>
    <mergeCell ref="P350:R351"/>
    <mergeCell ref="S350:S351"/>
    <mergeCell ref="T350:T351"/>
    <mergeCell ref="U350:U351"/>
    <mergeCell ref="V350:V351"/>
    <mergeCell ref="W350:W351"/>
    <mergeCell ref="X350:X351"/>
    <mergeCell ref="Y350:Y351"/>
    <mergeCell ref="Z350:Z351"/>
    <mergeCell ref="AA350:AA351"/>
    <mergeCell ref="AB350:AB351"/>
    <mergeCell ref="AC350:AC351"/>
    <mergeCell ref="AD350:AD351"/>
    <mergeCell ref="AE350:AE351"/>
    <mergeCell ref="AF350:AF351"/>
    <mergeCell ref="AG350:AG351"/>
    <mergeCell ref="AH350:AH351"/>
    <mergeCell ref="AI350:AI351"/>
    <mergeCell ref="AJ350:AJ351"/>
    <mergeCell ref="AK350:AK351"/>
    <mergeCell ref="AL350:AL351"/>
    <mergeCell ref="AM350:AM351"/>
    <mergeCell ref="AN350:AN351"/>
    <mergeCell ref="AO350:AO351"/>
    <mergeCell ref="AP350:AP351"/>
    <mergeCell ref="AQ350:AQ351"/>
    <mergeCell ref="AR350:AR351"/>
    <mergeCell ref="AS350:AS351"/>
    <mergeCell ref="AV350:AV351"/>
    <mergeCell ref="AX350:AX353"/>
    <mergeCell ref="AY350:AY351"/>
    <mergeCell ref="BF350:BH350"/>
    <mergeCell ref="N351:N352"/>
    <mergeCell ref="AT351:AT352"/>
    <mergeCell ref="AW351:AW352"/>
    <mergeCell ref="BF351:BH351"/>
    <mergeCell ref="P352:P353"/>
    <mergeCell ref="Q352:Q353"/>
    <mergeCell ref="R352:R353"/>
    <mergeCell ref="S352:S353"/>
    <mergeCell ref="T352:T353"/>
    <mergeCell ref="U352:U353"/>
    <mergeCell ref="V352:V353"/>
    <mergeCell ref="W352:W353"/>
    <mergeCell ref="X352:X353"/>
    <mergeCell ref="Y352:Y353"/>
    <mergeCell ref="Z352:Z353"/>
    <mergeCell ref="AA352:AA353"/>
    <mergeCell ref="AB352:AB353"/>
    <mergeCell ref="AC352:AC353"/>
    <mergeCell ref="AD352:AD353"/>
    <mergeCell ref="AE352:AE353"/>
    <mergeCell ref="AF352:AF353"/>
    <mergeCell ref="AG352:AG353"/>
    <mergeCell ref="AH352:AH353"/>
    <mergeCell ref="AI352:AI353"/>
    <mergeCell ref="AJ352:AJ353"/>
    <mergeCell ref="AK352:AK353"/>
    <mergeCell ref="AL352:AL353"/>
    <mergeCell ref="AM352:AM353"/>
    <mergeCell ref="AN352:AN353"/>
    <mergeCell ref="AO352:AO353"/>
    <mergeCell ref="AP352:AP353"/>
    <mergeCell ref="AQ352:AQ353"/>
    <mergeCell ref="AR352:AR353"/>
    <mergeCell ref="AS352:AS353"/>
    <mergeCell ref="AV352:AV353"/>
    <mergeCell ref="AZ352:AZ353"/>
    <mergeCell ref="BA352:BA353"/>
    <mergeCell ref="BB352:BB353"/>
    <mergeCell ref="BC352:BC353"/>
    <mergeCell ref="BD352:BD353"/>
    <mergeCell ref="BE352:BE353"/>
    <mergeCell ref="BF352:BH352"/>
    <mergeCell ref="BF353:BH353"/>
    <mergeCell ref="A354:A357"/>
    <mergeCell ref="B354:F357"/>
    <mergeCell ref="G354:G357"/>
    <mergeCell ref="H354:H357"/>
    <mergeCell ref="I354:I357"/>
    <mergeCell ref="J354:J357"/>
    <mergeCell ref="K354:K357"/>
    <mergeCell ref="L354:L357"/>
    <mergeCell ref="M354:M357"/>
    <mergeCell ref="O354:O357"/>
    <mergeCell ref="P354:R355"/>
    <mergeCell ref="S354:S355"/>
    <mergeCell ref="T354:T355"/>
    <mergeCell ref="U354:U355"/>
    <mergeCell ref="V354:V355"/>
    <mergeCell ref="W354:W355"/>
    <mergeCell ref="X354:X355"/>
    <mergeCell ref="Y354:Y355"/>
    <mergeCell ref="Z354:Z355"/>
    <mergeCell ref="AA354:AA355"/>
    <mergeCell ref="AB354:AB355"/>
    <mergeCell ref="AC354:AC355"/>
    <mergeCell ref="AD354:AD355"/>
    <mergeCell ref="AE354:AE355"/>
    <mergeCell ref="AF354:AF355"/>
    <mergeCell ref="AG354:AG355"/>
    <mergeCell ref="AH354:AH355"/>
    <mergeCell ref="AI354:AI355"/>
    <mergeCell ref="AJ354:AJ355"/>
    <mergeCell ref="AK354:AK355"/>
    <mergeCell ref="AL354:AL355"/>
    <mergeCell ref="AM354:AM355"/>
    <mergeCell ref="AN354:AN355"/>
    <mergeCell ref="AO354:AO355"/>
    <mergeCell ref="AP354:AP355"/>
    <mergeCell ref="AQ354:AQ355"/>
    <mergeCell ref="AR354:AR355"/>
    <mergeCell ref="AS354:AS355"/>
    <mergeCell ref="AV354:AV355"/>
    <mergeCell ref="AX354:AX357"/>
    <mergeCell ref="AY354:AY355"/>
    <mergeCell ref="BF354:BH354"/>
    <mergeCell ref="N355:N356"/>
    <mergeCell ref="AT355:AT356"/>
    <mergeCell ref="AW355:AW356"/>
    <mergeCell ref="BF355:BH355"/>
    <mergeCell ref="P356:P357"/>
    <mergeCell ref="Q356:Q357"/>
    <mergeCell ref="R356:R357"/>
    <mergeCell ref="S356:S357"/>
    <mergeCell ref="T356:T357"/>
    <mergeCell ref="U356:U357"/>
    <mergeCell ref="V356:V357"/>
    <mergeCell ref="W356:W357"/>
    <mergeCell ref="X356:X357"/>
    <mergeCell ref="Y356:Y357"/>
    <mergeCell ref="Z356:Z357"/>
    <mergeCell ref="AA356:AA357"/>
    <mergeCell ref="AB356:AB357"/>
    <mergeCell ref="AC356:AC357"/>
    <mergeCell ref="AD356:AD357"/>
    <mergeCell ref="AE356:AE357"/>
    <mergeCell ref="AF356:AF357"/>
    <mergeCell ref="AG356:AG357"/>
    <mergeCell ref="AH356:AH357"/>
    <mergeCell ref="AI356:AI357"/>
    <mergeCell ref="AJ356:AJ357"/>
    <mergeCell ref="AK356:AK357"/>
    <mergeCell ref="AL356:AL357"/>
    <mergeCell ref="AM356:AM357"/>
    <mergeCell ref="AN356:AN357"/>
    <mergeCell ref="AO356:AO357"/>
    <mergeCell ref="AP356:AP357"/>
    <mergeCell ref="AQ356:AQ357"/>
    <mergeCell ref="AR356:AR357"/>
    <mergeCell ref="AS356:AS357"/>
    <mergeCell ref="AV356:AV357"/>
    <mergeCell ref="AZ356:AZ357"/>
    <mergeCell ref="BA356:BA357"/>
    <mergeCell ref="BB356:BB357"/>
    <mergeCell ref="BC356:BC357"/>
    <mergeCell ref="BD356:BD357"/>
    <mergeCell ref="BE356:BE357"/>
    <mergeCell ref="BF356:BH356"/>
    <mergeCell ref="BF357:BH357"/>
    <mergeCell ref="A358:A361"/>
    <mergeCell ref="B358:F361"/>
    <mergeCell ref="G358:G361"/>
    <mergeCell ref="H358:H361"/>
    <mergeCell ref="I358:I361"/>
    <mergeCell ref="J358:J361"/>
    <mergeCell ref="K358:K361"/>
    <mergeCell ref="L358:L361"/>
    <mergeCell ref="M358:M361"/>
    <mergeCell ref="O358:O361"/>
    <mergeCell ref="P358:R359"/>
    <mergeCell ref="S358:S359"/>
    <mergeCell ref="T358:T359"/>
    <mergeCell ref="U358:U359"/>
    <mergeCell ref="V358:V359"/>
    <mergeCell ref="W358:W359"/>
    <mergeCell ref="X358:X359"/>
    <mergeCell ref="Y358:Y359"/>
    <mergeCell ref="Z358:Z359"/>
    <mergeCell ref="AA358:AA359"/>
    <mergeCell ref="AB358:AB359"/>
    <mergeCell ref="AC358:AC359"/>
    <mergeCell ref="AD358:AD359"/>
    <mergeCell ref="AE358:AE359"/>
    <mergeCell ref="AF358:AF359"/>
    <mergeCell ref="AG358:AG359"/>
    <mergeCell ref="AH358:AH359"/>
    <mergeCell ref="AI358:AI359"/>
    <mergeCell ref="AJ358:AJ359"/>
    <mergeCell ref="AK358:AK359"/>
    <mergeCell ref="AL358:AL359"/>
    <mergeCell ref="AM358:AM359"/>
    <mergeCell ref="AN358:AN359"/>
    <mergeCell ref="AO358:AO359"/>
    <mergeCell ref="AP358:AP359"/>
    <mergeCell ref="AQ358:AQ359"/>
    <mergeCell ref="AR358:AR359"/>
    <mergeCell ref="AS358:AS359"/>
    <mergeCell ref="AV358:AV359"/>
    <mergeCell ref="AX358:AX361"/>
    <mergeCell ref="AY358:AY359"/>
    <mergeCell ref="BF358:BH358"/>
    <mergeCell ref="N359:N360"/>
    <mergeCell ref="AT359:AT360"/>
    <mergeCell ref="AW359:AW360"/>
    <mergeCell ref="BF359:BH359"/>
    <mergeCell ref="P360:P361"/>
    <mergeCell ref="Q360:Q361"/>
    <mergeCell ref="R360:R361"/>
    <mergeCell ref="S360:S361"/>
    <mergeCell ref="T360:T361"/>
    <mergeCell ref="U360:U361"/>
    <mergeCell ref="V360:V361"/>
    <mergeCell ref="W360:W361"/>
    <mergeCell ref="X360:X361"/>
    <mergeCell ref="Y360:Y361"/>
    <mergeCell ref="Z360:Z361"/>
    <mergeCell ref="AA360:AA361"/>
    <mergeCell ref="AB360:AB361"/>
    <mergeCell ref="AC360:AC361"/>
    <mergeCell ref="AD360:AD361"/>
    <mergeCell ref="AE360:AE361"/>
    <mergeCell ref="AF360:AF361"/>
    <mergeCell ref="AG360:AG361"/>
    <mergeCell ref="AH360:AH361"/>
    <mergeCell ref="AI360:AI361"/>
    <mergeCell ref="AJ360:AJ361"/>
    <mergeCell ref="AK360:AK361"/>
    <mergeCell ref="AL360:AL361"/>
    <mergeCell ref="AM360:AM361"/>
    <mergeCell ref="AN360:AN361"/>
    <mergeCell ref="AO360:AO361"/>
    <mergeCell ref="AP360:AP361"/>
    <mergeCell ref="AQ360:AQ361"/>
    <mergeCell ref="AR360:AR361"/>
    <mergeCell ref="AS360:AS361"/>
    <mergeCell ref="AV360:AV361"/>
    <mergeCell ref="AZ360:AZ361"/>
    <mergeCell ref="BA360:BA361"/>
    <mergeCell ref="BB360:BB361"/>
    <mergeCell ref="BC360:BC361"/>
    <mergeCell ref="BD360:BD361"/>
    <mergeCell ref="BE360:BE361"/>
    <mergeCell ref="BF360:BH360"/>
    <mergeCell ref="BF361:BH361"/>
    <mergeCell ref="A362:A365"/>
    <mergeCell ref="B362:F365"/>
    <mergeCell ref="G362:G365"/>
    <mergeCell ref="H362:H365"/>
    <mergeCell ref="I362:I365"/>
    <mergeCell ref="J362:J365"/>
    <mergeCell ref="K362:K365"/>
    <mergeCell ref="L362:L365"/>
    <mergeCell ref="M362:M365"/>
    <mergeCell ref="O362:O365"/>
    <mergeCell ref="P362:R363"/>
    <mergeCell ref="S362:S363"/>
    <mergeCell ref="T362:T363"/>
    <mergeCell ref="U362:U363"/>
    <mergeCell ref="V362:V363"/>
    <mergeCell ref="W362:W363"/>
    <mergeCell ref="X362:X363"/>
    <mergeCell ref="Y362:Y363"/>
    <mergeCell ref="Z362:Z363"/>
    <mergeCell ref="AA362:AA363"/>
    <mergeCell ref="AB362:AB363"/>
    <mergeCell ref="AC362:AC363"/>
    <mergeCell ref="AD362:AD363"/>
    <mergeCell ref="AE362:AE363"/>
    <mergeCell ref="AF362:AF363"/>
    <mergeCell ref="AG362:AG363"/>
    <mergeCell ref="AH362:AH363"/>
    <mergeCell ref="AI362:AI363"/>
    <mergeCell ref="AJ362:AJ363"/>
    <mergeCell ref="AK362:AK363"/>
    <mergeCell ref="AL362:AL363"/>
    <mergeCell ref="AM362:AM363"/>
    <mergeCell ref="AN362:AN363"/>
    <mergeCell ref="AO362:AO363"/>
    <mergeCell ref="AP362:AP363"/>
    <mergeCell ref="AQ362:AQ363"/>
    <mergeCell ref="AR362:AR363"/>
    <mergeCell ref="AS362:AS363"/>
    <mergeCell ref="AV362:AV363"/>
    <mergeCell ref="AX362:AX365"/>
    <mergeCell ref="AY362:AY363"/>
    <mergeCell ref="BF362:BH362"/>
    <mergeCell ref="N363:N364"/>
    <mergeCell ref="AT363:AT364"/>
    <mergeCell ref="AW363:AW364"/>
    <mergeCell ref="BF363:BH363"/>
    <mergeCell ref="P364:P365"/>
    <mergeCell ref="Q364:Q365"/>
    <mergeCell ref="R364:R365"/>
    <mergeCell ref="S364:S365"/>
    <mergeCell ref="T364:T365"/>
    <mergeCell ref="U364:U365"/>
    <mergeCell ref="V364:V365"/>
    <mergeCell ref="W364:W365"/>
    <mergeCell ref="X364:X365"/>
    <mergeCell ref="Y364:Y365"/>
    <mergeCell ref="Z364:Z365"/>
    <mergeCell ref="AA364:AA365"/>
    <mergeCell ref="AB364:AB365"/>
    <mergeCell ref="AC364:AC365"/>
    <mergeCell ref="AD364:AD365"/>
    <mergeCell ref="AE364:AE365"/>
    <mergeCell ref="AF364:AF365"/>
    <mergeCell ref="AG364:AG365"/>
    <mergeCell ref="AH364:AH365"/>
    <mergeCell ref="AI364:AI365"/>
    <mergeCell ref="AJ364:AJ365"/>
    <mergeCell ref="AK364:AK365"/>
    <mergeCell ref="AL364:AL365"/>
    <mergeCell ref="AM364:AM365"/>
    <mergeCell ref="AN364:AN365"/>
    <mergeCell ref="AO364:AO365"/>
    <mergeCell ref="AP364:AP365"/>
    <mergeCell ref="AQ364:AQ365"/>
    <mergeCell ref="AR364:AR365"/>
    <mergeCell ref="AS364:AS365"/>
    <mergeCell ref="AV364:AV365"/>
    <mergeCell ref="AZ364:AZ365"/>
    <mergeCell ref="BA364:BA365"/>
    <mergeCell ref="BB364:BB365"/>
    <mergeCell ref="BC364:BC365"/>
    <mergeCell ref="BD364:BD365"/>
    <mergeCell ref="BE364:BE365"/>
    <mergeCell ref="BF364:BH364"/>
    <mergeCell ref="BF365:BH365"/>
    <mergeCell ref="A366:A369"/>
    <mergeCell ref="B366:F369"/>
    <mergeCell ref="G366:G369"/>
    <mergeCell ref="H366:H369"/>
    <mergeCell ref="I366:I369"/>
    <mergeCell ref="J366:J369"/>
    <mergeCell ref="K366:K369"/>
    <mergeCell ref="L366:L369"/>
    <mergeCell ref="M366:M369"/>
    <mergeCell ref="O366:O369"/>
    <mergeCell ref="P366:R367"/>
    <mergeCell ref="S366:S367"/>
    <mergeCell ref="T366:T367"/>
    <mergeCell ref="U366:U367"/>
    <mergeCell ref="V366:V367"/>
    <mergeCell ref="W366:W367"/>
    <mergeCell ref="X366:X367"/>
    <mergeCell ref="Y366:Y367"/>
    <mergeCell ref="Z366:Z367"/>
    <mergeCell ref="AA366:AA367"/>
    <mergeCell ref="AB366:AB367"/>
    <mergeCell ref="AC366:AC367"/>
    <mergeCell ref="AD366:AD367"/>
    <mergeCell ref="AE366:AE367"/>
    <mergeCell ref="AF366:AF367"/>
    <mergeCell ref="AG366:AG367"/>
    <mergeCell ref="AH366:AH367"/>
    <mergeCell ref="AI366:AI367"/>
    <mergeCell ref="AJ366:AJ367"/>
    <mergeCell ref="AK366:AK367"/>
    <mergeCell ref="AL366:AL367"/>
    <mergeCell ref="AM366:AM367"/>
    <mergeCell ref="AN366:AN367"/>
    <mergeCell ref="AO366:AO367"/>
    <mergeCell ref="AP366:AP367"/>
    <mergeCell ref="AQ366:AQ367"/>
    <mergeCell ref="AR366:AR367"/>
    <mergeCell ref="AS366:AS367"/>
    <mergeCell ref="AV366:AV367"/>
    <mergeCell ref="AX366:AX369"/>
    <mergeCell ref="AY366:AY367"/>
    <mergeCell ref="BF366:BH366"/>
    <mergeCell ref="N367:N368"/>
    <mergeCell ref="AT367:AT368"/>
    <mergeCell ref="AW367:AW368"/>
    <mergeCell ref="BF367:BH367"/>
    <mergeCell ref="P368:P369"/>
    <mergeCell ref="Q368:Q369"/>
    <mergeCell ref="R368:R369"/>
    <mergeCell ref="S368:S369"/>
    <mergeCell ref="T368:T369"/>
    <mergeCell ref="U368:U369"/>
    <mergeCell ref="V368:V369"/>
    <mergeCell ref="W368:W369"/>
    <mergeCell ref="X368:X369"/>
    <mergeCell ref="Y368:Y369"/>
    <mergeCell ref="Z368:Z369"/>
    <mergeCell ref="AA368:AA369"/>
    <mergeCell ref="AB368:AB369"/>
    <mergeCell ref="AC368:AC369"/>
    <mergeCell ref="AD368:AD369"/>
    <mergeCell ref="AE368:AE369"/>
    <mergeCell ref="AF368:AF369"/>
    <mergeCell ref="AG368:AG369"/>
    <mergeCell ref="AH368:AH369"/>
    <mergeCell ref="AI368:AI369"/>
    <mergeCell ref="AJ368:AJ369"/>
    <mergeCell ref="AK368:AK369"/>
    <mergeCell ref="AL368:AL369"/>
    <mergeCell ref="AM368:AM369"/>
    <mergeCell ref="AN368:AN369"/>
    <mergeCell ref="AO368:AO369"/>
    <mergeCell ref="AP368:AP369"/>
    <mergeCell ref="AQ368:AQ369"/>
    <mergeCell ref="AR368:AR369"/>
    <mergeCell ref="AS368:AS369"/>
    <mergeCell ref="AV368:AV369"/>
    <mergeCell ref="AZ368:AZ369"/>
    <mergeCell ref="BA368:BA369"/>
    <mergeCell ref="BB368:BB369"/>
    <mergeCell ref="BC368:BC369"/>
    <mergeCell ref="BD368:BD369"/>
    <mergeCell ref="BE368:BE369"/>
    <mergeCell ref="BF368:BH368"/>
    <mergeCell ref="BF369:BH369"/>
    <mergeCell ref="A370:A373"/>
    <mergeCell ref="B370:F373"/>
    <mergeCell ref="G370:G373"/>
    <mergeCell ref="H370:H373"/>
    <mergeCell ref="I370:I373"/>
    <mergeCell ref="J370:J373"/>
    <mergeCell ref="K370:K373"/>
    <mergeCell ref="L370:L373"/>
    <mergeCell ref="M370:M373"/>
    <mergeCell ref="O370:O373"/>
    <mergeCell ref="P370:R371"/>
    <mergeCell ref="S370:S371"/>
    <mergeCell ref="T370:T371"/>
    <mergeCell ref="U370:U371"/>
    <mergeCell ref="V370:V371"/>
    <mergeCell ref="W370:W371"/>
    <mergeCell ref="X370:X371"/>
    <mergeCell ref="Y370:Y371"/>
    <mergeCell ref="Z370:Z371"/>
    <mergeCell ref="AA370:AA371"/>
    <mergeCell ref="AB370:AB371"/>
    <mergeCell ref="AC370:AC371"/>
    <mergeCell ref="AD370:AD371"/>
    <mergeCell ref="AE370:AE371"/>
    <mergeCell ref="AF370:AF371"/>
    <mergeCell ref="AG370:AG371"/>
    <mergeCell ref="AH370:AH371"/>
    <mergeCell ref="AI370:AI371"/>
    <mergeCell ref="AJ370:AJ371"/>
    <mergeCell ref="AK370:AK371"/>
    <mergeCell ref="AL370:AL371"/>
    <mergeCell ref="AM370:AM371"/>
    <mergeCell ref="AN370:AN371"/>
    <mergeCell ref="AO370:AO371"/>
    <mergeCell ref="AP370:AP371"/>
    <mergeCell ref="AQ370:AQ371"/>
    <mergeCell ref="AR370:AR371"/>
    <mergeCell ref="AS370:AS371"/>
    <mergeCell ref="AV370:AV371"/>
    <mergeCell ref="AX370:AX373"/>
    <mergeCell ref="AY370:AY371"/>
    <mergeCell ref="BF370:BH370"/>
    <mergeCell ref="N371:N372"/>
    <mergeCell ref="AT371:AT372"/>
    <mergeCell ref="AW371:AW372"/>
    <mergeCell ref="BF371:BH371"/>
    <mergeCell ref="P372:P373"/>
    <mergeCell ref="Q372:Q373"/>
    <mergeCell ref="R372:R373"/>
    <mergeCell ref="S372:S373"/>
    <mergeCell ref="T372:T373"/>
    <mergeCell ref="U372:U373"/>
    <mergeCell ref="V372:V373"/>
    <mergeCell ref="W372:W373"/>
    <mergeCell ref="X372:X373"/>
    <mergeCell ref="Y372:Y373"/>
    <mergeCell ref="Z372:Z373"/>
    <mergeCell ref="AA372:AA373"/>
    <mergeCell ref="AB372:AB373"/>
    <mergeCell ref="AC372:AC373"/>
    <mergeCell ref="AD372:AD373"/>
    <mergeCell ref="AE372:AE373"/>
    <mergeCell ref="AF372:AF373"/>
    <mergeCell ref="AG372:AG373"/>
    <mergeCell ref="AH372:AH373"/>
    <mergeCell ref="AI372:AI373"/>
    <mergeCell ref="AJ372:AJ373"/>
    <mergeCell ref="AK372:AK373"/>
    <mergeCell ref="AL372:AL373"/>
    <mergeCell ref="AM372:AM373"/>
    <mergeCell ref="AN372:AN373"/>
    <mergeCell ref="AO372:AO373"/>
    <mergeCell ref="AP372:AP373"/>
    <mergeCell ref="AQ372:AQ373"/>
    <mergeCell ref="AR372:AR373"/>
    <mergeCell ref="AS372:AS373"/>
    <mergeCell ref="AV372:AV373"/>
    <mergeCell ref="AZ372:AZ373"/>
    <mergeCell ref="BA372:BA373"/>
    <mergeCell ref="BB372:BB373"/>
    <mergeCell ref="BC372:BC373"/>
    <mergeCell ref="BD372:BD373"/>
    <mergeCell ref="BE372:BE373"/>
    <mergeCell ref="BF372:BH372"/>
    <mergeCell ref="BF373:BH373"/>
    <mergeCell ref="A374:A377"/>
    <mergeCell ref="B374:F377"/>
    <mergeCell ref="G374:G377"/>
    <mergeCell ref="H374:H377"/>
    <mergeCell ref="I374:I377"/>
    <mergeCell ref="J374:J377"/>
    <mergeCell ref="K374:K377"/>
    <mergeCell ref="L374:L377"/>
    <mergeCell ref="M374:M377"/>
    <mergeCell ref="O374:O377"/>
    <mergeCell ref="P374:R375"/>
    <mergeCell ref="S374:S375"/>
    <mergeCell ref="T374:T375"/>
    <mergeCell ref="U374:U375"/>
    <mergeCell ref="V374:V375"/>
    <mergeCell ref="W374:W375"/>
    <mergeCell ref="X374:X375"/>
    <mergeCell ref="Y374:Y375"/>
    <mergeCell ref="Z374:Z375"/>
    <mergeCell ref="AA374:AA375"/>
    <mergeCell ref="AB374:AB375"/>
    <mergeCell ref="AC374:AC375"/>
    <mergeCell ref="AD374:AD375"/>
    <mergeCell ref="AE374:AE375"/>
    <mergeCell ref="AF374:AF375"/>
    <mergeCell ref="AG374:AG375"/>
    <mergeCell ref="AH374:AH375"/>
    <mergeCell ref="AI374:AI375"/>
    <mergeCell ref="AJ374:AJ375"/>
    <mergeCell ref="AK374:AK375"/>
    <mergeCell ref="AL374:AL375"/>
    <mergeCell ref="AM374:AM375"/>
    <mergeCell ref="AN374:AN375"/>
    <mergeCell ref="AO374:AO375"/>
    <mergeCell ref="AP374:AP375"/>
    <mergeCell ref="AQ374:AQ375"/>
    <mergeCell ref="AR374:AR375"/>
    <mergeCell ref="AS374:AS375"/>
    <mergeCell ref="AV374:AV375"/>
    <mergeCell ref="AX374:AX377"/>
    <mergeCell ref="AY374:AY375"/>
    <mergeCell ref="BF374:BH374"/>
    <mergeCell ref="N375:N376"/>
    <mergeCell ref="AT375:AT376"/>
    <mergeCell ref="AW375:AW376"/>
    <mergeCell ref="BF375:BH375"/>
    <mergeCell ref="P376:P377"/>
    <mergeCell ref="Q376:Q377"/>
    <mergeCell ref="R376:R377"/>
    <mergeCell ref="S376:S377"/>
    <mergeCell ref="T376:T377"/>
    <mergeCell ref="U376:U377"/>
    <mergeCell ref="V376:V377"/>
    <mergeCell ref="W376:W377"/>
    <mergeCell ref="X376:X377"/>
    <mergeCell ref="Y376:Y377"/>
    <mergeCell ref="Z376:Z377"/>
    <mergeCell ref="AA376:AA377"/>
    <mergeCell ref="AB376:AB377"/>
    <mergeCell ref="AC376:AC377"/>
    <mergeCell ref="AD376:AD377"/>
    <mergeCell ref="AE376:AE377"/>
    <mergeCell ref="AF376:AF377"/>
    <mergeCell ref="AG376:AG377"/>
    <mergeCell ref="AH376:AH377"/>
    <mergeCell ref="AI376:AI377"/>
    <mergeCell ref="AJ376:AJ377"/>
    <mergeCell ref="AK376:AK377"/>
    <mergeCell ref="AL376:AL377"/>
    <mergeCell ref="AM376:AM377"/>
    <mergeCell ref="AN376:AN377"/>
    <mergeCell ref="AO376:AO377"/>
    <mergeCell ref="AP376:AP377"/>
    <mergeCell ref="AQ376:AQ377"/>
    <mergeCell ref="AR376:AR377"/>
    <mergeCell ref="AS376:AS377"/>
    <mergeCell ref="AV376:AV377"/>
    <mergeCell ref="AZ376:AZ377"/>
    <mergeCell ref="BA376:BA377"/>
    <mergeCell ref="BB376:BB377"/>
    <mergeCell ref="BC376:BC377"/>
    <mergeCell ref="BD376:BD377"/>
    <mergeCell ref="BE376:BE377"/>
    <mergeCell ref="BF376:BH376"/>
    <mergeCell ref="BF377:BH377"/>
    <mergeCell ref="A378:A381"/>
    <mergeCell ref="B378:F381"/>
    <mergeCell ref="G378:G381"/>
    <mergeCell ref="H378:H381"/>
    <mergeCell ref="I378:I381"/>
    <mergeCell ref="J378:J381"/>
    <mergeCell ref="K378:K381"/>
    <mergeCell ref="L378:L381"/>
    <mergeCell ref="M378:M381"/>
    <mergeCell ref="O378:O381"/>
    <mergeCell ref="P378:R379"/>
    <mergeCell ref="S378:S379"/>
    <mergeCell ref="T378:T379"/>
    <mergeCell ref="U378:U379"/>
    <mergeCell ref="V378:V379"/>
    <mergeCell ref="W378:W379"/>
    <mergeCell ref="X378:X379"/>
    <mergeCell ref="Y378:Y379"/>
    <mergeCell ref="Z378:Z379"/>
    <mergeCell ref="AA378:AA379"/>
    <mergeCell ref="AB378:AB379"/>
    <mergeCell ref="AC378:AC379"/>
    <mergeCell ref="AD378:AD379"/>
    <mergeCell ref="AE378:AE379"/>
    <mergeCell ref="AF378:AF379"/>
    <mergeCell ref="AG378:AG379"/>
    <mergeCell ref="AH378:AH379"/>
    <mergeCell ref="AI378:AI379"/>
    <mergeCell ref="AJ378:AJ379"/>
    <mergeCell ref="AK378:AK379"/>
    <mergeCell ref="AL378:AL379"/>
    <mergeCell ref="AM378:AM379"/>
    <mergeCell ref="AN378:AN379"/>
    <mergeCell ref="AO378:AO379"/>
    <mergeCell ref="AP378:AP379"/>
    <mergeCell ref="AQ378:AQ379"/>
    <mergeCell ref="AR378:AR379"/>
    <mergeCell ref="AS378:AS379"/>
    <mergeCell ref="AV378:AV379"/>
    <mergeCell ref="AX378:AX381"/>
    <mergeCell ref="AY378:AY379"/>
    <mergeCell ref="BF378:BH378"/>
    <mergeCell ref="N379:N380"/>
    <mergeCell ref="AT379:AT380"/>
    <mergeCell ref="AW379:AW380"/>
    <mergeCell ref="BF379:BH379"/>
    <mergeCell ref="P380:P381"/>
    <mergeCell ref="Q380:Q381"/>
    <mergeCell ref="R380:R381"/>
    <mergeCell ref="S380:S381"/>
    <mergeCell ref="T380:T381"/>
    <mergeCell ref="U380:U381"/>
    <mergeCell ref="V380:V381"/>
    <mergeCell ref="W380:W381"/>
    <mergeCell ref="X380:X381"/>
    <mergeCell ref="Y380:Y381"/>
    <mergeCell ref="Z380:Z381"/>
    <mergeCell ref="AA380:AA381"/>
    <mergeCell ref="AB380:AB381"/>
    <mergeCell ref="AC380:AC381"/>
    <mergeCell ref="AD380:AD381"/>
    <mergeCell ref="AE380:AE381"/>
    <mergeCell ref="AF380:AF381"/>
    <mergeCell ref="AG380:AG381"/>
    <mergeCell ref="AH380:AH381"/>
    <mergeCell ref="AI380:AI381"/>
    <mergeCell ref="AJ380:AJ381"/>
    <mergeCell ref="AK380:AK381"/>
    <mergeCell ref="AL380:AL381"/>
    <mergeCell ref="AM380:AM381"/>
    <mergeCell ref="AN380:AN381"/>
    <mergeCell ref="AO380:AO381"/>
    <mergeCell ref="AP380:AP381"/>
    <mergeCell ref="AQ380:AQ381"/>
    <mergeCell ref="AR380:AR381"/>
    <mergeCell ref="AS380:AS381"/>
    <mergeCell ref="AV380:AV381"/>
    <mergeCell ref="AZ380:AZ381"/>
    <mergeCell ref="BA380:BA381"/>
    <mergeCell ref="BB380:BB381"/>
    <mergeCell ref="BC380:BC381"/>
    <mergeCell ref="BD380:BD381"/>
    <mergeCell ref="BE380:BE381"/>
    <mergeCell ref="BF380:BH380"/>
    <mergeCell ref="BF381:BH381"/>
    <mergeCell ref="A382:A385"/>
    <mergeCell ref="B382:F385"/>
    <mergeCell ref="G382:G385"/>
    <mergeCell ref="H382:H385"/>
    <mergeCell ref="I382:I385"/>
    <mergeCell ref="J382:J385"/>
    <mergeCell ref="K382:K385"/>
    <mergeCell ref="L382:L385"/>
    <mergeCell ref="M382:M385"/>
    <mergeCell ref="O382:O385"/>
    <mergeCell ref="P382:R383"/>
    <mergeCell ref="S382:S383"/>
    <mergeCell ref="T382:T383"/>
    <mergeCell ref="U382:U383"/>
    <mergeCell ref="V382:V383"/>
    <mergeCell ref="W382:W383"/>
    <mergeCell ref="X382:X383"/>
    <mergeCell ref="Y382:Y383"/>
    <mergeCell ref="Z382:Z383"/>
    <mergeCell ref="AA382:AA383"/>
    <mergeCell ref="AB382:AB383"/>
    <mergeCell ref="AC382:AC383"/>
    <mergeCell ref="AD382:AD383"/>
    <mergeCell ref="AE382:AE383"/>
    <mergeCell ref="AF382:AF383"/>
    <mergeCell ref="AG382:AG383"/>
    <mergeCell ref="AH382:AH383"/>
    <mergeCell ref="AI382:AI383"/>
    <mergeCell ref="AJ382:AJ383"/>
    <mergeCell ref="AK382:AK383"/>
    <mergeCell ref="AL382:AL383"/>
    <mergeCell ref="AM382:AM383"/>
    <mergeCell ref="AN382:AN383"/>
    <mergeCell ref="AO382:AO383"/>
    <mergeCell ref="AP382:AP383"/>
    <mergeCell ref="AQ382:AQ383"/>
    <mergeCell ref="AR382:AR383"/>
    <mergeCell ref="AS382:AS383"/>
    <mergeCell ref="AV382:AV383"/>
    <mergeCell ref="AX382:AX385"/>
    <mergeCell ref="AY382:AY383"/>
    <mergeCell ref="BF382:BH382"/>
    <mergeCell ref="N383:N384"/>
    <mergeCell ref="AT383:AT384"/>
    <mergeCell ref="AW383:AW384"/>
    <mergeCell ref="BF383:BH383"/>
    <mergeCell ref="P384:P385"/>
    <mergeCell ref="Q384:Q385"/>
    <mergeCell ref="R384:R385"/>
    <mergeCell ref="S384:S385"/>
    <mergeCell ref="T384:T385"/>
    <mergeCell ref="U384:U385"/>
    <mergeCell ref="V384:V385"/>
    <mergeCell ref="W384:W385"/>
    <mergeCell ref="X384:X385"/>
    <mergeCell ref="Y384:Y385"/>
    <mergeCell ref="Z384:Z385"/>
    <mergeCell ref="AA384:AA385"/>
    <mergeCell ref="AB384:AB385"/>
    <mergeCell ref="AC384:AC385"/>
    <mergeCell ref="AD384:AD385"/>
    <mergeCell ref="AE384:AE385"/>
    <mergeCell ref="AF384:AF385"/>
    <mergeCell ref="AG384:AG385"/>
    <mergeCell ref="AH384:AH385"/>
    <mergeCell ref="AI384:AI385"/>
    <mergeCell ref="AJ384:AJ385"/>
    <mergeCell ref="AK384:AK385"/>
    <mergeCell ref="AL384:AL385"/>
    <mergeCell ref="AM384:AM385"/>
    <mergeCell ref="AN384:AN385"/>
    <mergeCell ref="AO384:AO385"/>
    <mergeCell ref="AP384:AP385"/>
    <mergeCell ref="AQ384:AQ385"/>
    <mergeCell ref="AR384:AR385"/>
    <mergeCell ref="AS384:AS385"/>
    <mergeCell ref="AV384:AV385"/>
    <mergeCell ref="AZ384:AZ385"/>
    <mergeCell ref="BA384:BA385"/>
    <mergeCell ref="BB384:BB385"/>
    <mergeCell ref="BC384:BC385"/>
    <mergeCell ref="BD384:BD385"/>
    <mergeCell ref="BE384:BE385"/>
    <mergeCell ref="BF384:BH384"/>
    <mergeCell ref="BF385:BH385"/>
    <mergeCell ref="A386:A389"/>
    <mergeCell ref="B386:F389"/>
    <mergeCell ref="G386:G389"/>
    <mergeCell ref="H386:H389"/>
    <mergeCell ref="I386:I389"/>
    <mergeCell ref="J386:J389"/>
    <mergeCell ref="K386:K389"/>
    <mergeCell ref="L386:L389"/>
    <mergeCell ref="M386:M389"/>
    <mergeCell ref="O386:O389"/>
    <mergeCell ref="P386:R387"/>
    <mergeCell ref="S386:S387"/>
    <mergeCell ref="T386:T387"/>
    <mergeCell ref="U386:U387"/>
    <mergeCell ref="V386:V387"/>
    <mergeCell ref="W386:W387"/>
    <mergeCell ref="X386:X387"/>
    <mergeCell ref="Y386:Y387"/>
    <mergeCell ref="Z386:Z387"/>
    <mergeCell ref="AA386:AA387"/>
    <mergeCell ref="AB386:AB387"/>
    <mergeCell ref="AC386:AC387"/>
    <mergeCell ref="AD386:AD387"/>
    <mergeCell ref="AE386:AE387"/>
    <mergeCell ref="AF386:AF387"/>
    <mergeCell ref="AG386:AG387"/>
    <mergeCell ref="AH386:AH387"/>
    <mergeCell ref="AI386:AI387"/>
    <mergeCell ref="AJ386:AJ387"/>
    <mergeCell ref="AK386:AK387"/>
    <mergeCell ref="AL386:AL387"/>
    <mergeCell ref="AM386:AM387"/>
    <mergeCell ref="AN386:AN387"/>
    <mergeCell ref="AO386:AO387"/>
    <mergeCell ref="AP386:AP387"/>
    <mergeCell ref="AQ386:AQ387"/>
    <mergeCell ref="AR386:AR387"/>
    <mergeCell ref="AS386:AS387"/>
    <mergeCell ref="AV386:AV387"/>
    <mergeCell ref="AX386:AX389"/>
    <mergeCell ref="AY386:AY387"/>
    <mergeCell ref="BF386:BH386"/>
    <mergeCell ref="N387:N388"/>
    <mergeCell ref="AT387:AT388"/>
    <mergeCell ref="AW387:AW388"/>
    <mergeCell ref="BF387:BH387"/>
    <mergeCell ref="P388:P389"/>
    <mergeCell ref="Q388:Q389"/>
    <mergeCell ref="R388:R389"/>
    <mergeCell ref="S388:S389"/>
    <mergeCell ref="T388:T389"/>
    <mergeCell ref="U388:U389"/>
    <mergeCell ref="V388:V389"/>
    <mergeCell ref="W388:W389"/>
    <mergeCell ref="X388:X389"/>
    <mergeCell ref="Y388:Y389"/>
    <mergeCell ref="Z388:Z389"/>
    <mergeCell ref="AA388:AA389"/>
    <mergeCell ref="AB388:AB389"/>
    <mergeCell ref="AC388:AC389"/>
    <mergeCell ref="AD388:AD389"/>
    <mergeCell ref="AE388:AE389"/>
    <mergeCell ref="AF388:AF389"/>
    <mergeCell ref="AG388:AG389"/>
    <mergeCell ref="AH388:AH389"/>
    <mergeCell ref="AI388:AI389"/>
    <mergeCell ref="AJ388:AJ389"/>
    <mergeCell ref="AK388:AK389"/>
    <mergeCell ref="AL388:AL389"/>
    <mergeCell ref="AM388:AM389"/>
    <mergeCell ref="AN388:AN389"/>
    <mergeCell ref="AO388:AO389"/>
    <mergeCell ref="AP388:AP389"/>
    <mergeCell ref="AQ388:AQ389"/>
    <mergeCell ref="AR388:AR389"/>
    <mergeCell ref="AS388:AS389"/>
    <mergeCell ref="AV388:AV389"/>
    <mergeCell ref="AZ388:AZ389"/>
    <mergeCell ref="BA388:BA389"/>
    <mergeCell ref="BB388:BB389"/>
    <mergeCell ref="BC388:BC389"/>
    <mergeCell ref="BD388:BD389"/>
    <mergeCell ref="BE388:BE389"/>
    <mergeCell ref="BF388:BH388"/>
    <mergeCell ref="BF389:BH389"/>
    <mergeCell ref="A390:A393"/>
    <mergeCell ref="B390:F393"/>
    <mergeCell ref="G390:G393"/>
    <mergeCell ref="H390:H393"/>
    <mergeCell ref="I390:I393"/>
    <mergeCell ref="J390:J393"/>
    <mergeCell ref="K390:K393"/>
    <mergeCell ref="L390:L393"/>
    <mergeCell ref="M390:M393"/>
    <mergeCell ref="O390:O393"/>
    <mergeCell ref="P390:R391"/>
    <mergeCell ref="S390:S391"/>
    <mergeCell ref="T390:T391"/>
    <mergeCell ref="U390:U391"/>
    <mergeCell ref="V390:V391"/>
    <mergeCell ref="W390:W391"/>
    <mergeCell ref="X390:X391"/>
    <mergeCell ref="Y390:Y391"/>
    <mergeCell ref="Z390:Z391"/>
    <mergeCell ref="AA390:AA391"/>
    <mergeCell ref="AB390:AB391"/>
    <mergeCell ref="AC390:AC391"/>
    <mergeCell ref="AD390:AD391"/>
    <mergeCell ref="AE390:AE391"/>
    <mergeCell ref="AF390:AF391"/>
    <mergeCell ref="AG390:AG391"/>
    <mergeCell ref="AH390:AH391"/>
    <mergeCell ref="AI390:AI391"/>
    <mergeCell ref="AJ390:AJ391"/>
    <mergeCell ref="AK390:AK391"/>
    <mergeCell ref="AL390:AL391"/>
    <mergeCell ref="AM390:AM391"/>
    <mergeCell ref="AN390:AN391"/>
    <mergeCell ref="AO390:AO391"/>
    <mergeCell ref="AP390:AP391"/>
    <mergeCell ref="AQ390:AQ391"/>
    <mergeCell ref="AR390:AR391"/>
    <mergeCell ref="AS390:AS391"/>
    <mergeCell ref="AV390:AV391"/>
    <mergeCell ref="AX390:AX393"/>
    <mergeCell ref="AY390:AY391"/>
    <mergeCell ref="BF390:BH390"/>
    <mergeCell ref="N391:N392"/>
    <mergeCell ref="AT391:AT392"/>
    <mergeCell ref="AW391:AW392"/>
    <mergeCell ref="BF391:BH391"/>
    <mergeCell ref="P392:P393"/>
    <mergeCell ref="Q392:Q393"/>
    <mergeCell ref="R392:R393"/>
    <mergeCell ref="S392:S393"/>
    <mergeCell ref="T392:T393"/>
    <mergeCell ref="U392:U393"/>
    <mergeCell ref="V392:V393"/>
    <mergeCell ref="W392:W393"/>
    <mergeCell ref="X392:X393"/>
    <mergeCell ref="Y392:Y393"/>
    <mergeCell ref="Z392:Z393"/>
    <mergeCell ref="AA392:AA393"/>
    <mergeCell ref="AB392:AB393"/>
    <mergeCell ref="AC392:AC393"/>
    <mergeCell ref="AD392:AD393"/>
    <mergeCell ref="AE392:AE393"/>
    <mergeCell ref="AF392:AF393"/>
    <mergeCell ref="AG392:AG393"/>
    <mergeCell ref="AH392:AH393"/>
    <mergeCell ref="AI392:AI393"/>
    <mergeCell ref="AJ392:AJ393"/>
    <mergeCell ref="AK392:AK393"/>
    <mergeCell ref="AL392:AL393"/>
    <mergeCell ref="AM392:AM393"/>
    <mergeCell ref="AN392:AN393"/>
    <mergeCell ref="AO392:AO393"/>
    <mergeCell ref="AP392:AP393"/>
    <mergeCell ref="AQ392:AQ393"/>
    <mergeCell ref="AR392:AR393"/>
    <mergeCell ref="AS392:AS393"/>
    <mergeCell ref="AV392:AV393"/>
    <mergeCell ref="AZ392:AZ393"/>
    <mergeCell ref="BA392:BA393"/>
    <mergeCell ref="BB392:BB393"/>
    <mergeCell ref="BC392:BC393"/>
    <mergeCell ref="BD392:BD393"/>
    <mergeCell ref="BE392:BE393"/>
    <mergeCell ref="BF392:BH392"/>
    <mergeCell ref="BF393:BH393"/>
    <mergeCell ref="A394:A397"/>
    <mergeCell ref="B394:F397"/>
    <mergeCell ref="G394:G397"/>
    <mergeCell ref="H394:H397"/>
    <mergeCell ref="I394:I397"/>
    <mergeCell ref="J394:J397"/>
    <mergeCell ref="K394:K397"/>
    <mergeCell ref="L394:L397"/>
    <mergeCell ref="M394:M397"/>
    <mergeCell ref="O394:O397"/>
    <mergeCell ref="P394:R395"/>
    <mergeCell ref="S394:S395"/>
    <mergeCell ref="T394:T395"/>
    <mergeCell ref="U394:U395"/>
    <mergeCell ref="V394:V395"/>
    <mergeCell ref="W394:W395"/>
    <mergeCell ref="X394:X395"/>
    <mergeCell ref="Y394:Y395"/>
    <mergeCell ref="Z394:Z395"/>
    <mergeCell ref="AA394:AA395"/>
    <mergeCell ref="AB394:AB395"/>
    <mergeCell ref="AC394:AC395"/>
    <mergeCell ref="AD394:AD395"/>
    <mergeCell ref="AE394:AE395"/>
    <mergeCell ref="AF394:AF395"/>
    <mergeCell ref="AG394:AG395"/>
    <mergeCell ref="AH394:AH395"/>
    <mergeCell ref="AI394:AI395"/>
    <mergeCell ref="AJ394:AJ395"/>
    <mergeCell ref="AK394:AK395"/>
    <mergeCell ref="AL394:AL395"/>
    <mergeCell ref="AM394:AM395"/>
    <mergeCell ref="AN394:AN395"/>
    <mergeCell ref="AO394:AO395"/>
    <mergeCell ref="AP394:AP395"/>
    <mergeCell ref="AQ394:AQ395"/>
    <mergeCell ref="AR394:AR395"/>
    <mergeCell ref="AS394:AS395"/>
    <mergeCell ref="AV394:AV395"/>
    <mergeCell ref="AX394:AX397"/>
    <mergeCell ref="AY394:AY395"/>
    <mergeCell ref="BF394:BH394"/>
    <mergeCell ref="N395:N396"/>
    <mergeCell ref="AT395:AT396"/>
    <mergeCell ref="AW395:AW396"/>
    <mergeCell ref="BF395:BH395"/>
    <mergeCell ref="P396:P397"/>
    <mergeCell ref="Q396:Q397"/>
    <mergeCell ref="R396:R397"/>
    <mergeCell ref="S396:S397"/>
    <mergeCell ref="T396:T397"/>
    <mergeCell ref="U396:U397"/>
    <mergeCell ref="V396:V397"/>
    <mergeCell ref="W396:W397"/>
    <mergeCell ref="X396:X397"/>
    <mergeCell ref="Y396:Y397"/>
    <mergeCell ref="Z396:Z397"/>
    <mergeCell ref="AA396:AA397"/>
    <mergeCell ref="AB396:AB397"/>
    <mergeCell ref="AC396:AC397"/>
    <mergeCell ref="AD396:AD397"/>
    <mergeCell ref="AE396:AE397"/>
    <mergeCell ref="AF396:AF397"/>
    <mergeCell ref="AG396:AG397"/>
    <mergeCell ref="AH396:AH397"/>
    <mergeCell ref="AI396:AI397"/>
    <mergeCell ref="AJ396:AJ397"/>
    <mergeCell ref="AK396:AK397"/>
    <mergeCell ref="AL396:AL397"/>
    <mergeCell ref="AM396:AM397"/>
    <mergeCell ref="AN396:AN397"/>
    <mergeCell ref="AO396:AO397"/>
    <mergeCell ref="AP396:AP397"/>
    <mergeCell ref="AQ396:AQ397"/>
    <mergeCell ref="AR396:AR397"/>
    <mergeCell ref="AS396:AS397"/>
    <mergeCell ref="AV396:AV397"/>
    <mergeCell ref="AZ396:AZ397"/>
    <mergeCell ref="BA396:BA397"/>
    <mergeCell ref="BB396:BB397"/>
    <mergeCell ref="BC396:BC397"/>
    <mergeCell ref="BD396:BD397"/>
    <mergeCell ref="BE396:BE397"/>
    <mergeCell ref="BF396:BH396"/>
    <mergeCell ref="BF397:BH397"/>
    <mergeCell ref="A398:A401"/>
    <mergeCell ref="B398:F401"/>
    <mergeCell ref="G398:G401"/>
    <mergeCell ref="H398:H401"/>
    <mergeCell ref="I398:I401"/>
    <mergeCell ref="J398:J401"/>
    <mergeCell ref="K398:K401"/>
    <mergeCell ref="L398:L401"/>
    <mergeCell ref="M398:M401"/>
    <mergeCell ref="O398:O401"/>
    <mergeCell ref="P398:R399"/>
    <mergeCell ref="S398:S399"/>
    <mergeCell ref="T398:T399"/>
    <mergeCell ref="U398:U399"/>
    <mergeCell ref="V398:V399"/>
    <mergeCell ref="W398:W399"/>
    <mergeCell ref="X398:X399"/>
    <mergeCell ref="Y398:Y399"/>
    <mergeCell ref="Z398:Z399"/>
    <mergeCell ref="AA398:AA399"/>
    <mergeCell ref="AB398:AB399"/>
    <mergeCell ref="AC398:AC399"/>
    <mergeCell ref="AD398:AD399"/>
    <mergeCell ref="AE398:AE399"/>
    <mergeCell ref="AF398:AF399"/>
    <mergeCell ref="AG398:AG399"/>
    <mergeCell ref="AH398:AH399"/>
    <mergeCell ref="AI398:AI399"/>
    <mergeCell ref="AJ398:AJ399"/>
    <mergeCell ref="AK398:AK399"/>
    <mergeCell ref="AL398:AL399"/>
    <mergeCell ref="AM398:AM399"/>
    <mergeCell ref="AN398:AN399"/>
    <mergeCell ref="AO398:AO399"/>
    <mergeCell ref="AP398:AP399"/>
    <mergeCell ref="AQ398:AQ399"/>
    <mergeCell ref="AR398:AR399"/>
    <mergeCell ref="AS398:AS399"/>
    <mergeCell ref="AV398:AV399"/>
    <mergeCell ref="AX398:AX401"/>
    <mergeCell ref="AY398:AY399"/>
    <mergeCell ref="BF398:BH398"/>
    <mergeCell ref="N399:N400"/>
    <mergeCell ref="AT399:AT400"/>
    <mergeCell ref="AW399:AW400"/>
    <mergeCell ref="BF399:BH399"/>
    <mergeCell ref="P400:P401"/>
    <mergeCell ref="Q400:Q401"/>
    <mergeCell ref="R400:R401"/>
    <mergeCell ref="S400:S401"/>
    <mergeCell ref="T400:T401"/>
    <mergeCell ref="U400:U401"/>
    <mergeCell ref="V400:V401"/>
    <mergeCell ref="W400:W401"/>
    <mergeCell ref="X400:X401"/>
    <mergeCell ref="Y400:Y401"/>
    <mergeCell ref="Z400:Z401"/>
    <mergeCell ref="AA400:AA401"/>
    <mergeCell ref="AB400:AB401"/>
    <mergeCell ref="AC400:AC401"/>
    <mergeCell ref="AD400:AD401"/>
    <mergeCell ref="AE400:AE401"/>
    <mergeCell ref="AF400:AF401"/>
    <mergeCell ref="AG400:AG401"/>
    <mergeCell ref="AH400:AH401"/>
    <mergeCell ref="AI400:AI401"/>
    <mergeCell ref="AJ400:AJ401"/>
    <mergeCell ref="AK400:AK401"/>
    <mergeCell ref="AL400:AL401"/>
    <mergeCell ref="AM400:AM401"/>
    <mergeCell ref="AN400:AN401"/>
    <mergeCell ref="AO400:AO401"/>
    <mergeCell ref="AP400:AP401"/>
    <mergeCell ref="AQ400:AQ401"/>
    <mergeCell ref="AR400:AR401"/>
    <mergeCell ref="AS400:AS401"/>
    <mergeCell ref="AV400:AV401"/>
    <mergeCell ref="AZ400:AZ401"/>
    <mergeCell ref="BA400:BA401"/>
    <mergeCell ref="BB400:BB401"/>
    <mergeCell ref="BC400:BC401"/>
    <mergeCell ref="BD400:BD401"/>
    <mergeCell ref="BE400:BE401"/>
    <mergeCell ref="BF400:BH400"/>
    <mergeCell ref="BF401:BH401"/>
    <mergeCell ref="A402:A405"/>
    <mergeCell ref="B402:F405"/>
    <mergeCell ref="G402:G405"/>
    <mergeCell ref="H402:H405"/>
    <mergeCell ref="I402:I405"/>
    <mergeCell ref="J402:J405"/>
    <mergeCell ref="K402:K405"/>
    <mergeCell ref="L402:L405"/>
    <mergeCell ref="M402:M405"/>
    <mergeCell ref="O402:O405"/>
    <mergeCell ref="P402:R403"/>
    <mergeCell ref="S402:S403"/>
    <mergeCell ref="T402:T403"/>
    <mergeCell ref="U402:U403"/>
    <mergeCell ref="V402:V403"/>
    <mergeCell ref="W402:W403"/>
    <mergeCell ref="X402:X403"/>
    <mergeCell ref="Y402:Y403"/>
    <mergeCell ref="Z402:Z403"/>
    <mergeCell ref="AA402:AA403"/>
    <mergeCell ref="AB402:AB403"/>
    <mergeCell ref="AC402:AC403"/>
    <mergeCell ref="AD402:AD403"/>
    <mergeCell ref="AE402:AE403"/>
    <mergeCell ref="AF402:AF403"/>
    <mergeCell ref="AG402:AG403"/>
    <mergeCell ref="AH402:AH403"/>
    <mergeCell ref="AI402:AI403"/>
    <mergeCell ref="AJ402:AJ403"/>
    <mergeCell ref="AK402:AK403"/>
    <mergeCell ref="AL402:AL403"/>
    <mergeCell ref="AM402:AM403"/>
    <mergeCell ref="AN402:AN403"/>
    <mergeCell ref="AO402:AO403"/>
    <mergeCell ref="AP402:AP403"/>
    <mergeCell ref="AQ402:AQ403"/>
    <mergeCell ref="AR402:AR403"/>
    <mergeCell ref="AS402:AS403"/>
    <mergeCell ref="AV402:AV403"/>
    <mergeCell ref="AX402:AX405"/>
    <mergeCell ref="AY402:AY403"/>
    <mergeCell ref="BF402:BH402"/>
    <mergeCell ref="N403:N404"/>
    <mergeCell ref="AT403:AT404"/>
    <mergeCell ref="AW403:AW404"/>
    <mergeCell ref="BF403:BH403"/>
    <mergeCell ref="P404:P405"/>
    <mergeCell ref="Q404:Q405"/>
    <mergeCell ref="R404:R405"/>
    <mergeCell ref="S404:S405"/>
    <mergeCell ref="T404:T405"/>
    <mergeCell ref="U404:U405"/>
    <mergeCell ref="V404:V405"/>
    <mergeCell ref="W404:W405"/>
    <mergeCell ref="X404:X405"/>
    <mergeCell ref="Y404:Y405"/>
    <mergeCell ref="Z404:Z405"/>
    <mergeCell ref="AA404:AA405"/>
    <mergeCell ref="AB404:AB405"/>
    <mergeCell ref="AC404:AC405"/>
    <mergeCell ref="AD404:AD405"/>
    <mergeCell ref="AE404:AE405"/>
    <mergeCell ref="AF404:AF405"/>
    <mergeCell ref="AG404:AG405"/>
    <mergeCell ref="AH404:AH405"/>
    <mergeCell ref="AI404:AI405"/>
    <mergeCell ref="AJ404:AJ405"/>
    <mergeCell ref="AK404:AK405"/>
    <mergeCell ref="AL404:AL405"/>
    <mergeCell ref="AM404:AM405"/>
    <mergeCell ref="AN404:AN405"/>
    <mergeCell ref="AO404:AO405"/>
    <mergeCell ref="AP404:AP405"/>
    <mergeCell ref="AQ404:AQ405"/>
    <mergeCell ref="AR404:AR405"/>
    <mergeCell ref="AS404:AS405"/>
    <mergeCell ref="AV404:AV405"/>
    <mergeCell ref="AZ404:AZ405"/>
    <mergeCell ref="BA404:BA405"/>
    <mergeCell ref="BB404:BB405"/>
    <mergeCell ref="BC404:BC405"/>
    <mergeCell ref="BD404:BD405"/>
    <mergeCell ref="BE404:BE405"/>
    <mergeCell ref="BF404:BH404"/>
    <mergeCell ref="BF405:BH405"/>
    <mergeCell ref="A406:A409"/>
    <mergeCell ref="B406:F409"/>
    <mergeCell ref="G406:G409"/>
    <mergeCell ref="H406:H409"/>
    <mergeCell ref="I406:I409"/>
    <mergeCell ref="J406:J409"/>
    <mergeCell ref="K406:K409"/>
    <mergeCell ref="L406:L409"/>
    <mergeCell ref="M406:M409"/>
    <mergeCell ref="O406:O409"/>
    <mergeCell ref="P406:R407"/>
    <mergeCell ref="S406:S407"/>
    <mergeCell ref="T406:T407"/>
    <mergeCell ref="U406:U407"/>
    <mergeCell ref="V406:V407"/>
    <mergeCell ref="W406:W407"/>
    <mergeCell ref="X406:X407"/>
    <mergeCell ref="Y406:Y407"/>
    <mergeCell ref="Z406:Z407"/>
    <mergeCell ref="AA406:AA407"/>
    <mergeCell ref="AB406:AB407"/>
    <mergeCell ref="AC406:AC407"/>
    <mergeCell ref="AD406:AD407"/>
    <mergeCell ref="AE406:AE407"/>
    <mergeCell ref="AF406:AF407"/>
    <mergeCell ref="AG406:AG407"/>
    <mergeCell ref="AH406:AH407"/>
    <mergeCell ref="AI406:AI407"/>
    <mergeCell ref="AJ406:AJ407"/>
    <mergeCell ref="AK406:AK407"/>
    <mergeCell ref="AL406:AL407"/>
    <mergeCell ref="AM406:AM407"/>
    <mergeCell ref="AN406:AN407"/>
    <mergeCell ref="AO406:AO407"/>
    <mergeCell ref="AP406:AP407"/>
    <mergeCell ref="AQ406:AQ407"/>
    <mergeCell ref="AR406:AR407"/>
    <mergeCell ref="AS406:AS407"/>
    <mergeCell ref="AV406:AV407"/>
    <mergeCell ref="AX406:AX409"/>
    <mergeCell ref="AY406:AY407"/>
    <mergeCell ref="BF406:BH406"/>
    <mergeCell ref="N407:N408"/>
    <mergeCell ref="AT407:AT408"/>
    <mergeCell ref="AW407:AW408"/>
    <mergeCell ref="BF407:BH407"/>
    <mergeCell ref="P408:P409"/>
    <mergeCell ref="Q408:Q409"/>
    <mergeCell ref="R408:R409"/>
    <mergeCell ref="S408:S409"/>
    <mergeCell ref="T408:T409"/>
    <mergeCell ref="U408:U409"/>
    <mergeCell ref="V408:V409"/>
    <mergeCell ref="W408:W409"/>
    <mergeCell ref="X408:X409"/>
    <mergeCell ref="Y408:Y409"/>
    <mergeCell ref="Z408:Z409"/>
    <mergeCell ref="AA408:AA409"/>
    <mergeCell ref="AB408:AB409"/>
    <mergeCell ref="AC408:AC409"/>
    <mergeCell ref="AD408:AD409"/>
    <mergeCell ref="AE408:AE409"/>
    <mergeCell ref="AF408:AF409"/>
    <mergeCell ref="AG408:AG409"/>
    <mergeCell ref="AH408:AH409"/>
    <mergeCell ref="AI408:AI409"/>
    <mergeCell ref="AJ408:AJ409"/>
    <mergeCell ref="AK408:AK409"/>
    <mergeCell ref="AL408:AL409"/>
    <mergeCell ref="AM408:AM409"/>
    <mergeCell ref="AN408:AN409"/>
    <mergeCell ref="AO408:AO409"/>
    <mergeCell ref="AP408:AP409"/>
    <mergeCell ref="AQ408:AQ409"/>
    <mergeCell ref="AR408:AR409"/>
    <mergeCell ref="AS408:AS409"/>
    <mergeCell ref="AV408:AV409"/>
    <mergeCell ref="AZ408:AZ409"/>
    <mergeCell ref="BA408:BA409"/>
    <mergeCell ref="BB408:BB409"/>
    <mergeCell ref="BC408:BC409"/>
    <mergeCell ref="BD408:BD409"/>
    <mergeCell ref="BE408:BE409"/>
    <mergeCell ref="BF408:BH408"/>
    <mergeCell ref="BF409:BH409"/>
    <mergeCell ref="A410:A413"/>
    <mergeCell ref="B410:F413"/>
    <mergeCell ref="G410:G413"/>
    <mergeCell ref="H410:H413"/>
    <mergeCell ref="I410:I413"/>
    <mergeCell ref="J410:J413"/>
    <mergeCell ref="K410:K413"/>
    <mergeCell ref="L410:L413"/>
    <mergeCell ref="M410:M413"/>
    <mergeCell ref="O410:O413"/>
    <mergeCell ref="P410:R411"/>
    <mergeCell ref="S410:S411"/>
    <mergeCell ref="T410:T411"/>
    <mergeCell ref="U410:U411"/>
    <mergeCell ref="V410:V411"/>
    <mergeCell ref="W410:W411"/>
    <mergeCell ref="X410:X411"/>
    <mergeCell ref="Y410:Y411"/>
    <mergeCell ref="Z410:Z411"/>
    <mergeCell ref="AA410:AA411"/>
    <mergeCell ref="AB410:AB411"/>
    <mergeCell ref="AC410:AC411"/>
    <mergeCell ref="AD410:AD411"/>
    <mergeCell ref="AE410:AE411"/>
    <mergeCell ref="AF410:AF411"/>
    <mergeCell ref="AG410:AG411"/>
    <mergeCell ref="AH410:AH411"/>
    <mergeCell ref="AI410:AI411"/>
    <mergeCell ref="AJ410:AJ411"/>
    <mergeCell ref="AK410:AK411"/>
    <mergeCell ref="AL410:AL411"/>
    <mergeCell ref="AM410:AM411"/>
    <mergeCell ref="AN410:AN411"/>
    <mergeCell ref="AO410:AO411"/>
    <mergeCell ref="AP410:AP411"/>
    <mergeCell ref="AQ410:AQ411"/>
    <mergeCell ref="AR410:AR411"/>
    <mergeCell ref="AS410:AS411"/>
    <mergeCell ref="AV410:AV411"/>
    <mergeCell ref="AX410:AX413"/>
    <mergeCell ref="AY410:AY411"/>
    <mergeCell ref="BF410:BH410"/>
    <mergeCell ref="N411:N412"/>
    <mergeCell ref="AT411:AT412"/>
    <mergeCell ref="AW411:AW412"/>
    <mergeCell ref="BF411:BH411"/>
    <mergeCell ref="P412:P413"/>
    <mergeCell ref="Q412:Q413"/>
    <mergeCell ref="R412:R413"/>
    <mergeCell ref="S412:S413"/>
    <mergeCell ref="T412:T413"/>
    <mergeCell ref="U412:U413"/>
    <mergeCell ref="V412:V413"/>
    <mergeCell ref="W412:W413"/>
    <mergeCell ref="X412:X413"/>
    <mergeCell ref="Y412:Y413"/>
    <mergeCell ref="Z412:Z413"/>
    <mergeCell ref="AA412:AA413"/>
    <mergeCell ref="AB412:AB413"/>
    <mergeCell ref="AC412:AC413"/>
    <mergeCell ref="AD412:AD413"/>
    <mergeCell ref="AE412:AE413"/>
    <mergeCell ref="AF412:AF413"/>
    <mergeCell ref="AG412:AG413"/>
    <mergeCell ref="AH412:AH413"/>
    <mergeCell ref="AI412:AI413"/>
    <mergeCell ref="AJ412:AJ413"/>
    <mergeCell ref="AK412:AK413"/>
    <mergeCell ref="AL412:AL413"/>
    <mergeCell ref="AM412:AM413"/>
    <mergeCell ref="AN412:AN413"/>
    <mergeCell ref="AO412:AO413"/>
    <mergeCell ref="AP412:AP413"/>
    <mergeCell ref="AQ412:AQ413"/>
    <mergeCell ref="AR412:AR413"/>
    <mergeCell ref="AS412:AS413"/>
    <mergeCell ref="AV412:AV413"/>
    <mergeCell ref="AZ412:AZ413"/>
    <mergeCell ref="BA412:BA413"/>
    <mergeCell ref="BB412:BB413"/>
    <mergeCell ref="BC412:BC413"/>
    <mergeCell ref="BD412:BD413"/>
    <mergeCell ref="BE412:BE413"/>
    <mergeCell ref="BF412:BH412"/>
    <mergeCell ref="BF413:BH413"/>
  </mergeCells>
  <conditionalFormatting sqref="U14:U413">
    <cfRule type="expression" priority="2" aboveAverage="0" equalAverage="0" bottom="0" percent="0" rank="0" text="" dxfId="90">
      <formula>AV14=""</formula>
    </cfRule>
  </conditionalFormatting>
  <conditionalFormatting sqref="V16:V413">
    <cfRule type="expression" priority="3" aboveAverage="0" equalAverage="0" bottom="0" percent="0" rank="0" text="" dxfId="91">
      <formula>AND(T16="区分変更後の算定予定",U16&lt;&gt;"",V16&lt;V14)</formula>
    </cfRule>
  </conditionalFormatting>
  <conditionalFormatting sqref="W14:AH413">
    <cfRule type="expression" priority="4" aboveAverage="0" equalAverage="0" bottom="0" percent="0" rank="0" text="" dxfId="92">
      <formula>OR($U14="",$U14=" ")</formula>
    </cfRule>
  </conditionalFormatting>
  <conditionalFormatting sqref="AB16:AB413 AD16:AD413">
    <cfRule type="expression" priority="5" aboveAverage="0" equalAverage="0" bottom="0" percent="0" rank="0" text="" dxfId="93">
      <formula>AND($T16="区分変更後の算定予定",OR($AB16&lt;&gt;7,$AD16&lt;&gt;3))</formula>
    </cfRule>
  </conditionalFormatting>
  <conditionalFormatting sqref="AN14:AN413">
    <cfRule type="expression" priority="6" aboveAverage="0" equalAverage="0" bottom="0" percent="0" rank="0" text="" dxfId="94">
      <formula>AND($T14="区分変更後の算定予定",$AM14&lt;&gt;"")</formula>
    </cfRule>
  </conditionalFormatting>
  <conditionalFormatting sqref="AO14:AO413">
    <cfRule type="expression" priority="7" aboveAverage="0" equalAverage="0" bottom="0" percent="0" rank="0" text="" dxfId="95">
      <formula>AND(T14="区分変更後の算定予定",OR(U14="新加算Ⅰ",U14="新加算Ⅱ",U14="新加算Ⅲ",U14="新加算Ⅳ",U14="新加算Ⅴ（１）",U14="新加算Ⅴ（２）",U14="新加算Ⅴ（３）",U14="新加算Ⅴ（４）",U14="新加算Ⅴ（５）",U14="新加算Ⅴ（６）",U14="新加算Ⅴ（８）",U14="新加算Ⅴ（11）"))</formula>
    </cfRule>
  </conditionalFormatting>
  <conditionalFormatting sqref="AQ14:AQ413">
    <cfRule type="expression" priority="8" aboveAverage="0" equalAverage="0" bottom="0" percent="0" rank="0" text="" dxfId="96">
      <formula>AND(T14="区分変更後の算定予定",OR(U14="新加算Ⅰ",U14="新加算Ⅱ",U14="新加算Ⅲ",U14="新加算Ⅴ（１）",U14="新加算Ⅴ（３）",U14="新加算Ⅴ（８）"))</formula>
    </cfRule>
  </conditionalFormatting>
  <conditionalFormatting sqref="AR11">
    <cfRule type="expression" priority="9" aboveAverage="0" equalAverage="0" bottom="0" percent="0" rank="0" text="" dxfId="97">
      <formula>$AR$11="○"</formula>
    </cfRule>
  </conditionalFormatting>
  <conditionalFormatting sqref="AR16:AR413">
    <cfRule type="expression" priority="10" aboveAverage="0" equalAverage="0" bottom="0" percent="0" rank="0" text="" dxfId="98">
      <formula>AND(T16="区分変更後の算定予定",OR(U16="新加算Ⅰ",U16="新加算Ⅱ",U16="新加算Ⅴ（１）",U16="新加算Ⅴ（２）",U16="新加算Ⅴ（３）",U16="新加算Ⅴ（４）",U16="新加算Ⅴ（５）",U16="新加算Ⅴ（６）",U16="新加算Ⅴ（７）",U16="新加算Ⅴ（９）",U16="新加算Ⅴ（10）",U16="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S14:AS413 AU18:AU413">
    <cfRule type="expression" priority="11" aboveAverage="0" equalAverage="0" bottom="0" percent="0" rank="0" text="" dxfId="99">
      <formula>AND(T14="区分変更後の算定予定",OR(U14="新加算Ⅰ",U14="新加算Ⅴ（１）",U14="新加算Ⅴ（２）",U14="新加算Ⅴ（５）",U14="新加算Ⅴ（７）",U14="新加算Ⅴ（10）"))</formula>
    </cfRule>
  </conditionalFormatting>
  <conditionalFormatting sqref="AT11">
    <cfRule type="expression" priority="12" aboveAverage="0" equalAverage="0" bottom="0" percent="0" rank="0" text="" dxfId="100">
      <formula>$AR$11&lt;&gt;"×"</formula>
    </cfRule>
  </conditionalFormatting>
  <dataValidations count="6">
    <dataValidation allowBlank="true" errorStyle="stop" operator="between" showDropDown="false" showErrorMessage="true" showInputMessage="true" sqref="B14 G14:N14 X14 Z14 AB14 AD14 AI14:AS14 AW14:AW15 N15 X16 Z16 AB16 AD16 N17:N19 AW17 B18 G18:M18 X18 Z18 AB18 AD18 AI18:AS18 AU18 X20 Z20 AB20 AD20 N21:N23 B22 G22:M22 X22 Z22 AB22 AD22 AI22:AS22 AU22 X24 Z24 AB24 AD24 N25:N27 B26 G26:M26 X26 Z26 AB26 AD26 AI26:AS26 AU26 X28 Z28 AB28 AD28 N29:N31 B30 G30:M30 X30 Z30 AB30 AD30 AI30:AS30 AU30 X32 Z32 AB32 AD32 N33:N35 B34 G34:M34 X34 Z34 AB34 AD34 AI34:AS34 AU34 X36 Z36 AB36 AD36 N37:N39 B38 G38:M38 X38 Z38 AB38 AD38 AI38:AS38 AU38 X40 Z40 AB40 AD40 N41:N43 B42 G42:M42 X42 Z42 AB42 AD42 AI42:AL42 AN42:AS42 AU42 X44 Z44 AB44 AD44 N45:N47 B46 G46:M46 X46 Z46 AB46 AD46 AI46:AL46 AN46:AS46 AU46 X48 Z48 AB48 AD48 N49:N51 B50 G50:M50 X50 Z50 AB50 AD50 AI50:AL50 AN50:AS50 AU50 X52 Z52 AB52 AD52 N53:N55 B54 G54:M54 X54 Z54 AB54 AD54 AI54:AL54 AN54:AS54 AU54 X56 Z56 AB56 AD56 N57:N59 B58 G58:M58 X58 Z58 AB58 AD58 AI58:AL58 AN58:AS58 AU58 X60 Z60 AB60 AD60 N61:N63 B62 G62:M62 X62 Z62 AB62 AD62 AI62:AL62 AN62:AS62 AU62 X64 Z64 AB64 AD64 N65:N67 B66 G66:M66 X66 Z66 AB66 AD66 AI66:AL66 AN66:AS66 AU66 X68 Z68 AB68 AD68 N69:N71 B70 G70:M70 X70 Z70 AB70 AD70 AI70:AL70 AN70:AS70 AU70 X72 Z72 AB72 AD72 N73:N75 B74 G74:M74 X74 Z74 AB74 AD74 AI74:AL74 AN74:AS74 AU74 X76 Z76 AB76 AD76 N77:N79 B78 G78:M78 X78 Z78 AB78 AD78 AI78:AL78 AN78:AS78 AU78 X80 Z80 AB80 AD80 N81:N83 B82 G82:M82 X82 Z82 AB82 AD82 AI82:AL82 AN82:AS82 AU82 X84 Z84 AB84 AD84 N85:N87 B86 G86:M86 X86 Z86 AB86 AD86 AI86:AL86 AN86:AS86 AU86 X88 Z88 AB88 AD88 N89:N91 B90 G90:M90 X90 Z90 AB90 AD90 AI90:AL90 AN90:AS90 AU90 X92 Z92 AB92 AD92 N93:N95 B94 G94:M94 X94 Z94 AB94 AD94 AI94:AL94 AN94:AS94 AU94 X96 Z96 AB96 AD96 N97:N99 B98 G98:M98 X98 Z98 AB98 AD98 AI98:AL98 AN98:AS98 AU98 X100 Z100 AB100 AD100 N101:N103 B102 G102:M102 X102 Z102 AB102 AD102 AI102:AL102 AN102:AS102 AU102 X104 Z104 AB104 AD104 N105:N107 B106 G106:M106 X106 Z106 AB106 AD106 AI106:AL106 AN106:AS106 AU106 X108 Z108 AB108 AD108 N109:N111 B110 G110:M110 X110 Z110 AB110 AD110 AI110:AL110 AN110:AS110 AU110 X112 Z112 AB112 AD112 N113:N115 B114 G114:M114 X114 Z114 AB114 AD114 AI114:AL114 AN114:AS114 AU114 X116 Z116 AB116 AD116 N117:N119 B118 G118:M118 X118 Z118 AB118 AD118 AI118:AL118 AN118:AS118 AU118 X120 Z120 AB120 AD120 N121:N123 B122 G122:M122 X122 Z122 AB122 AD122 AI122:AL122 AN122:AS122 AU122 X124 Z124 AB124 AD124 N125:N127 B126 G126:M126 X126 Z126 AB126 AD126 AI126:AL126 AN126:AS126 AU126 X128 Z128 AB128 AD128 N129:N131 B130 G130:M130 X130 Z130 AB130 AD130 AI130:AL130 AN130:AS130 AU130 X132 Z132 AB132 AD132 N133:N135 B134 G134:M134 X134 Z134 AB134 AD134 AI134:AL134 AN134:AS134 AU134 X136 Z136 AB136 AD136 N137:N139 B138 G138:M138 X138 Z138 AB138 AD138 AI138:AL138 AN138:AS138 AU138 X140 Z140 AB140 AD140 N141:N143 B142 G142:M142 X142 Z142 AB142 AD142 AI142:AL142 AN142:AS142 AU142 X144 Z144 AB144 AD144 N145:N147 B146 G146:M146 X146 Z146 AB146 AD146 AI146:AL146 AN146:AS146 AU146 X148 Z148 AB148 AD148 N149:N151 B150 G150:M150 X150 Z150 AB150 AD150 AI150:AL150 AN150:AS150 AU150 X152 Z152 AB152 AD152 N153:N155 B154 G154:M154 X154 Z154 AB154 AD154 AI154:AL154 AN154:AS154 AU154 X156 Z156 AB156 AD156 N157:N159 B158 G158:M158 X158 Z158 AB158 AD158 AI158:AL158 AN158:AS158 AU158 X160 Z160 AB160 AD160 N161:N163 B162 G162:M162 X162 Z162 AB162 AD162 AI162:AL162 AN162:AS162 AU162 X164 Z164 AB164 AD164 N165:N167 B166 G166:M166 X166 Z166 AB166 AD166 AI166:AL166 AN166:AS166 AU166 X168 Z168 AB168 AD168 N169:N171 B170 G170:M170 X170 Z170 AB170 AD170 AI170:AL170 AN170:AS170 AU170 X172 Z172 AB172 AD172 N173:N175 B174 G174:M174 X174 Z174 AB174 AD174 AI174:AL174 AN174:AS174 AU174 X176 Z176 AB176 AD176 N177:N179 B178 G178:M178 X178 Z178 AB178 AD178 AI178:AL178 AN178:AS178 AU178 X180 Z180 AB180 AD180 N181:N183 B182 G182:M182 X182 Z182 AB182 AD182 AI182:AL182 AN182:AS182 AU182 X184 Z184 AB184 AD184 N185:N187 B186 G186:M186 X186 Z186 AB186 AD186 AI186:AL186 AN186:AS186 AU186 X188 Z188 AB188 AD188 N189:N191 B190 G190:M190 X190 Z190 AB190 AD190 AI190:AL190 AN190:AS190 AU190 X192 Z192 AB192 AD192 N193:N195 B194 G194:M194 X194 Z194 AB194 AD194 AI194:AL194 AN194:AS194 AU194 X196 Z196 AB196 AD196 N197:N199 B198 G198:M198 X198 Z198 AB198 AD198 AI198:AL198 AN198:AS198 AU198 X200 Z200 AB200 AD200 N201:N203 B202 G202:M202 X202 Z202 AB202 AD202 AI202:AL202 AN202:AS202 AU202 X204 Z204 AB204 AD204 N205:N207 B206 G206:M206 X206 Z206 AB206 AD206 AI206:AL206 AN206:AS206 AU206 X208 Z208 AB208 AD208 N209:N211 B210 G210:M210 X210 Z210 AB210 AD210 AI210:AL210 AN210:AS210 AU210 X212 Z212 AB212 AD212 N213:N215 B214 G214:M214 X214 Z214 AB214 AD214 AI214:AL214 AN214:AS214 AU214 X216 Z216 AB216 AD216 N217:N219 B218 G218:M218 X218 Z218 AB218 AD218 AI218:AL218 AN218:AS218 AU218 X220 Z220 AB220 AD220 N221:N223 B222 G222:M222 X222 Z222 AB222 AD222 AI222:AL222 AN222:AS222 AU222 X224 Z224 AB224 AD224 N225:N227 B226 G226:M226 X226 Z226 AB226 AD226 AI226:AL226 AN226:AS226 AU226 X228 Z228 AB228 AD228 N229:N231 B230 G230:M230 X230 Z230 AB230 AD230 AI230:AL230 AN230:AS230 AU230 X232 Z232 AB232 AD232 N233:N235 B234 G234:M234 X234 Z234 AB234 AD234 AI234:AL234 AN234:AS234 AU234 X236 Z236 AB236 AD236 N237:N239 B238 G238:M238 X238 Z238 AB238 AD238 AI238:AL238 AN238:AS238 AU238 X240 Z240 AB240 AD240 N241:N243 B242 G242:M242 X242 Z242 AB242 AD242 AI242:AL242 AN242:AS242 AU242 X244 Z244 AB244 AD244 N245:N247 B246 G246:M246 X246 Z246 AB246 AD246 AI246:AL246 AN246:AS246 AU246 X248 Z248 AB248 AD248 N249:N251 B250 G250:M250 X250 Z250 AB250 AD250 AI250:AL250 AN250:AS250 AU250 X252 Z252 AB252 AD252 N253:N255 B254 G254:M254 X254 Z254 AB254 AD254 AI254:AL254 AN254:AS254 AU254 X256 Z256 AB256 AD256 N257:N259 B258 G258:M258 X258 Z258 AB258 AD258 AI258:AL258 AN258:AS258 AU258 X260 Z260 AB260 AD260 N261:N263 B262 G262:M262 X262 Z262 AB262 AD262 AI262:AL262 AN262:AS262 AU262 X264 Z264 AB264 AD264 N265:N267 B266 G266:M266 X266 Z266 AB266 AD266 AI266:AL266 AN266:AS266 AU266 X268 Z268 AB268 AD268 N269:N271 B270 G270:M270 X270 Z270 AB270 AD270 AI270:AL270 AN270:AS270 AU270 X272 Z272 AB272 AD272 N273:N275 B274 G274:M274 X274 Z274 AB274 AD274 AI274:AL274 AN274:AS274 AU274 X276 Z276 AB276 AD276 N277:N279 B278 G278:M278 X278 Z278 AB278 AD278 AI278:AL278 AN278:AS278 AU278 X280 Z280 AB280 AD280 N281:N283 B282 G282:M282 X282 Z282 AB282 AD282 AI282:AL282 AN282:AS282 AU282 X284 Z284 AB284 AD284 N285:N287 B286 G286:M286 X286 Z286 AB286 AD286 AI286:AL286 AN286:AS286 AU286 X288 Z288 AB288 AD288 N289:N291 B290 G290:M290 X290 Z290 AB290 AD290 AI290:AL290 AN290:AS290 AU290 X292 Z292 AB292 AD292 N293:N295 B294 G294:M294 X294 Z294 AB294 AD294 AI294:AL294 AN294:AS294 AU294 X296 Z296 AB296 AD296 N297:N299 B298 G298:M298 X298 Z298 AB298 AD298 AI298:AL298 AN298:AS298 AU298 X300 Z300 AB300 AD300 N301:N303 B302 G302:M302 X302 Z302 AB302 AD302 AI302:AL302 AN302:AS302 AU302 X304 Z304 AB304 AD304 N305:N307 B306 G306:M306 X306 Z306 AB306 AD306 AI306:AL306 AN306:AS306 AU306 X308 Z308 AB308 AD308 N309:N311 B310 G310:M310 X310 Z310 AB310 AD310 AI310:AL310 AN310:AS310 AU310 X312 Z312 AB312 AD312 N313:N315 B314 G314:M314 X314 Z314 AB314 AD314 AI314:AL314 AN314:AS314 AU314 X316 Z316 AB316 AD316 N317:N319 B318 G318:M318 X318 Z318 AB318 AD318 AI318:AL318 AN318:AS318 AU318 X320 Z320 AB320 AD320 N321:N323 B322 G322:M322 X322 Z322 AB322 AD322 AI322:AL322 AN322:AS322 AU322 X324 Z324 AB324 AD324 N325:N327 B326 G326:M326 X326 Z326 AB326 AD326 AI326:AL326 AN326:AS326 AU326 X328 Z328 AB328 AD328 N329:N331 B330 G330:M330 X330 Z330 AB330 AD330 AI330:AL330 AN330:AS330 AU330 X332 Z332 AB332 AD332 N333:N335 B334 G334:M334 X334 Z334 AB334 AD334 AI334:AL334 AN334:AS334 AU334 X336 Z336 AB336 AD336 N337:N339 B338 G338:M338 X338 Z338 AB338 AD338 AI338:AL338 AN338:AS338 AU338 X340 Z340 AB340 AD340 N341:N343 B342 G342:M342 X342 Z342 AB342 AD342 AI342:AL342 AN342:AS342 AU342 X344 Z344 AB344 AD344 N345:N347 B346 G346:M346 X346 Z346 AB346 AD346 AI346:AL346 AN346:AS346 AU346 X348 Z348 AB348 AD348 N349:N351 B350 G350:M350 X350 Z350 AB350 AD350 AI350:AL350 AN350:AS350 AU350 X352 Z352 AB352 AD352 N353:N355 B354 G354:M354 X354 Z354 AB354 AD354 AI354:AL354 AN354:AS354 AU354 X356 Z356 AB356 AD356 N357:N359 B358 G358:M358 X358 Z358 AB358 AD358 AI358:AL358 AN358:AS358 AU358 X360 Z360 AB360 AD360 N361:N363 B362 G362:M362 X362 Z362 AB362 AD362 AI362:AL362 AN362:AS362 AU362 X364 Z364 AB364 AD364 N365:N367 B366 G366:M366 X366 Z366 AB366 AD366 AI366:AL366 AN366:AS366 AU366 X368 Z368 AB368 AD368 N369:N371 B370 G370:M370 X370 Z370 AB370 AD370 AI370:AL370 AN370:AS370 AU370 X372 Z372 AB372 AD372 N373:N375 B374 G374:M374 X374 Z374 AB374 AD374 AI374:AL374 AN374:AS374 AU374 X376 Z376 AB376 AD376 N377:N379 B378 G378:M378 X378 Z378 AB378 AD378 AI378:AL378 AN378:AS378 AU378 X380 Z380 AB380 AD380 N381:N383 B382 G382:M382 X382 Z382 AB382 AD382 AI382:AL382 AN382:AS382 AU382 X384 Z384 AB384 AD384 N385:N387 B386 G386:M386 X386 Z386 AB386 AD386 AI386:AL386 AN386:AS386 AU386 X388 Z388 AB388 AD388 N389:N391 B390 G390:M390 X390 Z390 AB390 AD390 AI390:AL390 AN390:AS390 AU390 X392 Z392 AB392 AD392 N393:N395 B394 G394:M394 X394 Z394 AB394 AD394 AI394:AL394 AN394:AS394 AU394 X396 Z396 AB396 AD396 N397:N399 B398 G398:M398 X398 Z398 AB398 AD398 AI398:AL398 AN398:AS398 AU398 X400 Z400 AB400 AD400 N401:N403 B402 G402:M402 X402 Z402 AB402 AD402 AI402:AL402 AN402:AS402 AU402 X404 Z404 AB404 AD404 N405:N407 B406 G406:M406 X406 Z406 AB406 AD406 AI406:AL406 AN406:AS406 AU406 X408 Z408 AB408 AD408 N409:N411 B410 G410:M410 X410 Z410 AB410 AD410 AI410:AL410 AN410:AS410 AU410 X412 Z412 AB412 AD412 N413" type="none">
      <formula1>0</formula1>
      <formula2>0</formula2>
    </dataValidation>
    <dataValidation allowBlank="true" errorStyle="stop" operator="between" showDropDown="false" showErrorMessage="true" showInputMessage="true" sqref="AS16:AS17 AS20:AS21 AU20:AU21 AS24:AS25 AU24:AU25 AS28:AS29 AU28:AU29 AS32:AS33 AU32:AU33 AS36:AS37 AU36:AU37 AS40:AS41 AU40:AU41 AS44:AS45 AU44:AU45 AS48:AS49 AU48:AU49 AS52:AS53 AU52:AU53 AS56:AS57 AU56:AU57 AS60:AS61 AU60:AU61 AS64:AS65 AU64:AU65 AS68:AS69 AU68:AU69 AS72:AS73 AU72:AU73 AS76:AS77 AU76:AU77 AS80:AS81 AU80:AU81 AS84:AS85 AU84:AU85 AS88:AS89 AU88:AU89 AS92:AS93 AU92:AU93 AS96:AS97 AU96:AU97 AS100:AS101 AU100:AU101 AS104:AS105 AU104:AU105 AS108:AS109 AU108:AU109 AS112:AS113 AU112:AU113 AS116:AS117 AU116:AU117 AS120:AS121 AU120:AU121 AS124:AS125 AU124:AU125 AS128:AS129 AU128:AU129 AS132:AS133 AU132:AU133 AS136:AS137 AU136:AU137 AS140:AS141 AU140:AU141 AS144:AS145 AU144:AU145 AS148:AS149 AU148:AU149 AS152:AS153 AU152:AU153 AS156:AS157 AU156:AU157 AS160:AS161 AU160:AU161 AS164:AS165 AU164:AU165 AS168:AS169 AU168:AU169 AS172:AS173 AU172:AU173 AS176:AS177 AU176:AU177 AS180:AS181 AU180:AU181 AS184:AS185 AU184:AU185 AS188:AS189 AU188:AU189 AS192:AS193 AU192:AU193 AS196:AS197 AU196:AU197 AS200:AS201 AU200:AU201 AS204:AS205 AU204:AU205 AS208:AS209 AU208:AU209 AS212:AS213 AU212:AU213 AS216:AS217 AU216:AU217 AS220:AS221 AU220:AU221 AS224:AS225 AU224:AU225 AS228:AS229 AU228:AU229 AS232:AS233 AU232:AU233 AS236:AS237 AU236:AU237 AS240:AS241 AU240:AU241 AS244:AS245 AU244:AU245 AS248:AS249 AU248:AU249 AS252:AS253 AU252:AU253 AS256:AS257 AU256:AU257 AS260:AS261 AU260:AU261 AS264:AS265 AU264:AU265 AS268:AS269 AU268:AU269 AS272:AS273 AU272:AU273 AS276:AS277 AU276:AU277 AS280:AS281 AU280:AU281 AS284:AS285 AU284:AU285 AS288:AS289 AU288:AU289 AS292:AS293 AU292:AU293 AS296:AS297 AU296:AU297 AS300:AS301 AU300:AU301 AS304:AS305 AU304:AU305 AS308:AS309 AU308:AU309 AS312:AS313 AU312:AU313 AS316:AS317 AU316:AU317 AS320:AS321 AU320:AU321 AS324:AS325 AU324:AU325 AS328:AS329 AU328:AU329 AS332:AS333 AU332:AU333 AS336:AS337 AU336:AU337 AS340:AS341 AU340:AU341 AS344:AS345 AU344:AU345 AS348:AS349 AU348:AU349 AS352:AS353 AU352:AU353 AS356:AS357 AU356:AU357 AS360:AS361 AU360:AU361 AS364:AS365 AU364:AU365 AS368:AS369 AU368:AU369 AS372:AS373 AU372:AU373 AS376:AS377 AU376:AU377 AS380:AS381 AU380:AU381 AS384:AS385 AU384:AU385 AS388:AS389 AU388:AU389 AS392:AS393 AU392:AU393 AS396:AS397 AU396:AU397 AS400:AS401 AU400:AU401 AS404:AS405 AU404:AU405 AS408:AS409 AU408:AU409 AS412:AS413 AU412:AU413" type="list">
      <formula1>INDIRECT(BA34)</formula1>
      <formula2>0</formula2>
    </dataValidation>
    <dataValidation allowBlank="true" errorStyle="stop" operator="greaterThanOrEqual" prompt="要件を満たす職員数を記入してください。" showDropDown="false" showErrorMessage="true" showInputMessage="true" sqref="AR16:AR17 AR20:AR21 AR24:AR25 AR28:AR29 AR32:AR33 AR36:AR37 AR40:AR41 AR44:AR45 AR48:AR49 AR52:AR53 AR56:AR57 AR60:AR61 AR64:AR65 AR68:AR69 AR72:AR73 AR76:AR77 AR80:AR81 AR84:AR85 AR88:AR89 AR92:AR93 AR96:AR97 AR100:AR101 AR104:AR105 AR108:AR109 AR112:AR113 AR116:AR117 AR120:AR121 AR124:AR125 AR128:AR129 AR132:AR133 AR136:AR137 AR140:AR141 AR144:AR145 AR148:AR149 AR152:AR153 AR156:AR157 AR160:AR161 AR164:AR165 AR168:AR169 AR172:AR173 AR176:AR177 AR180:AR181 AR184:AR185 AR188:AR189 AR192:AR193 AR196:AR197 AR200:AR201 AR204:AR205 AR208:AR209 AR212:AR213 AR216:AR217 AR220:AR221 AR224:AR225 AR228:AR229 AR232:AR233 AR236:AR237 AR240:AR241 AR244:AR245 AR248:AR249 AR252:AR253 AR256:AR257 AR260:AR261 AR264:AR265 AR268:AR269 AR272:AR273 AR276:AR277 AR280:AR281 AR284:AR285 AR288:AR289 AR292:AR293 AR296:AR297 AR300:AR301 AR304:AR305 AR308:AR309 AR312:AR313 AR316:AR317 AR320:AR321 AR324:AR325 AR328:AR329 AR332:AR333 AR336:AR337 AR340:AR341 AR344:AR345 AR348:AR349 AR352:AR353 AR356:AR357 AR360:AR361 AR364:AR365 AR368:AR369 AR372:AR373 AR376:AR377 AR380:AR381 AR384:AR385 AR388:AR389 AR392:AR393 AR396:AR397 AR400:AR401 AR404:AR405 AR408:AR409 AR412:AR413" type="whole">
      <formula1>0</formula1>
      <formula2>0</formula2>
    </dataValidation>
    <dataValidation allowBlank="true" errorStyle="stop" operator="between" showDropDown="false" showErrorMessage="true" showInputMessage="true" sqref="AO16:AO17 AQ16:AQ17 AO20:AO21 AQ20:AQ21 AO24:AO25 AQ24:AQ25 AO28:AO29 AQ28:AQ29 AO32:AO33 AQ32:AQ33 AO36:AO37 AQ36:AQ37 AO40:AO41 AQ40:AQ41 AO44:AO45 AQ44:AQ45 AO48:AO49 AQ48:AQ49 AO52:AO53 AQ52:AQ53 AO56:AO57 AQ56:AQ57 AO60:AO61 AQ60:AQ61 AO64:AO65 AQ64:AQ65 AO68:AO69 AQ68:AQ69 AO72:AO73 AQ72:AQ73 AO76:AO77 AQ76:AQ77 AO80:AO81 AQ80:AQ81 AO84:AO85 AQ84:AQ85 AO88:AO89 AQ88:AQ89 AO92:AO93 AQ92:AQ93 AO96:AO97 AQ96:AQ97 AO100:AO101 AQ100:AQ101 AO104:AO105 AQ104:AQ105 AO108:AO109 AQ108:AQ109 AO112:AO113 AQ112:AQ113 AO116:AO117 AQ116:AQ117 AO120:AO121 AQ120:AQ121 AO124:AO125 AQ124:AQ125 AO128:AO129 AQ128:AQ129 AO132:AO133 AQ132:AQ133 AO136:AO137 AQ136:AQ137 AO140:AO141 AQ140:AQ141 AO144:AO145 AQ144:AQ145 AO148:AO149 AQ148:AQ149 AO152:AO153 AQ152:AQ153 AO156:AO157 AQ156:AQ157 AO160:AO161 AQ160:AQ161 AO164:AO165 AQ164:AQ165 AO168:AO169 AQ168:AQ169 AO172:AO173 AQ172:AQ173 AO176:AO177 AQ176:AQ177 AO180:AO181 AQ180:AQ181 AO184:AO185 AQ184:AQ185 AO188:AO189 AQ188:AQ189 AO192:AO193 AQ192:AQ193 AO196:AO197 AQ196:AQ197 AO200:AO201 AQ200:AQ201 AO204:AO205 AQ204:AQ205 AO208:AO209 AQ208:AQ209 AO212:AO213 AQ212:AQ213 AO216:AO217 AQ216:AQ217 AO220:AO221 AQ220:AQ221 AO224:AO225 AQ224:AQ225 AO228:AO229 AQ228:AQ229 AO232:AO233 AQ232:AQ233 AO236:AO237 AQ236:AQ237 AO240:AO241 AQ240:AQ241 AO244:AO245 AQ244:AQ245 AO248:AO249 AQ248:AQ249 AO252:AO253 AQ252:AQ253 AO256:AO257 AQ256:AQ257 AO260:AO261 AQ260:AQ261 AO264:AO265 AQ264:AQ265 AO268:AO269 AQ268:AQ269 AO272:AO273 AQ272:AQ273 AO276:AO277 AQ276:AQ277 AO280:AO281 AQ280:AQ281 AO284:AO285 AQ284:AQ285 AO288:AO289 AQ288:AQ289 AO292:AO293 AQ292:AQ293 AO296:AO297 AQ296:AQ297 AO300:AO301 AQ300:AQ301 AO304:AO305 AQ304:AQ305 AO308:AO309 AQ308:AQ309 AO312:AO313 AQ312:AQ313 AO316:AO317 AQ316:AQ317 AO320:AO321 AQ320:AQ321 AO324:AO325 AQ324:AQ325 AO328:AO329 AQ328:AQ329 AO332:AO333 AQ332:AQ333 AO336:AO337 AQ336:AQ337 AO340:AO341 AQ340:AQ341 AO344:AO345 AQ344:AQ345 AO348:AO349 AQ348:AQ349 AO352:AO353 AQ352:AQ353 AO356:AO357 AQ356:AQ357 AO360:AO361 AQ360:AQ361 AO364:AO365 AQ364:AQ365 AO368:AO369 AQ368:AQ369 AO372:AO373 AQ372:AQ373 AO376:AO377 AQ376:AQ377 AO380:AO381 AQ380:AQ381 AO384:AO385 AQ384:AQ385 AO388:AO389 AQ388:AQ389 AO392:AO393 AQ392:AQ393 AO396:AO397 AQ396:AQ397 AO400:AO401 AQ400:AQ401 AO404:AO405 AQ404:AQ405 AO408:AO409 AQ408:AQ409 AO412:AO413 AQ412:AQ413" type="list">
      <formula1>【参考】数式用!$AM$5:$AM$7</formula1>
      <formula2>0</formula2>
    </dataValidation>
    <dataValidation allowBlank="true" errorStyle="stop" operator="between" showDropDown="false" showErrorMessage="true" showInputMessage="true" sqref="U16 U20 U24 U28 U32 U36 U40 U44 U48 U52 U56 U60 U64 U68 U72 U76 U80 U84 U88 U92 U96 U100 U104 U108 U112 U116 U120 U124 U128 U132 U136 U140 U144 U148 U152 U156 U160 U164 U168 U172 U176 U180 U184 U188 U192 U196 U200 U204 U208 U212 U216 U220 U224 U228 U232 U236 U240 U244 U248 U252 U256 U260 U264 U268 U272 U276 U280 U284 U288 U292 U296 U300 U304 U308 U312 U316 U320 U324 U328 U332 U336 U340 U344 U348 U352 U356 U360 U364 U368 U372 U376 U380 U384 U388 U392 U396 U400 U404 U408 U412" type="list">
      <formula1>【参考】数式用!$AO$2:$AO$6</formula1>
      <formula2>0</formula2>
    </dataValidation>
    <dataValidation allowBlank="true" errorStyle="stop" operator="between" showDropDown="false" showErrorMessage="true" showInputMessage="true" sqref="AN16:AN17 AN20:AN21 AN24:AN25 AN28:AN29 AN32:AN33 AN36:AN37 AN40:AN41 AN44:AN45 AN48:AN49 AN52:AN53 AN56:AN57 AN60:AN61 AN64:AN65 AN68:AN69 AN72:AN73 AN76:AN77 AN80:AN81 AN84:AN85 AN88:AN89 AN92:AN93 AN96:AN97 AN100:AN101 AN104:AN105 AN108:AN109 AN112:AN113 AN116:AN117 AN120:AN121 AN124:AN125 AN128:AN129 AN132:AN133 AN136:AN137 AN140:AN141 AN144:AN145 AN148:AN149 AN152:AN153 AN156:AN157 AN160:AN161 AN164:AN165 AN168:AN169 AN172:AN173 AN176:AN177 AN180:AN181 AN184:AN185 AN188:AN189 AN192:AN193 AN196:AN197 AN200:AN201 AN204:AN205 AN208:AN209 AN212:AN213 AN216:AN217 AN220:AN221 AN224:AN225 AN228:AN229 AN232:AN233 AN236:AN237 AN240:AN241 AN244:AN245 AN248:AN249 AN252:AN253 AN256:AN257 AN260:AN261 AN264:AN265 AN268:AN269 AN272:AN273 AN276:AN277 AN280:AN281 AN284:AN285 AN288:AN289 AN292:AN293 AN296:AN297 AN300:AN301 AN304:AN305 AN308:AN309 AN312:AN313 AN316:AN317 AN320:AN321 AN324:AN325 AN328:AN329 AN332:AN333 AN336:AN337 AN340:AN341 AN344:AN345 AN348:AN349 AN352:AN353 AN356:AN357 AN360:AN361 AN364:AN365 AN368:AN369 AN372:AN373 AN376:AN377 AN380:AN381 AN384:AN385 AN388:AN389 AN392:AN393 AN396:AN397 AN400:AN401 AN404:AN405 AN408:AN409 AN412:AN413" type="list">
      <formula1>【参考】数式用!$AM$2:$AM$3</formula1>
      <formula2>0</formula2>
    </dataValidation>
  </dataValidations>
  <printOptions headings="false" gridLines="false" gridLinesSet="true" horizontalCentered="false" verticalCentered="false"/>
  <pageMargins left="0.708333333333333" right="0.708333333333333" top="0.747916666666667" bottom="0.747916666666667" header="0.511811023622047" footer="0.511811023622047"/>
  <pageSetup paperSize="9" scale="100" fitToWidth="1" fitToHeight="0" pageOrder="downThenOver" orientation="landscape" blackAndWhite="false" draft="false" cellComments="none" horizontalDpi="300" verticalDpi="300" copies="1"/>
  <headerFooter differentFirst="false" differentOddEven="false">
    <oddHeader/>
    <oddFooter/>
  </headerFooter>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AV39"/>
  <sheetViews>
    <sheetView showFormulas="false" showGridLines="true" showRowColHeaders="true" showZeros="true" rightToLeft="false" tabSelected="false" showOutlineSymbols="true" defaultGridColor="true" view="pageBreakPreview" topLeftCell="A1" colorId="64" zoomScale="85" zoomScaleNormal="124" zoomScalePageLayoutView="85" workbookViewId="0">
      <selection pane="topLeft" activeCell="A1" activeCellId="0" sqref="A1"/>
    </sheetView>
  </sheetViews>
  <sheetFormatPr defaultColWidth="9.00390625" defaultRowHeight="13.5" zeroHeight="false" outlineLevelRow="0" outlineLevelCol="0"/>
  <cols>
    <col collapsed="false" customWidth="true" hidden="false" outlineLevel="0" max="1" min="1" style="943" width="42.38"/>
    <col collapsed="false" customWidth="true" hidden="false" outlineLevel="0" max="28" min="2" style="943" width="6.13"/>
    <col collapsed="false" customWidth="true" hidden="false" outlineLevel="0" max="30" min="29" style="943" width="8"/>
    <col collapsed="false" customWidth="true" hidden="false" outlineLevel="0" max="31" min="31" style="943" width="39.49"/>
    <col collapsed="false" customWidth="true" hidden="false" outlineLevel="0" max="32" min="32" style="943" width="26.88"/>
    <col collapsed="false" customWidth="true" hidden="false" outlineLevel="0" max="33" min="33" style="943" width="29.51"/>
    <col collapsed="false" customWidth="true" hidden="false" outlineLevel="0" max="34" min="34" style="943" width="50.62"/>
    <col collapsed="false" customWidth="true" hidden="false" outlineLevel="0" max="35" min="35" style="943" width="9.12"/>
    <col collapsed="false" customWidth="true" hidden="false" outlineLevel="0" max="36" min="36" style="943" width="38.38"/>
    <col collapsed="false" customWidth="true" hidden="false" outlineLevel="0" max="37" min="37" style="943" width="36.62"/>
    <col collapsed="false" customWidth="false" hidden="false" outlineLevel="0" max="38" min="38" style="943" width="9"/>
    <col collapsed="false" customWidth="true" hidden="false" outlineLevel="0" max="39" min="39" style="943" width="13.62"/>
    <col collapsed="false" customWidth="false" hidden="false" outlineLevel="0" max="43" min="40" style="943" width="9"/>
    <col collapsed="false" customWidth="true" hidden="false" outlineLevel="0" max="44" min="44" style="943" width="12.12"/>
    <col collapsed="false" customWidth="false" hidden="false" outlineLevel="0" max="45" min="45" style="943" width="9"/>
    <col collapsed="false" customWidth="true" hidden="false" outlineLevel="0" max="46" min="46" style="943" width="30.62"/>
    <col collapsed="false" customWidth="true" hidden="false" outlineLevel="0" max="47" min="47" style="943" width="12"/>
    <col collapsed="false" customWidth="true" hidden="false" outlineLevel="0" max="48" min="48" style="944" width="11.5"/>
    <col collapsed="false" customWidth="false" hidden="false" outlineLevel="0" max="1024" min="49" style="943" width="9"/>
  </cols>
  <sheetData>
    <row r="1" customFormat="false" ht="14.25" hidden="false" customHeight="false" outlineLevel="0" collapsed="false">
      <c r="A1" s="945" t="s">
        <v>465</v>
      </c>
      <c r="B1" s="945"/>
      <c r="C1" s="945"/>
      <c r="D1" s="945"/>
      <c r="E1" s="945"/>
      <c r="AD1" s="946"/>
      <c r="AE1" s="945" t="s">
        <v>466</v>
      </c>
      <c r="AJ1" s="943" t="s">
        <v>467</v>
      </c>
      <c r="AM1" s="943" t="s">
        <v>468</v>
      </c>
      <c r="AO1" s="945" t="s">
        <v>469</v>
      </c>
      <c r="AQ1" s="947" t="s">
        <v>470</v>
      </c>
    </row>
    <row r="2" customFormat="false" ht="26.25" hidden="false" customHeight="true" outlineLevel="0" collapsed="false">
      <c r="A2" s="948" t="s">
        <v>471</v>
      </c>
      <c r="B2" s="949" t="s">
        <v>472</v>
      </c>
      <c r="C2" s="949"/>
      <c r="D2" s="949"/>
      <c r="E2" s="949"/>
      <c r="F2" s="950" t="s">
        <v>473</v>
      </c>
      <c r="G2" s="950"/>
      <c r="H2" s="950"/>
      <c r="I2" s="951" t="s">
        <v>474</v>
      </c>
      <c r="J2" s="951"/>
      <c r="K2" s="952" t="s">
        <v>475</v>
      </c>
      <c r="L2" s="952"/>
      <c r="M2" s="952"/>
      <c r="N2" s="952"/>
      <c r="O2" s="952"/>
      <c r="P2" s="952"/>
      <c r="Q2" s="952"/>
      <c r="R2" s="952"/>
      <c r="S2" s="952"/>
      <c r="T2" s="952"/>
      <c r="U2" s="952"/>
      <c r="V2" s="952"/>
      <c r="W2" s="952"/>
      <c r="X2" s="952"/>
      <c r="Y2" s="952"/>
      <c r="Z2" s="952"/>
      <c r="AA2" s="952"/>
      <c r="AB2" s="952"/>
      <c r="AC2" s="951" t="s">
        <v>476</v>
      </c>
      <c r="AD2" s="946"/>
      <c r="AE2" s="953" t="s">
        <v>471</v>
      </c>
      <c r="AF2" s="954" t="s">
        <v>477</v>
      </c>
      <c r="AG2" s="954"/>
      <c r="AH2" s="954"/>
      <c r="AJ2" s="955" t="s">
        <v>54</v>
      </c>
      <c r="AK2" s="956" t="s">
        <v>54</v>
      </c>
      <c r="AM2" s="957" t="s">
        <v>312</v>
      </c>
      <c r="AO2" s="958" t="s">
        <v>448</v>
      </c>
      <c r="AQ2" s="959" t="s">
        <v>472</v>
      </c>
      <c r="AR2" s="960" t="s">
        <v>473</v>
      </c>
      <c r="AS2" s="960" t="s">
        <v>474</v>
      </c>
      <c r="AT2" s="961" t="s">
        <v>478</v>
      </c>
      <c r="AU2" s="962" t="s">
        <v>475</v>
      </c>
      <c r="AV2" s="963" t="s">
        <v>479</v>
      </c>
    </row>
    <row r="3" customFormat="false" ht="38.25" hidden="false" customHeight="true" outlineLevel="0" collapsed="false">
      <c r="A3" s="948"/>
      <c r="B3" s="964" t="s">
        <v>480</v>
      </c>
      <c r="C3" s="964"/>
      <c r="D3" s="964"/>
      <c r="E3" s="964"/>
      <c r="F3" s="964" t="s">
        <v>481</v>
      </c>
      <c r="G3" s="964"/>
      <c r="H3" s="964"/>
      <c r="I3" s="951"/>
      <c r="J3" s="951"/>
      <c r="K3" s="965" t="s">
        <v>482</v>
      </c>
      <c r="L3" s="965"/>
      <c r="M3" s="965"/>
      <c r="N3" s="965"/>
      <c r="O3" s="965"/>
      <c r="P3" s="965"/>
      <c r="Q3" s="965"/>
      <c r="R3" s="965"/>
      <c r="S3" s="965"/>
      <c r="T3" s="965"/>
      <c r="U3" s="965"/>
      <c r="V3" s="965"/>
      <c r="W3" s="965"/>
      <c r="X3" s="965"/>
      <c r="Y3" s="965"/>
      <c r="Z3" s="965"/>
      <c r="AA3" s="965"/>
      <c r="AB3" s="965"/>
      <c r="AC3" s="951"/>
      <c r="AD3" s="946"/>
      <c r="AE3" s="953"/>
      <c r="AF3" s="953"/>
      <c r="AG3" s="954"/>
      <c r="AH3" s="954"/>
      <c r="AJ3" s="966" t="s">
        <v>483</v>
      </c>
      <c r="AK3" s="967" t="s">
        <v>483</v>
      </c>
      <c r="AM3" s="968"/>
      <c r="AO3" s="969" t="s">
        <v>449</v>
      </c>
      <c r="AQ3" s="959"/>
      <c r="AR3" s="960"/>
      <c r="AS3" s="960"/>
      <c r="AT3" s="961"/>
      <c r="AU3" s="962"/>
      <c r="AV3" s="963"/>
    </row>
    <row r="4" customFormat="false" ht="23.25" hidden="false" customHeight="false" outlineLevel="0" collapsed="false">
      <c r="A4" s="948"/>
      <c r="B4" s="959" t="s">
        <v>405</v>
      </c>
      <c r="C4" s="960" t="s">
        <v>404</v>
      </c>
      <c r="D4" s="960" t="s">
        <v>417</v>
      </c>
      <c r="E4" s="970" t="s">
        <v>484</v>
      </c>
      <c r="F4" s="959" t="s">
        <v>411</v>
      </c>
      <c r="G4" s="961" t="s">
        <v>410</v>
      </c>
      <c r="H4" s="963" t="s">
        <v>416</v>
      </c>
      <c r="I4" s="971" t="s">
        <v>415</v>
      </c>
      <c r="J4" s="963" t="s">
        <v>414</v>
      </c>
      <c r="K4" s="972" t="s">
        <v>448</v>
      </c>
      <c r="L4" s="973" t="s">
        <v>449</v>
      </c>
      <c r="M4" s="973" t="s">
        <v>450</v>
      </c>
      <c r="N4" s="973" t="s">
        <v>451</v>
      </c>
      <c r="O4" s="973" t="s">
        <v>485</v>
      </c>
      <c r="P4" s="973" t="s">
        <v>486</v>
      </c>
      <c r="Q4" s="973" t="s">
        <v>487</v>
      </c>
      <c r="R4" s="973" t="s">
        <v>488</v>
      </c>
      <c r="S4" s="973" t="s">
        <v>489</v>
      </c>
      <c r="T4" s="973" t="s">
        <v>490</v>
      </c>
      <c r="U4" s="973" t="s">
        <v>491</v>
      </c>
      <c r="V4" s="973" t="s">
        <v>492</v>
      </c>
      <c r="W4" s="973" t="s">
        <v>493</v>
      </c>
      <c r="X4" s="973" t="s">
        <v>494</v>
      </c>
      <c r="Y4" s="973" t="s">
        <v>495</v>
      </c>
      <c r="Z4" s="973" t="s">
        <v>496</v>
      </c>
      <c r="AA4" s="973" t="s">
        <v>497</v>
      </c>
      <c r="AB4" s="974" t="s">
        <v>454</v>
      </c>
      <c r="AC4" s="951"/>
      <c r="AD4" s="946"/>
      <c r="AE4" s="953"/>
      <c r="AF4" s="954"/>
      <c r="AG4" s="954"/>
      <c r="AH4" s="954"/>
      <c r="AJ4" s="966" t="s">
        <v>498</v>
      </c>
      <c r="AK4" s="967" t="s">
        <v>498</v>
      </c>
      <c r="AO4" s="969" t="s">
        <v>450</v>
      </c>
      <c r="AQ4" s="959"/>
      <c r="AR4" s="960"/>
      <c r="AS4" s="960"/>
      <c r="AT4" s="961"/>
      <c r="AU4" s="962"/>
      <c r="AV4" s="963"/>
    </row>
    <row r="5" customFormat="false" ht="13.5" hidden="false" customHeight="false" outlineLevel="0" collapsed="false">
      <c r="A5" s="975" t="s">
        <v>54</v>
      </c>
      <c r="B5" s="976" t="n">
        <v>0.137</v>
      </c>
      <c r="C5" s="977" t="n">
        <v>0.1</v>
      </c>
      <c r="D5" s="978" t="n">
        <v>0.055</v>
      </c>
      <c r="E5" s="979" t="n">
        <v>0</v>
      </c>
      <c r="F5" s="976" t="n">
        <v>0.063</v>
      </c>
      <c r="G5" s="980" t="n">
        <v>0.042</v>
      </c>
      <c r="H5" s="979" t="n">
        <v>0</v>
      </c>
      <c r="I5" s="981" t="n">
        <v>0.024</v>
      </c>
      <c r="J5" s="979" t="n">
        <v>0</v>
      </c>
      <c r="K5" s="982" t="n">
        <v>0.245</v>
      </c>
      <c r="L5" s="983" t="n">
        <v>0.224</v>
      </c>
      <c r="M5" s="983" t="n">
        <v>0.182</v>
      </c>
      <c r="N5" s="983" t="n">
        <v>0.145</v>
      </c>
      <c r="O5" s="983" t="n">
        <v>0.221</v>
      </c>
      <c r="P5" s="983" t="n">
        <v>0.208</v>
      </c>
      <c r="Q5" s="983" t="n">
        <v>0.2</v>
      </c>
      <c r="R5" s="983" t="n">
        <v>0.187</v>
      </c>
      <c r="S5" s="983" t="n">
        <v>0.184</v>
      </c>
      <c r="T5" s="983" t="n">
        <v>0.163</v>
      </c>
      <c r="U5" s="983" t="n">
        <v>0.163</v>
      </c>
      <c r="V5" s="983" t="n">
        <v>0.158</v>
      </c>
      <c r="W5" s="983" t="n">
        <v>0.142</v>
      </c>
      <c r="X5" s="983" t="n">
        <v>0.139</v>
      </c>
      <c r="Y5" s="983" t="n">
        <v>0.121</v>
      </c>
      <c r="Z5" s="983" t="n">
        <v>0.118</v>
      </c>
      <c r="AA5" s="983" t="n">
        <v>0.1</v>
      </c>
      <c r="AB5" s="984" t="n">
        <v>0.076</v>
      </c>
      <c r="AC5" s="984" t="n">
        <v>0.021</v>
      </c>
      <c r="AD5" s="946"/>
      <c r="AE5" s="985" t="s">
        <v>54</v>
      </c>
      <c r="AF5" s="986" t="s">
        <v>412</v>
      </c>
      <c r="AG5" s="987" t="s">
        <v>499</v>
      </c>
      <c r="AH5" s="988"/>
      <c r="AJ5" s="966" t="s">
        <v>500</v>
      </c>
      <c r="AK5" s="967" t="s">
        <v>501</v>
      </c>
      <c r="AM5" s="957" t="s">
        <v>312</v>
      </c>
      <c r="AO5" s="969" t="s">
        <v>451</v>
      </c>
      <c r="AQ5" s="989" t="s">
        <v>405</v>
      </c>
      <c r="AR5" s="990" t="s">
        <v>411</v>
      </c>
      <c r="AS5" s="991" t="s">
        <v>415</v>
      </c>
      <c r="AT5" s="992" t="str">
        <f aca="false">AQ5&amp;AR5&amp;AS5</f>
        <v>処遇加算Ⅰ特定加算Ⅰベア加算</v>
      </c>
      <c r="AU5" s="993" t="s">
        <v>448</v>
      </c>
      <c r="AV5" s="994" t="s">
        <v>178</v>
      </c>
    </row>
    <row r="6" customFormat="false" ht="15" hidden="false" customHeight="true" outlineLevel="0" collapsed="false">
      <c r="A6" s="966" t="s">
        <v>483</v>
      </c>
      <c r="B6" s="995" t="n">
        <v>0.137</v>
      </c>
      <c r="C6" s="996" t="n">
        <v>0.1</v>
      </c>
      <c r="D6" s="997" t="n">
        <v>0.055</v>
      </c>
      <c r="E6" s="998" t="n">
        <v>0</v>
      </c>
      <c r="F6" s="995" t="n">
        <v>0.063</v>
      </c>
      <c r="G6" s="999" t="n">
        <v>0.042</v>
      </c>
      <c r="H6" s="998" t="n">
        <v>0</v>
      </c>
      <c r="I6" s="1000" t="n">
        <v>0.024</v>
      </c>
      <c r="J6" s="979" t="n">
        <v>0</v>
      </c>
      <c r="K6" s="1001" t="n">
        <v>0.245</v>
      </c>
      <c r="L6" s="1002" t="n">
        <v>0.224</v>
      </c>
      <c r="M6" s="1002" t="n">
        <v>0.182</v>
      </c>
      <c r="N6" s="1002" t="n">
        <v>0.145</v>
      </c>
      <c r="O6" s="1002" t="n">
        <v>0.221</v>
      </c>
      <c r="P6" s="1002" t="n">
        <v>0.208</v>
      </c>
      <c r="Q6" s="1002" t="n">
        <v>0.2</v>
      </c>
      <c r="R6" s="1002" t="n">
        <v>0.187</v>
      </c>
      <c r="S6" s="1002" t="n">
        <v>0.184</v>
      </c>
      <c r="T6" s="1002" t="n">
        <v>0.163</v>
      </c>
      <c r="U6" s="1002" t="n">
        <v>0.163</v>
      </c>
      <c r="V6" s="1002" t="n">
        <v>0.158</v>
      </c>
      <c r="W6" s="1002" t="n">
        <v>0.142</v>
      </c>
      <c r="X6" s="1002" t="n">
        <v>0.139</v>
      </c>
      <c r="Y6" s="1002" t="n">
        <v>0.121</v>
      </c>
      <c r="Z6" s="1002" t="n">
        <v>0.118</v>
      </c>
      <c r="AA6" s="1002" t="n">
        <v>0.1</v>
      </c>
      <c r="AB6" s="1003" t="n">
        <v>0.076</v>
      </c>
      <c r="AC6" s="1003" t="n">
        <v>0.021</v>
      </c>
      <c r="AD6" s="946"/>
      <c r="AE6" s="1004" t="s">
        <v>483</v>
      </c>
      <c r="AF6" s="1005" t="s">
        <v>502</v>
      </c>
      <c r="AG6" s="1006" t="s">
        <v>503</v>
      </c>
      <c r="AH6" s="1007"/>
      <c r="AJ6" s="966" t="s">
        <v>58</v>
      </c>
      <c r="AK6" s="967" t="s">
        <v>58</v>
      </c>
      <c r="AM6" s="1008" t="s">
        <v>408</v>
      </c>
      <c r="AO6" s="1009"/>
      <c r="AQ6" s="1010" t="s">
        <v>405</v>
      </c>
      <c r="AR6" s="1011" t="s">
        <v>410</v>
      </c>
      <c r="AS6" s="1012" t="s">
        <v>415</v>
      </c>
      <c r="AT6" s="1013" t="str">
        <f aca="false">AQ6&amp;AR6&amp;AS6</f>
        <v>処遇加算Ⅰ特定加算Ⅱベア加算</v>
      </c>
      <c r="AU6" s="1014" t="s">
        <v>449</v>
      </c>
      <c r="AV6" s="1015" t="s">
        <v>178</v>
      </c>
    </row>
    <row r="7" customFormat="false" ht="14.25" hidden="false" customHeight="false" outlineLevel="0" collapsed="false">
      <c r="A7" s="966" t="s">
        <v>498</v>
      </c>
      <c r="B7" s="995" t="n">
        <v>0.137</v>
      </c>
      <c r="C7" s="996" t="n">
        <v>0.1</v>
      </c>
      <c r="D7" s="997" t="n">
        <v>0.055</v>
      </c>
      <c r="E7" s="998" t="n">
        <v>0</v>
      </c>
      <c r="F7" s="995" t="n">
        <v>0.063</v>
      </c>
      <c r="G7" s="999" t="n">
        <v>0.042</v>
      </c>
      <c r="H7" s="998" t="n">
        <v>0</v>
      </c>
      <c r="I7" s="1000" t="n">
        <v>0.024</v>
      </c>
      <c r="J7" s="979" t="n">
        <v>0</v>
      </c>
      <c r="K7" s="1001" t="n">
        <v>0.245</v>
      </c>
      <c r="L7" s="1002" t="n">
        <v>0.224</v>
      </c>
      <c r="M7" s="1002" t="n">
        <v>0.182</v>
      </c>
      <c r="N7" s="1002" t="n">
        <v>0.145</v>
      </c>
      <c r="O7" s="1002" t="n">
        <v>0.221</v>
      </c>
      <c r="P7" s="1002" t="n">
        <v>0.208</v>
      </c>
      <c r="Q7" s="1002" t="n">
        <v>0.2</v>
      </c>
      <c r="R7" s="1002" t="n">
        <v>0.187</v>
      </c>
      <c r="S7" s="1002" t="n">
        <v>0.184</v>
      </c>
      <c r="T7" s="1002" t="n">
        <v>0.163</v>
      </c>
      <c r="U7" s="1002" t="n">
        <v>0.163</v>
      </c>
      <c r="V7" s="1002" t="n">
        <v>0.158</v>
      </c>
      <c r="W7" s="1002" t="n">
        <v>0.142</v>
      </c>
      <c r="X7" s="1002" t="n">
        <v>0.139</v>
      </c>
      <c r="Y7" s="1002" t="n">
        <v>0.121</v>
      </c>
      <c r="Z7" s="1002" t="n">
        <v>0.118</v>
      </c>
      <c r="AA7" s="1002" t="n">
        <v>0.1</v>
      </c>
      <c r="AB7" s="1003" t="n">
        <v>0.076</v>
      </c>
      <c r="AC7" s="1003" t="n">
        <v>0.021</v>
      </c>
      <c r="AD7" s="946"/>
      <c r="AE7" s="1004" t="s">
        <v>498</v>
      </c>
      <c r="AF7" s="1005" t="s">
        <v>502</v>
      </c>
      <c r="AG7" s="1006" t="s">
        <v>503</v>
      </c>
      <c r="AH7" s="1007"/>
      <c r="AJ7" s="966" t="s">
        <v>504</v>
      </c>
      <c r="AK7" s="967" t="s">
        <v>504</v>
      </c>
      <c r="AM7" s="968"/>
      <c r="AQ7" s="1010" t="s">
        <v>405</v>
      </c>
      <c r="AR7" s="1011" t="s">
        <v>416</v>
      </c>
      <c r="AS7" s="1012" t="s">
        <v>415</v>
      </c>
      <c r="AT7" s="1013" t="str">
        <f aca="false">AQ7&amp;AR7&amp;AS7</f>
        <v>処遇加算Ⅰ特定加算なしベア加算</v>
      </c>
      <c r="AU7" s="1014" t="s">
        <v>450</v>
      </c>
      <c r="AV7" s="1015" t="s">
        <v>178</v>
      </c>
    </row>
    <row r="8" customFormat="false" ht="13.5" hidden="false" customHeight="false" outlineLevel="0" collapsed="false">
      <c r="A8" s="966" t="s">
        <v>500</v>
      </c>
      <c r="B8" s="995" t="n">
        <v>0.058</v>
      </c>
      <c r="C8" s="996" t="n">
        <v>0.042</v>
      </c>
      <c r="D8" s="997" t="n">
        <v>0.023</v>
      </c>
      <c r="E8" s="998" t="n">
        <v>0</v>
      </c>
      <c r="F8" s="995" t="n">
        <v>0.021</v>
      </c>
      <c r="G8" s="999" t="n">
        <v>0.015</v>
      </c>
      <c r="H8" s="998" t="n">
        <v>0</v>
      </c>
      <c r="I8" s="1000" t="n">
        <v>0.011</v>
      </c>
      <c r="J8" s="979" t="n">
        <v>0</v>
      </c>
      <c r="K8" s="1001" t="n">
        <v>0.1</v>
      </c>
      <c r="L8" s="1002" t="n">
        <v>0.094</v>
      </c>
      <c r="M8" s="1002" t="n">
        <v>0.079</v>
      </c>
      <c r="N8" s="1002" t="n">
        <v>0.063</v>
      </c>
      <c r="O8" s="1002" t="n">
        <v>0.089</v>
      </c>
      <c r="P8" s="1002" t="n">
        <v>0.084</v>
      </c>
      <c r="Q8" s="1002" t="n">
        <v>0.083</v>
      </c>
      <c r="R8" s="1002" t="n">
        <v>0.078</v>
      </c>
      <c r="S8" s="1002" t="n">
        <v>0.073</v>
      </c>
      <c r="T8" s="1002" t="n">
        <v>0.067</v>
      </c>
      <c r="U8" s="1002" t="n">
        <v>0.065</v>
      </c>
      <c r="V8" s="1002" t="n">
        <v>0.068</v>
      </c>
      <c r="W8" s="1002" t="n">
        <v>0.059</v>
      </c>
      <c r="X8" s="1002" t="n">
        <v>0.054</v>
      </c>
      <c r="Y8" s="1002" t="n">
        <v>0.052</v>
      </c>
      <c r="Z8" s="1002" t="n">
        <v>0.048</v>
      </c>
      <c r="AA8" s="1002" t="n">
        <v>0.044</v>
      </c>
      <c r="AB8" s="1003" t="n">
        <v>0.033</v>
      </c>
      <c r="AC8" s="1003" t="n">
        <v>0.01</v>
      </c>
      <c r="AD8" s="946"/>
      <c r="AE8" s="1004" t="s">
        <v>500</v>
      </c>
      <c r="AF8" s="1005" t="s">
        <v>502</v>
      </c>
      <c r="AG8" s="1006" t="s">
        <v>503</v>
      </c>
      <c r="AH8" s="1007"/>
      <c r="AJ8" s="966" t="s">
        <v>505</v>
      </c>
      <c r="AK8" s="967" t="s">
        <v>506</v>
      </c>
      <c r="AQ8" s="1010" t="s">
        <v>404</v>
      </c>
      <c r="AR8" s="1011" t="s">
        <v>416</v>
      </c>
      <c r="AS8" s="1012" t="s">
        <v>415</v>
      </c>
      <c r="AT8" s="1013" t="str">
        <f aca="false">AQ8&amp;AR8&amp;AS8</f>
        <v>処遇加算Ⅱ特定加算なしベア加算</v>
      </c>
      <c r="AU8" s="1014" t="s">
        <v>451</v>
      </c>
      <c r="AV8" s="1015" t="s">
        <v>178</v>
      </c>
    </row>
    <row r="9" customFormat="false" ht="13.5" hidden="false" customHeight="false" outlineLevel="0" collapsed="false">
      <c r="A9" s="966" t="s">
        <v>58</v>
      </c>
      <c r="B9" s="995" t="n">
        <v>0.059</v>
      </c>
      <c r="C9" s="996" t="n">
        <v>0.043</v>
      </c>
      <c r="D9" s="997" t="n">
        <v>0.023</v>
      </c>
      <c r="E9" s="998" t="n">
        <v>0</v>
      </c>
      <c r="F9" s="995" t="n">
        <v>0.012</v>
      </c>
      <c r="G9" s="999" t="n">
        <v>0.01</v>
      </c>
      <c r="H9" s="998" t="n">
        <v>0</v>
      </c>
      <c r="I9" s="1000" t="n">
        <v>0.011</v>
      </c>
      <c r="J9" s="979" t="n">
        <v>0</v>
      </c>
      <c r="K9" s="1001" t="n">
        <v>0.092</v>
      </c>
      <c r="L9" s="1002" t="n">
        <v>0.09</v>
      </c>
      <c r="M9" s="1002" t="n">
        <v>0.08</v>
      </c>
      <c r="N9" s="1002" t="n">
        <v>0.064</v>
      </c>
      <c r="O9" s="1002" t="n">
        <v>0.081</v>
      </c>
      <c r="P9" s="1002" t="n">
        <v>0.076</v>
      </c>
      <c r="Q9" s="1002" t="n">
        <v>0.079</v>
      </c>
      <c r="R9" s="1002" t="n">
        <v>0.074</v>
      </c>
      <c r="S9" s="1002" t="n">
        <v>0.065</v>
      </c>
      <c r="T9" s="1002" t="n">
        <v>0.063</v>
      </c>
      <c r="U9" s="1002" t="n">
        <v>0.056</v>
      </c>
      <c r="V9" s="1002" t="n">
        <v>0.069</v>
      </c>
      <c r="W9" s="1002" t="n">
        <v>0.054</v>
      </c>
      <c r="X9" s="1002" t="n">
        <v>0.045</v>
      </c>
      <c r="Y9" s="1002" t="n">
        <v>0.053</v>
      </c>
      <c r="Z9" s="1002" t="n">
        <v>0.043</v>
      </c>
      <c r="AA9" s="1002" t="n">
        <v>0.044</v>
      </c>
      <c r="AB9" s="1003" t="n">
        <v>0.033</v>
      </c>
      <c r="AC9" s="1003" t="n">
        <v>0.01</v>
      </c>
      <c r="AD9" s="946"/>
      <c r="AE9" s="1004" t="s">
        <v>58</v>
      </c>
      <c r="AF9" s="1005" t="s">
        <v>502</v>
      </c>
      <c r="AG9" s="1006" t="s">
        <v>503</v>
      </c>
      <c r="AH9" s="1007"/>
      <c r="AJ9" s="966" t="s">
        <v>507</v>
      </c>
      <c r="AK9" s="967" t="s">
        <v>508</v>
      </c>
      <c r="AQ9" s="1010" t="s">
        <v>405</v>
      </c>
      <c r="AR9" s="1011" t="s">
        <v>411</v>
      </c>
      <c r="AS9" s="1012" t="s">
        <v>414</v>
      </c>
      <c r="AT9" s="1013" t="str">
        <f aca="false">AQ9&amp;AR9&amp;AS9</f>
        <v>処遇加算Ⅰ特定加算Ⅰベア加算なし</v>
      </c>
      <c r="AU9" s="1014" t="s">
        <v>485</v>
      </c>
      <c r="AV9" s="1015" t="s">
        <v>178</v>
      </c>
    </row>
    <row r="10" customFormat="false" ht="13.5" hidden="false" customHeight="false" outlineLevel="0" collapsed="false">
      <c r="A10" s="966" t="s">
        <v>504</v>
      </c>
      <c r="B10" s="995" t="n">
        <v>0.059</v>
      </c>
      <c r="C10" s="996" t="n">
        <v>0.043</v>
      </c>
      <c r="D10" s="997" t="n">
        <v>0.023</v>
      </c>
      <c r="E10" s="998" t="n">
        <v>0</v>
      </c>
      <c r="F10" s="995" t="n">
        <v>0.012</v>
      </c>
      <c r="G10" s="999" t="n">
        <v>0.01</v>
      </c>
      <c r="H10" s="998" t="n">
        <v>0</v>
      </c>
      <c r="I10" s="1000" t="n">
        <v>0.011</v>
      </c>
      <c r="J10" s="979" t="n">
        <v>0</v>
      </c>
      <c r="K10" s="1001" t="n">
        <v>0.092</v>
      </c>
      <c r="L10" s="1002" t="n">
        <v>0.09</v>
      </c>
      <c r="M10" s="1002" t="n">
        <v>0.08</v>
      </c>
      <c r="N10" s="1002" t="n">
        <v>0.064</v>
      </c>
      <c r="O10" s="1002" t="n">
        <v>0.081</v>
      </c>
      <c r="P10" s="1002" t="n">
        <v>0.076</v>
      </c>
      <c r="Q10" s="1002" t="n">
        <v>0.079</v>
      </c>
      <c r="R10" s="1002" t="n">
        <v>0.074</v>
      </c>
      <c r="S10" s="1002" t="n">
        <v>0.065</v>
      </c>
      <c r="T10" s="1002" t="n">
        <v>0.063</v>
      </c>
      <c r="U10" s="1002" t="n">
        <v>0.056</v>
      </c>
      <c r="V10" s="1002" t="n">
        <v>0.069</v>
      </c>
      <c r="W10" s="1002" t="n">
        <v>0.054</v>
      </c>
      <c r="X10" s="1002" t="n">
        <v>0.045</v>
      </c>
      <c r="Y10" s="1002" t="n">
        <v>0.053</v>
      </c>
      <c r="Z10" s="1002" t="n">
        <v>0.043</v>
      </c>
      <c r="AA10" s="1002" t="n">
        <v>0.044</v>
      </c>
      <c r="AB10" s="1003" t="n">
        <v>0.033</v>
      </c>
      <c r="AC10" s="1003" t="n">
        <v>0.01</v>
      </c>
      <c r="AD10" s="946"/>
      <c r="AE10" s="1004" t="s">
        <v>504</v>
      </c>
      <c r="AF10" s="1005" t="s">
        <v>502</v>
      </c>
      <c r="AG10" s="1006" t="s">
        <v>503</v>
      </c>
      <c r="AH10" s="1016" t="s">
        <v>509</v>
      </c>
      <c r="AJ10" s="966" t="s">
        <v>510</v>
      </c>
      <c r="AK10" s="967" t="s">
        <v>510</v>
      </c>
      <c r="AQ10" s="1010" t="s">
        <v>404</v>
      </c>
      <c r="AR10" s="1011" t="s">
        <v>411</v>
      </c>
      <c r="AS10" s="1012" t="s">
        <v>415</v>
      </c>
      <c r="AT10" s="1013" t="str">
        <f aca="false">AQ10&amp;AR10&amp;AS10</f>
        <v>処遇加算Ⅱ特定加算Ⅰベア加算</v>
      </c>
      <c r="AU10" s="1014" t="s">
        <v>448</v>
      </c>
      <c r="AV10" s="1015" t="s">
        <v>486</v>
      </c>
    </row>
    <row r="11" customFormat="false" ht="13.5" hidden="false" customHeight="false" outlineLevel="0" collapsed="false">
      <c r="A11" s="966" t="s">
        <v>505</v>
      </c>
      <c r="B11" s="995" t="n">
        <v>0.047</v>
      </c>
      <c r="C11" s="996" t="n">
        <v>0.034</v>
      </c>
      <c r="D11" s="997" t="n">
        <v>0.019</v>
      </c>
      <c r="E11" s="998" t="n">
        <v>0</v>
      </c>
      <c r="F11" s="995" t="n">
        <v>0.02</v>
      </c>
      <c r="G11" s="999" t="n">
        <v>0.017</v>
      </c>
      <c r="H11" s="998" t="n">
        <v>0</v>
      </c>
      <c r="I11" s="1000" t="n">
        <v>0.01</v>
      </c>
      <c r="J11" s="979" t="n">
        <v>0</v>
      </c>
      <c r="K11" s="1001" t="n">
        <v>0.086</v>
      </c>
      <c r="L11" s="1002" t="n">
        <v>0.083</v>
      </c>
      <c r="M11" s="1002" t="n">
        <v>0.066</v>
      </c>
      <c r="N11" s="1002" t="n">
        <v>0.053</v>
      </c>
      <c r="O11" s="1002" t="n">
        <v>0.076</v>
      </c>
      <c r="P11" s="1002" t="n">
        <v>0.073</v>
      </c>
      <c r="Q11" s="1002" t="n">
        <v>0.073</v>
      </c>
      <c r="R11" s="1002" t="n">
        <v>0.07</v>
      </c>
      <c r="S11" s="1002" t="n">
        <v>0.063</v>
      </c>
      <c r="T11" s="1002" t="n">
        <v>0.06</v>
      </c>
      <c r="U11" s="1002" t="n">
        <v>0.058</v>
      </c>
      <c r="V11" s="1002" t="n">
        <v>0.056</v>
      </c>
      <c r="W11" s="1002" t="n">
        <v>0.055</v>
      </c>
      <c r="X11" s="1002" t="n">
        <v>0.048</v>
      </c>
      <c r="Y11" s="1002" t="n">
        <v>0.043</v>
      </c>
      <c r="Z11" s="1002" t="n">
        <v>0.045</v>
      </c>
      <c r="AA11" s="1002" t="n">
        <v>0.038</v>
      </c>
      <c r="AB11" s="1003" t="n">
        <v>0.028</v>
      </c>
      <c r="AC11" s="1003" t="n">
        <v>0.009</v>
      </c>
      <c r="AD11" s="946"/>
      <c r="AE11" s="1004" t="s">
        <v>505</v>
      </c>
      <c r="AF11" s="1005" t="s">
        <v>502</v>
      </c>
      <c r="AG11" s="1006" t="s">
        <v>503</v>
      </c>
      <c r="AH11" s="1007"/>
      <c r="AJ11" s="966" t="s">
        <v>511</v>
      </c>
      <c r="AK11" s="967" t="s">
        <v>512</v>
      </c>
      <c r="AQ11" s="1010" t="s">
        <v>405</v>
      </c>
      <c r="AR11" s="1011" t="s">
        <v>410</v>
      </c>
      <c r="AS11" s="1012" t="s">
        <v>414</v>
      </c>
      <c r="AT11" s="1013" t="str">
        <f aca="false">AQ11&amp;AR11&amp;AS11</f>
        <v>処遇加算Ⅰ特定加算Ⅱベア加算なし</v>
      </c>
      <c r="AU11" s="1014" t="s">
        <v>487</v>
      </c>
      <c r="AV11" s="1015" t="s">
        <v>178</v>
      </c>
    </row>
    <row r="12" customFormat="false" ht="13.5" hidden="false" customHeight="false" outlineLevel="0" collapsed="false">
      <c r="A12" s="966" t="s">
        <v>507</v>
      </c>
      <c r="B12" s="995" t="n">
        <v>0.082</v>
      </c>
      <c r="C12" s="996" t="n">
        <v>0.06</v>
      </c>
      <c r="D12" s="997" t="n">
        <v>0.033</v>
      </c>
      <c r="E12" s="998" t="n">
        <v>0</v>
      </c>
      <c r="F12" s="995" t="n">
        <v>0.018</v>
      </c>
      <c r="G12" s="999" t="n">
        <v>0.012</v>
      </c>
      <c r="H12" s="998" t="n">
        <v>0</v>
      </c>
      <c r="I12" s="1000" t="n">
        <v>0.015</v>
      </c>
      <c r="J12" s="979" t="n">
        <v>0</v>
      </c>
      <c r="K12" s="1001" t="n">
        <v>0.128</v>
      </c>
      <c r="L12" s="1002" t="n">
        <v>0.122</v>
      </c>
      <c r="M12" s="1002" t="n">
        <v>0.11</v>
      </c>
      <c r="N12" s="1002" t="n">
        <v>0.088</v>
      </c>
      <c r="O12" s="1002" t="n">
        <v>0.113</v>
      </c>
      <c r="P12" s="1002" t="n">
        <v>0.106</v>
      </c>
      <c r="Q12" s="1002" t="n">
        <v>0.107</v>
      </c>
      <c r="R12" s="1002" t="n">
        <v>0.1</v>
      </c>
      <c r="S12" s="1002" t="n">
        <v>0.091</v>
      </c>
      <c r="T12" s="1002" t="n">
        <v>0.085</v>
      </c>
      <c r="U12" s="1002" t="n">
        <v>0.079</v>
      </c>
      <c r="V12" s="1002" t="n">
        <v>0.095</v>
      </c>
      <c r="W12" s="1002" t="n">
        <v>0.073</v>
      </c>
      <c r="X12" s="1002" t="n">
        <v>0.064</v>
      </c>
      <c r="Y12" s="1002" t="n">
        <v>0.073</v>
      </c>
      <c r="Z12" s="1002" t="n">
        <v>0.058</v>
      </c>
      <c r="AA12" s="1002" t="n">
        <v>0.061</v>
      </c>
      <c r="AB12" s="1003" t="n">
        <v>0.046</v>
      </c>
      <c r="AC12" s="1003" t="n">
        <v>0.013</v>
      </c>
      <c r="AD12" s="946"/>
      <c r="AE12" s="1004" t="s">
        <v>507</v>
      </c>
      <c r="AF12" s="1005" t="s">
        <v>502</v>
      </c>
      <c r="AG12" s="1006" t="s">
        <v>503</v>
      </c>
      <c r="AH12" s="1016" t="s">
        <v>513</v>
      </c>
      <c r="AJ12" s="966" t="s">
        <v>61</v>
      </c>
      <c r="AK12" s="967" t="s">
        <v>514</v>
      </c>
      <c r="AQ12" s="1010" t="s">
        <v>404</v>
      </c>
      <c r="AR12" s="1011" t="s">
        <v>410</v>
      </c>
      <c r="AS12" s="1012" t="s">
        <v>415</v>
      </c>
      <c r="AT12" s="1013" t="str">
        <f aca="false">AQ12&amp;AR12&amp;AS12</f>
        <v>処遇加算Ⅱ特定加算Ⅱベア加算</v>
      </c>
      <c r="AU12" s="1014" t="s">
        <v>449</v>
      </c>
      <c r="AV12" s="1015" t="s">
        <v>488</v>
      </c>
    </row>
    <row r="13" customFormat="false" ht="13.5" hidden="false" customHeight="false" outlineLevel="0" collapsed="false">
      <c r="A13" s="966" t="s">
        <v>510</v>
      </c>
      <c r="B13" s="995" t="n">
        <v>0.082</v>
      </c>
      <c r="C13" s="996" t="n">
        <v>0.06</v>
      </c>
      <c r="D13" s="997" t="n">
        <v>0.033</v>
      </c>
      <c r="E13" s="998" t="n">
        <v>0</v>
      </c>
      <c r="F13" s="995" t="n">
        <v>0.018</v>
      </c>
      <c r="G13" s="999" t="n">
        <v>0.012</v>
      </c>
      <c r="H13" s="998" t="n">
        <v>0</v>
      </c>
      <c r="I13" s="1000" t="n">
        <v>0.015</v>
      </c>
      <c r="J13" s="979" t="n">
        <v>0</v>
      </c>
      <c r="K13" s="1001" t="n">
        <v>0.128</v>
      </c>
      <c r="L13" s="1002" t="n">
        <v>0.122</v>
      </c>
      <c r="M13" s="1002" t="n">
        <v>0.11</v>
      </c>
      <c r="N13" s="1002" t="n">
        <v>0.088</v>
      </c>
      <c r="O13" s="1002" t="n">
        <v>0.113</v>
      </c>
      <c r="P13" s="1002" t="n">
        <v>0.106</v>
      </c>
      <c r="Q13" s="1002" t="n">
        <v>0.107</v>
      </c>
      <c r="R13" s="1002" t="n">
        <v>0.1</v>
      </c>
      <c r="S13" s="1002" t="n">
        <v>0.091</v>
      </c>
      <c r="T13" s="1002" t="n">
        <v>0.085</v>
      </c>
      <c r="U13" s="1002" t="n">
        <v>0.079</v>
      </c>
      <c r="V13" s="1002" t="n">
        <v>0.095</v>
      </c>
      <c r="W13" s="1002" t="n">
        <v>0.073</v>
      </c>
      <c r="X13" s="1002" t="n">
        <v>0.064</v>
      </c>
      <c r="Y13" s="1002" t="n">
        <v>0.073</v>
      </c>
      <c r="Z13" s="1002" t="n">
        <v>0.058</v>
      </c>
      <c r="AA13" s="1002" t="n">
        <v>0.061</v>
      </c>
      <c r="AB13" s="1003" t="n">
        <v>0.046</v>
      </c>
      <c r="AC13" s="1003" t="n">
        <v>0.013</v>
      </c>
      <c r="AD13" s="946"/>
      <c r="AE13" s="1004" t="s">
        <v>510</v>
      </c>
      <c r="AF13" s="1005" t="s">
        <v>502</v>
      </c>
      <c r="AG13" s="1006" t="s">
        <v>503</v>
      </c>
      <c r="AH13" s="1016" t="s">
        <v>513</v>
      </c>
      <c r="AJ13" s="966" t="s">
        <v>515</v>
      </c>
      <c r="AK13" s="967" t="s">
        <v>515</v>
      </c>
      <c r="AQ13" s="1010" t="s">
        <v>404</v>
      </c>
      <c r="AR13" s="1011" t="s">
        <v>411</v>
      </c>
      <c r="AS13" s="1012" t="s">
        <v>414</v>
      </c>
      <c r="AT13" s="1013" t="str">
        <f aca="false">AQ13&amp;AR13&amp;AS13</f>
        <v>処遇加算Ⅱ特定加算Ⅰベア加算なし</v>
      </c>
      <c r="AU13" s="1014" t="s">
        <v>489</v>
      </c>
      <c r="AV13" s="1015" t="s">
        <v>178</v>
      </c>
    </row>
    <row r="14" customFormat="false" ht="13.5" hidden="false" customHeight="false" outlineLevel="0" collapsed="false">
      <c r="A14" s="966" t="s">
        <v>511</v>
      </c>
      <c r="B14" s="995" t="n">
        <v>0.104</v>
      </c>
      <c r="C14" s="996" t="n">
        <v>0.076</v>
      </c>
      <c r="D14" s="997" t="n">
        <v>0.042</v>
      </c>
      <c r="E14" s="998" t="n">
        <v>0</v>
      </c>
      <c r="F14" s="995" t="n">
        <v>0.031</v>
      </c>
      <c r="G14" s="999" t="n">
        <v>0.024</v>
      </c>
      <c r="H14" s="998" t="n">
        <v>0</v>
      </c>
      <c r="I14" s="1000" t="n">
        <v>0.023</v>
      </c>
      <c r="J14" s="979" t="n">
        <v>0</v>
      </c>
      <c r="K14" s="1001" t="n">
        <v>0.181</v>
      </c>
      <c r="L14" s="1002" t="n">
        <v>0.174</v>
      </c>
      <c r="M14" s="1002" t="n">
        <v>0.15</v>
      </c>
      <c r="N14" s="1002" t="n">
        <v>0.122</v>
      </c>
      <c r="O14" s="1002" t="n">
        <v>0.158</v>
      </c>
      <c r="P14" s="1002" t="n">
        <v>0.153</v>
      </c>
      <c r="Q14" s="1002" t="n">
        <v>0.151</v>
      </c>
      <c r="R14" s="1002" t="n">
        <v>0.146</v>
      </c>
      <c r="S14" s="1002" t="n">
        <v>0.13</v>
      </c>
      <c r="T14" s="1002" t="n">
        <v>0.123</v>
      </c>
      <c r="U14" s="1002" t="n">
        <v>0.119</v>
      </c>
      <c r="V14" s="1002" t="n">
        <v>0.127</v>
      </c>
      <c r="W14" s="1002" t="n">
        <v>0.112</v>
      </c>
      <c r="X14" s="1002" t="n">
        <v>0.096</v>
      </c>
      <c r="Y14" s="1002" t="n">
        <v>0.099</v>
      </c>
      <c r="Z14" s="1002" t="n">
        <v>0.089</v>
      </c>
      <c r="AA14" s="1002" t="n">
        <v>0.088</v>
      </c>
      <c r="AB14" s="1003" t="n">
        <v>0.065</v>
      </c>
      <c r="AC14" s="1003" t="n">
        <v>0.023</v>
      </c>
      <c r="AD14" s="946"/>
      <c r="AE14" s="1004" t="s">
        <v>511</v>
      </c>
      <c r="AF14" s="1005" t="s">
        <v>502</v>
      </c>
      <c r="AG14" s="1006" t="s">
        <v>503</v>
      </c>
      <c r="AH14" s="1007"/>
      <c r="AJ14" s="966" t="s">
        <v>516</v>
      </c>
      <c r="AK14" s="967" t="s">
        <v>517</v>
      </c>
      <c r="AQ14" s="1010" t="s">
        <v>404</v>
      </c>
      <c r="AR14" s="1011" t="s">
        <v>410</v>
      </c>
      <c r="AS14" s="1012" t="s">
        <v>414</v>
      </c>
      <c r="AT14" s="1013" t="str">
        <f aca="false">AQ14&amp;AR14&amp;AS14</f>
        <v>処遇加算Ⅱ特定加算Ⅱベア加算なし</v>
      </c>
      <c r="AU14" s="1014" t="s">
        <v>490</v>
      </c>
      <c r="AV14" s="1015" t="s">
        <v>178</v>
      </c>
    </row>
    <row r="15" customFormat="false" ht="13.5" hidden="false" customHeight="false" outlineLevel="0" collapsed="false">
      <c r="A15" s="966" t="s">
        <v>61</v>
      </c>
      <c r="B15" s="995" t="n">
        <v>0.102</v>
      </c>
      <c r="C15" s="996" t="n">
        <v>0.074</v>
      </c>
      <c r="D15" s="997" t="n">
        <v>0.041</v>
      </c>
      <c r="E15" s="998" t="n">
        <v>0</v>
      </c>
      <c r="F15" s="995" t="n">
        <v>0.015</v>
      </c>
      <c r="G15" s="999" t="n">
        <v>0.012</v>
      </c>
      <c r="H15" s="998" t="n">
        <v>0</v>
      </c>
      <c r="I15" s="1000" t="n">
        <v>0.017</v>
      </c>
      <c r="J15" s="979" t="n">
        <v>0</v>
      </c>
      <c r="K15" s="1001" t="n">
        <v>0.149</v>
      </c>
      <c r="L15" s="1002" t="n">
        <v>0.146</v>
      </c>
      <c r="M15" s="1002" t="n">
        <v>0.134</v>
      </c>
      <c r="N15" s="1002" t="n">
        <v>0.106</v>
      </c>
      <c r="O15" s="1002" t="n">
        <v>0.132</v>
      </c>
      <c r="P15" s="1002" t="n">
        <v>0.121</v>
      </c>
      <c r="Q15" s="1002" t="n">
        <v>0.129</v>
      </c>
      <c r="R15" s="1002" t="n">
        <v>0.118</v>
      </c>
      <c r="S15" s="1002" t="n">
        <v>0.104</v>
      </c>
      <c r="T15" s="1002" t="n">
        <v>0.101</v>
      </c>
      <c r="U15" s="1002" t="n">
        <v>0.088</v>
      </c>
      <c r="V15" s="1002" t="n">
        <v>0.117</v>
      </c>
      <c r="W15" s="1002" t="n">
        <v>0.085</v>
      </c>
      <c r="X15" s="1002" t="n">
        <v>0.071</v>
      </c>
      <c r="Y15" s="1002" t="n">
        <v>0.089</v>
      </c>
      <c r="Z15" s="1002" t="n">
        <v>0.068</v>
      </c>
      <c r="AA15" s="1002" t="n">
        <v>0.073</v>
      </c>
      <c r="AB15" s="1003" t="n">
        <v>0.056</v>
      </c>
      <c r="AC15" s="1003" t="n">
        <v>0.015</v>
      </c>
      <c r="AD15" s="946"/>
      <c r="AE15" s="1004" t="s">
        <v>61</v>
      </c>
      <c r="AF15" s="1005" t="s">
        <v>502</v>
      </c>
      <c r="AG15" s="1006" t="s">
        <v>503</v>
      </c>
      <c r="AH15" s="1007"/>
      <c r="AJ15" s="966" t="s">
        <v>65</v>
      </c>
      <c r="AK15" s="967" t="s">
        <v>65</v>
      </c>
      <c r="AQ15" s="1010" t="s">
        <v>417</v>
      </c>
      <c r="AR15" s="1011" t="s">
        <v>411</v>
      </c>
      <c r="AS15" s="1012" t="s">
        <v>415</v>
      </c>
      <c r="AT15" s="1013" t="str">
        <f aca="false">AQ15&amp;AR15&amp;AS15</f>
        <v>処遇加算Ⅲ特定加算Ⅰベア加算</v>
      </c>
      <c r="AU15" s="1014" t="s">
        <v>448</v>
      </c>
      <c r="AV15" s="1015" t="s">
        <v>491</v>
      </c>
    </row>
    <row r="16" customFormat="false" ht="13.5" hidden="false" customHeight="false" outlineLevel="0" collapsed="false">
      <c r="A16" s="966" t="s">
        <v>515</v>
      </c>
      <c r="B16" s="995" t="n">
        <v>0.102</v>
      </c>
      <c r="C16" s="996" t="n">
        <v>0.074</v>
      </c>
      <c r="D16" s="997" t="n">
        <v>0.041</v>
      </c>
      <c r="E16" s="998" t="n">
        <v>0</v>
      </c>
      <c r="F16" s="995" t="n">
        <v>0.015</v>
      </c>
      <c r="G16" s="999" t="n">
        <v>0.012</v>
      </c>
      <c r="H16" s="998" t="n">
        <v>0</v>
      </c>
      <c r="I16" s="1000" t="n">
        <v>0.017</v>
      </c>
      <c r="J16" s="979" t="n">
        <v>0</v>
      </c>
      <c r="K16" s="1001" t="n">
        <v>0.149</v>
      </c>
      <c r="L16" s="1002" t="n">
        <v>0.146</v>
      </c>
      <c r="M16" s="1002" t="n">
        <v>0.134</v>
      </c>
      <c r="N16" s="1002" t="n">
        <v>0.106</v>
      </c>
      <c r="O16" s="1002" t="n">
        <v>0.132</v>
      </c>
      <c r="P16" s="1002" t="n">
        <v>0.121</v>
      </c>
      <c r="Q16" s="1002" t="n">
        <v>0.129</v>
      </c>
      <c r="R16" s="1002" t="n">
        <v>0.118</v>
      </c>
      <c r="S16" s="1002" t="n">
        <v>0.104</v>
      </c>
      <c r="T16" s="1002" t="n">
        <v>0.101</v>
      </c>
      <c r="U16" s="1002" t="n">
        <v>0.088</v>
      </c>
      <c r="V16" s="1002" t="n">
        <v>0.117</v>
      </c>
      <c r="W16" s="1002" t="n">
        <v>0.085</v>
      </c>
      <c r="X16" s="1002" t="n">
        <v>0.071</v>
      </c>
      <c r="Y16" s="1002" t="n">
        <v>0.089</v>
      </c>
      <c r="Z16" s="1002" t="n">
        <v>0.068</v>
      </c>
      <c r="AA16" s="1002" t="n">
        <v>0.073</v>
      </c>
      <c r="AB16" s="1003" t="n">
        <v>0.056</v>
      </c>
      <c r="AC16" s="1003" t="n">
        <v>0.015</v>
      </c>
      <c r="AD16" s="946"/>
      <c r="AE16" s="1004" t="s">
        <v>515</v>
      </c>
      <c r="AF16" s="1005" t="s">
        <v>502</v>
      </c>
      <c r="AG16" s="1006" t="s">
        <v>503</v>
      </c>
      <c r="AH16" s="1007"/>
      <c r="AJ16" s="966" t="s">
        <v>518</v>
      </c>
      <c r="AK16" s="967" t="s">
        <v>518</v>
      </c>
      <c r="AQ16" s="1010" t="s">
        <v>405</v>
      </c>
      <c r="AR16" s="1011" t="s">
        <v>416</v>
      </c>
      <c r="AS16" s="1012" t="s">
        <v>414</v>
      </c>
      <c r="AT16" s="1013" t="str">
        <f aca="false">AQ16&amp;AR16&amp;AS16</f>
        <v>処遇加算Ⅰ特定加算なしベア加算なし</v>
      </c>
      <c r="AU16" s="1014" t="s">
        <v>492</v>
      </c>
      <c r="AV16" s="1015" t="s">
        <v>178</v>
      </c>
    </row>
    <row r="17" customFormat="false" ht="13.5" hidden="false" customHeight="false" outlineLevel="0" collapsed="false">
      <c r="A17" s="966" t="s">
        <v>516</v>
      </c>
      <c r="B17" s="995" t="n">
        <v>0.111</v>
      </c>
      <c r="C17" s="996" t="n">
        <v>0.081</v>
      </c>
      <c r="D17" s="997" t="n">
        <v>0.045</v>
      </c>
      <c r="E17" s="998" t="n">
        <v>0</v>
      </c>
      <c r="F17" s="995" t="n">
        <v>0.031</v>
      </c>
      <c r="G17" s="999" t="n">
        <v>0.023</v>
      </c>
      <c r="H17" s="998" t="n">
        <v>0</v>
      </c>
      <c r="I17" s="1000" t="n">
        <v>0.023</v>
      </c>
      <c r="J17" s="979" t="n">
        <v>0</v>
      </c>
      <c r="K17" s="1001" t="n">
        <v>0.186</v>
      </c>
      <c r="L17" s="1002" t="n">
        <v>0.178</v>
      </c>
      <c r="M17" s="1002" t="n">
        <v>0.155</v>
      </c>
      <c r="N17" s="1002" t="n">
        <v>0.125</v>
      </c>
      <c r="O17" s="1002" t="n">
        <v>0.163</v>
      </c>
      <c r="P17" s="1002" t="n">
        <v>0.156</v>
      </c>
      <c r="Q17" s="1002" t="n">
        <v>0.155</v>
      </c>
      <c r="R17" s="1002" t="n">
        <v>0.148</v>
      </c>
      <c r="S17" s="1002" t="n">
        <v>0.133</v>
      </c>
      <c r="T17" s="1002" t="n">
        <v>0.125</v>
      </c>
      <c r="U17" s="1002" t="n">
        <v>0.12</v>
      </c>
      <c r="V17" s="1002" t="n">
        <v>0.132</v>
      </c>
      <c r="W17" s="1002" t="n">
        <v>0.112</v>
      </c>
      <c r="X17" s="1002" t="n">
        <v>0.097</v>
      </c>
      <c r="Y17" s="1002" t="n">
        <v>0.102</v>
      </c>
      <c r="Z17" s="1002" t="n">
        <v>0.089</v>
      </c>
      <c r="AA17" s="1002" t="n">
        <v>0.089</v>
      </c>
      <c r="AB17" s="1003" t="n">
        <v>0.066</v>
      </c>
      <c r="AC17" s="1003" t="n">
        <v>0.021</v>
      </c>
      <c r="AD17" s="946"/>
      <c r="AE17" s="1004" t="s">
        <v>516</v>
      </c>
      <c r="AF17" s="1005" t="s">
        <v>502</v>
      </c>
      <c r="AG17" s="1006" t="s">
        <v>503</v>
      </c>
      <c r="AH17" s="1007"/>
      <c r="AJ17" s="966" t="s">
        <v>66</v>
      </c>
      <c r="AK17" s="967" t="s">
        <v>519</v>
      </c>
      <c r="AQ17" s="1010" t="s">
        <v>417</v>
      </c>
      <c r="AR17" s="1011" t="s">
        <v>410</v>
      </c>
      <c r="AS17" s="1012" t="s">
        <v>415</v>
      </c>
      <c r="AT17" s="1013" t="str">
        <f aca="false">AQ17&amp;AR17&amp;AS17</f>
        <v>処遇加算Ⅲ特定加算Ⅱベア加算</v>
      </c>
      <c r="AU17" s="1014" t="s">
        <v>449</v>
      </c>
      <c r="AV17" s="1015" t="s">
        <v>493</v>
      </c>
    </row>
    <row r="18" customFormat="false" ht="13.5" hidden="false" customHeight="false" outlineLevel="0" collapsed="false">
      <c r="A18" s="966" t="s">
        <v>65</v>
      </c>
      <c r="B18" s="995" t="n">
        <v>0.083</v>
      </c>
      <c r="C18" s="996" t="n">
        <v>0.06</v>
      </c>
      <c r="D18" s="997" t="n">
        <v>0.033</v>
      </c>
      <c r="E18" s="998" t="n">
        <v>0</v>
      </c>
      <c r="F18" s="995" t="n">
        <v>0.027</v>
      </c>
      <c r="G18" s="999" t="n">
        <v>0.023</v>
      </c>
      <c r="H18" s="998" t="n">
        <v>0</v>
      </c>
      <c r="I18" s="1000" t="n">
        <v>0.016</v>
      </c>
      <c r="J18" s="979" t="n">
        <v>0</v>
      </c>
      <c r="K18" s="1001" t="n">
        <v>0.14</v>
      </c>
      <c r="L18" s="1002" t="n">
        <v>0.136</v>
      </c>
      <c r="M18" s="1002" t="n">
        <v>0.113</v>
      </c>
      <c r="N18" s="1002" t="n">
        <v>0.09</v>
      </c>
      <c r="O18" s="1002" t="n">
        <v>0.124</v>
      </c>
      <c r="P18" s="1002" t="n">
        <v>0.117</v>
      </c>
      <c r="Q18" s="1002" t="n">
        <v>0.12</v>
      </c>
      <c r="R18" s="1002" t="n">
        <v>0.113</v>
      </c>
      <c r="S18" s="1002" t="n">
        <v>0.101</v>
      </c>
      <c r="T18" s="1002" t="n">
        <v>0.097</v>
      </c>
      <c r="U18" s="1002" t="n">
        <v>0.09</v>
      </c>
      <c r="V18" s="1002" t="n">
        <v>0.097</v>
      </c>
      <c r="W18" s="1002" t="n">
        <v>0.086</v>
      </c>
      <c r="X18" s="1002" t="n">
        <v>0.074</v>
      </c>
      <c r="Y18" s="1002" t="n">
        <v>0.074</v>
      </c>
      <c r="Z18" s="1002" t="n">
        <v>0.07</v>
      </c>
      <c r="AA18" s="1002" t="n">
        <v>0.063</v>
      </c>
      <c r="AB18" s="1003" t="n">
        <v>0.047</v>
      </c>
      <c r="AC18" s="1003" t="n">
        <v>0.014</v>
      </c>
      <c r="AD18" s="946"/>
      <c r="AE18" s="1004" t="s">
        <v>65</v>
      </c>
      <c r="AF18" s="1005" t="s">
        <v>502</v>
      </c>
      <c r="AG18" s="1006" t="s">
        <v>503</v>
      </c>
      <c r="AH18" s="1016" t="s">
        <v>520</v>
      </c>
      <c r="AJ18" s="966" t="s">
        <v>521</v>
      </c>
      <c r="AK18" s="967" t="s">
        <v>521</v>
      </c>
      <c r="AQ18" s="1010" t="s">
        <v>417</v>
      </c>
      <c r="AR18" s="1011" t="s">
        <v>411</v>
      </c>
      <c r="AS18" s="1012" t="s">
        <v>414</v>
      </c>
      <c r="AT18" s="1013" t="str">
        <f aca="false">AQ18&amp;AR18&amp;AS18</f>
        <v>処遇加算Ⅲ特定加算Ⅰベア加算なし</v>
      </c>
      <c r="AU18" s="1014" t="s">
        <v>494</v>
      </c>
      <c r="AV18" s="1015" t="s">
        <v>178</v>
      </c>
    </row>
    <row r="19" customFormat="false" ht="13.5" hidden="false" customHeight="false" outlineLevel="0" collapsed="false">
      <c r="A19" s="966" t="s">
        <v>518</v>
      </c>
      <c r="B19" s="995" t="n">
        <v>0.083</v>
      </c>
      <c r="C19" s="996" t="n">
        <v>0.06</v>
      </c>
      <c r="D19" s="997" t="n">
        <v>0.033</v>
      </c>
      <c r="E19" s="998" t="n">
        <v>0</v>
      </c>
      <c r="F19" s="995" t="n">
        <v>0.027</v>
      </c>
      <c r="G19" s="999" t="n">
        <v>0.023</v>
      </c>
      <c r="H19" s="998" t="n">
        <v>0</v>
      </c>
      <c r="I19" s="1000" t="n">
        <v>0.016</v>
      </c>
      <c r="J19" s="979" t="n">
        <v>0</v>
      </c>
      <c r="K19" s="1001" t="n">
        <v>0.14</v>
      </c>
      <c r="L19" s="1002" t="n">
        <v>0.136</v>
      </c>
      <c r="M19" s="1002" t="n">
        <v>0.113</v>
      </c>
      <c r="N19" s="1002" t="n">
        <v>0.09</v>
      </c>
      <c r="O19" s="1002" t="n">
        <v>0.124</v>
      </c>
      <c r="P19" s="1002" t="n">
        <v>0.117</v>
      </c>
      <c r="Q19" s="1002" t="n">
        <v>0.12</v>
      </c>
      <c r="R19" s="1002" t="n">
        <v>0.113</v>
      </c>
      <c r="S19" s="1002" t="n">
        <v>0.101</v>
      </c>
      <c r="T19" s="1002" t="n">
        <v>0.097</v>
      </c>
      <c r="U19" s="1002" t="n">
        <v>0.09</v>
      </c>
      <c r="V19" s="1002" t="n">
        <v>0.097</v>
      </c>
      <c r="W19" s="1002" t="n">
        <v>0.086</v>
      </c>
      <c r="X19" s="1002" t="n">
        <v>0.074</v>
      </c>
      <c r="Y19" s="1002" t="n">
        <v>0.074</v>
      </c>
      <c r="Z19" s="1002" t="n">
        <v>0.07</v>
      </c>
      <c r="AA19" s="1002" t="n">
        <v>0.063</v>
      </c>
      <c r="AB19" s="1003" t="n">
        <v>0.047</v>
      </c>
      <c r="AC19" s="1003" t="n">
        <v>0.014</v>
      </c>
      <c r="AD19" s="946"/>
      <c r="AE19" s="1004" t="s">
        <v>518</v>
      </c>
      <c r="AF19" s="1005" t="s">
        <v>502</v>
      </c>
      <c r="AG19" s="1006" t="s">
        <v>503</v>
      </c>
      <c r="AH19" s="1016" t="s">
        <v>520</v>
      </c>
      <c r="AJ19" s="966" t="s">
        <v>522</v>
      </c>
      <c r="AK19" s="967" t="s">
        <v>523</v>
      </c>
      <c r="AQ19" s="1010" t="s">
        <v>404</v>
      </c>
      <c r="AR19" s="1011" t="s">
        <v>416</v>
      </c>
      <c r="AS19" s="1012" t="s">
        <v>414</v>
      </c>
      <c r="AT19" s="1013" t="str">
        <f aca="false">AQ19&amp;AR19&amp;AS19</f>
        <v>処遇加算Ⅱ特定加算なしベア加算なし</v>
      </c>
      <c r="AU19" s="1014" t="s">
        <v>495</v>
      </c>
      <c r="AV19" s="1015" t="s">
        <v>178</v>
      </c>
    </row>
    <row r="20" customFormat="false" ht="13.5" hidden="false" customHeight="false" outlineLevel="0" collapsed="false">
      <c r="A20" s="966" t="s">
        <v>66</v>
      </c>
      <c r="B20" s="995" t="n">
        <v>0.083</v>
      </c>
      <c r="C20" s="996" t="n">
        <v>0.06</v>
      </c>
      <c r="D20" s="997" t="n">
        <v>0.033</v>
      </c>
      <c r="E20" s="998" t="n">
        <v>0</v>
      </c>
      <c r="F20" s="995" t="n">
        <v>0.027</v>
      </c>
      <c r="G20" s="999" t="n">
        <v>0.023</v>
      </c>
      <c r="H20" s="998" t="n">
        <v>0</v>
      </c>
      <c r="I20" s="1000" t="n">
        <v>0.016</v>
      </c>
      <c r="J20" s="979" t="n">
        <v>0</v>
      </c>
      <c r="K20" s="1001" t="n">
        <v>0.14</v>
      </c>
      <c r="L20" s="1002" t="n">
        <v>0.136</v>
      </c>
      <c r="M20" s="1002" t="n">
        <v>0.113</v>
      </c>
      <c r="N20" s="1002" t="n">
        <v>0.09</v>
      </c>
      <c r="O20" s="1002" t="n">
        <v>0.124</v>
      </c>
      <c r="P20" s="1002" t="n">
        <v>0.117</v>
      </c>
      <c r="Q20" s="1002" t="n">
        <v>0.12</v>
      </c>
      <c r="R20" s="1002" t="n">
        <v>0.113</v>
      </c>
      <c r="S20" s="1002" t="n">
        <v>0.101</v>
      </c>
      <c r="T20" s="1002" t="n">
        <v>0.097</v>
      </c>
      <c r="U20" s="1002" t="n">
        <v>0.09</v>
      </c>
      <c r="V20" s="1002" t="n">
        <v>0.097</v>
      </c>
      <c r="W20" s="1002" t="n">
        <v>0.086</v>
      </c>
      <c r="X20" s="1002" t="n">
        <v>0.074</v>
      </c>
      <c r="Y20" s="1002" t="n">
        <v>0.074</v>
      </c>
      <c r="Z20" s="1002" t="n">
        <v>0.07</v>
      </c>
      <c r="AA20" s="1002" t="n">
        <v>0.063</v>
      </c>
      <c r="AB20" s="1003" t="n">
        <v>0.047</v>
      </c>
      <c r="AC20" s="1003" t="n">
        <v>0.014</v>
      </c>
      <c r="AD20" s="946"/>
      <c r="AE20" s="1004" t="s">
        <v>66</v>
      </c>
      <c r="AF20" s="1005" t="s">
        <v>502</v>
      </c>
      <c r="AG20" s="1006" t="s">
        <v>503</v>
      </c>
      <c r="AH20" s="1016" t="s">
        <v>524</v>
      </c>
      <c r="AJ20" s="966" t="s">
        <v>525</v>
      </c>
      <c r="AK20" s="967" t="s">
        <v>526</v>
      </c>
      <c r="AQ20" s="1010" t="s">
        <v>417</v>
      </c>
      <c r="AR20" s="1011" t="s">
        <v>410</v>
      </c>
      <c r="AS20" s="1012" t="s">
        <v>414</v>
      </c>
      <c r="AT20" s="1013" t="str">
        <f aca="false">AQ20&amp;AR20&amp;AS20</f>
        <v>処遇加算Ⅲ特定加算Ⅱベア加算なし</v>
      </c>
      <c r="AU20" s="1014" t="s">
        <v>496</v>
      </c>
      <c r="AV20" s="1015" t="s">
        <v>178</v>
      </c>
    </row>
    <row r="21" customFormat="false" ht="13.5" hidden="false" customHeight="false" outlineLevel="0" collapsed="false">
      <c r="A21" s="966" t="s">
        <v>521</v>
      </c>
      <c r="B21" s="995" t="n">
        <v>0.039</v>
      </c>
      <c r="C21" s="996" t="n">
        <v>0.029</v>
      </c>
      <c r="D21" s="997" t="n">
        <v>0.016</v>
      </c>
      <c r="E21" s="998" t="n">
        <v>0</v>
      </c>
      <c r="F21" s="995" t="n">
        <v>0.021</v>
      </c>
      <c r="G21" s="999" t="n">
        <v>0.017</v>
      </c>
      <c r="H21" s="998" t="n">
        <v>0</v>
      </c>
      <c r="I21" s="1000" t="n">
        <v>0.008</v>
      </c>
      <c r="J21" s="979" t="n">
        <v>0</v>
      </c>
      <c r="K21" s="1001" t="n">
        <v>0.075</v>
      </c>
      <c r="L21" s="1002" t="n">
        <v>0.071</v>
      </c>
      <c r="M21" s="1002" t="n">
        <v>0.054</v>
      </c>
      <c r="N21" s="1002" t="n">
        <v>0.044</v>
      </c>
      <c r="O21" s="1002" t="n">
        <v>0.067</v>
      </c>
      <c r="P21" s="1002" t="n">
        <v>0.065</v>
      </c>
      <c r="Q21" s="1002" t="n">
        <v>0.063</v>
      </c>
      <c r="R21" s="1002" t="n">
        <v>0.061</v>
      </c>
      <c r="S21" s="1002" t="n">
        <v>0.057</v>
      </c>
      <c r="T21" s="1002" t="n">
        <v>0.053</v>
      </c>
      <c r="U21" s="1002" t="n">
        <v>0.052</v>
      </c>
      <c r="V21" s="1002" t="n">
        <v>0.046</v>
      </c>
      <c r="W21" s="1002" t="n">
        <v>0.048</v>
      </c>
      <c r="X21" s="1002" t="n">
        <v>0.044</v>
      </c>
      <c r="Y21" s="1002" t="n">
        <v>0.036</v>
      </c>
      <c r="Z21" s="1002" t="n">
        <v>0.04</v>
      </c>
      <c r="AA21" s="1002" t="n">
        <v>0.031</v>
      </c>
      <c r="AB21" s="1003" t="n">
        <v>0.023</v>
      </c>
      <c r="AC21" s="1003" t="n">
        <v>0.007</v>
      </c>
      <c r="AD21" s="946"/>
      <c r="AE21" s="1004" t="s">
        <v>521</v>
      </c>
      <c r="AF21" s="1005" t="s">
        <v>502</v>
      </c>
      <c r="AG21" s="1006" t="s">
        <v>503</v>
      </c>
      <c r="AH21" s="1007"/>
      <c r="AJ21" s="966" t="s">
        <v>527</v>
      </c>
      <c r="AK21" s="967" t="s">
        <v>527</v>
      </c>
      <c r="AQ21" s="1010" t="s">
        <v>417</v>
      </c>
      <c r="AR21" s="1011" t="s">
        <v>416</v>
      </c>
      <c r="AS21" s="1012" t="s">
        <v>415</v>
      </c>
      <c r="AT21" s="1013" t="str">
        <f aca="false">AQ21&amp;AR21&amp;AS21</f>
        <v>処遇加算Ⅲ特定加算なしベア加算</v>
      </c>
      <c r="AU21" s="1014" t="s">
        <v>451</v>
      </c>
      <c r="AV21" s="1015" t="s">
        <v>497</v>
      </c>
    </row>
    <row r="22" customFormat="false" ht="14.25" hidden="false" customHeight="false" outlineLevel="0" collapsed="false">
      <c r="A22" s="966" t="s">
        <v>522</v>
      </c>
      <c r="B22" s="995" t="n">
        <v>0.039</v>
      </c>
      <c r="C22" s="996" t="n">
        <v>0.029</v>
      </c>
      <c r="D22" s="997" t="n">
        <v>0.016</v>
      </c>
      <c r="E22" s="998" t="n">
        <v>0</v>
      </c>
      <c r="F22" s="995" t="n">
        <v>0.021</v>
      </c>
      <c r="G22" s="999" t="n">
        <v>0.017</v>
      </c>
      <c r="H22" s="998" t="n">
        <v>0</v>
      </c>
      <c r="I22" s="1000" t="n">
        <v>0.008</v>
      </c>
      <c r="J22" s="979" t="n">
        <v>0</v>
      </c>
      <c r="K22" s="1001" t="n">
        <v>0.075</v>
      </c>
      <c r="L22" s="1002" t="n">
        <v>0.071</v>
      </c>
      <c r="M22" s="1002" t="n">
        <v>0.054</v>
      </c>
      <c r="N22" s="1002" t="n">
        <v>0.044</v>
      </c>
      <c r="O22" s="1002" t="n">
        <v>0.067</v>
      </c>
      <c r="P22" s="1002" t="n">
        <v>0.065</v>
      </c>
      <c r="Q22" s="1002" t="n">
        <v>0.063</v>
      </c>
      <c r="R22" s="1002" t="n">
        <v>0.061</v>
      </c>
      <c r="S22" s="1002" t="n">
        <v>0.057</v>
      </c>
      <c r="T22" s="1002" t="n">
        <v>0.053</v>
      </c>
      <c r="U22" s="1002" t="n">
        <v>0.052</v>
      </c>
      <c r="V22" s="1002" t="n">
        <v>0.046</v>
      </c>
      <c r="W22" s="1002" t="n">
        <v>0.048</v>
      </c>
      <c r="X22" s="1002" t="n">
        <v>0.044</v>
      </c>
      <c r="Y22" s="1002" t="n">
        <v>0.036</v>
      </c>
      <c r="Z22" s="1002" t="n">
        <v>0.04</v>
      </c>
      <c r="AA22" s="1002" t="n">
        <v>0.031</v>
      </c>
      <c r="AB22" s="1003" t="n">
        <v>0.023</v>
      </c>
      <c r="AC22" s="1003" t="n">
        <v>0.007</v>
      </c>
      <c r="AD22" s="946"/>
      <c r="AE22" s="1004" t="s">
        <v>522</v>
      </c>
      <c r="AF22" s="1005" t="s">
        <v>502</v>
      </c>
      <c r="AG22" s="1006" t="s">
        <v>503</v>
      </c>
      <c r="AH22" s="1016" t="s">
        <v>524</v>
      </c>
      <c r="AJ22" s="1017" t="s">
        <v>528</v>
      </c>
      <c r="AK22" s="1018" t="s">
        <v>529</v>
      </c>
      <c r="AQ22" s="1019" t="s">
        <v>417</v>
      </c>
      <c r="AR22" s="1020" t="s">
        <v>416</v>
      </c>
      <c r="AS22" s="1021" t="s">
        <v>414</v>
      </c>
      <c r="AT22" s="1022" t="str">
        <f aca="false">AQ22&amp;AR22&amp;AS22</f>
        <v>処遇加算Ⅲ特定加算なしベア加算なし</v>
      </c>
      <c r="AU22" s="1023" t="s">
        <v>454</v>
      </c>
      <c r="AV22" s="1024" t="s">
        <v>178</v>
      </c>
    </row>
    <row r="23" customFormat="false" ht="13.5" hidden="false" customHeight="false" outlineLevel="0" collapsed="false">
      <c r="A23" s="966" t="s">
        <v>525</v>
      </c>
      <c r="B23" s="995" t="n">
        <v>0.026</v>
      </c>
      <c r="C23" s="996" t="n">
        <v>0.019</v>
      </c>
      <c r="D23" s="997" t="n">
        <v>0.01</v>
      </c>
      <c r="E23" s="998" t="n">
        <v>0</v>
      </c>
      <c r="F23" s="995" t="n">
        <v>0.015</v>
      </c>
      <c r="G23" s="999" t="n">
        <v>0.011</v>
      </c>
      <c r="H23" s="998" t="n">
        <v>0</v>
      </c>
      <c r="I23" s="1000" t="n">
        <v>0.005</v>
      </c>
      <c r="J23" s="979" t="n">
        <v>0</v>
      </c>
      <c r="K23" s="1001" t="n">
        <v>0.051</v>
      </c>
      <c r="L23" s="1002" t="n">
        <v>0.047</v>
      </c>
      <c r="M23" s="1002" t="n">
        <v>0.036</v>
      </c>
      <c r="N23" s="1002" t="n">
        <v>0.029</v>
      </c>
      <c r="O23" s="1002" t="n">
        <v>0.046</v>
      </c>
      <c r="P23" s="1002" t="n">
        <v>0.044</v>
      </c>
      <c r="Q23" s="1002" t="n">
        <v>0.042</v>
      </c>
      <c r="R23" s="1002" t="n">
        <v>0.04</v>
      </c>
      <c r="S23" s="1002" t="n">
        <v>0.039</v>
      </c>
      <c r="T23" s="1002" t="n">
        <v>0.035</v>
      </c>
      <c r="U23" s="1002" t="n">
        <v>0.035</v>
      </c>
      <c r="V23" s="1002" t="n">
        <v>0.031</v>
      </c>
      <c r="W23" s="1002" t="n">
        <v>0.031</v>
      </c>
      <c r="X23" s="1002" t="n">
        <v>0.03</v>
      </c>
      <c r="Y23" s="1002" t="n">
        <v>0.024</v>
      </c>
      <c r="Z23" s="1002" t="n">
        <v>0.026</v>
      </c>
      <c r="AA23" s="1002" t="n">
        <v>0.02</v>
      </c>
      <c r="AB23" s="1003" t="n">
        <v>0.015</v>
      </c>
      <c r="AC23" s="1003" t="n">
        <v>0.005</v>
      </c>
      <c r="AD23" s="946"/>
      <c r="AE23" s="1004" t="s">
        <v>525</v>
      </c>
      <c r="AF23" s="1005" t="s">
        <v>502</v>
      </c>
      <c r="AG23" s="1006" t="s">
        <v>503</v>
      </c>
      <c r="AH23" s="1016"/>
      <c r="AJ23" s="955" t="s">
        <v>56</v>
      </c>
      <c r="AK23" s="956" t="s">
        <v>530</v>
      </c>
    </row>
    <row r="24" customFormat="false" ht="14.25" hidden="false" customHeight="false" outlineLevel="0" collapsed="false">
      <c r="A24" s="966" t="s">
        <v>527</v>
      </c>
      <c r="B24" s="995" t="n">
        <v>0.026</v>
      </c>
      <c r="C24" s="996" t="n">
        <v>0.019</v>
      </c>
      <c r="D24" s="997" t="n">
        <v>0.01</v>
      </c>
      <c r="E24" s="998" t="n">
        <v>0</v>
      </c>
      <c r="F24" s="995" t="n">
        <v>0.015</v>
      </c>
      <c r="G24" s="999" t="n">
        <v>0.011</v>
      </c>
      <c r="H24" s="998" t="n">
        <v>0</v>
      </c>
      <c r="I24" s="1000" t="n">
        <v>0.005</v>
      </c>
      <c r="J24" s="979" t="n">
        <v>0</v>
      </c>
      <c r="K24" s="1001" t="n">
        <v>0.051</v>
      </c>
      <c r="L24" s="1002" t="n">
        <v>0.047</v>
      </c>
      <c r="M24" s="1002" t="n">
        <v>0.036</v>
      </c>
      <c r="N24" s="1002" t="n">
        <v>0.029</v>
      </c>
      <c r="O24" s="1002" t="n">
        <v>0.046</v>
      </c>
      <c r="P24" s="1002" t="n">
        <v>0.044</v>
      </c>
      <c r="Q24" s="1002" t="n">
        <v>0.042</v>
      </c>
      <c r="R24" s="1002" t="n">
        <v>0.04</v>
      </c>
      <c r="S24" s="1002" t="n">
        <v>0.039</v>
      </c>
      <c r="T24" s="1002" t="n">
        <v>0.035</v>
      </c>
      <c r="U24" s="1002" t="n">
        <v>0.035</v>
      </c>
      <c r="V24" s="1002" t="n">
        <v>0.031</v>
      </c>
      <c r="W24" s="1002" t="n">
        <v>0.031</v>
      </c>
      <c r="X24" s="1002" t="n">
        <v>0.03</v>
      </c>
      <c r="Y24" s="1002" t="n">
        <v>0.024</v>
      </c>
      <c r="Z24" s="1002" t="n">
        <v>0.026</v>
      </c>
      <c r="AA24" s="1002" t="n">
        <v>0.02</v>
      </c>
      <c r="AB24" s="1003" t="n">
        <v>0.015</v>
      </c>
      <c r="AC24" s="1003" t="n">
        <v>0.005</v>
      </c>
      <c r="AD24" s="946"/>
      <c r="AE24" s="1004" t="s">
        <v>527</v>
      </c>
      <c r="AF24" s="1005" t="s">
        <v>502</v>
      </c>
      <c r="AG24" s="1006" t="s">
        <v>503</v>
      </c>
      <c r="AH24" s="1007"/>
      <c r="AJ24" s="1017" t="s">
        <v>531</v>
      </c>
      <c r="AK24" s="1018" t="s">
        <v>532</v>
      </c>
    </row>
    <row r="25" customFormat="false" ht="14.25" hidden="false" customHeight="false" outlineLevel="0" collapsed="false">
      <c r="A25" s="1017" t="s">
        <v>528</v>
      </c>
      <c r="B25" s="1025" t="n">
        <v>0.026</v>
      </c>
      <c r="C25" s="1026" t="n">
        <v>0.019</v>
      </c>
      <c r="D25" s="1027" t="n">
        <v>0.01</v>
      </c>
      <c r="E25" s="1028" t="n">
        <v>0</v>
      </c>
      <c r="F25" s="1029" t="n">
        <v>0.015</v>
      </c>
      <c r="G25" s="1030" t="n">
        <v>0.011</v>
      </c>
      <c r="H25" s="1028" t="n">
        <v>0</v>
      </c>
      <c r="I25" s="1031" t="n">
        <v>0.005</v>
      </c>
      <c r="J25" s="1032" t="n">
        <v>0</v>
      </c>
      <c r="K25" s="1033" t="n">
        <v>0.051</v>
      </c>
      <c r="L25" s="1034" t="n">
        <v>0.047</v>
      </c>
      <c r="M25" s="1034" t="n">
        <v>0.036</v>
      </c>
      <c r="N25" s="1034" t="n">
        <v>0.029</v>
      </c>
      <c r="O25" s="1034" t="n">
        <v>0.046</v>
      </c>
      <c r="P25" s="1034" t="n">
        <v>0.044</v>
      </c>
      <c r="Q25" s="1034" t="n">
        <v>0.042</v>
      </c>
      <c r="R25" s="1034" t="n">
        <v>0.04</v>
      </c>
      <c r="S25" s="1034" t="n">
        <v>0.039</v>
      </c>
      <c r="T25" s="1034" t="n">
        <v>0.035</v>
      </c>
      <c r="U25" s="1034" t="n">
        <v>0.035</v>
      </c>
      <c r="V25" s="1034" t="n">
        <v>0.031</v>
      </c>
      <c r="W25" s="1034" t="n">
        <v>0.031</v>
      </c>
      <c r="X25" s="1034" t="n">
        <v>0.03</v>
      </c>
      <c r="Y25" s="1034" t="n">
        <v>0.024</v>
      </c>
      <c r="Z25" s="1034" t="n">
        <v>0.026</v>
      </c>
      <c r="AA25" s="1034" t="n">
        <v>0.02</v>
      </c>
      <c r="AB25" s="1035" t="n">
        <v>0.015</v>
      </c>
      <c r="AC25" s="1035" t="n">
        <v>0.005</v>
      </c>
      <c r="AD25" s="946"/>
      <c r="AE25" s="1036" t="s">
        <v>528</v>
      </c>
      <c r="AF25" s="1037" t="s">
        <v>502</v>
      </c>
      <c r="AG25" s="1038" t="s">
        <v>503</v>
      </c>
      <c r="AH25" s="1039" t="s">
        <v>524</v>
      </c>
    </row>
    <row r="26" customFormat="false" ht="24" hidden="false" customHeight="false" outlineLevel="0" collapsed="false">
      <c r="A26" s="955" t="s">
        <v>56</v>
      </c>
      <c r="B26" s="1040" t="n">
        <v>0.137</v>
      </c>
      <c r="C26" s="1041" t="n">
        <v>0.1</v>
      </c>
      <c r="D26" s="1042" t="n">
        <v>0.055</v>
      </c>
      <c r="E26" s="1043" t="n">
        <v>0</v>
      </c>
      <c r="F26" s="1040" t="n">
        <v>0.063</v>
      </c>
      <c r="G26" s="1044" t="n">
        <v>0.042</v>
      </c>
      <c r="H26" s="1043" t="n">
        <v>0</v>
      </c>
      <c r="I26" s="1045" t="n">
        <v>0.024</v>
      </c>
      <c r="J26" s="1043" t="n">
        <v>0</v>
      </c>
      <c r="K26" s="1046" t="n">
        <v>0.245</v>
      </c>
      <c r="L26" s="1047" t="n">
        <v>0.224</v>
      </c>
      <c r="M26" s="1047" t="n">
        <v>0.182</v>
      </c>
      <c r="N26" s="1047" t="n">
        <v>0.145</v>
      </c>
      <c r="O26" s="1047" t="n">
        <v>0.221</v>
      </c>
      <c r="P26" s="1047" t="n">
        <v>0.208</v>
      </c>
      <c r="Q26" s="1047" t="n">
        <v>0.2</v>
      </c>
      <c r="R26" s="1047" t="n">
        <v>0.187</v>
      </c>
      <c r="S26" s="1047" t="n">
        <v>0.184</v>
      </c>
      <c r="T26" s="1047" t="n">
        <v>0.163</v>
      </c>
      <c r="U26" s="1047" t="n">
        <v>0.163</v>
      </c>
      <c r="V26" s="1047" t="n">
        <v>0.158</v>
      </c>
      <c r="W26" s="1047" t="n">
        <v>0.142</v>
      </c>
      <c r="X26" s="1047" t="n">
        <v>0.139</v>
      </c>
      <c r="Y26" s="1047" t="n">
        <v>0.121</v>
      </c>
      <c r="Z26" s="1047" t="n">
        <v>0.118</v>
      </c>
      <c r="AA26" s="1047" t="n">
        <v>0.1</v>
      </c>
      <c r="AB26" s="1048" t="n">
        <v>0.076</v>
      </c>
      <c r="AC26" s="1048" t="n">
        <v>0.021</v>
      </c>
      <c r="AD26" s="946"/>
      <c r="AE26" s="1049" t="s">
        <v>56</v>
      </c>
      <c r="AF26" s="1050" t="s">
        <v>453</v>
      </c>
      <c r="AG26" s="987" t="s">
        <v>533</v>
      </c>
      <c r="AH26" s="988"/>
    </row>
    <row r="27" customFormat="false" ht="14.25" hidden="false" customHeight="false" outlineLevel="0" collapsed="false">
      <c r="A27" s="1017" t="s">
        <v>531</v>
      </c>
      <c r="B27" s="1025" t="n">
        <v>0.059</v>
      </c>
      <c r="C27" s="1026" t="n">
        <v>0.043</v>
      </c>
      <c r="D27" s="1027" t="n">
        <v>0.023</v>
      </c>
      <c r="E27" s="1051" t="n">
        <v>0</v>
      </c>
      <c r="F27" s="1025" t="n">
        <v>0.012</v>
      </c>
      <c r="G27" s="1052" t="n">
        <v>0.01</v>
      </c>
      <c r="H27" s="1051" t="n">
        <v>0</v>
      </c>
      <c r="I27" s="1053" t="n">
        <v>0.011</v>
      </c>
      <c r="J27" s="1051" t="n">
        <v>0</v>
      </c>
      <c r="K27" s="1033" t="n">
        <v>0.092</v>
      </c>
      <c r="L27" s="1034" t="n">
        <v>0.09</v>
      </c>
      <c r="M27" s="1034" t="n">
        <v>0.08</v>
      </c>
      <c r="N27" s="1034" t="n">
        <v>0.064</v>
      </c>
      <c r="O27" s="1034" t="n">
        <v>0.081</v>
      </c>
      <c r="P27" s="1034" t="n">
        <v>0.076</v>
      </c>
      <c r="Q27" s="1034" t="n">
        <v>0.079</v>
      </c>
      <c r="R27" s="1034" t="n">
        <v>0.074</v>
      </c>
      <c r="S27" s="1034" t="n">
        <v>0.065</v>
      </c>
      <c r="T27" s="1034" t="n">
        <v>0.063</v>
      </c>
      <c r="U27" s="1034" t="n">
        <v>0.056</v>
      </c>
      <c r="V27" s="1034" t="n">
        <v>0.069</v>
      </c>
      <c r="W27" s="1034" t="n">
        <v>0.054</v>
      </c>
      <c r="X27" s="1034" t="n">
        <v>0.045</v>
      </c>
      <c r="Y27" s="1034" t="n">
        <v>0.053</v>
      </c>
      <c r="Z27" s="1034" t="n">
        <v>0.043</v>
      </c>
      <c r="AA27" s="1034" t="n">
        <v>0.044</v>
      </c>
      <c r="AB27" s="1035" t="n">
        <v>0.033</v>
      </c>
      <c r="AC27" s="1035" t="n">
        <v>0.01</v>
      </c>
      <c r="AD27" s="946"/>
      <c r="AE27" s="1036" t="s">
        <v>531</v>
      </c>
      <c r="AF27" s="1054" t="s">
        <v>502</v>
      </c>
      <c r="AG27" s="1055" t="s">
        <v>503</v>
      </c>
      <c r="AH27" s="1056" t="s">
        <v>534</v>
      </c>
    </row>
    <row r="28" customFormat="false" ht="13.5" hidden="false" customHeight="false" outlineLevel="0" collapsed="false">
      <c r="K28" s="946"/>
      <c r="L28" s="946"/>
      <c r="M28" s="946"/>
      <c r="N28" s="946"/>
      <c r="O28" s="946"/>
      <c r="P28" s="946"/>
      <c r="Q28" s="946"/>
      <c r="R28" s="946"/>
      <c r="S28" s="946"/>
      <c r="T28" s="946"/>
      <c r="U28" s="946"/>
      <c r="V28" s="946"/>
      <c r="W28" s="946"/>
      <c r="X28" s="946"/>
      <c r="Y28" s="946"/>
      <c r="Z28" s="946"/>
      <c r="AA28" s="946"/>
      <c r="AB28" s="946"/>
      <c r="AC28" s="946"/>
      <c r="AD28" s="946"/>
      <c r="AE28" s="1057"/>
    </row>
    <row r="29" customFormat="false" ht="13.5" hidden="false" customHeight="true" outlineLevel="0" collapsed="false">
      <c r="K29" s="946"/>
      <c r="L29" s="946"/>
      <c r="M29" s="946"/>
      <c r="N29" s="946"/>
      <c r="O29" s="946"/>
      <c r="P29" s="946"/>
      <c r="Q29" s="946"/>
      <c r="R29" s="946"/>
      <c r="S29" s="946"/>
      <c r="T29" s="946"/>
      <c r="U29" s="946"/>
      <c r="V29" s="946"/>
      <c r="W29" s="946"/>
      <c r="X29" s="946"/>
      <c r="Y29" s="946"/>
      <c r="Z29" s="946"/>
      <c r="AA29" s="946"/>
      <c r="AB29" s="946"/>
      <c r="AC29" s="946"/>
      <c r="AD29" s="946"/>
      <c r="AE29" s="1058" t="s">
        <v>535</v>
      </c>
      <c r="AF29" s="1058"/>
      <c r="AG29" s="1058"/>
      <c r="AH29" s="1058"/>
    </row>
    <row r="30" customFormat="false" ht="13.5" hidden="false" customHeight="true" outlineLevel="0" collapsed="false">
      <c r="K30" s="946"/>
      <c r="L30" s="946"/>
      <c r="M30" s="946"/>
      <c r="N30" s="946"/>
      <c r="O30" s="946"/>
      <c r="P30" s="946"/>
      <c r="Q30" s="946"/>
      <c r="R30" s="946"/>
      <c r="S30" s="946"/>
      <c r="T30" s="946"/>
      <c r="U30" s="946"/>
      <c r="V30" s="946"/>
      <c r="W30" s="946"/>
      <c r="X30" s="946"/>
      <c r="Y30" s="946"/>
      <c r="Z30" s="946"/>
      <c r="AA30" s="946"/>
      <c r="AB30" s="946"/>
      <c r="AC30" s="946"/>
      <c r="AD30" s="946"/>
      <c r="AE30" s="1059" t="s">
        <v>536</v>
      </c>
      <c r="AF30" s="1059"/>
      <c r="AG30" s="1059"/>
      <c r="AH30" s="1059"/>
    </row>
    <row r="31" customFormat="false" ht="13.5" hidden="false" customHeight="false" outlineLevel="0" collapsed="false">
      <c r="K31" s="946"/>
      <c r="L31" s="946"/>
      <c r="M31" s="946"/>
      <c r="N31" s="946"/>
      <c r="O31" s="946"/>
      <c r="P31" s="946"/>
      <c r="Q31" s="946"/>
      <c r="R31" s="946"/>
      <c r="S31" s="946"/>
      <c r="T31" s="946"/>
      <c r="U31" s="946"/>
      <c r="V31" s="946"/>
      <c r="W31" s="946"/>
      <c r="X31" s="946"/>
      <c r="Y31" s="946"/>
      <c r="Z31" s="946"/>
      <c r="AA31" s="946"/>
      <c r="AB31" s="946"/>
      <c r="AC31" s="946"/>
      <c r="AD31" s="946"/>
      <c r="AE31" s="1059"/>
      <c r="AF31" s="1059"/>
      <c r="AG31" s="1059"/>
      <c r="AH31" s="1059"/>
    </row>
    <row r="32" customFormat="false" ht="13.5" hidden="false" customHeight="false" outlineLevel="0" collapsed="false">
      <c r="K32" s="946"/>
      <c r="L32" s="946"/>
      <c r="M32" s="946"/>
      <c r="N32" s="946"/>
      <c r="O32" s="946"/>
      <c r="P32" s="946"/>
      <c r="Q32" s="946"/>
      <c r="R32" s="946"/>
      <c r="S32" s="946"/>
      <c r="T32" s="946"/>
      <c r="U32" s="946"/>
      <c r="V32" s="946"/>
      <c r="W32" s="946"/>
      <c r="X32" s="946"/>
      <c r="Y32" s="946"/>
      <c r="Z32" s="946"/>
      <c r="AA32" s="946"/>
      <c r="AB32" s="946"/>
      <c r="AC32" s="946"/>
      <c r="AD32" s="946"/>
    </row>
    <row r="33" customFormat="false" ht="13.5" hidden="false" customHeight="false" outlineLevel="0" collapsed="false">
      <c r="K33" s="946"/>
      <c r="L33" s="946"/>
      <c r="M33" s="946"/>
      <c r="N33" s="946"/>
      <c r="O33" s="946"/>
      <c r="P33" s="946"/>
      <c r="Q33" s="946"/>
      <c r="R33" s="946"/>
      <c r="S33" s="946"/>
      <c r="T33" s="946"/>
      <c r="U33" s="946"/>
      <c r="V33" s="946"/>
      <c r="W33" s="946"/>
      <c r="X33" s="946"/>
      <c r="Y33" s="946"/>
      <c r="Z33" s="946"/>
      <c r="AA33" s="946"/>
      <c r="AB33" s="946"/>
      <c r="AC33" s="946"/>
      <c r="AD33" s="946"/>
    </row>
    <row r="34" customFormat="false" ht="13.5" hidden="false" customHeight="false" outlineLevel="0" collapsed="false">
      <c r="K34" s="946"/>
      <c r="L34" s="946"/>
      <c r="M34" s="946"/>
      <c r="N34" s="946"/>
      <c r="O34" s="946"/>
      <c r="P34" s="946"/>
      <c r="Q34" s="946"/>
      <c r="R34" s="946"/>
      <c r="S34" s="946"/>
      <c r="T34" s="946"/>
      <c r="U34" s="946"/>
      <c r="V34" s="946"/>
      <c r="W34" s="946"/>
      <c r="X34" s="946"/>
      <c r="Y34" s="946"/>
      <c r="Z34" s="946"/>
      <c r="AA34" s="946"/>
      <c r="AB34" s="946"/>
      <c r="AC34" s="946"/>
      <c r="AD34" s="946"/>
    </row>
    <row r="35" customFormat="false" ht="13.5" hidden="false" customHeight="false" outlineLevel="0" collapsed="false">
      <c r="K35" s="946"/>
      <c r="L35" s="946"/>
      <c r="M35" s="946"/>
      <c r="N35" s="946"/>
      <c r="O35" s="946"/>
      <c r="P35" s="946"/>
      <c r="Q35" s="946"/>
      <c r="R35" s="946"/>
      <c r="S35" s="946"/>
      <c r="T35" s="946"/>
      <c r="U35" s="946"/>
      <c r="V35" s="946"/>
      <c r="W35" s="946"/>
      <c r="X35" s="946"/>
      <c r="Y35" s="946"/>
      <c r="Z35" s="946"/>
      <c r="AA35" s="946"/>
      <c r="AB35" s="946"/>
      <c r="AC35" s="946"/>
      <c r="AD35" s="946"/>
    </row>
    <row r="36" customFormat="false" ht="13.5" hidden="false" customHeight="false" outlineLevel="0" collapsed="false">
      <c r="K36" s="946"/>
      <c r="L36" s="946"/>
      <c r="M36" s="946"/>
      <c r="N36" s="946"/>
      <c r="O36" s="946"/>
      <c r="P36" s="946"/>
      <c r="Q36" s="946"/>
      <c r="R36" s="946"/>
      <c r="S36" s="946"/>
      <c r="T36" s="946"/>
      <c r="U36" s="946"/>
      <c r="V36" s="946"/>
      <c r="W36" s="946"/>
      <c r="X36" s="946"/>
      <c r="Y36" s="946"/>
      <c r="Z36" s="946"/>
      <c r="AA36" s="946"/>
      <c r="AB36" s="946"/>
      <c r="AC36" s="946"/>
      <c r="AD36" s="946"/>
    </row>
    <row r="37" customFormat="false" ht="13.5" hidden="false" customHeight="false" outlineLevel="0" collapsed="false">
      <c r="K37" s="946"/>
      <c r="L37" s="946"/>
      <c r="M37" s="946"/>
      <c r="N37" s="946"/>
      <c r="O37" s="946"/>
      <c r="P37" s="946"/>
      <c r="Q37" s="946"/>
      <c r="R37" s="946"/>
      <c r="S37" s="946"/>
      <c r="T37" s="946"/>
      <c r="U37" s="946"/>
      <c r="V37" s="946"/>
      <c r="W37" s="946"/>
      <c r="X37" s="946"/>
      <c r="Y37" s="946"/>
      <c r="Z37" s="946"/>
      <c r="AA37" s="946"/>
      <c r="AB37" s="946"/>
      <c r="AC37" s="946"/>
      <c r="AD37" s="946"/>
    </row>
    <row r="38" customFormat="false" ht="13.5" hidden="false" customHeight="false" outlineLevel="0" collapsed="false">
      <c r="K38" s="946"/>
      <c r="L38" s="946"/>
      <c r="M38" s="946"/>
      <c r="N38" s="946"/>
      <c r="O38" s="946"/>
      <c r="P38" s="946"/>
      <c r="Q38" s="946"/>
      <c r="R38" s="946"/>
      <c r="S38" s="946"/>
      <c r="T38" s="946"/>
      <c r="U38" s="946"/>
      <c r="V38" s="946"/>
      <c r="W38" s="946"/>
      <c r="X38" s="946"/>
      <c r="Y38" s="946"/>
      <c r="Z38" s="946"/>
      <c r="AA38" s="946"/>
      <c r="AB38" s="946"/>
      <c r="AC38" s="946"/>
      <c r="AD38" s="946"/>
    </row>
    <row r="39" customFormat="false" ht="13.5" hidden="false" customHeight="false" outlineLevel="0" collapsed="false">
      <c r="K39" s="946"/>
      <c r="L39" s="946"/>
      <c r="M39" s="946"/>
      <c r="N39" s="946"/>
      <c r="O39" s="946"/>
      <c r="P39" s="946"/>
      <c r="Q39" s="946"/>
      <c r="R39" s="946"/>
      <c r="S39" s="946"/>
      <c r="T39" s="946"/>
      <c r="U39" s="946"/>
      <c r="V39" s="946"/>
      <c r="W39" s="946"/>
      <c r="X39" s="946"/>
      <c r="Y39" s="946"/>
      <c r="Z39" s="946"/>
      <c r="AA39" s="946"/>
      <c r="AB39" s="946"/>
      <c r="AC39" s="946"/>
      <c r="AD39" s="946"/>
    </row>
  </sheetData>
  <mergeCells count="19">
    <mergeCell ref="A2:A4"/>
    <mergeCell ref="B2:E2"/>
    <mergeCell ref="F2:H2"/>
    <mergeCell ref="I2:J3"/>
    <mergeCell ref="K2:AB2"/>
    <mergeCell ref="AC2:AC4"/>
    <mergeCell ref="AE2:AE4"/>
    <mergeCell ref="AF2:AH4"/>
    <mergeCell ref="AQ2:AQ4"/>
    <mergeCell ref="AR2:AR4"/>
    <mergeCell ref="AS2:AS4"/>
    <mergeCell ref="AT2:AT4"/>
    <mergeCell ref="AU2:AU4"/>
    <mergeCell ref="AV2:AV4"/>
    <mergeCell ref="B3:E3"/>
    <mergeCell ref="F3:H3"/>
    <mergeCell ref="K3:AB3"/>
    <mergeCell ref="AE29:AH29"/>
    <mergeCell ref="AE30:AH31"/>
  </mergeCells>
  <printOptions headings="false" gridLines="false" gridLinesSet="true" horizontalCentered="false" verticalCentered="false"/>
  <pageMargins left="0.708333333333333" right="0.708333333333333" top="0.747916666666667" bottom="0.747916666666667" header="0.511811023622047" footer="0.511811023622047"/>
  <pageSetup paperSize="9" scale="100" fitToWidth="1" fitToHeight="0" pageOrder="downThenOver" orientation="portrait" blackAndWhite="false" draft="false" cellComments="none" horizontalDpi="300" verticalDpi="300" copies="1"/>
  <headerFooter differentFirst="false" differentOddEven="false">
    <oddHeader/>
    <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K1749"/>
  <sheetViews>
    <sheetView showFormulas="false" showGridLines="true" showRowColHeaders="true" showZeros="true" rightToLeft="false" tabSelected="false" showOutlineSymbols="true" defaultGridColor="true" view="pageBreakPreview" topLeftCell="A1" colorId="64" zoomScale="100" zoomScaleNormal="100" zoomScalePageLayoutView="100" workbookViewId="0">
      <selection pane="topLeft" activeCell="W12" activeCellId="0" sqref="W12"/>
    </sheetView>
  </sheetViews>
  <sheetFormatPr defaultColWidth="9.00390625" defaultRowHeight="13.5" zeroHeight="false" outlineLevelRow="0" outlineLevelCol="0"/>
  <cols>
    <col collapsed="false" customWidth="true" hidden="false" outlineLevel="0" max="1" min="1" style="0" width="15.12"/>
    <col collapsed="false" customWidth="true" hidden="false" outlineLevel="0" max="3" min="3" style="0" width="16.62"/>
    <col collapsed="false" customWidth="true" hidden="false" outlineLevel="0" max="4" min="4" style="0" width="16"/>
    <col collapsed="false" customWidth="true" hidden="false" outlineLevel="0" max="6" min="6" style="0" width="19.51"/>
    <col collapsed="false" customWidth="true" hidden="false" outlineLevel="0" max="10" min="10" style="0" width="45.88"/>
    <col collapsed="false" customWidth="true" hidden="false" outlineLevel="0" max="11" min="11" style="0" width="12.12"/>
  </cols>
  <sheetData>
    <row r="1" customFormat="false" ht="14.25" hidden="false" customHeight="false" outlineLevel="0" collapsed="false">
      <c r="A1" s="945" t="s">
        <v>537</v>
      </c>
      <c r="C1" s="0" t="s">
        <v>538</v>
      </c>
      <c r="F1" s="0" t="s">
        <v>539</v>
      </c>
    </row>
    <row r="2" customFormat="false" ht="14.25" hidden="false" customHeight="false" outlineLevel="0" collapsed="false">
      <c r="A2" s="1060" t="s">
        <v>49</v>
      </c>
      <c r="C2" s="1061" t="s">
        <v>49</v>
      </c>
      <c r="D2" s="1062" t="s">
        <v>50</v>
      </c>
      <c r="F2" s="1063" t="s">
        <v>50</v>
      </c>
      <c r="G2" s="1064" t="n">
        <v>0.7</v>
      </c>
      <c r="H2" s="1064" t="n">
        <v>0.55</v>
      </c>
      <c r="I2" s="1065" t="n">
        <v>0.45</v>
      </c>
      <c r="J2" s="1061" t="s">
        <v>540</v>
      </c>
      <c r="K2" s="1062" t="s">
        <v>541</v>
      </c>
    </row>
    <row r="3" customFormat="false" ht="13.5" hidden="false" customHeight="false" outlineLevel="0" collapsed="false">
      <c r="A3" s="1066" t="s">
        <v>542</v>
      </c>
      <c r="C3" s="1067" t="s">
        <v>542</v>
      </c>
      <c r="D3" s="1068" t="s">
        <v>543</v>
      </c>
      <c r="F3" s="1067" t="s">
        <v>52</v>
      </c>
      <c r="G3" s="1069" t="n">
        <v>11.4</v>
      </c>
      <c r="H3" s="1069" t="n">
        <v>11.1</v>
      </c>
      <c r="I3" s="1070" t="n">
        <v>10.9</v>
      </c>
      <c r="J3" s="1067" t="s">
        <v>54</v>
      </c>
      <c r="K3" s="1071" t="n">
        <v>0.7</v>
      </c>
    </row>
    <row r="4" customFormat="false" ht="13.5" hidden="false" customHeight="false" outlineLevel="0" collapsed="false">
      <c r="A4" s="969" t="s">
        <v>544</v>
      </c>
      <c r="C4" s="1072" t="s">
        <v>542</v>
      </c>
      <c r="D4" s="1073" t="s">
        <v>545</v>
      </c>
      <c r="F4" s="1072" t="s">
        <v>59</v>
      </c>
      <c r="G4" s="1074" t="n">
        <v>11.4</v>
      </c>
      <c r="H4" s="1074" t="n">
        <v>11.1</v>
      </c>
      <c r="I4" s="1075" t="n">
        <v>10.9</v>
      </c>
      <c r="J4" s="1072" t="s">
        <v>483</v>
      </c>
      <c r="K4" s="1076" t="n">
        <v>0.7</v>
      </c>
    </row>
    <row r="5" customFormat="false" ht="13.5" hidden="false" customHeight="false" outlineLevel="0" collapsed="false">
      <c r="A5" s="969" t="s">
        <v>546</v>
      </c>
      <c r="C5" s="1072" t="s">
        <v>542</v>
      </c>
      <c r="D5" s="1073" t="s">
        <v>547</v>
      </c>
      <c r="F5" s="1072" t="s">
        <v>548</v>
      </c>
      <c r="G5" s="1074" t="n">
        <v>11.4</v>
      </c>
      <c r="H5" s="1074" t="n">
        <v>11.1</v>
      </c>
      <c r="I5" s="1075" t="n">
        <v>10.9</v>
      </c>
      <c r="J5" s="1072" t="s">
        <v>498</v>
      </c>
      <c r="K5" s="1076" t="n">
        <v>0.7</v>
      </c>
    </row>
    <row r="6" customFormat="false" ht="13.5" hidden="false" customHeight="false" outlineLevel="0" collapsed="false">
      <c r="A6" s="969" t="s">
        <v>549</v>
      </c>
      <c r="C6" s="1072" t="s">
        <v>542</v>
      </c>
      <c r="D6" s="1073" t="s">
        <v>550</v>
      </c>
      <c r="F6" s="1072" t="s">
        <v>551</v>
      </c>
      <c r="G6" s="1074" t="n">
        <v>11.4</v>
      </c>
      <c r="H6" s="1074" t="n">
        <v>11.1</v>
      </c>
      <c r="I6" s="1075" t="n">
        <v>10.9</v>
      </c>
      <c r="J6" s="1072" t="s">
        <v>500</v>
      </c>
      <c r="K6" s="1076" t="n">
        <v>0.7</v>
      </c>
    </row>
    <row r="7" customFormat="false" ht="13.5" hidden="false" customHeight="false" outlineLevel="0" collapsed="false">
      <c r="A7" s="969" t="s">
        <v>552</v>
      </c>
      <c r="C7" s="1072" t="s">
        <v>542</v>
      </c>
      <c r="D7" s="1073" t="s">
        <v>553</v>
      </c>
      <c r="F7" s="1072" t="s">
        <v>554</v>
      </c>
      <c r="G7" s="1074" t="n">
        <v>11.4</v>
      </c>
      <c r="H7" s="1074" t="n">
        <v>11.1</v>
      </c>
      <c r="I7" s="1075" t="n">
        <v>10.9</v>
      </c>
      <c r="J7" s="1072" t="s">
        <v>58</v>
      </c>
      <c r="K7" s="1076" t="n">
        <v>0.45</v>
      </c>
    </row>
    <row r="8" customFormat="false" ht="13.5" hidden="false" customHeight="false" outlineLevel="0" collapsed="false">
      <c r="A8" s="969" t="s">
        <v>555</v>
      </c>
      <c r="C8" s="1072" t="s">
        <v>542</v>
      </c>
      <c r="D8" s="1073" t="s">
        <v>556</v>
      </c>
      <c r="F8" s="1072" t="s">
        <v>557</v>
      </c>
      <c r="G8" s="1074" t="n">
        <v>11.4</v>
      </c>
      <c r="H8" s="1074" t="n">
        <v>11.1</v>
      </c>
      <c r="I8" s="1075" t="n">
        <v>10.9</v>
      </c>
      <c r="J8" s="1072" t="s">
        <v>504</v>
      </c>
      <c r="K8" s="1076" t="n">
        <v>0.45</v>
      </c>
    </row>
    <row r="9" customFormat="false" ht="13.5" hidden="false" customHeight="false" outlineLevel="0" collapsed="false">
      <c r="A9" s="969" t="s">
        <v>558</v>
      </c>
      <c r="C9" s="1072" t="s">
        <v>542</v>
      </c>
      <c r="D9" s="1073" t="s">
        <v>559</v>
      </c>
      <c r="F9" s="1072" t="s">
        <v>560</v>
      </c>
      <c r="G9" s="1074" t="n">
        <v>11.4</v>
      </c>
      <c r="H9" s="1074" t="n">
        <v>11.1</v>
      </c>
      <c r="I9" s="1075" t="n">
        <v>10.9</v>
      </c>
      <c r="J9" s="1072" t="s">
        <v>505</v>
      </c>
      <c r="K9" s="1076" t="n">
        <v>0.55</v>
      </c>
    </row>
    <row r="10" customFormat="false" ht="13.5" hidden="false" customHeight="false" outlineLevel="0" collapsed="false">
      <c r="A10" s="969" t="s">
        <v>561</v>
      </c>
      <c r="C10" s="1072" t="s">
        <v>542</v>
      </c>
      <c r="D10" s="1073" t="s">
        <v>562</v>
      </c>
      <c r="F10" s="1072" t="s">
        <v>563</v>
      </c>
      <c r="G10" s="1074" t="n">
        <v>11.4</v>
      </c>
      <c r="H10" s="1074" t="n">
        <v>11.1</v>
      </c>
      <c r="I10" s="1075" t="n">
        <v>10.9</v>
      </c>
      <c r="J10" s="1072" t="s">
        <v>507</v>
      </c>
      <c r="K10" s="1076" t="n">
        <v>0.45</v>
      </c>
    </row>
    <row r="11" customFormat="false" ht="13.5" hidden="false" customHeight="false" outlineLevel="0" collapsed="false">
      <c r="A11" s="969" t="s">
        <v>564</v>
      </c>
      <c r="C11" s="1072" t="s">
        <v>542</v>
      </c>
      <c r="D11" s="1073" t="s">
        <v>565</v>
      </c>
      <c r="F11" s="1072" t="s">
        <v>566</v>
      </c>
      <c r="G11" s="1074" t="n">
        <v>11.4</v>
      </c>
      <c r="H11" s="1074" t="n">
        <v>11.1</v>
      </c>
      <c r="I11" s="1075" t="n">
        <v>10.9</v>
      </c>
      <c r="J11" s="1072" t="s">
        <v>510</v>
      </c>
      <c r="K11" s="1076" t="n">
        <v>0.45</v>
      </c>
    </row>
    <row r="12" customFormat="false" ht="13.5" hidden="false" customHeight="false" outlineLevel="0" collapsed="false">
      <c r="A12" s="969" t="s">
        <v>567</v>
      </c>
      <c r="C12" s="1072" t="s">
        <v>542</v>
      </c>
      <c r="D12" s="1073" t="s">
        <v>568</v>
      </c>
      <c r="F12" s="1072" t="s">
        <v>569</v>
      </c>
      <c r="G12" s="1074" t="n">
        <v>11.4</v>
      </c>
      <c r="H12" s="1074" t="n">
        <v>11.1</v>
      </c>
      <c r="I12" s="1075" t="n">
        <v>10.9</v>
      </c>
      <c r="J12" s="1072" t="s">
        <v>511</v>
      </c>
      <c r="K12" s="1076" t="n">
        <v>0.55</v>
      </c>
    </row>
    <row r="13" customFormat="false" ht="13.5" hidden="false" customHeight="false" outlineLevel="0" collapsed="false">
      <c r="A13" s="969" t="s">
        <v>570</v>
      </c>
      <c r="C13" s="1072" t="s">
        <v>542</v>
      </c>
      <c r="D13" s="1073" t="s">
        <v>571</v>
      </c>
      <c r="F13" s="1072" t="s">
        <v>572</v>
      </c>
      <c r="G13" s="1074" t="n">
        <v>11.4</v>
      </c>
      <c r="H13" s="1074" t="n">
        <v>11.1</v>
      </c>
      <c r="I13" s="1075" t="n">
        <v>10.9</v>
      </c>
      <c r="J13" s="1072" t="s">
        <v>61</v>
      </c>
      <c r="K13" s="1076" t="n">
        <v>0.55</v>
      </c>
    </row>
    <row r="14" customFormat="false" ht="13.5" hidden="false" customHeight="false" outlineLevel="0" collapsed="false">
      <c r="A14" s="969" t="s">
        <v>62</v>
      </c>
      <c r="C14" s="1072" t="s">
        <v>542</v>
      </c>
      <c r="D14" s="1073" t="s">
        <v>573</v>
      </c>
      <c r="F14" s="1072" t="s">
        <v>574</v>
      </c>
      <c r="G14" s="1074" t="n">
        <v>11.4</v>
      </c>
      <c r="H14" s="1074" t="n">
        <v>11.1</v>
      </c>
      <c r="I14" s="1075" t="n">
        <v>10.9</v>
      </c>
      <c r="J14" s="1072" t="s">
        <v>515</v>
      </c>
      <c r="K14" s="1076" t="n">
        <v>0.55</v>
      </c>
    </row>
    <row r="15" customFormat="false" ht="13.5" hidden="false" customHeight="false" outlineLevel="0" collapsed="false">
      <c r="A15" s="969" t="s">
        <v>51</v>
      </c>
      <c r="C15" s="1072" t="s">
        <v>542</v>
      </c>
      <c r="D15" s="1073" t="s">
        <v>575</v>
      </c>
      <c r="F15" s="1072" t="s">
        <v>576</v>
      </c>
      <c r="G15" s="1074" t="n">
        <v>11.4</v>
      </c>
      <c r="H15" s="1074" t="n">
        <v>11.1</v>
      </c>
      <c r="I15" s="1075" t="n">
        <v>10.9</v>
      </c>
      <c r="J15" s="1072" t="s">
        <v>516</v>
      </c>
      <c r="K15" s="1076" t="n">
        <v>0.45</v>
      </c>
    </row>
    <row r="16" customFormat="false" ht="13.5" hidden="false" customHeight="false" outlineLevel="0" collapsed="false">
      <c r="A16" s="969" t="s">
        <v>577</v>
      </c>
      <c r="C16" s="1072" t="s">
        <v>542</v>
      </c>
      <c r="D16" s="1073" t="s">
        <v>578</v>
      </c>
      <c r="F16" s="1072" t="s">
        <v>579</v>
      </c>
      <c r="G16" s="1074" t="n">
        <v>11.4</v>
      </c>
      <c r="H16" s="1074" t="n">
        <v>11.1</v>
      </c>
      <c r="I16" s="1075" t="n">
        <v>10.9</v>
      </c>
      <c r="J16" s="1072" t="s">
        <v>65</v>
      </c>
      <c r="K16" s="1076" t="n">
        <v>0.45</v>
      </c>
    </row>
    <row r="17" customFormat="false" ht="13.5" hidden="false" customHeight="false" outlineLevel="0" collapsed="false">
      <c r="A17" s="969" t="s">
        <v>580</v>
      </c>
      <c r="C17" s="1072" t="s">
        <v>542</v>
      </c>
      <c r="D17" s="1073" t="s">
        <v>581</v>
      </c>
      <c r="F17" s="1072" t="s">
        <v>582</v>
      </c>
      <c r="G17" s="1074" t="n">
        <v>11.4</v>
      </c>
      <c r="H17" s="1074" t="n">
        <v>11.1</v>
      </c>
      <c r="I17" s="1075" t="n">
        <v>10.9</v>
      </c>
      <c r="J17" s="1072" t="s">
        <v>518</v>
      </c>
      <c r="K17" s="1076" t="n">
        <v>0.45</v>
      </c>
    </row>
    <row r="18" customFormat="false" ht="13.5" hidden="false" customHeight="false" outlineLevel="0" collapsed="false">
      <c r="A18" s="969" t="s">
        <v>583</v>
      </c>
      <c r="C18" s="1072" t="s">
        <v>542</v>
      </c>
      <c r="D18" s="1073" t="s">
        <v>584</v>
      </c>
      <c r="F18" s="1072" t="s">
        <v>585</v>
      </c>
      <c r="G18" s="1074" t="n">
        <v>11.4</v>
      </c>
      <c r="H18" s="1074" t="n">
        <v>11.1</v>
      </c>
      <c r="I18" s="1075" t="n">
        <v>10.9</v>
      </c>
      <c r="J18" s="1072" t="s">
        <v>66</v>
      </c>
      <c r="K18" s="1076" t="n">
        <v>0.55</v>
      </c>
    </row>
    <row r="19" customFormat="false" ht="13.5" hidden="false" customHeight="false" outlineLevel="0" collapsed="false">
      <c r="A19" s="969" t="s">
        <v>586</v>
      </c>
      <c r="C19" s="1072" t="s">
        <v>542</v>
      </c>
      <c r="D19" s="1073" t="s">
        <v>587</v>
      </c>
      <c r="F19" s="1072" t="s">
        <v>588</v>
      </c>
      <c r="G19" s="1074" t="n">
        <v>11.4</v>
      </c>
      <c r="H19" s="1074" t="n">
        <v>11.1</v>
      </c>
      <c r="I19" s="1075" t="n">
        <v>10.9</v>
      </c>
      <c r="J19" s="1072" t="s">
        <v>521</v>
      </c>
      <c r="K19" s="1076" t="n">
        <v>0.45</v>
      </c>
    </row>
    <row r="20" customFormat="false" ht="13.5" hidden="false" customHeight="false" outlineLevel="0" collapsed="false">
      <c r="A20" s="969" t="s">
        <v>589</v>
      </c>
      <c r="C20" s="1072" t="s">
        <v>542</v>
      </c>
      <c r="D20" s="1073" t="s">
        <v>590</v>
      </c>
      <c r="F20" s="1072" t="s">
        <v>591</v>
      </c>
      <c r="G20" s="1074" t="n">
        <v>11.4</v>
      </c>
      <c r="H20" s="1074" t="n">
        <v>11.1</v>
      </c>
      <c r="I20" s="1075" t="n">
        <v>10.9</v>
      </c>
      <c r="J20" s="1072" t="s">
        <v>522</v>
      </c>
      <c r="K20" s="1076" t="n">
        <v>0.45</v>
      </c>
    </row>
    <row r="21" customFormat="false" ht="13.5" hidden="false" customHeight="false" outlineLevel="0" collapsed="false">
      <c r="A21" s="969" t="s">
        <v>592</v>
      </c>
      <c r="C21" s="1072" t="s">
        <v>542</v>
      </c>
      <c r="D21" s="1073" t="s">
        <v>593</v>
      </c>
      <c r="F21" s="1072" t="s">
        <v>594</v>
      </c>
      <c r="G21" s="1074" t="n">
        <v>11.4</v>
      </c>
      <c r="H21" s="1074" t="n">
        <v>11.1</v>
      </c>
      <c r="I21" s="1075" t="n">
        <v>10.9</v>
      </c>
      <c r="J21" s="1072" t="s">
        <v>595</v>
      </c>
      <c r="K21" s="1076" t="n">
        <v>0.45</v>
      </c>
    </row>
    <row r="22" customFormat="false" ht="13.5" hidden="false" customHeight="false" outlineLevel="0" collapsed="false">
      <c r="A22" s="969" t="s">
        <v>596</v>
      </c>
      <c r="C22" s="1072" t="s">
        <v>542</v>
      </c>
      <c r="D22" s="1073" t="s">
        <v>597</v>
      </c>
      <c r="F22" s="1072" t="s">
        <v>598</v>
      </c>
      <c r="G22" s="1074" t="n">
        <v>11.4</v>
      </c>
      <c r="H22" s="1074" t="n">
        <v>11.1</v>
      </c>
      <c r="I22" s="1075" t="n">
        <v>10.9</v>
      </c>
      <c r="J22" s="1072" t="s">
        <v>525</v>
      </c>
      <c r="K22" s="1076" t="n">
        <v>0.45</v>
      </c>
    </row>
    <row r="23" customFormat="false" ht="13.5" hidden="false" customHeight="false" outlineLevel="0" collapsed="false">
      <c r="A23" s="969" t="s">
        <v>599</v>
      </c>
      <c r="C23" s="1072" t="s">
        <v>542</v>
      </c>
      <c r="D23" s="1073" t="s">
        <v>600</v>
      </c>
      <c r="F23" s="1072" t="s">
        <v>601</v>
      </c>
      <c r="G23" s="1074" t="n">
        <v>11.4</v>
      </c>
      <c r="H23" s="1074" t="n">
        <v>11.1</v>
      </c>
      <c r="I23" s="1075" t="n">
        <v>10.9</v>
      </c>
      <c r="J23" s="1072" t="s">
        <v>527</v>
      </c>
      <c r="K23" s="1076" t="n">
        <v>0.45</v>
      </c>
    </row>
    <row r="24" customFormat="false" ht="13.5" hidden="false" customHeight="false" outlineLevel="0" collapsed="false">
      <c r="A24" s="969" t="s">
        <v>602</v>
      </c>
      <c r="C24" s="1072" t="s">
        <v>542</v>
      </c>
      <c r="D24" s="1073" t="s">
        <v>603</v>
      </c>
      <c r="F24" s="1072" t="s">
        <v>604</v>
      </c>
      <c r="G24" s="1074" t="n">
        <v>11.4</v>
      </c>
      <c r="H24" s="1074" t="n">
        <v>11.1</v>
      </c>
      <c r="I24" s="1075" t="n">
        <v>10.9</v>
      </c>
      <c r="J24" s="1072" t="s">
        <v>528</v>
      </c>
      <c r="K24" s="1076" t="n">
        <v>0.45</v>
      </c>
    </row>
    <row r="25" customFormat="false" ht="13.5" hidden="false" customHeight="false" outlineLevel="0" collapsed="false">
      <c r="A25" s="969" t="s">
        <v>605</v>
      </c>
      <c r="C25" s="1072" t="s">
        <v>542</v>
      </c>
      <c r="D25" s="1073" t="s">
        <v>606</v>
      </c>
      <c r="F25" s="1072" t="s">
        <v>607</v>
      </c>
      <c r="G25" s="1074" t="n">
        <v>11.4</v>
      </c>
      <c r="H25" s="1074" t="n">
        <v>11.1</v>
      </c>
      <c r="I25" s="1075" t="n">
        <v>10.9</v>
      </c>
      <c r="J25" s="1072" t="s">
        <v>56</v>
      </c>
      <c r="K25" s="1076" t="n">
        <v>0.7</v>
      </c>
    </row>
    <row r="26" customFormat="false" ht="14.25" hidden="false" customHeight="false" outlineLevel="0" collapsed="false">
      <c r="A26" s="969" t="s">
        <v>608</v>
      </c>
      <c r="C26" s="1072" t="s">
        <v>542</v>
      </c>
      <c r="D26" s="1073" t="s">
        <v>609</v>
      </c>
      <c r="F26" s="1072" t="s">
        <v>610</v>
      </c>
      <c r="G26" s="1077" t="n">
        <v>11.12</v>
      </c>
      <c r="H26" s="1077" t="n">
        <v>10.88</v>
      </c>
      <c r="I26" s="1078" t="n">
        <v>10.72</v>
      </c>
      <c r="J26" s="1079" t="s">
        <v>531</v>
      </c>
      <c r="K26" s="1080" t="n">
        <v>0.45</v>
      </c>
    </row>
    <row r="27" customFormat="false" ht="13.5" hidden="false" customHeight="false" outlineLevel="0" collapsed="false">
      <c r="A27" s="969" t="s">
        <v>611</v>
      </c>
      <c r="C27" s="1072" t="s">
        <v>542</v>
      </c>
      <c r="D27" s="1073" t="s">
        <v>612</v>
      </c>
      <c r="F27" s="1081" t="s">
        <v>613</v>
      </c>
      <c r="G27" s="1082" t="n">
        <v>11.12</v>
      </c>
      <c r="H27" s="1082" t="n">
        <v>10.88</v>
      </c>
      <c r="I27" s="1083" t="n">
        <v>10.72</v>
      </c>
    </row>
    <row r="28" customFormat="false" ht="13.5" hidden="false" customHeight="false" outlineLevel="0" collapsed="false">
      <c r="A28" s="969" t="s">
        <v>614</v>
      </c>
      <c r="C28" s="1072" t="s">
        <v>542</v>
      </c>
      <c r="D28" s="1073" t="s">
        <v>615</v>
      </c>
      <c r="F28" s="1072" t="s">
        <v>616</v>
      </c>
      <c r="G28" s="1077" t="n">
        <v>11.12</v>
      </c>
      <c r="H28" s="1077" t="n">
        <v>10.88</v>
      </c>
      <c r="I28" s="1073" t="n">
        <v>10.72</v>
      </c>
    </row>
    <row r="29" customFormat="false" ht="13.5" hidden="false" customHeight="false" outlineLevel="0" collapsed="false">
      <c r="A29" s="969" t="s">
        <v>617</v>
      </c>
      <c r="C29" s="1072" t="s">
        <v>542</v>
      </c>
      <c r="D29" s="1073" t="s">
        <v>618</v>
      </c>
      <c r="F29" s="1072" t="s">
        <v>619</v>
      </c>
      <c r="G29" s="1077" t="n">
        <v>11.12</v>
      </c>
      <c r="H29" s="1077" t="n">
        <v>10.88</v>
      </c>
      <c r="I29" s="1073" t="n">
        <v>10.72</v>
      </c>
    </row>
    <row r="30" customFormat="false" ht="13.5" hidden="false" customHeight="false" outlineLevel="0" collapsed="false">
      <c r="A30" s="969" t="s">
        <v>620</v>
      </c>
      <c r="C30" s="1072" t="s">
        <v>542</v>
      </c>
      <c r="D30" s="1073" t="s">
        <v>621</v>
      </c>
      <c r="F30" s="1072" t="s">
        <v>622</v>
      </c>
      <c r="G30" s="1077" t="n">
        <v>11.12</v>
      </c>
      <c r="H30" s="1077" t="n">
        <v>10.88</v>
      </c>
      <c r="I30" s="1073" t="n">
        <v>10.72</v>
      </c>
    </row>
    <row r="31" customFormat="false" ht="13.5" hidden="false" customHeight="false" outlineLevel="0" collapsed="false">
      <c r="A31" s="969" t="s">
        <v>623</v>
      </c>
      <c r="C31" s="1072" t="s">
        <v>542</v>
      </c>
      <c r="D31" s="1073" t="s">
        <v>624</v>
      </c>
      <c r="F31" s="1072" t="s">
        <v>625</v>
      </c>
      <c r="G31" s="1077" t="n">
        <v>11.12</v>
      </c>
      <c r="H31" s="1077" t="n">
        <v>10.88</v>
      </c>
      <c r="I31" s="1073" t="n">
        <v>10.72</v>
      </c>
    </row>
    <row r="32" customFormat="false" ht="13.5" hidden="false" customHeight="false" outlineLevel="0" collapsed="false">
      <c r="A32" s="969" t="s">
        <v>626</v>
      </c>
      <c r="C32" s="1072" t="s">
        <v>542</v>
      </c>
      <c r="D32" s="1073" t="s">
        <v>627</v>
      </c>
      <c r="F32" s="1072" t="s">
        <v>628</v>
      </c>
      <c r="G32" s="1077" t="n">
        <v>11.12</v>
      </c>
      <c r="H32" s="1077" t="n">
        <v>10.88</v>
      </c>
      <c r="I32" s="1073" t="n">
        <v>10.72</v>
      </c>
    </row>
    <row r="33" customFormat="false" ht="13.5" hidden="false" customHeight="false" outlineLevel="0" collapsed="false">
      <c r="A33" s="969" t="s">
        <v>629</v>
      </c>
      <c r="C33" s="1072" t="s">
        <v>542</v>
      </c>
      <c r="D33" s="1073" t="s">
        <v>630</v>
      </c>
      <c r="F33" s="1072" t="s">
        <v>631</v>
      </c>
      <c r="G33" s="1077" t="n">
        <v>11.05</v>
      </c>
      <c r="H33" s="1077" t="n">
        <v>10.83</v>
      </c>
      <c r="I33" s="1073" t="n">
        <v>10.68</v>
      </c>
    </row>
    <row r="34" customFormat="false" ht="13.5" hidden="false" customHeight="false" outlineLevel="0" collapsed="false">
      <c r="A34" s="969" t="s">
        <v>632</v>
      </c>
      <c r="C34" s="1072" t="s">
        <v>542</v>
      </c>
      <c r="D34" s="1073" t="s">
        <v>633</v>
      </c>
      <c r="F34" s="1072" t="s">
        <v>63</v>
      </c>
      <c r="G34" s="1077" t="n">
        <v>11.05</v>
      </c>
      <c r="H34" s="1077" t="n">
        <v>10.83</v>
      </c>
      <c r="I34" s="1073" t="n">
        <v>10.68</v>
      </c>
    </row>
    <row r="35" customFormat="false" ht="13.5" hidden="false" customHeight="false" outlineLevel="0" collapsed="false">
      <c r="A35" s="969" t="s">
        <v>634</v>
      </c>
      <c r="C35" s="1072" t="s">
        <v>542</v>
      </c>
      <c r="D35" s="1073" t="s">
        <v>635</v>
      </c>
      <c r="F35" s="1072" t="s">
        <v>636</v>
      </c>
      <c r="G35" s="1077" t="n">
        <v>11.05</v>
      </c>
      <c r="H35" s="1077" t="n">
        <v>10.83</v>
      </c>
      <c r="I35" s="1073" t="n">
        <v>10.68</v>
      </c>
    </row>
    <row r="36" customFormat="false" ht="13.5" hidden="false" customHeight="false" outlineLevel="0" collapsed="false">
      <c r="A36" s="969" t="s">
        <v>637</v>
      </c>
      <c r="C36" s="1072" t="s">
        <v>542</v>
      </c>
      <c r="D36" s="1073" t="s">
        <v>638</v>
      </c>
      <c r="F36" s="1072" t="s">
        <v>639</v>
      </c>
      <c r="G36" s="1077" t="n">
        <v>11.05</v>
      </c>
      <c r="H36" s="1077" t="n">
        <v>10.83</v>
      </c>
      <c r="I36" s="1073" t="n">
        <v>10.68</v>
      </c>
    </row>
    <row r="37" customFormat="false" ht="13.5" hidden="false" customHeight="false" outlineLevel="0" collapsed="false">
      <c r="A37" s="969" t="s">
        <v>640</v>
      </c>
      <c r="C37" s="1072" t="s">
        <v>542</v>
      </c>
      <c r="D37" s="1073" t="s">
        <v>641</v>
      </c>
      <c r="F37" s="1072" t="s">
        <v>642</v>
      </c>
      <c r="G37" s="1077" t="n">
        <v>11.05</v>
      </c>
      <c r="H37" s="1077" t="n">
        <v>10.83</v>
      </c>
      <c r="I37" s="1073" t="n">
        <v>10.68</v>
      </c>
    </row>
    <row r="38" customFormat="false" ht="13.5" hidden="false" customHeight="false" outlineLevel="0" collapsed="false">
      <c r="A38" s="969" t="s">
        <v>643</v>
      </c>
      <c r="C38" s="1072" t="s">
        <v>542</v>
      </c>
      <c r="D38" s="1073" t="s">
        <v>644</v>
      </c>
      <c r="F38" s="1072" t="s">
        <v>645</v>
      </c>
      <c r="G38" s="1077" t="n">
        <v>11.05</v>
      </c>
      <c r="H38" s="1077" t="n">
        <v>10.83</v>
      </c>
      <c r="I38" s="1073" t="n">
        <v>10.68</v>
      </c>
    </row>
    <row r="39" customFormat="false" ht="13.5" hidden="false" customHeight="false" outlineLevel="0" collapsed="false">
      <c r="A39" s="969" t="s">
        <v>646</v>
      </c>
      <c r="C39" s="1072" t="s">
        <v>542</v>
      </c>
      <c r="D39" s="1073" t="s">
        <v>647</v>
      </c>
      <c r="F39" s="1072" t="s">
        <v>648</v>
      </c>
      <c r="G39" s="1077" t="n">
        <v>11.05</v>
      </c>
      <c r="H39" s="1077" t="n">
        <v>10.83</v>
      </c>
      <c r="I39" s="1073" t="n">
        <v>10.68</v>
      </c>
    </row>
    <row r="40" customFormat="false" ht="13.5" hidden="false" customHeight="false" outlineLevel="0" collapsed="false">
      <c r="A40" s="969" t="s">
        <v>649</v>
      </c>
      <c r="C40" s="1072" t="s">
        <v>542</v>
      </c>
      <c r="D40" s="1073" t="s">
        <v>650</v>
      </c>
      <c r="F40" s="1072" t="s">
        <v>651</v>
      </c>
      <c r="G40" s="1077" t="n">
        <v>11.05</v>
      </c>
      <c r="H40" s="1077" t="n">
        <v>10.83</v>
      </c>
      <c r="I40" s="1073" t="n">
        <v>10.68</v>
      </c>
    </row>
    <row r="41" customFormat="false" ht="13.5" hidden="false" customHeight="false" outlineLevel="0" collapsed="false">
      <c r="A41" s="969" t="s">
        <v>652</v>
      </c>
      <c r="C41" s="1072" t="s">
        <v>542</v>
      </c>
      <c r="D41" s="1073" t="s">
        <v>653</v>
      </c>
      <c r="F41" s="1072" t="s">
        <v>654</v>
      </c>
      <c r="G41" s="1077" t="n">
        <v>11.05</v>
      </c>
      <c r="H41" s="1077" t="n">
        <v>10.83</v>
      </c>
      <c r="I41" s="1073" t="n">
        <v>10.68</v>
      </c>
    </row>
    <row r="42" customFormat="false" ht="13.5" hidden="false" customHeight="false" outlineLevel="0" collapsed="false">
      <c r="A42" s="969" t="s">
        <v>655</v>
      </c>
      <c r="C42" s="1072" t="s">
        <v>542</v>
      </c>
      <c r="D42" s="1073" t="s">
        <v>656</v>
      </c>
      <c r="F42" s="1072" t="s">
        <v>657</v>
      </c>
      <c r="G42" s="1077" t="n">
        <v>11.05</v>
      </c>
      <c r="H42" s="1077" t="n">
        <v>10.83</v>
      </c>
      <c r="I42" s="1073" t="n">
        <v>10.68</v>
      </c>
    </row>
    <row r="43" customFormat="false" ht="13.5" hidden="false" customHeight="false" outlineLevel="0" collapsed="false">
      <c r="A43" s="969" t="s">
        <v>658</v>
      </c>
      <c r="C43" s="1072" t="s">
        <v>542</v>
      </c>
      <c r="D43" s="1073" t="s">
        <v>659</v>
      </c>
      <c r="F43" s="1072" t="s">
        <v>660</v>
      </c>
      <c r="G43" s="1077" t="n">
        <v>11.05</v>
      </c>
      <c r="H43" s="1077" t="n">
        <v>10.83</v>
      </c>
      <c r="I43" s="1073" t="n">
        <v>10.68</v>
      </c>
    </row>
    <row r="44" customFormat="false" ht="13.5" hidden="false" customHeight="false" outlineLevel="0" collapsed="false">
      <c r="A44" s="969" t="s">
        <v>661</v>
      </c>
      <c r="C44" s="1072" t="s">
        <v>542</v>
      </c>
      <c r="D44" s="1073" t="s">
        <v>662</v>
      </c>
      <c r="F44" s="1072" t="s">
        <v>663</v>
      </c>
      <c r="G44" s="1077" t="n">
        <v>11.05</v>
      </c>
      <c r="H44" s="1077" t="n">
        <v>10.83</v>
      </c>
      <c r="I44" s="1073" t="n">
        <v>10.68</v>
      </c>
    </row>
    <row r="45" customFormat="false" ht="13.5" hidden="false" customHeight="false" outlineLevel="0" collapsed="false">
      <c r="A45" s="969" t="s">
        <v>664</v>
      </c>
      <c r="C45" s="1072" t="s">
        <v>542</v>
      </c>
      <c r="D45" s="1073" t="s">
        <v>665</v>
      </c>
      <c r="F45" s="1072" t="s">
        <v>666</v>
      </c>
      <c r="G45" s="1077" t="n">
        <v>11.05</v>
      </c>
      <c r="H45" s="1077" t="n">
        <v>10.83</v>
      </c>
      <c r="I45" s="1073" t="n">
        <v>10.68</v>
      </c>
    </row>
    <row r="46" customFormat="false" ht="13.5" hidden="false" customHeight="false" outlineLevel="0" collapsed="false">
      <c r="A46" s="969" t="s">
        <v>667</v>
      </c>
      <c r="C46" s="1072" t="s">
        <v>542</v>
      </c>
      <c r="D46" s="1073" t="s">
        <v>668</v>
      </c>
      <c r="F46" s="1072" t="s">
        <v>669</v>
      </c>
      <c r="G46" s="1077" t="n">
        <v>11.05</v>
      </c>
      <c r="H46" s="1077" t="n">
        <v>10.83</v>
      </c>
      <c r="I46" s="1073" t="n">
        <v>10.68</v>
      </c>
    </row>
    <row r="47" customFormat="false" ht="13.5" hidden="false" customHeight="false" outlineLevel="0" collapsed="false">
      <c r="A47" s="969" t="s">
        <v>670</v>
      </c>
      <c r="C47" s="1072" t="s">
        <v>542</v>
      </c>
      <c r="D47" s="1073" t="s">
        <v>671</v>
      </c>
      <c r="F47" s="1072" t="s">
        <v>672</v>
      </c>
      <c r="G47" s="1077" t="n">
        <v>11.05</v>
      </c>
      <c r="H47" s="1077" t="n">
        <v>10.83</v>
      </c>
      <c r="I47" s="1073" t="n">
        <v>10.68</v>
      </c>
    </row>
    <row r="48" customFormat="false" ht="13.5" hidden="false" customHeight="false" outlineLevel="0" collapsed="false">
      <c r="A48" s="969" t="s">
        <v>673</v>
      </c>
      <c r="C48" s="1072" t="s">
        <v>542</v>
      </c>
      <c r="D48" s="1073" t="s">
        <v>674</v>
      </c>
      <c r="F48" s="1072" t="s">
        <v>675</v>
      </c>
      <c r="G48" s="1077" t="n">
        <v>11.05</v>
      </c>
      <c r="H48" s="1077" t="n">
        <v>10.83</v>
      </c>
      <c r="I48" s="1073" t="n">
        <v>10.68</v>
      </c>
    </row>
    <row r="49" customFormat="false" ht="14.25" hidden="false" customHeight="false" outlineLevel="0" collapsed="false">
      <c r="A49" s="1084" t="s">
        <v>676</v>
      </c>
      <c r="C49" s="1072" t="s">
        <v>542</v>
      </c>
      <c r="D49" s="1073" t="s">
        <v>677</v>
      </c>
      <c r="F49" s="1072" t="s">
        <v>678</v>
      </c>
      <c r="G49" s="1077" t="n">
        <v>11.05</v>
      </c>
      <c r="H49" s="1077" t="n">
        <v>10.83</v>
      </c>
      <c r="I49" s="1073" t="n">
        <v>10.68</v>
      </c>
    </row>
    <row r="50" customFormat="false" ht="13.5" hidden="false" customHeight="false" outlineLevel="0" collapsed="false">
      <c r="C50" s="1072" t="s">
        <v>542</v>
      </c>
      <c r="D50" s="1073" t="s">
        <v>679</v>
      </c>
      <c r="F50" s="1072" t="s">
        <v>680</v>
      </c>
      <c r="G50" s="1077" t="n">
        <v>11.05</v>
      </c>
      <c r="H50" s="1077" t="n">
        <v>10.83</v>
      </c>
      <c r="I50" s="1073" t="n">
        <v>10.68</v>
      </c>
    </row>
    <row r="51" customFormat="false" ht="13.5" hidden="false" customHeight="false" outlineLevel="0" collapsed="false">
      <c r="C51" s="1072" t="s">
        <v>542</v>
      </c>
      <c r="D51" s="1073" t="s">
        <v>681</v>
      </c>
      <c r="F51" s="1072" t="s">
        <v>682</v>
      </c>
      <c r="G51" s="1077" t="n">
        <v>11.05</v>
      </c>
      <c r="H51" s="1077" t="n">
        <v>10.83</v>
      </c>
      <c r="I51" s="1073" t="n">
        <v>10.68</v>
      </c>
    </row>
    <row r="52" customFormat="false" ht="13.5" hidden="false" customHeight="false" outlineLevel="0" collapsed="false">
      <c r="C52" s="1072" t="s">
        <v>542</v>
      </c>
      <c r="D52" s="1073" t="s">
        <v>683</v>
      </c>
      <c r="F52" s="1072" t="s">
        <v>684</v>
      </c>
      <c r="G52" s="1077" t="n">
        <v>11.05</v>
      </c>
      <c r="H52" s="1077" t="n">
        <v>10.83</v>
      </c>
      <c r="I52" s="1073" t="n">
        <v>10.68</v>
      </c>
    </row>
    <row r="53" customFormat="false" ht="13.5" hidden="false" customHeight="false" outlineLevel="0" collapsed="false">
      <c r="C53" s="1072" t="s">
        <v>542</v>
      </c>
      <c r="D53" s="1073" t="s">
        <v>685</v>
      </c>
      <c r="F53" s="1072" t="s">
        <v>686</v>
      </c>
      <c r="G53" s="1077" t="n">
        <v>11.05</v>
      </c>
      <c r="H53" s="1077" t="n">
        <v>10.83</v>
      </c>
      <c r="I53" s="1073" t="n">
        <v>10.68</v>
      </c>
    </row>
    <row r="54" customFormat="false" ht="13.5" hidden="false" customHeight="false" outlineLevel="0" collapsed="false">
      <c r="C54" s="1072" t="s">
        <v>542</v>
      </c>
      <c r="D54" s="1073" t="s">
        <v>687</v>
      </c>
      <c r="F54" s="1072" t="s">
        <v>688</v>
      </c>
      <c r="G54" s="1077" t="n">
        <v>11.05</v>
      </c>
      <c r="H54" s="1077" t="n">
        <v>10.83</v>
      </c>
      <c r="I54" s="1073" t="n">
        <v>10.68</v>
      </c>
    </row>
    <row r="55" customFormat="false" ht="13.5" hidden="false" customHeight="false" outlineLevel="0" collapsed="false">
      <c r="C55" s="1072" t="s">
        <v>542</v>
      </c>
      <c r="D55" s="1073" t="s">
        <v>689</v>
      </c>
      <c r="F55" s="1072" t="s">
        <v>690</v>
      </c>
      <c r="G55" s="1077" t="n">
        <v>11.05</v>
      </c>
      <c r="H55" s="1077" t="n">
        <v>10.83</v>
      </c>
      <c r="I55" s="1073" t="n">
        <v>10.68</v>
      </c>
    </row>
    <row r="56" customFormat="false" ht="13.5" hidden="false" customHeight="false" outlineLevel="0" collapsed="false">
      <c r="C56" s="1072" t="s">
        <v>542</v>
      </c>
      <c r="D56" s="1073" t="s">
        <v>691</v>
      </c>
      <c r="F56" s="1072" t="s">
        <v>692</v>
      </c>
      <c r="G56" s="1077" t="n">
        <v>11.05</v>
      </c>
      <c r="H56" s="1077" t="n">
        <v>10.83</v>
      </c>
      <c r="I56" s="1073" t="n">
        <v>10.68</v>
      </c>
    </row>
    <row r="57" customFormat="false" ht="13.5" hidden="false" customHeight="false" outlineLevel="0" collapsed="false">
      <c r="C57" s="1072" t="s">
        <v>542</v>
      </c>
      <c r="D57" s="1073" t="s">
        <v>693</v>
      </c>
      <c r="F57" s="1072" t="s">
        <v>694</v>
      </c>
      <c r="G57" s="1077" t="n">
        <v>11.05</v>
      </c>
      <c r="H57" s="1077" t="n">
        <v>10.83</v>
      </c>
      <c r="I57" s="1073" t="n">
        <v>10.68</v>
      </c>
    </row>
    <row r="58" customFormat="false" ht="13.5" hidden="false" customHeight="false" outlineLevel="0" collapsed="false">
      <c r="C58" s="1072" t="s">
        <v>542</v>
      </c>
      <c r="D58" s="1073" t="s">
        <v>695</v>
      </c>
      <c r="F58" s="1072" t="s">
        <v>696</v>
      </c>
      <c r="G58" s="1077" t="n">
        <v>11.05</v>
      </c>
      <c r="H58" s="1077" t="n">
        <v>10.83</v>
      </c>
      <c r="I58" s="1073" t="n">
        <v>10.68</v>
      </c>
    </row>
    <row r="59" customFormat="false" ht="13.5" hidden="false" customHeight="false" outlineLevel="0" collapsed="false">
      <c r="C59" s="1072" t="s">
        <v>542</v>
      </c>
      <c r="D59" s="1073" t="s">
        <v>697</v>
      </c>
      <c r="F59" s="1072" t="s">
        <v>698</v>
      </c>
      <c r="G59" s="1077" t="n">
        <v>11.05</v>
      </c>
      <c r="H59" s="1077" t="n">
        <v>10.83</v>
      </c>
      <c r="I59" s="1073" t="n">
        <v>10.68</v>
      </c>
    </row>
    <row r="60" customFormat="false" ht="13.5" hidden="false" customHeight="false" outlineLevel="0" collapsed="false">
      <c r="C60" s="1072" t="s">
        <v>542</v>
      </c>
      <c r="D60" s="1073" t="s">
        <v>699</v>
      </c>
      <c r="F60" s="1072" t="s">
        <v>700</v>
      </c>
      <c r="G60" s="1077" t="n">
        <v>11.05</v>
      </c>
      <c r="H60" s="1077" t="n">
        <v>10.83</v>
      </c>
      <c r="I60" s="1073" t="n">
        <v>10.68</v>
      </c>
    </row>
    <row r="61" customFormat="false" ht="13.5" hidden="false" customHeight="false" outlineLevel="0" collapsed="false">
      <c r="C61" s="1072" t="s">
        <v>542</v>
      </c>
      <c r="D61" s="1073" t="s">
        <v>701</v>
      </c>
      <c r="F61" s="1072" t="s">
        <v>702</v>
      </c>
      <c r="G61" s="1077" t="n">
        <v>11.05</v>
      </c>
      <c r="H61" s="1077" t="n">
        <v>10.83</v>
      </c>
      <c r="I61" s="1073" t="n">
        <v>10.68</v>
      </c>
    </row>
    <row r="62" customFormat="false" ht="13.5" hidden="false" customHeight="false" outlineLevel="0" collapsed="false">
      <c r="C62" s="1072" t="s">
        <v>542</v>
      </c>
      <c r="D62" s="1073" t="s">
        <v>703</v>
      </c>
      <c r="F62" s="1072" t="s">
        <v>704</v>
      </c>
      <c r="G62" s="1077" t="n">
        <v>10.84</v>
      </c>
      <c r="H62" s="1077" t="n">
        <v>10.66</v>
      </c>
      <c r="I62" s="1073" t="n">
        <v>10.54</v>
      </c>
    </row>
    <row r="63" customFormat="false" ht="13.5" hidden="false" customHeight="false" outlineLevel="0" collapsed="false">
      <c r="C63" s="1072" t="s">
        <v>542</v>
      </c>
      <c r="D63" s="1073" t="s">
        <v>705</v>
      </c>
      <c r="F63" s="1072" t="s">
        <v>706</v>
      </c>
      <c r="G63" s="1077" t="n">
        <v>10.84</v>
      </c>
      <c r="H63" s="1077" t="n">
        <v>10.66</v>
      </c>
      <c r="I63" s="1073" t="n">
        <v>10.54</v>
      </c>
    </row>
    <row r="64" customFormat="false" ht="13.5" hidden="false" customHeight="false" outlineLevel="0" collapsed="false">
      <c r="C64" s="1072" t="s">
        <v>542</v>
      </c>
      <c r="D64" s="1073" t="s">
        <v>707</v>
      </c>
      <c r="F64" s="1072" t="s">
        <v>708</v>
      </c>
      <c r="G64" s="1077" t="n">
        <v>10.84</v>
      </c>
      <c r="H64" s="1077" t="n">
        <v>10.66</v>
      </c>
      <c r="I64" s="1073" t="n">
        <v>10.54</v>
      </c>
    </row>
    <row r="65" customFormat="false" ht="13.5" hidden="false" customHeight="false" outlineLevel="0" collapsed="false">
      <c r="C65" s="1072" t="s">
        <v>542</v>
      </c>
      <c r="D65" s="1073" t="s">
        <v>709</v>
      </c>
      <c r="F65" s="1072" t="s">
        <v>710</v>
      </c>
      <c r="G65" s="1077" t="n">
        <v>10.84</v>
      </c>
      <c r="H65" s="1077" t="n">
        <v>10.66</v>
      </c>
      <c r="I65" s="1073" t="n">
        <v>10.54</v>
      </c>
    </row>
    <row r="66" customFormat="false" ht="13.5" hidden="false" customHeight="false" outlineLevel="0" collapsed="false">
      <c r="C66" s="1072" t="s">
        <v>542</v>
      </c>
      <c r="D66" s="1073" t="s">
        <v>711</v>
      </c>
      <c r="F66" s="1072" t="s">
        <v>712</v>
      </c>
      <c r="G66" s="1077" t="n">
        <v>10.84</v>
      </c>
      <c r="H66" s="1077" t="n">
        <v>10.66</v>
      </c>
      <c r="I66" s="1073" t="n">
        <v>10.54</v>
      </c>
    </row>
    <row r="67" customFormat="false" ht="13.5" hidden="false" customHeight="false" outlineLevel="0" collapsed="false">
      <c r="C67" s="1072" t="s">
        <v>542</v>
      </c>
      <c r="D67" s="1073" t="s">
        <v>713</v>
      </c>
      <c r="F67" s="1072" t="s">
        <v>714</v>
      </c>
      <c r="G67" s="1077" t="n">
        <v>10.84</v>
      </c>
      <c r="H67" s="1077" t="n">
        <v>10.66</v>
      </c>
      <c r="I67" s="1073" t="n">
        <v>10.54</v>
      </c>
    </row>
    <row r="68" customFormat="false" ht="13.5" hidden="false" customHeight="false" outlineLevel="0" collapsed="false">
      <c r="C68" s="1072" t="s">
        <v>542</v>
      </c>
      <c r="D68" s="1073" t="s">
        <v>715</v>
      </c>
      <c r="F68" s="1072" t="s">
        <v>716</v>
      </c>
      <c r="G68" s="1077" t="n">
        <v>10.84</v>
      </c>
      <c r="H68" s="1077" t="n">
        <v>10.66</v>
      </c>
      <c r="I68" s="1073" t="n">
        <v>10.54</v>
      </c>
    </row>
    <row r="69" customFormat="false" ht="13.5" hidden="false" customHeight="false" outlineLevel="0" collapsed="false">
      <c r="C69" s="1072" t="s">
        <v>542</v>
      </c>
      <c r="D69" s="1073" t="s">
        <v>717</v>
      </c>
      <c r="F69" s="1072" t="s">
        <v>718</v>
      </c>
      <c r="G69" s="1077" t="n">
        <v>10.84</v>
      </c>
      <c r="H69" s="1077" t="n">
        <v>10.66</v>
      </c>
      <c r="I69" s="1073" t="n">
        <v>10.54</v>
      </c>
    </row>
    <row r="70" customFormat="false" ht="13.5" hidden="false" customHeight="false" outlineLevel="0" collapsed="false">
      <c r="C70" s="1072" t="s">
        <v>542</v>
      </c>
      <c r="D70" s="1073" t="s">
        <v>719</v>
      </c>
      <c r="F70" s="1072" t="s">
        <v>720</v>
      </c>
      <c r="G70" s="1077" t="n">
        <v>10.84</v>
      </c>
      <c r="H70" s="1077" t="n">
        <v>10.66</v>
      </c>
      <c r="I70" s="1073" t="n">
        <v>10.54</v>
      </c>
    </row>
    <row r="71" customFormat="false" ht="13.5" hidden="false" customHeight="false" outlineLevel="0" collapsed="false">
      <c r="C71" s="1072" t="s">
        <v>542</v>
      </c>
      <c r="D71" s="1073" t="s">
        <v>721</v>
      </c>
      <c r="F71" s="1072" t="s">
        <v>722</v>
      </c>
      <c r="G71" s="1077" t="n">
        <v>10.84</v>
      </c>
      <c r="H71" s="1077" t="n">
        <v>10.66</v>
      </c>
      <c r="I71" s="1073" t="n">
        <v>10.54</v>
      </c>
    </row>
    <row r="72" customFormat="false" ht="13.5" hidden="false" customHeight="false" outlineLevel="0" collapsed="false">
      <c r="C72" s="1072" t="s">
        <v>542</v>
      </c>
      <c r="D72" s="1073" t="s">
        <v>723</v>
      </c>
      <c r="F72" s="1072" t="s">
        <v>724</v>
      </c>
      <c r="G72" s="1077" t="n">
        <v>10.84</v>
      </c>
      <c r="H72" s="1077" t="n">
        <v>10.66</v>
      </c>
      <c r="I72" s="1073" t="n">
        <v>10.54</v>
      </c>
    </row>
    <row r="73" customFormat="false" ht="13.5" hidden="false" customHeight="false" outlineLevel="0" collapsed="false">
      <c r="C73" s="1072" t="s">
        <v>542</v>
      </c>
      <c r="D73" s="1073" t="s">
        <v>725</v>
      </c>
      <c r="F73" s="1072" t="s">
        <v>726</v>
      </c>
      <c r="G73" s="1077" t="n">
        <v>10.84</v>
      </c>
      <c r="H73" s="1077" t="n">
        <v>10.66</v>
      </c>
      <c r="I73" s="1073" t="n">
        <v>10.54</v>
      </c>
    </row>
    <row r="74" customFormat="false" ht="13.5" hidden="false" customHeight="false" outlineLevel="0" collapsed="false">
      <c r="C74" s="1072" t="s">
        <v>542</v>
      </c>
      <c r="D74" s="1073" t="s">
        <v>727</v>
      </c>
      <c r="F74" s="1072" t="s">
        <v>728</v>
      </c>
      <c r="G74" s="1077" t="n">
        <v>10.84</v>
      </c>
      <c r="H74" s="1077" t="n">
        <v>10.66</v>
      </c>
      <c r="I74" s="1073" t="n">
        <v>10.54</v>
      </c>
    </row>
    <row r="75" customFormat="false" ht="13.5" hidden="false" customHeight="false" outlineLevel="0" collapsed="false">
      <c r="C75" s="1072" t="s">
        <v>542</v>
      </c>
      <c r="D75" s="1073" t="s">
        <v>729</v>
      </c>
      <c r="F75" s="1072" t="s">
        <v>730</v>
      </c>
      <c r="G75" s="1077" t="n">
        <v>10.84</v>
      </c>
      <c r="H75" s="1077" t="n">
        <v>10.66</v>
      </c>
      <c r="I75" s="1073" t="n">
        <v>10.54</v>
      </c>
    </row>
    <row r="76" customFormat="false" ht="13.5" hidden="false" customHeight="false" outlineLevel="0" collapsed="false">
      <c r="C76" s="1072" t="s">
        <v>542</v>
      </c>
      <c r="D76" s="1073" t="s">
        <v>731</v>
      </c>
      <c r="F76" s="1072" t="s">
        <v>732</v>
      </c>
      <c r="G76" s="1077" t="n">
        <v>10.84</v>
      </c>
      <c r="H76" s="1077" t="n">
        <v>10.66</v>
      </c>
      <c r="I76" s="1073" t="n">
        <v>10.54</v>
      </c>
    </row>
    <row r="77" customFormat="false" ht="13.5" hidden="false" customHeight="false" outlineLevel="0" collapsed="false">
      <c r="C77" s="1072" t="s">
        <v>542</v>
      </c>
      <c r="D77" s="1073" t="s">
        <v>733</v>
      </c>
      <c r="F77" s="1072" t="s">
        <v>734</v>
      </c>
      <c r="G77" s="1077" t="n">
        <v>10.84</v>
      </c>
      <c r="H77" s="1077" t="n">
        <v>10.66</v>
      </c>
      <c r="I77" s="1073" t="n">
        <v>10.54</v>
      </c>
    </row>
    <row r="78" customFormat="false" ht="13.5" hidden="false" customHeight="false" outlineLevel="0" collapsed="false">
      <c r="C78" s="1072" t="s">
        <v>542</v>
      </c>
      <c r="D78" s="1073" t="s">
        <v>735</v>
      </c>
      <c r="F78" s="1072" t="s">
        <v>736</v>
      </c>
      <c r="G78" s="1077" t="n">
        <v>10.84</v>
      </c>
      <c r="H78" s="1077" t="n">
        <v>10.66</v>
      </c>
      <c r="I78" s="1073" t="n">
        <v>10.54</v>
      </c>
    </row>
    <row r="79" customFormat="false" ht="13.5" hidden="false" customHeight="false" outlineLevel="0" collapsed="false">
      <c r="C79" s="1072" t="s">
        <v>542</v>
      </c>
      <c r="D79" s="1073" t="s">
        <v>737</v>
      </c>
      <c r="F79" s="1072" t="s">
        <v>738</v>
      </c>
      <c r="G79" s="1077" t="n">
        <v>10.84</v>
      </c>
      <c r="H79" s="1077" t="n">
        <v>10.66</v>
      </c>
      <c r="I79" s="1073" t="n">
        <v>10.54</v>
      </c>
    </row>
    <row r="80" customFormat="false" ht="13.5" hidden="false" customHeight="false" outlineLevel="0" collapsed="false">
      <c r="C80" s="1072" t="s">
        <v>542</v>
      </c>
      <c r="D80" s="1073" t="s">
        <v>739</v>
      </c>
      <c r="F80" s="1072" t="s">
        <v>740</v>
      </c>
      <c r="G80" s="1077" t="n">
        <v>10.84</v>
      </c>
      <c r="H80" s="1077" t="n">
        <v>10.66</v>
      </c>
      <c r="I80" s="1073" t="n">
        <v>10.54</v>
      </c>
    </row>
    <row r="81" customFormat="false" ht="13.5" hidden="false" customHeight="false" outlineLevel="0" collapsed="false">
      <c r="C81" s="1072" t="s">
        <v>542</v>
      </c>
      <c r="D81" s="1073" t="s">
        <v>741</v>
      </c>
      <c r="F81" s="1072" t="s">
        <v>742</v>
      </c>
      <c r="G81" s="1077" t="n">
        <v>10.84</v>
      </c>
      <c r="H81" s="1077" t="n">
        <v>10.66</v>
      </c>
      <c r="I81" s="1073" t="n">
        <v>10.54</v>
      </c>
    </row>
    <row r="82" customFormat="false" ht="13.5" hidden="false" customHeight="false" outlineLevel="0" collapsed="false">
      <c r="C82" s="1072" t="s">
        <v>542</v>
      </c>
      <c r="D82" s="1073" t="s">
        <v>743</v>
      </c>
      <c r="F82" s="1072" t="s">
        <v>744</v>
      </c>
      <c r="G82" s="1077" t="n">
        <v>10.84</v>
      </c>
      <c r="H82" s="1077" t="n">
        <v>10.66</v>
      </c>
      <c r="I82" s="1073" t="n">
        <v>10.54</v>
      </c>
    </row>
    <row r="83" customFormat="false" ht="13.5" hidden="false" customHeight="false" outlineLevel="0" collapsed="false">
      <c r="C83" s="1072" t="s">
        <v>542</v>
      </c>
      <c r="D83" s="1073" t="s">
        <v>745</v>
      </c>
      <c r="F83" s="1072" t="s">
        <v>746</v>
      </c>
      <c r="G83" s="1077" t="n">
        <v>10.84</v>
      </c>
      <c r="H83" s="1077" t="n">
        <v>10.66</v>
      </c>
      <c r="I83" s="1073" t="n">
        <v>10.54</v>
      </c>
    </row>
    <row r="84" customFormat="false" ht="13.5" hidden="false" customHeight="false" outlineLevel="0" collapsed="false">
      <c r="C84" s="1072" t="s">
        <v>542</v>
      </c>
      <c r="D84" s="1073" t="s">
        <v>747</v>
      </c>
      <c r="F84" s="1072" t="s">
        <v>748</v>
      </c>
      <c r="G84" s="1077" t="n">
        <v>10.84</v>
      </c>
      <c r="H84" s="1077" t="n">
        <v>10.66</v>
      </c>
      <c r="I84" s="1073" t="n">
        <v>10.54</v>
      </c>
    </row>
    <row r="85" customFormat="false" ht="13.5" hidden="false" customHeight="false" outlineLevel="0" collapsed="false">
      <c r="C85" s="1072" t="s">
        <v>542</v>
      </c>
      <c r="D85" s="1073" t="s">
        <v>749</v>
      </c>
      <c r="F85" s="1072" t="s">
        <v>750</v>
      </c>
      <c r="G85" s="1077" t="n">
        <v>10.84</v>
      </c>
      <c r="H85" s="1077" t="n">
        <v>10.66</v>
      </c>
      <c r="I85" s="1073" t="n">
        <v>10.54</v>
      </c>
    </row>
    <row r="86" customFormat="false" ht="13.5" hidden="false" customHeight="false" outlineLevel="0" collapsed="false">
      <c r="C86" s="1072" t="s">
        <v>542</v>
      </c>
      <c r="D86" s="1073" t="s">
        <v>751</v>
      </c>
      <c r="F86" s="1072" t="s">
        <v>752</v>
      </c>
      <c r="G86" s="1077" t="n">
        <v>10.7</v>
      </c>
      <c r="H86" s="1077" t="n">
        <v>10.55</v>
      </c>
      <c r="I86" s="1073" t="n">
        <v>10.45</v>
      </c>
    </row>
    <row r="87" customFormat="false" ht="13.5" hidden="false" customHeight="false" outlineLevel="0" collapsed="false">
      <c r="C87" s="1072" t="s">
        <v>542</v>
      </c>
      <c r="D87" s="1073" t="s">
        <v>753</v>
      </c>
      <c r="F87" s="1072" t="s">
        <v>754</v>
      </c>
      <c r="G87" s="1077" t="n">
        <v>10.7</v>
      </c>
      <c r="H87" s="1077" t="n">
        <v>10.55</v>
      </c>
      <c r="I87" s="1073" t="n">
        <v>10.45</v>
      </c>
    </row>
    <row r="88" customFormat="false" ht="13.5" hidden="false" customHeight="false" outlineLevel="0" collapsed="false">
      <c r="C88" s="1072" t="s">
        <v>542</v>
      </c>
      <c r="D88" s="1073" t="s">
        <v>755</v>
      </c>
      <c r="F88" s="1072" t="s">
        <v>756</v>
      </c>
      <c r="G88" s="1077" t="n">
        <v>10.7</v>
      </c>
      <c r="H88" s="1077" t="n">
        <v>10.55</v>
      </c>
      <c r="I88" s="1073" t="n">
        <v>10.45</v>
      </c>
    </row>
    <row r="89" customFormat="false" ht="13.5" hidden="false" customHeight="false" outlineLevel="0" collapsed="false">
      <c r="C89" s="1072" t="s">
        <v>542</v>
      </c>
      <c r="D89" s="1073" t="s">
        <v>757</v>
      </c>
      <c r="F89" s="1072" t="s">
        <v>758</v>
      </c>
      <c r="G89" s="1077" t="n">
        <v>10.7</v>
      </c>
      <c r="H89" s="1077" t="n">
        <v>10.55</v>
      </c>
      <c r="I89" s="1073" t="n">
        <v>10.45</v>
      </c>
    </row>
    <row r="90" customFormat="false" ht="13.5" hidden="false" customHeight="false" outlineLevel="0" collapsed="false">
      <c r="C90" s="1072" t="s">
        <v>542</v>
      </c>
      <c r="D90" s="1073" t="s">
        <v>759</v>
      </c>
      <c r="F90" s="1072" t="s">
        <v>760</v>
      </c>
      <c r="G90" s="1077" t="n">
        <v>10.7</v>
      </c>
      <c r="H90" s="1077" t="n">
        <v>10.55</v>
      </c>
      <c r="I90" s="1073" t="n">
        <v>10.45</v>
      </c>
    </row>
    <row r="91" customFormat="false" ht="13.5" hidden="false" customHeight="false" outlineLevel="0" collapsed="false">
      <c r="C91" s="1072" t="s">
        <v>542</v>
      </c>
      <c r="D91" s="1073" t="s">
        <v>761</v>
      </c>
      <c r="F91" s="1072" t="s">
        <v>762</v>
      </c>
      <c r="G91" s="1077" t="n">
        <v>10.7</v>
      </c>
      <c r="H91" s="1077" t="n">
        <v>10.55</v>
      </c>
      <c r="I91" s="1073" t="n">
        <v>10.45</v>
      </c>
    </row>
    <row r="92" customFormat="false" ht="13.5" hidden="false" customHeight="false" outlineLevel="0" collapsed="false">
      <c r="C92" s="1072" t="s">
        <v>542</v>
      </c>
      <c r="D92" s="1073" t="s">
        <v>763</v>
      </c>
      <c r="F92" s="1072" t="s">
        <v>764</v>
      </c>
      <c r="G92" s="1077" t="n">
        <v>10.7</v>
      </c>
      <c r="H92" s="1077" t="n">
        <v>10.55</v>
      </c>
      <c r="I92" s="1073" t="n">
        <v>10.45</v>
      </c>
    </row>
    <row r="93" customFormat="false" ht="13.5" hidden="false" customHeight="false" outlineLevel="0" collapsed="false">
      <c r="C93" s="1072" t="s">
        <v>542</v>
      </c>
      <c r="D93" s="1073" t="s">
        <v>765</v>
      </c>
      <c r="F93" s="1072" t="s">
        <v>766</v>
      </c>
      <c r="G93" s="1077" t="n">
        <v>10.7</v>
      </c>
      <c r="H93" s="1077" t="n">
        <v>10.55</v>
      </c>
      <c r="I93" s="1073" t="n">
        <v>10.45</v>
      </c>
    </row>
    <row r="94" customFormat="false" ht="13.5" hidden="false" customHeight="false" outlineLevel="0" collapsed="false">
      <c r="C94" s="1072" t="s">
        <v>542</v>
      </c>
      <c r="D94" s="1073" t="s">
        <v>767</v>
      </c>
      <c r="F94" s="1072" t="s">
        <v>768</v>
      </c>
      <c r="G94" s="1077" t="n">
        <v>10.7</v>
      </c>
      <c r="H94" s="1077" t="n">
        <v>10.55</v>
      </c>
      <c r="I94" s="1073" t="n">
        <v>10.45</v>
      </c>
    </row>
    <row r="95" customFormat="false" ht="13.5" hidden="false" customHeight="false" outlineLevel="0" collapsed="false">
      <c r="C95" s="1072" t="s">
        <v>542</v>
      </c>
      <c r="D95" s="1073" t="s">
        <v>769</v>
      </c>
      <c r="F95" s="1072" t="s">
        <v>770</v>
      </c>
      <c r="G95" s="1077" t="n">
        <v>10.7</v>
      </c>
      <c r="H95" s="1077" t="n">
        <v>10.55</v>
      </c>
      <c r="I95" s="1073" t="n">
        <v>10.45</v>
      </c>
    </row>
    <row r="96" customFormat="false" ht="13.5" hidden="false" customHeight="false" outlineLevel="0" collapsed="false">
      <c r="C96" s="1072" t="s">
        <v>542</v>
      </c>
      <c r="D96" s="1073" t="s">
        <v>771</v>
      </c>
      <c r="F96" s="1072" t="s">
        <v>772</v>
      </c>
      <c r="G96" s="1077" t="n">
        <v>10.7</v>
      </c>
      <c r="H96" s="1077" t="n">
        <v>10.55</v>
      </c>
      <c r="I96" s="1073" t="n">
        <v>10.45</v>
      </c>
    </row>
    <row r="97" customFormat="false" ht="13.5" hidden="false" customHeight="false" outlineLevel="0" collapsed="false">
      <c r="C97" s="1072" t="s">
        <v>542</v>
      </c>
      <c r="D97" s="1073" t="s">
        <v>773</v>
      </c>
      <c r="F97" s="1072" t="s">
        <v>774</v>
      </c>
      <c r="G97" s="1077" t="n">
        <v>10.7</v>
      </c>
      <c r="H97" s="1077" t="n">
        <v>10.55</v>
      </c>
      <c r="I97" s="1073" t="n">
        <v>10.45</v>
      </c>
    </row>
    <row r="98" customFormat="false" ht="13.5" hidden="false" customHeight="false" outlineLevel="0" collapsed="false">
      <c r="C98" s="1072" t="s">
        <v>542</v>
      </c>
      <c r="D98" s="1073" t="s">
        <v>775</v>
      </c>
      <c r="F98" s="1072" t="s">
        <v>776</v>
      </c>
      <c r="G98" s="1077" t="n">
        <v>10.7</v>
      </c>
      <c r="H98" s="1077" t="n">
        <v>10.55</v>
      </c>
      <c r="I98" s="1073" t="n">
        <v>10.45</v>
      </c>
    </row>
    <row r="99" customFormat="false" ht="13.5" hidden="false" customHeight="false" outlineLevel="0" collapsed="false">
      <c r="C99" s="1072" t="s">
        <v>542</v>
      </c>
      <c r="D99" s="1073" t="s">
        <v>777</v>
      </c>
      <c r="F99" s="1072" t="s">
        <v>778</v>
      </c>
      <c r="G99" s="1077" t="n">
        <v>10.7</v>
      </c>
      <c r="H99" s="1077" t="n">
        <v>10.55</v>
      </c>
      <c r="I99" s="1073" t="n">
        <v>10.45</v>
      </c>
    </row>
    <row r="100" customFormat="false" ht="13.5" hidden="false" customHeight="false" outlineLevel="0" collapsed="false">
      <c r="C100" s="1072" t="s">
        <v>542</v>
      </c>
      <c r="D100" s="1073" t="s">
        <v>779</v>
      </c>
      <c r="F100" s="1072" t="s">
        <v>780</v>
      </c>
      <c r="G100" s="1077" t="n">
        <v>10.7</v>
      </c>
      <c r="H100" s="1077" t="n">
        <v>10.55</v>
      </c>
      <c r="I100" s="1073" t="n">
        <v>10.45</v>
      </c>
    </row>
    <row r="101" customFormat="false" ht="13.5" hidden="false" customHeight="false" outlineLevel="0" collapsed="false">
      <c r="C101" s="1072" t="s">
        <v>542</v>
      </c>
      <c r="D101" s="1073" t="s">
        <v>781</v>
      </c>
      <c r="F101" s="1072" t="s">
        <v>782</v>
      </c>
      <c r="G101" s="1077" t="n">
        <v>10.7</v>
      </c>
      <c r="H101" s="1077" t="n">
        <v>10.55</v>
      </c>
      <c r="I101" s="1073" t="n">
        <v>10.45</v>
      </c>
    </row>
    <row r="102" customFormat="false" ht="13.5" hidden="false" customHeight="false" outlineLevel="0" collapsed="false">
      <c r="C102" s="1072" t="s">
        <v>542</v>
      </c>
      <c r="D102" s="1073" t="s">
        <v>783</v>
      </c>
      <c r="F102" s="1072" t="s">
        <v>784</v>
      </c>
      <c r="G102" s="1077" t="n">
        <v>10.7</v>
      </c>
      <c r="H102" s="1077" t="n">
        <v>10.55</v>
      </c>
      <c r="I102" s="1073" t="n">
        <v>10.45</v>
      </c>
    </row>
    <row r="103" customFormat="false" ht="13.5" hidden="false" customHeight="false" outlineLevel="0" collapsed="false">
      <c r="C103" s="1072" t="s">
        <v>542</v>
      </c>
      <c r="D103" s="1073" t="s">
        <v>785</v>
      </c>
      <c r="F103" s="1072" t="s">
        <v>786</v>
      </c>
      <c r="G103" s="1077" t="n">
        <v>10.7</v>
      </c>
      <c r="H103" s="1077" t="n">
        <v>10.55</v>
      </c>
      <c r="I103" s="1073" t="n">
        <v>10.45</v>
      </c>
    </row>
    <row r="104" customFormat="false" ht="13.5" hidden="false" customHeight="false" outlineLevel="0" collapsed="false">
      <c r="C104" s="1072" t="s">
        <v>542</v>
      </c>
      <c r="D104" s="1073" t="s">
        <v>787</v>
      </c>
      <c r="F104" s="1072" t="s">
        <v>788</v>
      </c>
      <c r="G104" s="1077" t="n">
        <v>10.7</v>
      </c>
      <c r="H104" s="1077" t="n">
        <v>10.55</v>
      </c>
      <c r="I104" s="1073" t="n">
        <v>10.45</v>
      </c>
    </row>
    <row r="105" customFormat="false" ht="13.5" hidden="false" customHeight="false" outlineLevel="0" collapsed="false">
      <c r="C105" s="1072" t="s">
        <v>542</v>
      </c>
      <c r="D105" s="1073" t="s">
        <v>789</v>
      </c>
      <c r="F105" s="1072" t="s">
        <v>790</v>
      </c>
      <c r="G105" s="1077" t="n">
        <v>10.7</v>
      </c>
      <c r="H105" s="1077" t="n">
        <v>10.55</v>
      </c>
      <c r="I105" s="1073" t="n">
        <v>10.45</v>
      </c>
    </row>
    <row r="106" customFormat="false" ht="13.5" hidden="false" customHeight="false" outlineLevel="0" collapsed="false">
      <c r="C106" s="1072" t="s">
        <v>542</v>
      </c>
      <c r="D106" s="1073" t="s">
        <v>791</v>
      </c>
      <c r="F106" s="1072" t="s">
        <v>792</v>
      </c>
      <c r="G106" s="1077" t="n">
        <v>10.7</v>
      </c>
      <c r="H106" s="1077" t="n">
        <v>10.55</v>
      </c>
      <c r="I106" s="1073" t="n">
        <v>10.45</v>
      </c>
    </row>
    <row r="107" customFormat="false" ht="13.5" hidden="false" customHeight="false" outlineLevel="0" collapsed="false">
      <c r="C107" s="1072" t="s">
        <v>542</v>
      </c>
      <c r="D107" s="1073" t="s">
        <v>793</v>
      </c>
      <c r="F107" s="1072" t="s">
        <v>794</v>
      </c>
      <c r="G107" s="1077" t="n">
        <v>10.7</v>
      </c>
      <c r="H107" s="1077" t="n">
        <v>10.55</v>
      </c>
      <c r="I107" s="1073" t="n">
        <v>10.45</v>
      </c>
    </row>
    <row r="108" customFormat="false" ht="13.5" hidden="false" customHeight="false" outlineLevel="0" collapsed="false">
      <c r="C108" s="1072" t="s">
        <v>542</v>
      </c>
      <c r="D108" s="1073" t="s">
        <v>795</v>
      </c>
      <c r="F108" s="1072" t="s">
        <v>796</v>
      </c>
      <c r="G108" s="1077" t="n">
        <v>10.7</v>
      </c>
      <c r="H108" s="1077" t="n">
        <v>10.55</v>
      </c>
      <c r="I108" s="1073" t="n">
        <v>10.45</v>
      </c>
    </row>
    <row r="109" customFormat="false" ht="13.5" hidden="false" customHeight="false" outlineLevel="0" collapsed="false">
      <c r="C109" s="1072" t="s">
        <v>542</v>
      </c>
      <c r="D109" s="1073" t="s">
        <v>797</v>
      </c>
      <c r="F109" s="1072" t="s">
        <v>798</v>
      </c>
      <c r="G109" s="1077" t="n">
        <v>10.7</v>
      </c>
      <c r="H109" s="1077" t="n">
        <v>10.55</v>
      </c>
      <c r="I109" s="1073" t="n">
        <v>10.45</v>
      </c>
    </row>
    <row r="110" customFormat="false" ht="13.5" hidden="false" customHeight="false" outlineLevel="0" collapsed="false">
      <c r="C110" s="1072" t="s">
        <v>542</v>
      </c>
      <c r="D110" s="1073" t="s">
        <v>799</v>
      </c>
      <c r="F110" s="1072" t="s">
        <v>800</v>
      </c>
      <c r="G110" s="1077" t="n">
        <v>10.7</v>
      </c>
      <c r="H110" s="1077" t="n">
        <v>10.55</v>
      </c>
      <c r="I110" s="1073" t="n">
        <v>10.45</v>
      </c>
    </row>
    <row r="111" customFormat="false" ht="13.5" hidden="false" customHeight="false" outlineLevel="0" collapsed="false">
      <c r="C111" s="1072" t="s">
        <v>542</v>
      </c>
      <c r="D111" s="1073" t="s">
        <v>801</v>
      </c>
      <c r="F111" s="1072" t="s">
        <v>802</v>
      </c>
      <c r="G111" s="1077" t="n">
        <v>10.7</v>
      </c>
      <c r="H111" s="1077" t="n">
        <v>10.55</v>
      </c>
      <c r="I111" s="1073" t="n">
        <v>10.45</v>
      </c>
    </row>
    <row r="112" customFormat="false" ht="13.5" hidden="false" customHeight="false" outlineLevel="0" collapsed="false">
      <c r="C112" s="1072" t="s">
        <v>542</v>
      </c>
      <c r="D112" s="1073" t="s">
        <v>803</v>
      </c>
      <c r="F112" s="1072" t="s">
        <v>804</v>
      </c>
      <c r="G112" s="1077" t="n">
        <v>10.7</v>
      </c>
      <c r="H112" s="1077" t="n">
        <v>10.55</v>
      </c>
      <c r="I112" s="1073" t="n">
        <v>10.45</v>
      </c>
    </row>
    <row r="113" customFormat="false" ht="13.5" hidden="false" customHeight="false" outlineLevel="0" collapsed="false">
      <c r="C113" s="1072" t="s">
        <v>542</v>
      </c>
      <c r="D113" s="1073" t="s">
        <v>805</v>
      </c>
      <c r="F113" s="1072" t="s">
        <v>806</v>
      </c>
      <c r="G113" s="1077" t="n">
        <v>10.7</v>
      </c>
      <c r="H113" s="1077" t="n">
        <v>10.55</v>
      </c>
      <c r="I113" s="1073" t="n">
        <v>10.45</v>
      </c>
    </row>
    <row r="114" customFormat="false" ht="13.5" hidden="false" customHeight="false" outlineLevel="0" collapsed="false">
      <c r="C114" s="1072" t="s">
        <v>542</v>
      </c>
      <c r="D114" s="1073" t="s">
        <v>807</v>
      </c>
      <c r="F114" s="1072" t="s">
        <v>808</v>
      </c>
      <c r="G114" s="1077" t="n">
        <v>10.7</v>
      </c>
      <c r="H114" s="1077" t="n">
        <v>10.55</v>
      </c>
      <c r="I114" s="1073" t="n">
        <v>10.45</v>
      </c>
    </row>
    <row r="115" customFormat="false" ht="13.5" hidden="false" customHeight="false" outlineLevel="0" collapsed="false">
      <c r="C115" s="1072" t="s">
        <v>542</v>
      </c>
      <c r="D115" s="1073" t="s">
        <v>809</v>
      </c>
      <c r="F115" s="1072" t="s">
        <v>810</v>
      </c>
      <c r="G115" s="1077" t="n">
        <v>10.7</v>
      </c>
      <c r="H115" s="1077" t="n">
        <v>10.55</v>
      </c>
      <c r="I115" s="1073" t="n">
        <v>10.45</v>
      </c>
    </row>
    <row r="116" customFormat="false" ht="13.5" hidden="false" customHeight="false" outlineLevel="0" collapsed="false">
      <c r="C116" s="1072" t="s">
        <v>542</v>
      </c>
      <c r="D116" s="1073" t="s">
        <v>811</v>
      </c>
      <c r="F116" s="1072" t="s">
        <v>812</v>
      </c>
      <c r="G116" s="1077" t="n">
        <v>10.7</v>
      </c>
      <c r="H116" s="1077" t="n">
        <v>10.55</v>
      </c>
      <c r="I116" s="1073" t="n">
        <v>10.45</v>
      </c>
    </row>
    <row r="117" customFormat="false" ht="13.5" hidden="false" customHeight="false" outlineLevel="0" collapsed="false">
      <c r="C117" s="1072" t="s">
        <v>542</v>
      </c>
      <c r="D117" s="1073" t="s">
        <v>813</v>
      </c>
      <c r="F117" s="1072" t="s">
        <v>814</v>
      </c>
      <c r="G117" s="1077" t="n">
        <v>10.7</v>
      </c>
      <c r="H117" s="1077" t="n">
        <v>10.55</v>
      </c>
      <c r="I117" s="1073" t="n">
        <v>10.45</v>
      </c>
    </row>
    <row r="118" customFormat="false" ht="13.5" hidden="false" customHeight="false" outlineLevel="0" collapsed="false">
      <c r="C118" s="1072" t="s">
        <v>542</v>
      </c>
      <c r="D118" s="1073" t="s">
        <v>815</v>
      </c>
      <c r="F118" s="1072" t="s">
        <v>816</v>
      </c>
      <c r="G118" s="1077" t="n">
        <v>10.7</v>
      </c>
      <c r="H118" s="1077" t="n">
        <v>10.55</v>
      </c>
      <c r="I118" s="1073" t="n">
        <v>10.45</v>
      </c>
    </row>
    <row r="119" customFormat="false" ht="13.5" hidden="false" customHeight="false" outlineLevel="0" collapsed="false">
      <c r="C119" s="1072" t="s">
        <v>542</v>
      </c>
      <c r="D119" s="1073" t="s">
        <v>817</v>
      </c>
      <c r="F119" s="1072" t="s">
        <v>818</v>
      </c>
      <c r="G119" s="1077" t="n">
        <v>10.7</v>
      </c>
      <c r="H119" s="1077" t="n">
        <v>10.55</v>
      </c>
      <c r="I119" s="1073" t="n">
        <v>10.45</v>
      </c>
    </row>
    <row r="120" customFormat="false" ht="13.5" hidden="false" customHeight="false" outlineLevel="0" collapsed="false">
      <c r="C120" s="1072" t="s">
        <v>542</v>
      </c>
      <c r="D120" s="1073" t="s">
        <v>819</v>
      </c>
      <c r="F120" s="1072" t="s">
        <v>820</v>
      </c>
      <c r="G120" s="1077" t="n">
        <v>10.7</v>
      </c>
      <c r="H120" s="1077" t="n">
        <v>10.55</v>
      </c>
      <c r="I120" s="1073" t="n">
        <v>10.45</v>
      </c>
    </row>
    <row r="121" customFormat="false" ht="13.5" hidden="false" customHeight="false" outlineLevel="0" collapsed="false">
      <c r="C121" s="1072" t="s">
        <v>542</v>
      </c>
      <c r="D121" s="1073" t="s">
        <v>821</v>
      </c>
      <c r="F121" s="1072" t="s">
        <v>822</v>
      </c>
      <c r="G121" s="1077" t="n">
        <v>10.7</v>
      </c>
      <c r="H121" s="1077" t="n">
        <v>10.55</v>
      </c>
      <c r="I121" s="1073" t="n">
        <v>10.45</v>
      </c>
    </row>
    <row r="122" customFormat="false" ht="13.5" hidden="false" customHeight="false" outlineLevel="0" collapsed="false">
      <c r="C122" s="1072" t="s">
        <v>542</v>
      </c>
      <c r="D122" s="1073" t="s">
        <v>823</v>
      </c>
      <c r="F122" s="1072" t="s">
        <v>824</v>
      </c>
      <c r="G122" s="1077" t="n">
        <v>10.7</v>
      </c>
      <c r="H122" s="1077" t="n">
        <v>10.55</v>
      </c>
      <c r="I122" s="1073" t="n">
        <v>10.45</v>
      </c>
    </row>
    <row r="123" customFormat="false" ht="13.5" hidden="false" customHeight="false" outlineLevel="0" collapsed="false">
      <c r="C123" s="1072" t="s">
        <v>542</v>
      </c>
      <c r="D123" s="1073" t="s">
        <v>825</v>
      </c>
      <c r="F123" s="1072" t="s">
        <v>826</v>
      </c>
      <c r="G123" s="1077" t="n">
        <v>10.7</v>
      </c>
      <c r="H123" s="1077" t="n">
        <v>10.55</v>
      </c>
      <c r="I123" s="1073" t="n">
        <v>10.45</v>
      </c>
    </row>
    <row r="124" customFormat="false" ht="13.5" hidden="false" customHeight="false" outlineLevel="0" collapsed="false">
      <c r="C124" s="1072" t="s">
        <v>542</v>
      </c>
      <c r="D124" s="1073" t="s">
        <v>827</v>
      </c>
      <c r="F124" s="1072" t="s">
        <v>828</v>
      </c>
      <c r="G124" s="1077" t="n">
        <v>10.7</v>
      </c>
      <c r="H124" s="1077" t="n">
        <v>10.55</v>
      </c>
      <c r="I124" s="1073" t="n">
        <v>10.45</v>
      </c>
    </row>
    <row r="125" customFormat="false" ht="13.5" hidden="false" customHeight="false" outlineLevel="0" collapsed="false">
      <c r="C125" s="1072" t="s">
        <v>542</v>
      </c>
      <c r="D125" s="1073" t="s">
        <v>829</v>
      </c>
      <c r="F125" s="1072" t="s">
        <v>830</v>
      </c>
      <c r="G125" s="1077" t="n">
        <v>10.7</v>
      </c>
      <c r="H125" s="1077" t="n">
        <v>10.55</v>
      </c>
      <c r="I125" s="1073" t="n">
        <v>10.45</v>
      </c>
    </row>
    <row r="126" customFormat="false" ht="13.5" hidden="false" customHeight="false" outlineLevel="0" collapsed="false">
      <c r="C126" s="1072" t="s">
        <v>542</v>
      </c>
      <c r="D126" s="1073" t="s">
        <v>831</v>
      </c>
      <c r="F126" s="1072" t="s">
        <v>832</v>
      </c>
      <c r="G126" s="1077" t="n">
        <v>10.7</v>
      </c>
      <c r="H126" s="1077" t="n">
        <v>10.55</v>
      </c>
      <c r="I126" s="1073" t="n">
        <v>10.45</v>
      </c>
    </row>
    <row r="127" customFormat="false" ht="13.5" hidden="false" customHeight="false" outlineLevel="0" collapsed="false">
      <c r="C127" s="1072" t="s">
        <v>542</v>
      </c>
      <c r="D127" s="1073" t="s">
        <v>833</v>
      </c>
      <c r="F127" s="1072" t="s">
        <v>834</v>
      </c>
      <c r="G127" s="1077" t="n">
        <v>10.7</v>
      </c>
      <c r="H127" s="1077" t="n">
        <v>10.55</v>
      </c>
      <c r="I127" s="1073" t="n">
        <v>10.45</v>
      </c>
    </row>
    <row r="128" customFormat="false" ht="13.5" hidden="false" customHeight="false" outlineLevel="0" collapsed="false">
      <c r="C128" s="1072" t="s">
        <v>542</v>
      </c>
      <c r="D128" s="1073" t="s">
        <v>835</v>
      </c>
      <c r="F128" s="1072" t="s">
        <v>836</v>
      </c>
      <c r="G128" s="1077" t="n">
        <v>10.7</v>
      </c>
      <c r="H128" s="1077" t="n">
        <v>10.55</v>
      </c>
      <c r="I128" s="1073" t="n">
        <v>10.45</v>
      </c>
    </row>
    <row r="129" customFormat="false" ht="13.5" hidden="false" customHeight="false" outlineLevel="0" collapsed="false">
      <c r="C129" s="1072" t="s">
        <v>542</v>
      </c>
      <c r="D129" s="1073" t="s">
        <v>837</v>
      </c>
      <c r="F129" s="1072" t="s">
        <v>838</v>
      </c>
      <c r="G129" s="1077" t="n">
        <v>10.7</v>
      </c>
      <c r="H129" s="1077" t="n">
        <v>10.55</v>
      </c>
      <c r="I129" s="1073" t="n">
        <v>10.45</v>
      </c>
    </row>
    <row r="130" customFormat="false" ht="13.5" hidden="false" customHeight="false" outlineLevel="0" collapsed="false">
      <c r="C130" s="1072" t="s">
        <v>542</v>
      </c>
      <c r="D130" s="1073" t="s">
        <v>839</v>
      </c>
      <c r="F130" s="1072" t="s">
        <v>840</v>
      </c>
      <c r="G130" s="1077" t="n">
        <v>10.7</v>
      </c>
      <c r="H130" s="1077" t="n">
        <v>10.55</v>
      </c>
      <c r="I130" s="1073" t="n">
        <v>10.45</v>
      </c>
    </row>
    <row r="131" customFormat="false" ht="13.5" hidden="false" customHeight="false" outlineLevel="0" collapsed="false">
      <c r="C131" s="1072" t="s">
        <v>542</v>
      </c>
      <c r="D131" s="1073" t="s">
        <v>841</v>
      </c>
      <c r="F131" s="1072" t="s">
        <v>842</v>
      </c>
      <c r="G131" s="1077" t="n">
        <v>10.7</v>
      </c>
      <c r="H131" s="1077" t="n">
        <v>10.55</v>
      </c>
      <c r="I131" s="1073" t="n">
        <v>10.45</v>
      </c>
    </row>
    <row r="132" customFormat="false" ht="13.5" hidden="false" customHeight="false" outlineLevel="0" collapsed="false">
      <c r="C132" s="1072" t="s">
        <v>542</v>
      </c>
      <c r="D132" s="1073" t="s">
        <v>843</v>
      </c>
      <c r="F132" s="1072" t="s">
        <v>844</v>
      </c>
      <c r="G132" s="1077" t="n">
        <v>10.7</v>
      </c>
      <c r="H132" s="1077" t="n">
        <v>10.55</v>
      </c>
      <c r="I132" s="1073" t="n">
        <v>10.45</v>
      </c>
    </row>
    <row r="133" customFormat="false" ht="13.5" hidden="false" customHeight="false" outlineLevel="0" collapsed="false">
      <c r="C133" s="1072" t="s">
        <v>542</v>
      </c>
      <c r="D133" s="1073" t="s">
        <v>845</v>
      </c>
      <c r="F133" s="1072" t="s">
        <v>846</v>
      </c>
      <c r="G133" s="1077" t="n">
        <v>10.7</v>
      </c>
      <c r="H133" s="1077" t="n">
        <v>10.55</v>
      </c>
      <c r="I133" s="1073" t="n">
        <v>10.45</v>
      </c>
    </row>
    <row r="134" customFormat="false" ht="13.5" hidden="false" customHeight="false" outlineLevel="0" collapsed="false">
      <c r="C134" s="1072" t="s">
        <v>542</v>
      </c>
      <c r="D134" s="1073" t="s">
        <v>847</v>
      </c>
      <c r="F134" s="1072" t="s">
        <v>848</v>
      </c>
      <c r="G134" s="1077" t="n">
        <v>10.7</v>
      </c>
      <c r="H134" s="1077" t="n">
        <v>10.55</v>
      </c>
      <c r="I134" s="1073" t="n">
        <v>10.45</v>
      </c>
    </row>
    <row r="135" customFormat="false" ht="13.5" hidden="false" customHeight="false" outlineLevel="0" collapsed="false">
      <c r="C135" s="1072" t="s">
        <v>542</v>
      </c>
      <c r="D135" s="1073" t="s">
        <v>849</v>
      </c>
      <c r="F135" s="1072" t="s">
        <v>850</v>
      </c>
      <c r="G135" s="1077" t="n">
        <v>10.7</v>
      </c>
      <c r="H135" s="1077" t="n">
        <v>10.55</v>
      </c>
      <c r="I135" s="1073" t="n">
        <v>10.45</v>
      </c>
    </row>
    <row r="136" customFormat="false" ht="13.5" hidden="false" customHeight="false" outlineLevel="0" collapsed="false">
      <c r="C136" s="1072" t="s">
        <v>542</v>
      </c>
      <c r="D136" s="1073" t="s">
        <v>851</v>
      </c>
      <c r="F136" s="1072" t="s">
        <v>852</v>
      </c>
      <c r="G136" s="1077" t="n">
        <v>10.7</v>
      </c>
      <c r="H136" s="1077" t="n">
        <v>10.55</v>
      </c>
      <c r="I136" s="1073" t="n">
        <v>10.45</v>
      </c>
    </row>
    <row r="137" customFormat="false" ht="13.5" hidden="false" customHeight="false" outlineLevel="0" collapsed="false">
      <c r="C137" s="1072" t="s">
        <v>542</v>
      </c>
      <c r="D137" s="1073" t="s">
        <v>853</v>
      </c>
      <c r="F137" s="1072" t="s">
        <v>854</v>
      </c>
      <c r="G137" s="1077" t="n">
        <v>10.7</v>
      </c>
      <c r="H137" s="1077" t="n">
        <v>10.55</v>
      </c>
      <c r="I137" s="1073" t="n">
        <v>10.45</v>
      </c>
    </row>
    <row r="138" customFormat="false" ht="13.5" hidden="false" customHeight="false" outlineLevel="0" collapsed="false">
      <c r="C138" s="1072" t="s">
        <v>542</v>
      </c>
      <c r="D138" s="1073" t="s">
        <v>855</v>
      </c>
      <c r="F138" s="1072" t="s">
        <v>856</v>
      </c>
      <c r="G138" s="1077" t="n">
        <v>10.7</v>
      </c>
      <c r="H138" s="1077" t="n">
        <v>10.55</v>
      </c>
      <c r="I138" s="1073" t="n">
        <v>10.45</v>
      </c>
    </row>
    <row r="139" customFormat="false" ht="13.5" hidden="false" customHeight="false" outlineLevel="0" collapsed="false">
      <c r="C139" s="1072" t="s">
        <v>542</v>
      </c>
      <c r="D139" s="1073" t="s">
        <v>857</v>
      </c>
      <c r="F139" s="1072" t="s">
        <v>858</v>
      </c>
      <c r="G139" s="1077" t="n">
        <v>10.7</v>
      </c>
      <c r="H139" s="1077" t="n">
        <v>10.55</v>
      </c>
      <c r="I139" s="1073" t="n">
        <v>10.45</v>
      </c>
    </row>
    <row r="140" customFormat="false" ht="13.5" hidden="false" customHeight="false" outlineLevel="0" collapsed="false">
      <c r="C140" s="1072" t="s">
        <v>542</v>
      </c>
      <c r="D140" s="1073" t="s">
        <v>859</v>
      </c>
      <c r="F140" s="1072" t="s">
        <v>860</v>
      </c>
      <c r="G140" s="1077" t="n">
        <v>10.7</v>
      </c>
      <c r="H140" s="1077" t="n">
        <v>10.55</v>
      </c>
      <c r="I140" s="1073" t="n">
        <v>10.45</v>
      </c>
    </row>
    <row r="141" customFormat="false" ht="13.5" hidden="false" customHeight="false" outlineLevel="0" collapsed="false">
      <c r="C141" s="1072" t="s">
        <v>542</v>
      </c>
      <c r="D141" s="1073" t="s">
        <v>861</v>
      </c>
      <c r="F141" s="1072" t="s">
        <v>862</v>
      </c>
      <c r="G141" s="1077" t="n">
        <v>10.7</v>
      </c>
      <c r="H141" s="1077" t="n">
        <v>10.55</v>
      </c>
      <c r="I141" s="1073" t="n">
        <v>10.45</v>
      </c>
    </row>
    <row r="142" customFormat="false" ht="13.5" hidden="false" customHeight="false" outlineLevel="0" collapsed="false">
      <c r="C142" s="1072" t="s">
        <v>542</v>
      </c>
      <c r="D142" s="1073" t="s">
        <v>863</v>
      </c>
      <c r="F142" s="1072" t="s">
        <v>864</v>
      </c>
      <c r="G142" s="1077" t="n">
        <v>10.7</v>
      </c>
      <c r="H142" s="1077" t="n">
        <v>10.55</v>
      </c>
      <c r="I142" s="1073" t="n">
        <v>10.45</v>
      </c>
    </row>
    <row r="143" customFormat="false" ht="13.5" hidden="false" customHeight="false" outlineLevel="0" collapsed="false">
      <c r="C143" s="1072" t="s">
        <v>542</v>
      </c>
      <c r="D143" s="1073" t="s">
        <v>865</v>
      </c>
      <c r="F143" s="1072" t="s">
        <v>866</v>
      </c>
      <c r="G143" s="1077" t="n">
        <v>10.7</v>
      </c>
      <c r="H143" s="1077" t="n">
        <v>10.55</v>
      </c>
      <c r="I143" s="1073" t="n">
        <v>10.45</v>
      </c>
    </row>
    <row r="144" customFormat="false" ht="13.5" hidden="false" customHeight="false" outlineLevel="0" collapsed="false">
      <c r="C144" s="1072" t="s">
        <v>542</v>
      </c>
      <c r="D144" s="1073" t="s">
        <v>867</v>
      </c>
      <c r="F144" s="1072" t="s">
        <v>868</v>
      </c>
      <c r="G144" s="1077" t="n">
        <v>10.7</v>
      </c>
      <c r="H144" s="1077" t="n">
        <v>10.55</v>
      </c>
      <c r="I144" s="1073" t="n">
        <v>10.45</v>
      </c>
    </row>
    <row r="145" customFormat="false" ht="13.5" hidden="false" customHeight="false" outlineLevel="0" collapsed="false">
      <c r="C145" s="1072" t="s">
        <v>542</v>
      </c>
      <c r="D145" s="1073" t="s">
        <v>869</v>
      </c>
      <c r="F145" s="1072" t="s">
        <v>870</v>
      </c>
      <c r="G145" s="1077" t="n">
        <v>10.42</v>
      </c>
      <c r="H145" s="1077" t="n">
        <v>10.33</v>
      </c>
      <c r="I145" s="1073" t="n">
        <v>10.27</v>
      </c>
    </row>
    <row r="146" customFormat="false" ht="13.5" hidden="false" customHeight="false" outlineLevel="0" collapsed="false">
      <c r="C146" s="1072" t="s">
        <v>542</v>
      </c>
      <c r="D146" s="1073" t="s">
        <v>871</v>
      </c>
      <c r="F146" s="1072" t="s">
        <v>872</v>
      </c>
      <c r="G146" s="1077" t="n">
        <v>10.42</v>
      </c>
      <c r="H146" s="1077" t="n">
        <v>10.33</v>
      </c>
      <c r="I146" s="1073" t="n">
        <v>10.27</v>
      </c>
    </row>
    <row r="147" customFormat="false" ht="13.5" hidden="false" customHeight="false" outlineLevel="0" collapsed="false">
      <c r="C147" s="1072" t="s">
        <v>542</v>
      </c>
      <c r="D147" s="1073" t="s">
        <v>873</v>
      </c>
      <c r="F147" s="1072" t="s">
        <v>874</v>
      </c>
      <c r="G147" s="1077" t="n">
        <v>10.42</v>
      </c>
      <c r="H147" s="1077" t="n">
        <v>10.33</v>
      </c>
      <c r="I147" s="1073" t="n">
        <v>10.27</v>
      </c>
    </row>
    <row r="148" customFormat="false" ht="13.5" hidden="false" customHeight="false" outlineLevel="0" collapsed="false">
      <c r="C148" s="1072" t="s">
        <v>542</v>
      </c>
      <c r="D148" s="1073" t="s">
        <v>875</v>
      </c>
      <c r="F148" s="1072" t="s">
        <v>876</v>
      </c>
      <c r="G148" s="1077" t="n">
        <v>10.42</v>
      </c>
      <c r="H148" s="1077" t="n">
        <v>10.33</v>
      </c>
      <c r="I148" s="1073" t="n">
        <v>10.27</v>
      </c>
    </row>
    <row r="149" customFormat="false" ht="13.5" hidden="false" customHeight="false" outlineLevel="0" collapsed="false">
      <c r="C149" s="1072" t="s">
        <v>542</v>
      </c>
      <c r="D149" s="1073" t="s">
        <v>877</v>
      </c>
      <c r="F149" s="1072" t="s">
        <v>878</v>
      </c>
      <c r="G149" s="1077" t="n">
        <v>10.42</v>
      </c>
      <c r="H149" s="1077" t="n">
        <v>10.33</v>
      </c>
      <c r="I149" s="1073" t="n">
        <v>10.27</v>
      </c>
    </row>
    <row r="150" customFormat="false" ht="13.5" hidden="false" customHeight="false" outlineLevel="0" collapsed="false">
      <c r="C150" s="1072" t="s">
        <v>542</v>
      </c>
      <c r="D150" s="1073" t="s">
        <v>879</v>
      </c>
      <c r="F150" s="1072" t="s">
        <v>880</v>
      </c>
      <c r="G150" s="1077" t="n">
        <v>10.42</v>
      </c>
      <c r="H150" s="1077" t="n">
        <v>10.33</v>
      </c>
      <c r="I150" s="1073" t="n">
        <v>10.27</v>
      </c>
    </row>
    <row r="151" customFormat="false" ht="13.5" hidden="false" customHeight="false" outlineLevel="0" collapsed="false">
      <c r="C151" s="1072" t="s">
        <v>542</v>
      </c>
      <c r="D151" s="1073" t="s">
        <v>881</v>
      </c>
      <c r="F151" s="1072" t="s">
        <v>882</v>
      </c>
      <c r="G151" s="1077" t="n">
        <v>10.42</v>
      </c>
      <c r="H151" s="1077" t="n">
        <v>10.33</v>
      </c>
      <c r="I151" s="1073" t="n">
        <v>10.27</v>
      </c>
    </row>
    <row r="152" customFormat="false" ht="13.5" hidden="false" customHeight="false" outlineLevel="0" collapsed="false">
      <c r="C152" s="1072" t="s">
        <v>542</v>
      </c>
      <c r="D152" s="1073" t="s">
        <v>883</v>
      </c>
      <c r="F152" s="1072" t="s">
        <v>884</v>
      </c>
      <c r="G152" s="1077" t="n">
        <v>10.42</v>
      </c>
      <c r="H152" s="1077" t="n">
        <v>10.33</v>
      </c>
      <c r="I152" s="1073" t="n">
        <v>10.27</v>
      </c>
    </row>
    <row r="153" customFormat="false" ht="13.5" hidden="false" customHeight="false" outlineLevel="0" collapsed="false">
      <c r="C153" s="1072" t="s">
        <v>542</v>
      </c>
      <c r="D153" s="1073" t="s">
        <v>885</v>
      </c>
      <c r="F153" s="1072" t="s">
        <v>886</v>
      </c>
      <c r="G153" s="1077" t="n">
        <v>10.42</v>
      </c>
      <c r="H153" s="1077" t="n">
        <v>10.33</v>
      </c>
      <c r="I153" s="1073" t="n">
        <v>10.27</v>
      </c>
    </row>
    <row r="154" customFormat="false" ht="13.5" hidden="false" customHeight="false" outlineLevel="0" collapsed="false">
      <c r="C154" s="1072" t="s">
        <v>542</v>
      </c>
      <c r="D154" s="1073" t="s">
        <v>887</v>
      </c>
      <c r="F154" s="1072" t="s">
        <v>888</v>
      </c>
      <c r="G154" s="1077" t="n">
        <v>10.42</v>
      </c>
      <c r="H154" s="1077" t="n">
        <v>10.33</v>
      </c>
      <c r="I154" s="1073" t="n">
        <v>10.27</v>
      </c>
    </row>
    <row r="155" customFormat="false" ht="13.5" hidden="false" customHeight="false" outlineLevel="0" collapsed="false">
      <c r="C155" s="1072" t="s">
        <v>542</v>
      </c>
      <c r="D155" s="1073" t="s">
        <v>889</v>
      </c>
      <c r="F155" s="1072" t="s">
        <v>890</v>
      </c>
      <c r="G155" s="1077" t="n">
        <v>10.42</v>
      </c>
      <c r="H155" s="1077" t="n">
        <v>10.33</v>
      </c>
      <c r="I155" s="1073" t="n">
        <v>10.27</v>
      </c>
    </row>
    <row r="156" customFormat="false" ht="13.5" hidden="false" customHeight="false" outlineLevel="0" collapsed="false">
      <c r="C156" s="1072" t="s">
        <v>542</v>
      </c>
      <c r="D156" s="1073" t="s">
        <v>891</v>
      </c>
      <c r="F156" s="1072" t="s">
        <v>892</v>
      </c>
      <c r="G156" s="1077" t="n">
        <v>10.42</v>
      </c>
      <c r="H156" s="1077" t="n">
        <v>10.33</v>
      </c>
      <c r="I156" s="1073" t="n">
        <v>10.27</v>
      </c>
    </row>
    <row r="157" customFormat="false" ht="13.5" hidden="false" customHeight="false" outlineLevel="0" collapsed="false">
      <c r="C157" s="1072" t="s">
        <v>542</v>
      </c>
      <c r="D157" s="1073" t="s">
        <v>893</v>
      </c>
      <c r="F157" s="1072" t="s">
        <v>894</v>
      </c>
      <c r="G157" s="1077" t="n">
        <v>10.42</v>
      </c>
      <c r="H157" s="1077" t="n">
        <v>10.33</v>
      </c>
      <c r="I157" s="1073" t="n">
        <v>10.27</v>
      </c>
    </row>
    <row r="158" customFormat="false" ht="13.5" hidden="false" customHeight="false" outlineLevel="0" collapsed="false">
      <c r="C158" s="1072" t="s">
        <v>542</v>
      </c>
      <c r="D158" s="1073" t="s">
        <v>895</v>
      </c>
      <c r="F158" s="1072" t="s">
        <v>896</v>
      </c>
      <c r="G158" s="1077" t="n">
        <v>10.42</v>
      </c>
      <c r="H158" s="1077" t="n">
        <v>10.33</v>
      </c>
      <c r="I158" s="1073" t="n">
        <v>10.27</v>
      </c>
    </row>
    <row r="159" customFormat="false" ht="13.5" hidden="false" customHeight="false" outlineLevel="0" collapsed="false">
      <c r="C159" s="1072" t="s">
        <v>542</v>
      </c>
      <c r="D159" s="1073" t="s">
        <v>897</v>
      </c>
      <c r="F159" s="1072" t="s">
        <v>898</v>
      </c>
      <c r="G159" s="1077" t="n">
        <v>10.42</v>
      </c>
      <c r="H159" s="1077" t="n">
        <v>10.33</v>
      </c>
      <c r="I159" s="1073" t="n">
        <v>10.27</v>
      </c>
    </row>
    <row r="160" customFormat="false" ht="13.5" hidden="false" customHeight="false" outlineLevel="0" collapsed="false">
      <c r="C160" s="1072" t="s">
        <v>542</v>
      </c>
      <c r="D160" s="1073" t="s">
        <v>899</v>
      </c>
      <c r="F160" s="1072" t="s">
        <v>900</v>
      </c>
      <c r="G160" s="1077" t="n">
        <v>10.42</v>
      </c>
      <c r="H160" s="1077" t="n">
        <v>10.33</v>
      </c>
      <c r="I160" s="1073" t="n">
        <v>10.27</v>
      </c>
    </row>
    <row r="161" customFormat="false" ht="13.5" hidden="false" customHeight="false" outlineLevel="0" collapsed="false">
      <c r="C161" s="1072" t="s">
        <v>542</v>
      </c>
      <c r="D161" s="1073" t="s">
        <v>901</v>
      </c>
      <c r="F161" s="1072" t="s">
        <v>902</v>
      </c>
      <c r="G161" s="1077" t="n">
        <v>10.42</v>
      </c>
      <c r="H161" s="1077" t="n">
        <v>10.33</v>
      </c>
      <c r="I161" s="1073" t="n">
        <v>10.27</v>
      </c>
    </row>
    <row r="162" customFormat="false" ht="13.5" hidden="false" customHeight="false" outlineLevel="0" collapsed="false">
      <c r="C162" s="1072" t="s">
        <v>542</v>
      </c>
      <c r="D162" s="1073" t="s">
        <v>903</v>
      </c>
      <c r="F162" s="1072" t="s">
        <v>904</v>
      </c>
      <c r="G162" s="1077" t="n">
        <v>10.42</v>
      </c>
      <c r="H162" s="1077" t="n">
        <v>10.33</v>
      </c>
      <c r="I162" s="1073" t="n">
        <v>10.27</v>
      </c>
    </row>
    <row r="163" customFormat="false" ht="13.5" hidden="false" customHeight="false" outlineLevel="0" collapsed="false">
      <c r="C163" s="1072" t="s">
        <v>542</v>
      </c>
      <c r="D163" s="1073" t="s">
        <v>905</v>
      </c>
      <c r="F163" s="1072" t="s">
        <v>906</v>
      </c>
      <c r="G163" s="1077" t="n">
        <v>10.42</v>
      </c>
      <c r="H163" s="1077" t="n">
        <v>10.33</v>
      </c>
      <c r="I163" s="1073" t="n">
        <v>10.27</v>
      </c>
    </row>
    <row r="164" customFormat="false" ht="13.5" hidden="false" customHeight="false" outlineLevel="0" collapsed="false">
      <c r="C164" s="1072" t="s">
        <v>542</v>
      </c>
      <c r="D164" s="1073" t="s">
        <v>907</v>
      </c>
      <c r="F164" s="1072" t="s">
        <v>908</v>
      </c>
      <c r="G164" s="1077" t="n">
        <v>10.42</v>
      </c>
      <c r="H164" s="1077" t="n">
        <v>10.33</v>
      </c>
      <c r="I164" s="1073" t="n">
        <v>10.27</v>
      </c>
    </row>
    <row r="165" customFormat="false" ht="13.5" hidden="false" customHeight="false" outlineLevel="0" collapsed="false">
      <c r="C165" s="1072" t="s">
        <v>542</v>
      </c>
      <c r="D165" s="1073" t="s">
        <v>909</v>
      </c>
      <c r="F165" s="1072" t="s">
        <v>910</v>
      </c>
      <c r="G165" s="1077" t="n">
        <v>10.42</v>
      </c>
      <c r="H165" s="1077" t="n">
        <v>10.33</v>
      </c>
      <c r="I165" s="1073" t="n">
        <v>10.27</v>
      </c>
    </row>
    <row r="166" customFormat="false" ht="13.5" hidden="false" customHeight="false" outlineLevel="0" collapsed="false">
      <c r="C166" s="1072" t="s">
        <v>542</v>
      </c>
      <c r="D166" s="1073" t="s">
        <v>911</v>
      </c>
      <c r="F166" s="1072" t="s">
        <v>912</v>
      </c>
      <c r="G166" s="1077" t="n">
        <v>10.42</v>
      </c>
      <c r="H166" s="1077" t="n">
        <v>10.33</v>
      </c>
      <c r="I166" s="1073" t="n">
        <v>10.27</v>
      </c>
    </row>
    <row r="167" customFormat="false" ht="13.5" hidden="false" customHeight="false" outlineLevel="0" collapsed="false">
      <c r="C167" s="1072" t="s">
        <v>542</v>
      </c>
      <c r="D167" s="1073" t="s">
        <v>913</v>
      </c>
      <c r="F167" s="1072" t="s">
        <v>914</v>
      </c>
      <c r="G167" s="1077" t="n">
        <v>10.42</v>
      </c>
      <c r="H167" s="1077" t="n">
        <v>10.33</v>
      </c>
      <c r="I167" s="1073" t="n">
        <v>10.27</v>
      </c>
    </row>
    <row r="168" customFormat="false" ht="13.5" hidden="false" customHeight="false" outlineLevel="0" collapsed="false">
      <c r="C168" s="1072" t="s">
        <v>542</v>
      </c>
      <c r="D168" s="1073" t="s">
        <v>915</v>
      </c>
      <c r="F168" s="1072" t="s">
        <v>916</v>
      </c>
      <c r="G168" s="1077" t="n">
        <v>10.42</v>
      </c>
      <c r="H168" s="1077" t="n">
        <v>10.33</v>
      </c>
      <c r="I168" s="1073" t="n">
        <v>10.27</v>
      </c>
    </row>
    <row r="169" customFormat="false" ht="13.5" hidden="false" customHeight="false" outlineLevel="0" collapsed="false">
      <c r="C169" s="1072" t="s">
        <v>542</v>
      </c>
      <c r="D169" s="1073" t="s">
        <v>917</v>
      </c>
      <c r="F169" s="1072" t="s">
        <v>918</v>
      </c>
      <c r="G169" s="1077" t="n">
        <v>10.42</v>
      </c>
      <c r="H169" s="1077" t="n">
        <v>10.33</v>
      </c>
      <c r="I169" s="1073" t="n">
        <v>10.27</v>
      </c>
    </row>
    <row r="170" customFormat="false" ht="13.5" hidden="false" customHeight="false" outlineLevel="0" collapsed="false">
      <c r="C170" s="1072" t="s">
        <v>542</v>
      </c>
      <c r="D170" s="1073" t="s">
        <v>919</v>
      </c>
      <c r="F170" s="1072" t="s">
        <v>920</v>
      </c>
      <c r="G170" s="1077" t="n">
        <v>10.42</v>
      </c>
      <c r="H170" s="1077" t="n">
        <v>10.33</v>
      </c>
      <c r="I170" s="1073" t="n">
        <v>10.27</v>
      </c>
    </row>
    <row r="171" customFormat="false" ht="13.5" hidden="false" customHeight="false" outlineLevel="0" collapsed="false">
      <c r="C171" s="1072" t="s">
        <v>542</v>
      </c>
      <c r="D171" s="1073" t="s">
        <v>921</v>
      </c>
      <c r="F171" s="1072" t="s">
        <v>922</v>
      </c>
      <c r="G171" s="1077" t="n">
        <v>10.42</v>
      </c>
      <c r="H171" s="1077" t="n">
        <v>10.33</v>
      </c>
      <c r="I171" s="1073" t="n">
        <v>10.27</v>
      </c>
    </row>
    <row r="172" customFormat="false" ht="13.5" hidden="false" customHeight="false" outlineLevel="0" collapsed="false">
      <c r="C172" s="1072" t="s">
        <v>542</v>
      </c>
      <c r="D172" s="1073" t="s">
        <v>923</v>
      </c>
      <c r="F172" s="1072" t="s">
        <v>924</v>
      </c>
      <c r="G172" s="1077" t="n">
        <v>10.42</v>
      </c>
      <c r="H172" s="1077" t="n">
        <v>10.33</v>
      </c>
      <c r="I172" s="1073" t="n">
        <v>10.27</v>
      </c>
    </row>
    <row r="173" customFormat="false" ht="13.5" hidden="false" customHeight="false" outlineLevel="0" collapsed="false">
      <c r="C173" s="1072" t="s">
        <v>542</v>
      </c>
      <c r="D173" s="1073" t="s">
        <v>925</v>
      </c>
      <c r="F173" s="1072" t="s">
        <v>926</v>
      </c>
      <c r="G173" s="1077" t="n">
        <v>10.42</v>
      </c>
      <c r="H173" s="1077" t="n">
        <v>10.33</v>
      </c>
      <c r="I173" s="1073" t="n">
        <v>10.27</v>
      </c>
    </row>
    <row r="174" customFormat="false" ht="13.5" hidden="false" customHeight="false" outlineLevel="0" collapsed="false">
      <c r="C174" s="1072" t="s">
        <v>542</v>
      </c>
      <c r="D174" s="1073" t="s">
        <v>927</v>
      </c>
      <c r="F174" s="1072" t="s">
        <v>928</v>
      </c>
      <c r="G174" s="1077" t="n">
        <v>10.42</v>
      </c>
      <c r="H174" s="1077" t="n">
        <v>10.33</v>
      </c>
      <c r="I174" s="1073" t="n">
        <v>10.27</v>
      </c>
    </row>
    <row r="175" customFormat="false" ht="13.5" hidden="false" customHeight="false" outlineLevel="0" collapsed="false">
      <c r="C175" s="1072" t="s">
        <v>542</v>
      </c>
      <c r="D175" s="1073" t="s">
        <v>929</v>
      </c>
      <c r="F175" s="1072" t="s">
        <v>930</v>
      </c>
      <c r="G175" s="1077" t="n">
        <v>10.42</v>
      </c>
      <c r="H175" s="1077" t="n">
        <v>10.33</v>
      </c>
      <c r="I175" s="1073" t="n">
        <v>10.27</v>
      </c>
    </row>
    <row r="176" customFormat="false" ht="13.5" hidden="false" customHeight="false" outlineLevel="0" collapsed="false">
      <c r="C176" s="1072" t="s">
        <v>542</v>
      </c>
      <c r="D176" s="1073" t="s">
        <v>931</v>
      </c>
      <c r="F176" s="1072" t="s">
        <v>932</v>
      </c>
      <c r="G176" s="1077" t="n">
        <v>10.42</v>
      </c>
      <c r="H176" s="1077" t="n">
        <v>10.33</v>
      </c>
      <c r="I176" s="1073" t="n">
        <v>10.27</v>
      </c>
    </row>
    <row r="177" customFormat="false" ht="13.5" hidden="false" customHeight="false" outlineLevel="0" collapsed="false">
      <c r="C177" s="1072" t="s">
        <v>542</v>
      </c>
      <c r="D177" s="1073" t="s">
        <v>933</v>
      </c>
      <c r="F177" s="1072" t="s">
        <v>934</v>
      </c>
      <c r="G177" s="1077" t="n">
        <v>10.42</v>
      </c>
      <c r="H177" s="1077" t="n">
        <v>10.33</v>
      </c>
      <c r="I177" s="1073" t="n">
        <v>10.27</v>
      </c>
    </row>
    <row r="178" customFormat="false" ht="13.5" hidden="false" customHeight="false" outlineLevel="0" collapsed="false">
      <c r="C178" s="1072" t="s">
        <v>542</v>
      </c>
      <c r="D178" s="1073" t="s">
        <v>935</v>
      </c>
      <c r="F178" s="1072" t="s">
        <v>936</v>
      </c>
      <c r="G178" s="1077" t="n">
        <v>10.42</v>
      </c>
      <c r="H178" s="1077" t="n">
        <v>10.33</v>
      </c>
      <c r="I178" s="1073" t="n">
        <v>10.27</v>
      </c>
    </row>
    <row r="179" customFormat="false" ht="13.5" hidden="false" customHeight="false" outlineLevel="0" collapsed="false">
      <c r="C179" s="1072" t="s">
        <v>542</v>
      </c>
      <c r="D179" s="1073" t="s">
        <v>937</v>
      </c>
      <c r="F179" s="1072" t="s">
        <v>938</v>
      </c>
      <c r="G179" s="1077" t="n">
        <v>10.42</v>
      </c>
      <c r="H179" s="1077" t="n">
        <v>10.33</v>
      </c>
      <c r="I179" s="1073" t="n">
        <v>10.27</v>
      </c>
    </row>
    <row r="180" customFormat="false" ht="13.5" hidden="false" customHeight="false" outlineLevel="0" collapsed="false">
      <c r="C180" s="1072" t="s">
        <v>542</v>
      </c>
      <c r="D180" s="1073" t="s">
        <v>939</v>
      </c>
      <c r="F180" s="1072" t="s">
        <v>940</v>
      </c>
      <c r="G180" s="1077" t="n">
        <v>10.42</v>
      </c>
      <c r="H180" s="1077" t="n">
        <v>10.33</v>
      </c>
      <c r="I180" s="1073" t="n">
        <v>10.27</v>
      </c>
    </row>
    <row r="181" customFormat="false" ht="13.5" hidden="false" customHeight="false" outlineLevel="0" collapsed="false">
      <c r="C181" s="1072" t="s">
        <v>542</v>
      </c>
      <c r="D181" s="1073" t="s">
        <v>941</v>
      </c>
      <c r="F181" s="1072" t="s">
        <v>942</v>
      </c>
      <c r="G181" s="1077" t="n">
        <v>10.42</v>
      </c>
      <c r="H181" s="1077" t="n">
        <v>10.33</v>
      </c>
      <c r="I181" s="1073" t="n">
        <v>10.27</v>
      </c>
    </row>
    <row r="182" customFormat="false" ht="13.5" hidden="false" customHeight="false" outlineLevel="0" collapsed="false">
      <c r="C182" s="1072" t="s">
        <v>542</v>
      </c>
      <c r="D182" s="1073" t="s">
        <v>943</v>
      </c>
      <c r="F182" s="1072" t="s">
        <v>944</v>
      </c>
      <c r="G182" s="1077" t="n">
        <v>10.42</v>
      </c>
      <c r="H182" s="1077" t="n">
        <v>10.33</v>
      </c>
      <c r="I182" s="1073" t="n">
        <v>10.27</v>
      </c>
    </row>
    <row r="183" customFormat="false" ht="13.5" hidden="false" customHeight="false" outlineLevel="0" collapsed="false">
      <c r="C183" s="1072" t="s">
        <v>542</v>
      </c>
      <c r="D183" s="1073" t="s">
        <v>715</v>
      </c>
      <c r="F183" s="1072" t="s">
        <v>945</v>
      </c>
      <c r="G183" s="1077" t="n">
        <v>10.42</v>
      </c>
      <c r="H183" s="1077" t="n">
        <v>10.33</v>
      </c>
      <c r="I183" s="1073" t="n">
        <v>10.27</v>
      </c>
    </row>
    <row r="184" customFormat="false" ht="13.5" hidden="false" customHeight="false" outlineLevel="0" collapsed="false">
      <c r="C184" s="1072" t="s">
        <v>542</v>
      </c>
      <c r="D184" s="1073" t="s">
        <v>946</v>
      </c>
      <c r="F184" s="1072" t="s">
        <v>947</v>
      </c>
      <c r="G184" s="1077" t="n">
        <v>10.42</v>
      </c>
      <c r="H184" s="1077" t="n">
        <v>10.33</v>
      </c>
      <c r="I184" s="1073" t="n">
        <v>10.27</v>
      </c>
    </row>
    <row r="185" customFormat="false" ht="13.5" hidden="false" customHeight="false" outlineLevel="0" collapsed="false">
      <c r="C185" s="1072" t="s">
        <v>542</v>
      </c>
      <c r="D185" s="1073" t="s">
        <v>948</v>
      </c>
      <c r="F185" s="1072" t="s">
        <v>949</v>
      </c>
      <c r="G185" s="1077" t="n">
        <v>10.42</v>
      </c>
      <c r="H185" s="1077" t="n">
        <v>10.33</v>
      </c>
      <c r="I185" s="1073" t="n">
        <v>10.27</v>
      </c>
    </row>
    <row r="186" customFormat="false" ht="13.5" hidden="false" customHeight="false" outlineLevel="0" collapsed="false">
      <c r="C186" s="1072" t="s">
        <v>542</v>
      </c>
      <c r="D186" s="1073" t="s">
        <v>950</v>
      </c>
      <c r="F186" s="1072" t="s">
        <v>951</v>
      </c>
      <c r="G186" s="1077" t="n">
        <v>10.42</v>
      </c>
      <c r="H186" s="1077" t="n">
        <v>10.33</v>
      </c>
      <c r="I186" s="1073" t="n">
        <v>10.27</v>
      </c>
    </row>
    <row r="187" customFormat="false" ht="13.5" hidden="false" customHeight="false" outlineLevel="0" collapsed="false">
      <c r="C187" s="1072" t="s">
        <v>542</v>
      </c>
      <c r="D187" s="1073" t="s">
        <v>952</v>
      </c>
      <c r="F187" s="1072" t="s">
        <v>953</v>
      </c>
      <c r="G187" s="1077" t="n">
        <v>10.42</v>
      </c>
      <c r="H187" s="1077" t="n">
        <v>10.33</v>
      </c>
      <c r="I187" s="1073" t="n">
        <v>10.27</v>
      </c>
    </row>
    <row r="188" customFormat="false" ht="13.5" hidden="false" customHeight="false" outlineLevel="0" collapsed="false">
      <c r="C188" s="1072" t="s">
        <v>544</v>
      </c>
      <c r="D188" s="1073" t="s">
        <v>954</v>
      </c>
      <c r="F188" s="1072" t="s">
        <v>955</v>
      </c>
      <c r="G188" s="1077" t="n">
        <v>10.42</v>
      </c>
      <c r="H188" s="1077" t="n">
        <v>10.33</v>
      </c>
      <c r="I188" s="1073" t="n">
        <v>10.27</v>
      </c>
    </row>
    <row r="189" customFormat="false" ht="13.5" hidden="false" customHeight="false" outlineLevel="0" collapsed="false">
      <c r="C189" s="1072" t="s">
        <v>544</v>
      </c>
      <c r="D189" s="1073" t="s">
        <v>956</v>
      </c>
      <c r="F189" s="1072" t="s">
        <v>957</v>
      </c>
      <c r="G189" s="1077" t="n">
        <v>10.42</v>
      </c>
      <c r="H189" s="1077" t="n">
        <v>10.33</v>
      </c>
      <c r="I189" s="1073" t="n">
        <v>10.27</v>
      </c>
    </row>
    <row r="190" customFormat="false" ht="13.5" hidden="false" customHeight="false" outlineLevel="0" collapsed="false">
      <c r="C190" s="1072" t="s">
        <v>544</v>
      </c>
      <c r="D190" s="1073" t="s">
        <v>958</v>
      </c>
      <c r="F190" s="1072" t="s">
        <v>959</v>
      </c>
      <c r="G190" s="1077" t="n">
        <v>10.42</v>
      </c>
      <c r="H190" s="1077" t="n">
        <v>10.33</v>
      </c>
      <c r="I190" s="1073" t="n">
        <v>10.27</v>
      </c>
    </row>
    <row r="191" customFormat="false" ht="13.5" hidden="false" customHeight="false" outlineLevel="0" collapsed="false">
      <c r="C191" s="1072" t="s">
        <v>544</v>
      </c>
      <c r="D191" s="1073" t="s">
        <v>960</v>
      </c>
      <c r="F191" s="1072" t="s">
        <v>961</v>
      </c>
      <c r="G191" s="1077" t="n">
        <v>10.42</v>
      </c>
      <c r="H191" s="1077" t="n">
        <v>10.33</v>
      </c>
      <c r="I191" s="1073" t="n">
        <v>10.27</v>
      </c>
    </row>
    <row r="192" customFormat="false" ht="13.5" hidden="false" customHeight="false" outlineLevel="0" collapsed="false">
      <c r="C192" s="1072" t="s">
        <v>544</v>
      </c>
      <c r="D192" s="1073" t="s">
        <v>962</v>
      </c>
      <c r="F192" s="1072" t="s">
        <v>963</v>
      </c>
      <c r="G192" s="1077" t="n">
        <v>10.42</v>
      </c>
      <c r="H192" s="1077" t="n">
        <v>10.33</v>
      </c>
      <c r="I192" s="1073" t="n">
        <v>10.27</v>
      </c>
    </row>
    <row r="193" customFormat="false" ht="13.5" hidden="false" customHeight="false" outlineLevel="0" collapsed="false">
      <c r="C193" s="1072" t="s">
        <v>544</v>
      </c>
      <c r="D193" s="1073" t="s">
        <v>964</v>
      </c>
      <c r="F193" s="1072" t="s">
        <v>965</v>
      </c>
      <c r="G193" s="1077" t="n">
        <v>10.42</v>
      </c>
      <c r="H193" s="1077" t="n">
        <v>10.33</v>
      </c>
      <c r="I193" s="1073" t="n">
        <v>10.27</v>
      </c>
    </row>
    <row r="194" customFormat="false" ht="13.5" hidden="false" customHeight="false" outlineLevel="0" collapsed="false">
      <c r="C194" s="1072" t="s">
        <v>544</v>
      </c>
      <c r="D194" s="1073" t="s">
        <v>966</v>
      </c>
      <c r="F194" s="1072" t="s">
        <v>967</v>
      </c>
      <c r="G194" s="1077" t="n">
        <v>10.42</v>
      </c>
      <c r="H194" s="1077" t="n">
        <v>10.33</v>
      </c>
      <c r="I194" s="1073" t="n">
        <v>10.27</v>
      </c>
    </row>
    <row r="195" customFormat="false" ht="13.5" hidden="false" customHeight="false" outlineLevel="0" collapsed="false">
      <c r="C195" s="1072" t="s">
        <v>544</v>
      </c>
      <c r="D195" s="1073" t="s">
        <v>968</v>
      </c>
      <c r="F195" s="1072" t="s">
        <v>969</v>
      </c>
      <c r="G195" s="1077" t="n">
        <v>10.42</v>
      </c>
      <c r="H195" s="1077" t="n">
        <v>10.33</v>
      </c>
      <c r="I195" s="1073" t="n">
        <v>10.27</v>
      </c>
    </row>
    <row r="196" customFormat="false" ht="13.5" hidden="false" customHeight="false" outlineLevel="0" collapsed="false">
      <c r="C196" s="1072" t="s">
        <v>544</v>
      </c>
      <c r="D196" s="1073" t="s">
        <v>970</v>
      </c>
      <c r="F196" s="1072" t="s">
        <v>971</v>
      </c>
      <c r="G196" s="1077" t="n">
        <v>10.42</v>
      </c>
      <c r="H196" s="1077" t="n">
        <v>10.33</v>
      </c>
      <c r="I196" s="1073" t="n">
        <v>10.27</v>
      </c>
    </row>
    <row r="197" customFormat="false" ht="13.5" hidden="false" customHeight="false" outlineLevel="0" collapsed="false">
      <c r="C197" s="1072" t="s">
        <v>544</v>
      </c>
      <c r="D197" s="1073" t="s">
        <v>972</v>
      </c>
      <c r="F197" s="1072" t="s">
        <v>973</v>
      </c>
      <c r="G197" s="1077" t="n">
        <v>10.42</v>
      </c>
      <c r="H197" s="1077" t="n">
        <v>10.33</v>
      </c>
      <c r="I197" s="1073" t="n">
        <v>10.27</v>
      </c>
    </row>
    <row r="198" customFormat="false" ht="13.5" hidden="false" customHeight="false" outlineLevel="0" collapsed="false">
      <c r="C198" s="1072" t="s">
        <v>544</v>
      </c>
      <c r="D198" s="1073" t="s">
        <v>974</v>
      </c>
      <c r="F198" s="1072" t="s">
        <v>975</v>
      </c>
      <c r="G198" s="1077" t="n">
        <v>10.42</v>
      </c>
      <c r="H198" s="1077" t="n">
        <v>10.33</v>
      </c>
      <c r="I198" s="1073" t="n">
        <v>10.27</v>
      </c>
    </row>
    <row r="199" customFormat="false" ht="13.5" hidden="false" customHeight="false" outlineLevel="0" collapsed="false">
      <c r="C199" s="1072" t="s">
        <v>544</v>
      </c>
      <c r="D199" s="1073" t="s">
        <v>976</v>
      </c>
      <c r="F199" s="1072" t="s">
        <v>977</v>
      </c>
      <c r="G199" s="1077" t="n">
        <v>10.42</v>
      </c>
      <c r="H199" s="1077" t="n">
        <v>10.33</v>
      </c>
      <c r="I199" s="1073" t="n">
        <v>10.27</v>
      </c>
    </row>
    <row r="200" customFormat="false" ht="13.5" hidden="false" customHeight="false" outlineLevel="0" collapsed="false">
      <c r="C200" s="1072" t="s">
        <v>544</v>
      </c>
      <c r="D200" s="1073" t="s">
        <v>978</v>
      </c>
      <c r="F200" s="1072" t="s">
        <v>979</v>
      </c>
      <c r="G200" s="1077" t="n">
        <v>10.42</v>
      </c>
      <c r="H200" s="1077" t="n">
        <v>10.33</v>
      </c>
      <c r="I200" s="1073" t="n">
        <v>10.27</v>
      </c>
    </row>
    <row r="201" customFormat="false" ht="13.5" hidden="false" customHeight="false" outlineLevel="0" collapsed="false">
      <c r="C201" s="1072" t="s">
        <v>544</v>
      </c>
      <c r="D201" s="1073" t="s">
        <v>980</v>
      </c>
      <c r="F201" s="1072" t="s">
        <v>981</v>
      </c>
      <c r="G201" s="1077" t="n">
        <v>10.42</v>
      </c>
      <c r="H201" s="1077" t="n">
        <v>10.33</v>
      </c>
      <c r="I201" s="1073" t="n">
        <v>10.27</v>
      </c>
    </row>
    <row r="202" customFormat="false" ht="13.5" hidden="false" customHeight="false" outlineLevel="0" collapsed="false">
      <c r="C202" s="1072" t="s">
        <v>544</v>
      </c>
      <c r="D202" s="1073" t="s">
        <v>982</v>
      </c>
      <c r="F202" s="1072" t="s">
        <v>983</v>
      </c>
      <c r="G202" s="1077" t="n">
        <v>10.42</v>
      </c>
      <c r="H202" s="1077" t="n">
        <v>10.33</v>
      </c>
      <c r="I202" s="1073" t="n">
        <v>10.27</v>
      </c>
    </row>
    <row r="203" customFormat="false" ht="13.5" hidden="false" customHeight="false" outlineLevel="0" collapsed="false">
      <c r="C203" s="1072" t="s">
        <v>544</v>
      </c>
      <c r="D203" s="1073" t="s">
        <v>984</v>
      </c>
      <c r="F203" s="1072" t="s">
        <v>985</v>
      </c>
      <c r="G203" s="1077" t="n">
        <v>10.42</v>
      </c>
      <c r="H203" s="1077" t="n">
        <v>10.33</v>
      </c>
      <c r="I203" s="1073" t="n">
        <v>10.27</v>
      </c>
    </row>
    <row r="204" customFormat="false" ht="13.5" hidden="false" customHeight="false" outlineLevel="0" collapsed="false">
      <c r="C204" s="1072" t="s">
        <v>544</v>
      </c>
      <c r="D204" s="1073" t="s">
        <v>986</v>
      </c>
      <c r="F204" s="1072" t="s">
        <v>987</v>
      </c>
      <c r="G204" s="1077" t="n">
        <v>10.42</v>
      </c>
      <c r="H204" s="1077" t="n">
        <v>10.33</v>
      </c>
      <c r="I204" s="1073" t="n">
        <v>10.27</v>
      </c>
    </row>
    <row r="205" customFormat="false" ht="13.5" hidden="false" customHeight="false" outlineLevel="0" collapsed="false">
      <c r="C205" s="1072" t="s">
        <v>544</v>
      </c>
      <c r="D205" s="1073" t="s">
        <v>988</v>
      </c>
      <c r="F205" s="1072" t="s">
        <v>989</v>
      </c>
      <c r="G205" s="1077" t="n">
        <v>10.42</v>
      </c>
      <c r="H205" s="1077" t="n">
        <v>10.33</v>
      </c>
      <c r="I205" s="1073" t="n">
        <v>10.27</v>
      </c>
    </row>
    <row r="206" customFormat="false" ht="13.5" hidden="false" customHeight="false" outlineLevel="0" collapsed="false">
      <c r="C206" s="1072" t="s">
        <v>544</v>
      </c>
      <c r="D206" s="1073" t="s">
        <v>990</v>
      </c>
      <c r="F206" s="1072" t="s">
        <v>991</v>
      </c>
      <c r="G206" s="1077" t="n">
        <v>10.42</v>
      </c>
      <c r="H206" s="1077" t="n">
        <v>10.33</v>
      </c>
      <c r="I206" s="1073" t="n">
        <v>10.27</v>
      </c>
    </row>
    <row r="207" customFormat="false" ht="13.5" hidden="false" customHeight="false" outlineLevel="0" collapsed="false">
      <c r="C207" s="1072" t="s">
        <v>544</v>
      </c>
      <c r="D207" s="1073" t="s">
        <v>992</v>
      </c>
      <c r="F207" s="1072" t="s">
        <v>993</v>
      </c>
      <c r="G207" s="1077" t="n">
        <v>10.42</v>
      </c>
      <c r="H207" s="1077" t="n">
        <v>10.33</v>
      </c>
      <c r="I207" s="1073" t="n">
        <v>10.27</v>
      </c>
    </row>
    <row r="208" customFormat="false" ht="13.5" hidden="false" customHeight="false" outlineLevel="0" collapsed="false">
      <c r="C208" s="1072" t="s">
        <v>544</v>
      </c>
      <c r="D208" s="1073" t="s">
        <v>994</v>
      </c>
      <c r="F208" s="1072" t="s">
        <v>995</v>
      </c>
      <c r="G208" s="1077" t="n">
        <v>10.42</v>
      </c>
      <c r="H208" s="1077" t="n">
        <v>10.33</v>
      </c>
      <c r="I208" s="1073" t="n">
        <v>10.27</v>
      </c>
    </row>
    <row r="209" customFormat="false" ht="13.5" hidden="false" customHeight="false" outlineLevel="0" collapsed="false">
      <c r="C209" s="1072" t="s">
        <v>544</v>
      </c>
      <c r="D209" s="1073" t="s">
        <v>996</v>
      </c>
      <c r="F209" s="1072" t="s">
        <v>997</v>
      </c>
      <c r="G209" s="1077" t="n">
        <v>10.42</v>
      </c>
      <c r="H209" s="1077" t="n">
        <v>10.33</v>
      </c>
      <c r="I209" s="1073" t="n">
        <v>10.27</v>
      </c>
    </row>
    <row r="210" customFormat="false" ht="13.5" hidden="false" customHeight="false" outlineLevel="0" collapsed="false">
      <c r="C210" s="1072" t="s">
        <v>544</v>
      </c>
      <c r="D210" s="1073" t="s">
        <v>998</v>
      </c>
      <c r="F210" s="1072" t="s">
        <v>999</v>
      </c>
      <c r="G210" s="1077" t="n">
        <v>10.42</v>
      </c>
      <c r="H210" s="1077" t="n">
        <v>10.33</v>
      </c>
      <c r="I210" s="1073" t="n">
        <v>10.27</v>
      </c>
    </row>
    <row r="211" customFormat="false" ht="13.5" hidden="false" customHeight="false" outlineLevel="0" collapsed="false">
      <c r="C211" s="1072" t="s">
        <v>544</v>
      </c>
      <c r="D211" s="1073" t="s">
        <v>1000</v>
      </c>
      <c r="F211" s="1072" t="s">
        <v>1001</v>
      </c>
      <c r="G211" s="1077" t="n">
        <v>10.42</v>
      </c>
      <c r="H211" s="1077" t="n">
        <v>10.33</v>
      </c>
      <c r="I211" s="1073" t="n">
        <v>10.27</v>
      </c>
    </row>
    <row r="212" customFormat="false" ht="13.5" hidden="false" customHeight="false" outlineLevel="0" collapsed="false">
      <c r="C212" s="1072" t="s">
        <v>544</v>
      </c>
      <c r="D212" s="1073" t="s">
        <v>1002</v>
      </c>
      <c r="F212" s="1072" t="s">
        <v>1003</v>
      </c>
      <c r="G212" s="1077" t="n">
        <v>10.42</v>
      </c>
      <c r="H212" s="1077" t="n">
        <v>10.33</v>
      </c>
      <c r="I212" s="1073" t="n">
        <v>10.27</v>
      </c>
    </row>
    <row r="213" customFormat="false" ht="13.5" hidden="false" customHeight="false" outlineLevel="0" collapsed="false">
      <c r="C213" s="1072" t="s">
        <v>544</v>
      </c>
      <c r="D213" s="1073" t="s">
        <v>1004</v>
      </c>
      <c r="F213" s="1072" t="s">
        <v>1005</v>
      </c>
      <c r="G213" s="1077" t="n">
        <v>10.42</v>
      </c>
      <c r="H213" s="1077" t="n">
        <v>10.33</v>
      </c>
      <c r="I213" s="1073" t="n">
        <v>10.27</v>
      </c>
    </row>
    <row r="214" customFormat="false" ht="13.5" hidden="false" customHeight="false" outlineLevel="0" collapsed="false">
      <c r="C214" s="1072" t="s">
        <v>544</v>
      </c>
      <c r="D214" s="1073" t="s">
        <v>1006</v>
      </c>
      <c r="F214" s="1072" t="s">
        <v>1007</v>
      </c>
      <c r="G214" s="1077" t="n">
        <v>10.42</v>
      </c>
      <c r="H214" s="1077" t="n">
        <v>10.33</v>
      </c>
      <c r="I214" s="1073" t="n">
        <v>10.27</v>
      </c>
    </row>
    <row r="215" customFormat="false" ht="13.5" hidden="false" customHeight="false" outlineLevel="0" collapsed="false">
      <c r="C215" s="1072" t="s">
        <v>544</v>
      </c>
      <c r="D215" s="1073" t="s">
        <v>1008</v>
      </c>
      <c r="F215" s="1072" t="s">
        <v>1009</v>
      </c>
      <c r="G215" s="1077" t="n">
        <v>10.42</v>
      </c>
      <c r="H215" s="1077" t="n">
        <v>10.33</v>
      </c>
      <c r="I215" s="1073" t="n">
        <v>10.27</v>
      </c>
    </row>
    <row r="216" customFormat="false" ht="13.5" hidden="false" customHeight="false" outlineLevel="0" collapsed="false">
      <c r="C216" s="1072" t="s">
        <v>544</v>
      </c>
      <c r="D216" s="1073" t="s">
        <v>1010</v>
      </c>
      <c r="F216" s="1072" t="s">
        <v>1011</v>
      </c>
      <c r="G216" s="1077" t="n">
        <v>10.42</v>
      </c>
      <c r="H216" s="1077" t="n">
        <v>10.33</v>
      </c>
      <c r="I216" s="1073" t="n">
        <v>10.27</v>
      </c>
    </row>
    <row r="217" customFormat="false" ht="13.5" hidden="false" customHeight="false" outlineLevel="0" collapsed="false">
      <c r="C217" s="1072" t="s">
        <v>544</v>
      </c>
      <c r="D217" s="1073" t="s">
        <v>1012</v>
      </c>
      <c r="F217" s="1072" t="s">
        <v>1013</v>
      </c>
      <c r="G217" s="1077" t="n">
        <v>10.42</v>
      </c>
      <c r="H217" s="1077" t="n">
        <v>10.33</v>
      </c>
      <c r="I217" s="1073" t="n">
        <v>10.27</v>
      </c>
    </row>
    <row r="218" customFormat="false" ht="13.5" hidden="false" customHeight="false" outlineLevel="0" collapsed="false">
      <c r="C218" s="1072" t="s">
        <v>544</v>
      </c>
      <c r="D218" s="1073" t="s">
        <v>1014</v>
      </c>
      <c r="F218" s="1072" t="s">
        <v>1015</v>
      </c>
      <c r="G218" s="1077" t="n">
        <v>10.42</v>
      </c>
      <c r="H218" s="1077" t="n">
        <v>10.33</v>
      </c>
      <c r="I218" s="1073" t="n">
        <v>10.27</v>
      </c>
    </row>
    <row r="219" customFormat="false" ht="13.5" hidden="false" customHeight="false" outlineLevel="0" collapsed="false">
      <c r="C219" s="1072" t="s">
        <v>544</v>
      </c>
      <c r="D219" s="1073" t="s">
        <v>1016</v>
      </c>
      <c r="F219" s="1072" t="s">
        <v>1017</v>
      </c>
      <c r="G219" s="1077" t="n">
        <v>10.42</v>
      </c>
      <c r="H219" s="1077" t="n">
        <v>10.33</v>
      </c>
      <c r="I219" s="1073" t="n">
        <v>10.27</v>
      </c>
    </row>
    <row r="220" customFormat="false" ht="13.5" hidden="false" customHeight="false" outlineLevel="0" collapsed="false">
      <c r="C220" s="1072" t="s">
        <v>544</v>
      </c>
      <c r="D220" s="1073" t="s">
        <v>1018</v>
      </c>
      <c r="F220" s="1072" t="s">
        <v>1019</v>
      </c>
      <c r="G220" s="1077" t="n">
        <v>10.42</v>
      </c>
      <c r="H220" s="1077" t="n">
        <v>10.33</v>
      </c>
      <c r="I220" s="1073" t="n">
        <v>10.27</v>
      </c>
    </row>
    <row r="221" customFormat="false" ht="13.5" hidden="false" customHeight="false" outlineLevel="0" collapsed="false">
      <c r="C221" s="1072" t="s">
        <v>544</v>
      </c>
      <c r="D221" s="1073" t="s">
        <v>1020</v>
      </c>
      <c r="F221" s="1072" t="s">
        <v>1021</v>
      </c>
      <c r="G221" s="1077" t="n">
        <v>10.42</v>
      </c>
      <c r="H221" s="1077" t="n">
        <v>10.33</v>
      </c>
      <c r="I221" s="1073" t="n">
        <v>10.27</v>
      </c>
    </row>
    <row r="222" customFormat="false" ht="13.5" hidden="false" customHeight="false" outlineLevel="0" collapsed="false">
      <c r="C222" s="1072" t="s">
        <v>544</v>
      </c>
      <c r="D222" s="1073" t="s">
        <v>1022</v>
      </c>
      <c r="F222" s="1072" t="s">
        <v>1023</v>
      </c>
      <c r="G222" s="1077" t="n">
        <v>10.42</v>
      </c>
      <c r="H222" s="1077" t="n">
        <v>10.33</v>
      </c>
      <c r="I222" s="1073" t="n">
        <v>10.27</v>
      </c>
    </row>
    <row r="223" customFormat="false" ht="13.5" hidden="false" customHeight="false" outlineLevel="0" collapsed="false">
      <c r="C223" s="1072" t="s">
        <v>544</v>
      </c>
      <c r="D223" s="1073" t="s">
        <v>1024</v>
      </c>
      <c r="F223" s="1072" t="s">
        <v>1025</v>
      </c>
      <c r="G223" s="1077" t="n">
        <v>10.42</v>
      </c>
      <c r="H223" s="1077" t="n">
        <v>10.33</v>
      </c>
      <c r="I223" s="1073" t="n">
        <v>10.27</v>
      </c>
    </row>
    <row r="224" customFormat="false" ht="13.5" hidden="false" customHeight="false" outlineLevel="0" collapsed="false">
      <c r="C224" s="1072" t="s">
        <v>544</v>
      </c>
      <c r="D224" s="1073" t="s">
        <v>1026</v>
      </c>
      <c r="F224" s="1072" t="s">
        <v>1027</v>
      </c>
      <c r="G224" s="1077" t="n">
        <v>10.42</v>
      </c>
      <c r="H224" s="1077" t="n">
        <v>10.33</v>
      </c>
      <c r="I224" s="1073" t="n">
        <v>10.27</v>
      </c>
    </row>
    <row r="225" customFormat="false" ht="13.5" hidden="false" customHeight="false" outlineLevel="0" collapsed="false">
      <c r="C225" s="1072" t="s">
        <v>544</v>
      </c>
      <c r="D225" s="1073" t="s">
        <v>1028</v>
      </c>
      <c r="F225" s="1072" t="s">
        <v>1029</v>
      </c>
      <c r="G225" s="1077" t="n">
        <v>10.42</v>
      </c>
      <c r="H225" s="1077" t="n">
        <v>10.33</v>
      </c>
      <c r="I225" s="1073" t="n">
        <v>10.27</v>
      </c>
    </row>
    <row r="226" customFormat="false" ht="13.5" hidden="false" customHeight="false" outlineLevel="0" collapsed="false">
      <c r="C226" s="1072" t="s">
        <v>544</v>
      </c>
      <c r="D226" s="1073" t="s">
        <v>1030</v>
      </c>
      <c r="F226" s="1072" t="s">
        <v>1031</v>
      </c>
      <c r="G226" s="1077" t="n">
        <v>10.42</v>
      </c>
      <c r="H226" s="1077" t="n">
        <v>10.33</v>
      </c>
      <c r="I226" s="1073" t="n">
        <v>10.27</v>
      </c>
    </row>
    <row r="227" customFormat="false" ht="13.5" hidden="false" customHeight="false" outlineLevel="0" collapsed="false">
      <c r="C227" s="1072" t="s">
        <v>544</v>
      </c>
      <c r="D227" s="1073" t="s">
        <v>1032</v>
      </c>
      <c r="F227" s="1072" t="s">
        <v>1033</v>
      </c>
      <c r="G227" s="1077" t="n">
        <v>10.42</v>
      </c>
      <c r="H227" s="1077" t="n">
        <v>10.33</v>
      </c>
      <c r="I227" s="1073" t="n">
        <v>10.27</v>
      </c>
    </row>
    <row r="228" customFormat="false" ht="13.5" hidden="false" customHeight="false" outlineLevel="0" collapsed="false">
      <c r="C228" s="1072" t="s">
        <v>546</v>
      </c>
      <c r="D228" s="1073" t="s">
        <v>1034</v>
      </c>
      <c r="F228" s="1072" t="s">
        <v>1035</v>
      </c>
      <c r="G228" s="1077" t="n">
        <v>10.42</v>
      </c>
      <c r="H228" s="1077" t="n">
        <v>10.33</v>
      </c>
      <c r="I228" s="1073" t="n">
        <v>10.27</v>
      </c>
    </row>
    <row r="229" customFormat="false" ht="13.5" hidden="false" customHeight="false" outlineLevel="0" collapsed="false">
      <c r="C229" s="1072" t="s">
        <v>546</v>
      </c>
      <c r="D229" s="1073" t="s">
        <v>1036</v>
      </c>
      <c r="F229" s="1072" t="s">
        <v>1037</v>
      </c>
      <c r="G229" s="1077" t="n">
        <v>10.42</v>
      </c>
      <c r="H229" s="1077" t="n">
        <v>10.33</v>
      </c>
      <c r="I229" s="1073" t="n">
        <v>10.27</v>
      </c>
    </row>
    <row r="230" customFormat="false" ht="13.5" hidden="false" customHeight="false" outlineLevel="0" collapsed="false">
      <c r="C230" s="1072" t="s">
        <v>546</v>
      </c>
      <c r="D230" s="1073" t="s">
        <v>1038</v>
      </c>
      <c r="F230" s="1072" t="s">
        <v>1039</v>
      </c>
      <c r="G230" s="1077" t="n">
        <v>10.42</v>
      </c>
      <c r="H230" s="1077" t="n">
        <v>10.33</v>
      </c>
      <c r="I230" s="1073" t="n">
        <v>10.27</v>
      </c>
    </row>
    <row r="231" customFormat="false" ht="13.5" hidden="false" customHeight="false" outlineLevel="0" collapsed="false">
      <c r="C231" s="1072" t="s">
        <v>546</v>
      </c>
      <c r="D231" s="1073" t="s">
        <v>1040</v>
      </c>
      <c r="F231" s="1072" t="s">
        <v>1041</v>
      </c>
      <c r="G231" s="1077" t="n">
        <v>10.42</v>
      </c>
      <c r="H231" s="1077" t="n">
        <v>10.33</v>
      </c>
      <c r="I231" s="1073" t="n">
        <v>10.27</v>
      </c>
    </row>
    <row r="232" customFormat="false" ht="13.5" hidden="false" customHeight="false" outlineLevel="0" collapsed="false">
      <c r="C232" s="1072" t="s">
        <v>546</v>
      </c>
      <c r="D232" s="1073" t="s">
        <v>1042</v>
      </c>
      <c r="F232" s="1072" t="s">
        <v>1043</v>
      </c>
      <c r="G232" s="1077" t="n">
        <v>10.42</v>
      </c>
      <c r="H232" s="1077" t="n">
        <v>10.33</v>
      </c>
      <c r="I232" s="1073" t="n">
        <v>10.27</v>
      </c>
    </row>
    <row r="233" customFormat="false" ht="13.5" hidden="false" customHeight="false" outlineLevel="0" collapsed="false">
      <c r="C233" s="1072" t="s">
        <v>546</v>
      </c>
      <c r="D233" s="1073" t="s">
        <v>1044</v>
      </c>
      <c r="F233" s="1072" t="s">
        <v>1045</v>
      </c>
      <c r="G233" s="1077" t="n">
        <v>10.42</v>
      </c>
      <c r="H233" s="1077" t="n">
        <v>10.33</v>
      </c>
      <c r="I233" s="1073" t="n">
        <v>10.27</v>
      </c>
    </row>
    <row r="234" customFormat="false" ht="13.5" hidden="false" customHeight="false" outlineLevel="0" collapsed="false">
      <c r="C234" s="1072" t="s">
        <v>546</v>
      </c>
      <c r="D234" s="1073" t="s">
        <v>1046</v>
      </c>
      <c r="F234" s="1072" t="s">
        <v>1047</v>
      </c>
      <c r="G234" s="1077" t="n">
        <v>10.42</v>
      </c>
      <c r="H234" s="1077" t="n">
        <v>10.33</v>
      </c>
      <c r="I234" s="1073" t="n">
        <v>10.27</v>
      </c>
    </row>
    <row r="235" customFormat="false" ht="13.5" hidden="false" customHeight="false" outlineLevel="0" collapsed="false">
      <c r="C235" s="1072" t="s">
        <v>546</v>
      </c>
      <c r="D235" s="1073" t="s">
        <v>1048</v>
      </c>
      <c r="F235" s="1072" t="s">
        <v>1049</v>
      </c>
      <c r="G235" s="1077" t="n">
        <v>10.42</v>
      </c>
      <c r="H235" s="1077" t="n">
        <v>10.33</v>
      </c>
      <c r="I235" s="1073" t="n">
        <v>10.27</v>
      </c>
    </row>
    <row r="236" customFormat="false" ht="13.5" hidden="false" customHeight="false" outlineLevel="0" collapsed="false">
      <c r="C236" s="1072" t="s">
        <v>546</v>
      </c>
      <c r="D236" s="1073" t="s">
        <v>1050</v>
      </c>
      <c r="F236" s="1072" t="s">
        <v>1051</v>
      </c>
      <c r="G236" s="1077" t="n">
        <v>10.42</v>
      </c>
      <c r="H236" s="1077" t="n">
        <v>10.33</v>
      </c>
      <c r="I236" s="1073" t="n">
        <v>10.27</v>
      </c>
    </row>
    <row r="237" customFormat="false" ht="13.5" hidden="false" customHeight="false" outlineLevel="0" collapsed="false">
      <c r="C237" s="1072" t="s">
        <v>546</v>
      </c>
      <c r="D237" s="1073" t="s">
        <v>1052</v>
      </c>
      <c r="F237" s="1072" t="s">
        <v>1053</v>
      </c>
      <c r="G237" s="1077" t="n">
        <v>10.42</v>
      </c>
      <c r="H237" s="1077" t="n">
        <v>10.33</v>
      </c>
      <c r="I237" s="1073" t="n">
        <v>10.27</v>
      </c>
    </row>
    <row r="238" customFormat="false" ht="13.5" hidden="false" customHeight="false" outlineLevel="0" collapsed="false">
      <c r="C238" s="1072" t="s">
        <v>546</v>
      </c>
      <c r="D238" s="1073" t="s">
        <v>1054</v>
      </c>
      <c r="F238" s="1072" t="s">
        <v>1055</v>
      </c>
      <c r="G238" s="1077" t="n">
        <v>10.42</v>
      </c>
      <c r="H238" s="1077" t="n">
        <v>10.33</v>
      </c>
      <c r="I238" s="1073" t="n">
        <v>10.27</v>
      </c>
    </row>
    <row r="239" customFormat="false" ht="13.5" hidden="false" customHeight="false" outlineLevel="0" collapsed="false">
      <c r="C239" s="1072" t="s">
        <v>546</v>
      </c>
      <c r="D239" s="1073" t="s">
        <v>1056</v>
      </c>
      <c r="F239" s="1072" t="s">
        <v>1057</v>
      </c>
      <c r="G239" s="1077" t="n">
        <v>10.42</v>
      </c>
      <c r="H239" s="1077" t="n">
        <v>10.33</v>
      </c>
      <c r="I239" s="1073" t="n">
        <v>10.27</v>
      </c>
    </row>
    <row r="240" customFormat="false" ht="13.5" hidden="false" customHeight="false" outlineLevel="0" collapsed="false">
      <c r="C240" s="1072" t="s">
        <v>546</v>
      </c>
      <c r="D240" s="1073" t="s">
        <v>1058</v>
      </c>
      <c r="F240" s="1072" t="s">
        <v>1059</v>
      </c>
      <c r="G240" s="1077" t="n">
        <v>10.42</v>
      </c>
      <c r="H240" s="1077" t="n">
        <v>10.33</v>
      </c>
      <c r="I240" s="1073" t="n">
        <v>10.27</v>
      </c>
    </row>
    <row r="241" customFormat="false" ht="13.5" hidden="false" customHeight="false" outlineLevel="0" collapsed="false">
      <c r="C241" s="1072" t="s">
        <v>546</v>
      </c>
      <c r="D241" s="1073" t="s">
        <v>1060</v>
      </c>
      <c r="F241" s="1072" t="s">
        <v>1061</v>
      </c>
      <c r="G241" s="1077" t="n">
        <v>10.42</v>
      </c>
      <c r="H241" s="1077" t="n">
        <v>10.33</v>
      </c>
      <c r="I241" s="1073" t="n">
        <v>10.27</v>
      </c>
    </row>
    <row r="242" customFormat="false" ht="13.5" hidden="false" customHeight="false" outlineLevel="0" collapsed="false">
      <c r="C242" s="1072" t="s">
        <v>546</v>
      </c>
      <c r="D242" s="1073" t="s">
        <v>1062</v>
      </c>
      <c r="F242" s="1072" t="s">
        <v>1063</v>
      </c>
      <c r="G242" s="1077" t="n">
        <v>10.42</v>
      </c>
      <c r="H242" s="1077" t="n">
        <v>10.33</v>
      </c>
      <c r="I242" s="1073" t="n">
        <v>10.27</v>
      </c>
    </row>
    <row r="243" customFormat="false" ht="13.5" hidden="false" customHeight="false" outlineLevel="0" collapsed="false">
      <c r="C243" s="1072" t="s">
        <v>546</v>
      </c>
      <c r="D243" s="1073" t="s">
        <v>1064</v>
      </c>
      <c r="F243" s="1072" t="s">
        <v>1065</v>
      </c>
      <c r="G243" s="1077" t="n">
        <v>10.42</v>
      </c>
      <c r="H243" s="1077" t="n">
        <v>10.33</v>
      </c>
      <c r="I243" s="1073" t="n">
        <v>10.27</v>
      </c>
    </row>
    <row r="244" customFormat="false" ht="13.5" hidden="false" customHeight="false" outlineLevel="0" collapsed="false">
      <c r="C244" s="1072" t="s">
        <v>546</v>
      </c>
      <c r="D244" s="1073" t="s">
        <v>1066</v>
      </c>
      <c r="F244" s="1072" t="s">
        <v>1067</v>
      </c>
      <c r="G244" s="1077" t="n">
        <v>10.42</v>
      </c>
      <c r="H244" s="1077" t="n">
        <v>10.33</v>
      </c>
      <c r="I244" s="1073" t="n">
        <v>10.27</v>
      </c>
    </row>
    <row r="245" customFormat="false" ht="13.5" hidden="false" customHeight="false" outlineLevel="0" collapsed="false">
      <c r="C245" s="1072" t="s">
        <v>546</v>
      </c>
      <c r="D245" s="1073" t="s">
        <v>1068</v>
      </c>
      <c r="F245" s="1072" t="s">
        <v>1069</v>
      </c>
      <c r="G245" s="1077" t="n">
        <v>10.42</v>
      </c>
      <c r="H245" s="1077" t="n">
        <v>10.33</v>
      </c>
      <c r="I245" s="1073" t="n">
        <v>10.27</v>
      </c>
    </row>
    <row r="246" customFormat="false" ht="13.5" hidden="false" customHeight="false" outlineLevel="0" collapsed="false">
      <c r="C246" s="1072" t="s">
        <v>546</v>
      </c>
      <c r="D246" s="1073" t="s">
        <v>1070</v>
      </c>
      <c r="F246" s="1072" t="s">
        <v>1071</v>
      </c>
      <c r="G246" s="1077" t="n">
        <v>10.42</v>
      </c>
      <c r="H246" s="1077" t="n">
        <v>10.33</v>
      </c>
      <c r="I246" s="1073" t="n">
        <v>10.27</v>
      </c>
    </row>
    <row r="247" customFormat="false" ht="13.5" hidden="false" customHeight="false" outlineLevel="0" collapsed="false">
      <c r="C247" s="1072" t="s">
        <v>546</v>
      </c>
      <c r="D247" s="1073" t="s">
        <v>1072</v>
      </c>
      <c r="F247" s="1072" t="s">
        <v>1073</v>
      </c>
      <c r="G247" s="1077" t="n">
        <v>10.42</v>
      </c>
      <c r="H247" s="1077" t="n">
        <v>10.33</v>
      </c>
      <c r="I247" s="1073" t="n">
        <v>10.27</v>
      </c>
    </row>
    <row r="248" customFormat="false" ht="13.5" hidden="false" customHeight="false" outlineLevel="0" collapsed="false">
      <c r="C248" s="1072" t="s">
        <v>546</v>
      </c>
      <c r="D248" s="1073" t="s">
        <v>1074</v>
      </c>
      <c r="F248" s="1072" t="s">
        <v>1075</v>
      </c>
      <c r="G248" s="1077" t="n">
        <v>10.42</v>
      </c>
      <c r="H248" s="1077" t="n">
        <v>10.33</v>
      </c>
      <c r="I248" s="1073" t="n">
        <v>10.27</v>
      </c>
    </row>
    <row r="249" customFormat="false" ht="13.5" hidden="false" customHeight="false" outlineLevel="0" collapsed="false">
      <c r="C249" s="1072" t="s">
        <v>546</v>
      </c>
      <c r="D249" s="1073" t="s">
        <v>1076</v>
      </c>
      <c r="F249" s="1072" t="s">
        <v>1077</v>
      </c>
      <c r="G249" s="1077" t="n">
        <v>10.42</v>
      </c>
      <c r="H249" s="1077" t="n">
        <v>10.33</v>
      </c>
      <c r="I249" s="1073" t="n">
        <v>10.27</v>
      </c>
    </row>
    <row r="250" customFormat="false" ht="13.5" hidden="false" customHeight="false" outlineLevel="0" collapsed="false">
      <c r="C250" s="1072" t="s">
        <v>546</v>
      </c>
      <c r="D250" s="1073" t="s">
        <v>1078</v>
      </c>
      <c r="F250" s="1072" t="s">
        <v>1079</v>
      </c>
      <c r="G250" s="1077" t="n">
        <v>10.42</v>
      </c>
      <c r="H250" s="1077" t="n">
        <v>10.33</v>
      </c>
      <c r="I250" s="1073" t="n">
        <v>10.27</v>
      </c>
    </row>
    <row r="251" customFormat="false" ht="13.5" hidden="false" customHeight="false" outlineLevel="0" collapsed="false">
      <c r="C251" s="1072" t="s">
        <v>546</v>
      </c>
      <c r="D251" s="1073" t="s">
        <v>1080</v>
      </c>
      <c r="F251" s="1072" t="s">
        <v>1081</v>
      </c>
      <c r="G251" s="1077" t="n">
        <v>10.42</v>
      </c>
      <c r="H251" s="1077" t="n">
        <v>10.33</v>
      </c>
      <c r="I251" s="1073" t="n">
        <v>10.27</v>
      </c>
    </row>
    <row r="252" customFormat="false" ht="13.5" hidden="false" customHeight="false" outlineLevel="0" collapsed="false">
      <c r="C252" s="1072" t="s">
        <v>546</v>
      </c>
      <c r="D252" s="1073" t="s">
        <v>1082</v>
      </c>
      <c r="F252" s="1072" t="s">
        <v>1083</v>
      </c>
      <c r="G252" s="1077" t="n">
        <v>10.42</v>
      </c>
      <c r="H252" s="1077" t="n">
        <v>10.33</v>
      </c>
      <c r="I252" s="1073" t="n">
        <v>10.27</v>
      </c>
    </row>
    <row r="253" customFormat="false" ht="13.5" hidden="false" customHeight="false" outlineLevel="0" collapsed="false">
      <c r="C253" s="1072" t="s">
        <v>546</v>
      </c>
      <c r="D253" s="1073" t="s">
        <v>1084</v>
      </c>
      <c r="F253" s="1072" t="s">
        <v>1085</v>
      </c>
      <c r="G253" s="1077" t="n">
        <v>10.42</v>
      </c>
      <c r="H253" s="1077" t="n">
        <v>10.33</v>
      </c>
      <c r="I253" s="1073" t="n">
        <v>10.27</v>
      </c>
    </row>
    <row r="254" customFormat="false" ht="13.5" hidden="false" customHeight="false" outlineLevel="0" collapsed="false">
      <c r="C254" s="1072" t="s">
        <v>546</v>
      </c>
      <c r="D254" s="1073" t="s">
        <v>1086</v>
      </c>
      <c r="F254" s="1072" t="s">
        <v>1087</v>
      </c>
      <c r="G254" s="1077" t="n">
        <v>10.42</v>
      </c>
      <c r="H254" s="1077" t="n">
        <v>10.33</v>
      </c>
      <c r="I254" s="1073" t="n">
        <v>10.27</v>
      </c>
    </row>
    <row r="255" customFormat="false" ht="13.5" hidden="false" customHeight="false" outlineLevel="0" collapsed="false">
      <c r="C255" s="1072" t="s">
        <v>546</v>
      </c>
      <c r="D255" s="1073" t="s">
        <v>1088</v>
      </c>
      <c r="F255" s="1072" t="s">
        <v>1089</v>
      </c>
      <c r="G255" s="1077" t="n">
        <v>10.42</v>
      </c>
      <c r="H255" s="1077" t="n">
        <v>10.33</v>
      </c>
      <c r="I255" s="1073" t="n">
        <v>10.27</v>
      </c>
    </row>
    <row r="256" customFormat="false" ht="13.5" hidden="false" customHeight="false" outlineLevel="0" collapsed="false">
      <c r="C256" s="1072" t="s">
        <v>546</v>
      </c>
      <c r="D256" s="1073" t="s">
        <v>1090</v>
      </c>
      <c r="F256" s="1072" t="s">
        <v>1091</v>
      </c>
      <c r="G256" s="1077" t="n">
        <v>10.42</v>
      </c>
      <c r="H256" s="1077" t="n">
        <v>10.33</v>
      </c>
      <c r="I256" s="1073" t="n">
        <v>10.27</v>
      </c>
    </row>
    <row r="257" customFormat="false" ht="13.5" hidden="false" customHeight="false" outlineLevel="0" collapsed="false">
      <c r="C257" s="1072" t="s">
        <v>546</v>
      </c>
      <c r="D257" s="1073" t="s">
        <v>1092</v>
      </c>
      <c r="F257" s="1072" t="s">
        <v>1093</v>
      </c>
      <c r="G257" s="1077" t="n">
        <v>10.42</v>
      </c>
      <c r="H257" s="1077" t="n">
        <v>10.33</v>
      </c>
      <c r="I257" s="1073" t="n">
        <v>10.27</v>
      </c>
    </row>
    <row r="258" customFormat="false" ht="13.5" hidden="false" customHeight="false" outlineLevel="0" collapsed="false">
      <c r="C258" s="1072" t="s">
        <v>546</v>
      </c>
      <c r="D258" s="1073" t="s">
        <v>1094</v>
      </c>
      <c r="F258" s="1072" t="s">
        <v>1095</v>
      </c>
      <c r="G258" s="1077" t="n">
        <v>10.42</v>
      </c>
      <c r="H258" s="1077" t="n">
        <v>10.33</v>
      </c>
      <c r="I258" s="1073" t="n">
        <v>10.27</v>
      </c>
    </row>
    <row r="259" customFormat="false" ht="13.5" hidden="false" customHeight="false" outlineLevel="0" collapsed="false">
      <c r="C259" s="1072" t="s">
        <v>546</v>
      </c>
      <c r="D259" s="1073" t="s">
        <v>1096</v>
      </c>
      <c r="F259" s="1072" t="s">
        <v>1097</v>
      </c>
      <c r="G259" s="1077" t="n">
        <v>10.42</v>
      </c>
      <c r="H259" s="1077" t="n">
        <v>10.33</v>
      </c>
      <c r="I259" s="1073" t="n">
        <v>10.27</v>
      </c>
    </row>
    <row r="260" customFormat="false" ht="13.5" hidden="false" customHeight="false" outlineLevel="0" collapsed="false">
      <c r="C260" s="1072" t="s">
        <v>546</v>
      </c>
      <c r="D260" s="1073" t="s">
        <v>1098</v>
      </c>
      <c r="F260" s="1072" t="s">
        <v>1099</v>
      </c>
      <c r="G260" s="1077" t="n">
        <v>10.42</v>
      </c>
      <c r="H260" s="1077" t="n">
        <v>10.33</v>
      </c>
      <c r="I260" s="1073" t="n">
        <v>10.27</v>
      </c>
    </row>
    <row r="261" customFormat="false" ht="13.5" hidden="false" customHeight="false" outlineLevel="0" collapsed="false">
      <c r="C261" s="1072" t="s">
        <v>549</v>
      </c>
      <c r="D261" s="1073" t="s">
        <v>870</v>
      </c>
      <c r="F261" s="1072" t="s">
        <v>1100</v>
      </c>
      <c r="G261" s="1077" t="n">
        <v>10.42</v>
      </c>
      <c r="H261" s="1077" t="n">
        <v>10.33</v>
      </c>
      <c r="I261" s="1073" t="n">
        <v>10.27</v>
      </c>
    </row>
    <row r="262" customFormat="false" ht="13.5" hidden="false" customHeight="false" outlineLevel="0" collapsed="false">
      <c r="C262" s="1072" t="s">
        <v>549</v>
      </c>
      <c r="D262" s="1073" t="s">
        <v>1101</v>
      </c>
      <c r="F262" s="1072" t="s">
        <v>1102</v>
      </c>
      <c r="G262" s="1077" t="n">
        <v>10.42</v>
      </c>
      <c r="H262" s="1077" t="n">
        <v>10.33</v>
      </c>
      <c r="I262" s="1073" t="n">
        <v>10.27</v>
      </c>
    </row>
    <row r="263" customFormat="false" ht="13.5" hidden="false" customHeight="false" outlineLevel="0" collapsed="false">
      <c r="C263" s="1072" t="s">
        <v>549</v>
      </c>
      <c r="D263" s="1073" t="s">
        <v>1103</v>
      </c>
      <c r="F263" s="1072" t="s">
        <v>1104</v>
      </c>
      <c r="G263" s="1077" t="n">
        <v>10.42</v>
      </c>
      <c r="H263" s="1077" t="n">
        <v>10.33</v>
      </c>
      <c r="I263" s="1073" t="n">
        <v>10.27</v>
      </c>
    </row>
    <row r="264" customFormat="false" ht="13.5" hidden="false" customHeight="false" outlineLevel="0" collapsed="false">
      <c r="C264" s="1072" t="s">
        <v>549</v>
      </c>
      <c r="D264" s="1073" t="s">
        <v>1105</v>
      </c>
      <c r="F264" s="1072" t="s">
        <v>1106</v>
      </c>
      <c r="G264" s="1077" t="n">
        <v>10.42</v>
      </c>
      <c r="H264" s="1077" t="n">
        <v>10.33</v>
      </c>
      <c r="I264" s="1073" t="n">
        <v>10.27</v>
      </c>
    </row>
    <row r="265" customFormat="false" ht="13.5" hidden="false" customHeight="false" outlineLevel="0" collapsed="false">
      <c r="C265" s="1072" t="s">
        <v>549</v>
      </c>
      <c r="D265" s="1073" t="s">
        <v>1107</v>
      </c>
      <c r="F265" s="1072" t="s">
        <v>1108</v>
      </c>
      <c r="G265" s="1077" t="n">
        <v>10.42</v>
      </c>
      <c r="H265" s="1077" t="n">
        <v>10.33</v>
      </c>
      <c r="I265" s="1073" t="n">
        <v>10.27</v>
      </c>
    </row>
    <row r="266" customFormat="false" ht="13.5" hidden="false" customHeight="false" outlineLevel="0" collapsed="false">
      <c r="C266" s="1072" t="s">
        <v>549</v>
      </c>
      <c r="D266" s="1073" t="s">
        <v>1109</v>
      </c>
      <c r="F266" s="1072" t="s">
        <v>1110</v>
      </c>
      <c r="G266" s="1077" t="n">
        <v>10.42</v>
      </c>
      <c r="H266" s="1077" t="n">
        <v>10.33</v>
      </c>
      <c r="I266" s="1073" t="n">
        <v>10.27</v>
      </c>
    </row>
    <row r="267" customFormat="false" ht="13.5" hidden="false" customHeight="false" outlineLevel="0" collapsed="false">
      <c r="C267" s="1072" t="s">
        <v>549</v>
      </c>
      <c r="D267" s="1073" t="s">
        <v>1111</v>
      </c>
      <c r="F267" s="1072" t="s">
        <v>1112</v>
      </c>
      <c r="G267" s="1077" t="n">
        <v>10.42</v>
      </c>
      <c r="H267" s="1077" t="n">
        <v>10.33</v>
      </c>
      <c r="I267" s="1073" t="n">
        <v>10.27</v>
      </c>
    </row>
    <row r="268" customFormat="false" ht="13.5" hidden="false" customHeight="false" outlineLevel="0" collapsed="false">
      <c r="C268" s="1072" t="s">
        <v>549</v>
      </c>
      <c r="D268" s="1073" t="s">
        <v>872</v>
      </c>
      <c r="F268" s="1072" t="s">
        <v>1113</v>
      </c>
      <c r="G268" s="1077" t="n">
        <v>10.42</v>
      </c>
      <c r="H268" s="1077" t="n">
        <v>10.33</v>
      </c>
      <c r="I268" s="1073" t="n">
        <v>10.27</v>
      </c>
    </row>
    <row r="269" customFormat="false" ht="13.5" hidden="false" customHeight="false" outlineLevel="0" collapsed="false">
      <c r="C269" s="1072" t="s">
        <v>549</v>
      </c>
      <c r="D269" s="1073" t="s">
        <v>1114</v>
      </c>
      <c r="F269" s="1072" t="s">
        <v>1115</v>
      </c>
      <c r="G269" s="1077" t="n">
        <v>10.42</v>
      </c>
      <c r="H269" s="1077" t="n">
        <v>10.33</v>
      </c>
      <c r="I269" s="1073" t="n">
        <v>10.27</v>
      </c>
    </row>
    <row r="270" customFormat="false" ht="13.5" hidden="false" customHeight="false" outlineLevel="0" collapsed="false">
      <c r="C270" s="1072" t="s">
        <v>549</v>
      </c>
      <c r="D270" s="1073" t="s">
        <v>1116</v>
      </c>
      <c r="F270" s="1072" t="s">
        <v>1117</v>
      </c>
      <c r="G270" s="1077" t="n">
        <v>10.42</v>
      </c>
      <c r="H270" s="1077" t="n">
        <v>10.33</v>
      </c>
      <c r="I270" s="1073" t="n">
        <v>10.27</v>
      </c>
    </row>
    <row r="271" customFormat="false" ht="13.5" hidden="false" customHeight="false" outlineLevel="0" collapsed="false">
      <c r="C271" s="1072" t="s">
        <v>549</v>
      </c>
      <c r="D271" s="1073" t="s">
        <v>1118</v>
      </c>
      <c r="F271" s="1072" t="s">
        <v>1119</v>
      </c>
      <c r="G271" s="1077" t="n">
        <v>10.42</v>
      </c>
      <c r="H271" s="1077" t="n">
        <v>10.33</v>
      </c>
      <c r="I271" s="1073" t="n">
        <v>10.27</v>
      </c>
    </row>
    <row r="272" customFormat="false" ht="13.5" hidden="false" customHeight="false" outlineLevel="0" collapsed="false">
      <c r="C272" s="1072" t="s">
        <v>549</v>
      </c>
      <c r="D272" s="1073" t="s">
        <v>1120</v>
      </c>
      <c r="F272" s="1072" t="s">
        <v>1121</v>
      </c>
      <c r="G272" s="1077" t="n">
        <v>10.42</v>
      </c>
      <c r="H272" s="1077" t="n">
        <v>10.33</v>
      </c>
      <c r="I272" s="1073" t="n">
        <v>10.27</v>
      </c>
    </row>
    <row r="273" customFormat="false" ht="13.5" hidden="false" customHeight="false" outlineLevel="0" collapsed="false">
      <c r="C273" s="1072" t="s">
        <v>549</v>
      </c>
      <c r="D273" s="1073" t="s">
        <v>1122</v>
      </c>
      <c r="F273" s="1072" t="s">
        <v>1123</v>
      </c>
      <c r="G273" s="1077" t="n">
        <v>10.42</v>
      </c>
      <c r="H273" s="1077" t="n">
        <v>10.33</v>
      </c>
      <c r="I273" s="1073" t="n">
        <v>10.27</v>
      </c>
    </row>
    <row r="274" customFormat="false" ht="13.5" hidden="false" customHeight="false" outlineLevel="0" collapsed="false">
      <c r="C274" s="1072" t="s">
        <v>549</v>
      </c>
      <c r="D274" s="1073" t="s">
        <v>1124</v>
      </c>
      <c r="F274" s="1072" t="s">
        <v>1125</v>
      </c>
      <c r="G274" s="1077" t="n">
        <v>10.42</v>
      </c>
      <c r="H274" s="1077" t="n">
        <v>10.33</v>
      </c>
      <c r="I274" s="1073" t="n">
        <v>10.27</v>
      </c>
    </row>
    <row r="275" customFormat="false" ht="13.5" hidden="false" customHeight="false" outlineLevel="0" collapsed="false">
      <c r="C275" s="1072" t="s">
        <v>549</v>
      </c>
      <c r="D275" s="1073" t="s">
        <v>1126</v>
      </c>
      <c r="F275" s="1072" t="s">
        <v>1127</v>
      </c>
      <c r="G275" s="1077" t="n">
        <v>10.42</v>
      </c>
      <c r="H275" s="1077" t="n">
        <v>10.33</v>
      </c>
      <c r="I275" s="1073" t="n">
        <v>10.27</v>
      </c>
    </row>
    <row r="276" customFormat="false" ht="13.5" hidden="false" customHeight="false" outlineLevel="0" collapsed="false">
      <c r="C276" s="1072" t="s">
        <v>549</v>
      </c>
      <c r="D276" s="1073" t="s">
        <v>1128</v>
      </c>
      <c r="F276" s="1072" t="s">
        <v>1129</v>
      </c>
      <c r="G276" s="1077" t="n">
        <v>10.42</v>
      </c>
      <c r="H276" s="1077" t="n">
        <v>10.33</v>
      </c>
      <c r="I276" s="1073" t="n">
        <v>10.27</v>
      </c>
    </row>
    <row r="277" customFormat="false" ht="13.5" hidden="false" customHeight="false" outlineLevel="0" collapsed="false">
      <c r="C277" s="1072" t="s">
        <v>549</v>
      </c>
      <c r="D277" s="1073" t="s">
        <v>1130</v>
      </c>
      <c r="F277" s="1072" t="s">
        <v>1131</v>
      </c>
      <c r="G277" s="1077" t="n">
        <v>10.42</v>
      </c>
      <c r="H277" s="1077" t="n">
        <v>10.33</v>
      </c>
      <c r="I277" s="1073" t="n">
        <v>10.27</v>
      </c>
    </row>
    <row r="278" customFormat="false" ht="13.5" hidden="false" customHeight="false" outlineLevel="0" collapsed="false">
      <c r="C278" s="1072" t="s">
        <v>549</v>
      </c>
      <c r="D278" s="1073" t="s">
        <v>1132</v>
      </c>
      <c r="F278" s="1072" t="s">
        <v>1133</v>
      </c>
      <c r="G278" s="1077" t="n">
        <v>10.42</v>
      </c>
      <c r="H278" s="1077" t="n">
        <v>10.33</v>
      </c>
      <c r="I278" s="1073" t="n">
        <v>10.27</v>
      </c>
    </row>
    <row r="279" customFormat="false" ht="13.5" hidden="false" customHeight="false" outlineLevel="0" collapsed="false">
      <c r="C279" s="1072" t="s">
        <v>549</v>
      </c>
      <c r="D279" s="1073" t="s">
        <v>1134</v>
      </c>
      <c r="F279" s="1072" t="s">
        <v>1135</v>
      </c>
      <c r="G279" s="1077" t="n">
        <v>10.42</v>
      </c>
      <c r="H279" s="1077" t="n">
        <v>10.33</v>
      </c>
      <c r="I279" s="1073" t="n">
        <v>10.27</v>
      </c>
    </row>
    <row r="280" customFormat="false" ht="13.5" hidden="false" customHeight="false" outlineLevel="0" collapsed="false">
      <c r="C280" s="1072" t="s">
        <v>549</v>
      </c>
      <c r="D280" s="1073" t="s">
        <v>1136</v>
      </c>
      <c r="F280" s="1072" t="s">
        <v>1137</v>
      </c>
      <c r="G280" s="1077" t="n">
        <v>10.42</v>
      </c>
      <c r="H280" s="1077" t="n">
        <v>10.33</v>
      </c>
      <c r="I280" s="1073" t="n">
        <v>10.27</v>
      </c>
    </row>
    <row r="281" customFormat="false" ht="13.5" hidden="false" customHeight="false" outlineLevel="0" collapsed="false">
      <c r="C281" s="1072" t="s">
        <v>549</v>
      </c>
      <c r="D281" s="1073" t="s">
        <v>1138</v>
      </c>
      <c r="F281" s="1072" t="s">
        <v>1139</v>
      </c>
      <c r="G281" s="1077" t="n">
        <v>10.42</v>
      </c>
      <c r="H281" s="1077" t="n">
        <v>10.33</v>
      </c>
      <c r="I281" s="1073" t="n">
        <v>10.27</v>
      </c>
    </row>
    <row r="282" customFormat="false" ht="13.5" hidden="false" customHeight="false" outlineLevel="0" collapsed="false">
      <c r="C282" s="1072" t="s">
        <v>549</v>
      </c>
      <c r="D282" s="1073" t="s">
        <v>1140</v>
      </c>
      <c r="F282" s="1072" t="s">
        <v>543</v>
      </c>
      <c r="G282" s="1077" t="n">
        <v>10.21</v>
      </c>
      <c r="H282" s="1077" t="n">
        <v>10.17</v>
      </c>
      <c r="I282" s="1073" t="n">
        <v>10.14</v>
      </c>
    </row>
    <row r="283" customFormat="false" ht="13.5" hidden="false" customHeight="false" outlineLevel="0" collapsed="false">
      <c r="C283" s="1072" t="s">
        <v>549</v>
      </c>
      <c r="D283" s="1073" t="s">
        <v>1141</v>
      </c>
      <c r="F283" s="1072" t="s">
        <v>1142</v>
      </c>
      <c r="G283" s="1077" t="n">
        <v>10.21</v>
      </c>
      <c r="H283" s="1077" t="n">
        <v>10.17</v>
      </c>
      <c r="I283" s="1073" t="n">
        <v>10.14</v>
      </c>
    </row>
    <row r="284" customFormat="false" ht="13.5" hidden="false" customHeight="false" outlineLevel="0" collapsed="false">
      <c r="C284" s="1072" t="s">
        <v>549</v>
      </c>
      <c r="D284" s="1073" t="s">
        <v>1143</v>
      </c>
      <c r="F284" s="1072" t="s">
        <v>1144</v>
      </c>
      <c r="G284" s="1077" t="n">
        <v>10.21</v>
      </c>
      <c r="H284" s="1077" t="n">
        <v>10.17</v>
      </c>
      <c r="I284" s="1073" t="n">
        <v>10.14</v>
      </c>
    </row>
    <row r="285" customFormat="false" ht="13.5" hidden="false" customHeight="false" outlineLevel="0" collapsed="false">
      <c r="C285" s="1072" t="s">
        <v>549</v>
      </c>
      <c r="D285" s="1073" t="s">
        <v>1145</v>
      </c>
      <c r="F285" s="1072" t="s">
        <v>1146</v>
      </c>
      <c r="G285" s="1077" t="n">
        <v>10.21</v>
      </c>
      <c r="H285" s="1077" t="n">
        <v>10.17</v>
      </c>
      <c r="I285" s="1073" t="n">
        <v>10.14</v>
      </c>
    </row>
    <row r="286" customFormat="false" ht="13.5" hidden="false" customHeight="false" outlineLevel="0" collapsed="false">
      <c r="C286" s="1072" t="s">
        <v>549</v>
      </c>
      <c r="D286" s="1073" t="s">
        <v>1147</v>
      </c>
      <c r="F286" s="1072" t="s">
        <v>1148</v>
      </c>
      <c r="G286" s="1077" t="n">
        <v>10.21</v>
      </c>
      <c r="H286" s="1077" t="n">
        <v>10.17</v>
      </c>
      <c r="I286" s="1073" t="n">
        <v>10.14</v>
      </c>
    </row>
    <row r="287" customFormat="false" ht="13.5" hidden="false" customHeight="false" outlineLevel="0" collapsed="false">
      <c r="C287" s="1072" t="s">
        <v>549</v>
      </c>
      <c r="D287" s="1073" t="s">
        <v>1149</v>
      </c>
      <c r="F287" s="1072" t="s">
        <v>1150</v>
      </c>
      <c r="G287" s="1077" t="n">
        <v>10.21</v>
      </c>
      <c r="H287" s="1077" t="n">
        <v>10.17</v>
      </c>
      <c r="I287" s="1073" t="n">
        <v>10.14</v>
      </c>
    </row>
    <row r="288" customFormat="false" ht="13.5" hidden="false" customHeight="false" outlineLevel="0" collapsed="false">
      <c r="C288" s="1072" t="s">
        <v>549</v>
      </c>
      <c r="D288" s="1073" t="s">
        <v>1151</v>
      </c>
      <c r="F288" s="1072" t="s">
        <v>1152</v>
      </c>
      <c r="G288" s="1077" t="n">
        <v>10.21</v>
      </c>
      <c r="H288" s="1077" t="n">
        <v>10.17</v>
      </c>
      <c r="I288" s="1073" t="n">
        <v>10.14</v>
      </c>
    </row>
    <row r="289" customFormat="false" ht="13.5" hidden="false" customHeight="false" outlineLevel="0" collapsed="false">
      <c r="C289" s="1072" t="s">
        <v>549</v>
      </c>
      <c r="D289" s="1073" t="s">
        <v>1153</v>
      </c>
      <c r="F289" s="1072" t="s">
        <v>1154</v>
      </c>
      <c r="G289" s="1077" t="n">
        <v>10.21</v>
      </c>
      <c r="H289" s="1077" t="n">
        <v>10.17</v>
      </c>
      <c r="I289" s="1073" t="n">
        <v>10.14</v>
      </c>
    </row>
    <row r="290" customFormat="false" ht="13.5" hidden="false" customHeight="false" outlineLevel="0" collapsed="false">
      <c r="C290" s="1072" t="s">
        <v>549</v>
      </c>
      <c r="D290" s="1073" t="s">
        <v>1155</v>
      </c>
      <c r="F290" s="1072" t="s">
        <v>1156</v>
      </c>
      <c r="G290" s="1077" t="n">
        <v>10.21</v>
      </c>
      <c r="H290" s="1077" t="n">
        <v>10.17</v>
      </c>
      <c r="I290" s="1073" t="n">
        <v>10.14</v>
      </c>
    </row>
    <row r="291" customFormat="false" ht="13.5" hidden="false" customHeight="false" outlineLevel="0" collapsed="false">
      <c r="C291" s="1072" t="s">
        <v>549</v>
      </c>
      <c r="D291" s="1073" t="s">
        <v>1157</v>
      </c>
      <c r="F291" s="1072" t="s">
        <v>1158</v>
      </c>
      <c r="G291" s="1077" t="n">
        <v>10.21</v>
      </c>
      <c r="H291" s="1077" t="n">
        <v>10.17</v>
      </c>
      <c r="I291" s="1073" t="n">
        <v>10.14</v>
      </c>
    </row>
    <row r="292" customFormat="false" ht="13.5" hidden="false" customHeight="false" outlineLevel="0" collapsed="false">
      <c r="C292" s="1072" t="s">
        <v>549</v>
      </c>
      <c r="D292" s="1073" t="s">
        <v>1159</v>
      </c>
      <c r="F292" s="1072" t="s">
        <v>1160</v>
      </c>
      <c r="G292" s="1077" t="n">
        <v>10.21</v>
      </c>
      <c r="H292" s="1077" t="n">
        <v>10.17</v>
      </c>
      <c r="I292" s="1073" t="n">
        <v>10.14</v>
      </c>
    </row>
    <row r="293" customFormat="false" ht="13.5" hidden="false" customHeight="false" outlineLevel="0" collapsed="false">
      <c r="C293" s="1072" t="s">
        <v>549</v>
      </c>
      <c r="D293" s="1073" t="s">
        <v>1161</v>
      </c>
      <c r="F293" s="1072" t="s">
        <v>1162</v>
      </c>
      <c r="G293" s="1077" t="n">
        <v>10.21</v>
      </c>
      <c r="H293" s="1077" t="n">
        <v>10.17</v>
      </c>
      <c r="I293" s="1073" t="n">
        <v>10.14</v>
      </c>
    </row>
    <row r="294" customFormat="false" ht="13.5" hidden="false" customHeight="false" outlineLevel="0" collapsed="false">
      <c r="C294" s="1072" t="s">
        <v>549</v>
      </c>
      <c r="D294" s="1073" t="s">
        <v>1163</v>
      </c>
      <c r="F294" s="1072" t="s">
        <v>1164</v>
      </c>
      <c r="G294" s="1077" t="n">
        <v>10.21</v>
      </c>
      <c r="H294" s="1077" t="n">
        <v>10.17</v>
      </c>
      <c r="I294" s="1073" t="n">
        <v>10.14</v>
      </c>
    </row>
    <row r="295" customFormat="false" ht="13.5" hidden="false" customHeight="false" outlineLevel="0" collapsed="false">
      <c r="C295" s="1072" t="s">
        <v>549</v>
      </c>
      <c r="D295" s="1073" t="s">
        <v>1165</v>
      </c>
      <c r="F295" s="1072" t="s">
        <v>1166</v>
      </c>
      <c r="G295" s="1077" t="n">
        <v>10.21</v>
      </c>
      <c r="H295" s="1077" t="n">
        <v>10.17</v>
      </c>
      <c r="I295" s="1073" t="n">
        <v>10.14</v>
      </c>
    </row>
    <row r="296" customFormat="false" ht="13.5" hidden="false" customHeight="false" outlineLevel="0" collapsed="false">
      <c r="C296" s="1072" t="s">
        <v>552</v>
      </c>
      <c r="D296" s="1073" t="s">
        <v>1167</v>
      </c>
      <c r="F296" s="1072" t="s">
        <v>1168</v>
      </c>
      <c r="G296" s="1077" t="n">
        <v>10.21</v>
      </c>
      <c r="H296" s="1077" t="n">
        <v>10.17</v>
      </c>
      <c r="I296" s="1073" t="n">
        <v>10.14</v>
      </c>
    </row>
    <row r="297" customFormat="false" ht="13.5" hidden="false" customHeight="false" outlineLevel="0" collapsed="false">
      <c r="C297" s="1072" t="s">
        <v>552</v>
      </c>
      <c r="D297" s="1073" t="s">
        <v>1169</v>
      </c>
      <c r="F297" s="1072" t="s">
        <v>1170</v>
      </c>
      <c r="G297" s="1077" t="n">
        <v>10.21</v>
      </c>
      <c r="H297" s="1077" t="n">
        <v>10.17</v>
      </c>
      <c r="I297" s="1073" t="n">
        <v>10.14</v>
      </c>
    </row>
    <row r="298" customFormat="false" ht="13.5" hidden="false" customHeight="false" outlineLevel="0" collapsed="false">
      <c r="C298" s="1072" t="s">
        <v>552</v>
      </c>
      <c r="D298" s="1073" t="s">
        <v>1171</v>
      </c>
      <c r="F298" s="1072" t="s">
        <v>1172</v>
      </c>
      <c r="G298" s="1077" t="n">
        <v>10.21</v>
      </c>
      <c r="H298" s="1077" t="n">
        <v>10.17</v>
      </c>
      <c r="I298" s="1073" t="n">
        <v>10.14</v>
      </c>
    </row>
    <row r="299" customFormat="false" ht="13.5" hidden="false" customHeight="false" outlineLevel="0" collapsed="false">
      <c r="C299" s="1072" t="s">
        <v>552</v>
      </c>
      <c r="D299" s="1073" t="s">
        <v>1173</v>
      </c>
      <c r="F299" s="1072" t="s">
        <v>1174</v>
      </c>
      <c r="G299" s="1077" t="n">
        <v>10.21</v>
      </c>
      <c r="H299" s="1077" t="n">
        <v>10.17</v>
      </c>
      <c r="I299" s="1073" t="n">
        <v>10.14</v>
      </c>
    </row>
    <row r="300" customFormat="false" ht="13.5" hidden="false" customHeight="false" outlineLevel="0" collapsed="false">
      <c r="C300" s="1072" t="s">
        <v>552</v>
      </c>
      <c r="D300" s="1073" t="s">
        <v>1175</v>
      </c>
      <c r="F300" s="1072" t="s">
        <v>1176</v>
      </c>
      <c r="G300" s="1077" t="n">
        <v>10.21</v>
      </c>
      <c r="H300" s="1077" t="n">
        <v>10.17</v>
      </c>
      <c r="I300" s="1073" t="n">
        <v>10.14</v>
      </c>
    </row>
    <row r="301" customFormat="false" ht="13.5" hidden="false" customHeight="false" outlineLevel="0" collapsed="false">
      <c r="C301" s="1072" t="s">
        <v>552</v>
      </c>
      <c r="D301" s="1073" t="s">
        <v>1177</v>
      </c>
      <c r="F301" s="1072" t="s">
        <v>1178</v>
      </c>
      <c r="G301" s="1077" t="n">
        <v>10.21</v>
      </c>
      <c r="H301" s="1077" t="n">
        <v>10.17</v>
      </c>
      <c r="I301" s="1073" t="n">
        <v>10.14</v>
      </c>
    </row>
    <row r="302" customFormat="false" ht="13.5" hidden="false" customHeight="false" outlineLevel="0" collapsed="false">
      <c r="C302" s="1072" t="s">
        <v>552</v>
      </c>
      <c r="D302" s="1073" t="s">
        <v>1179</v>
      </c>
      <c r="F302" s="1072" t="s">
        <v>1180</v>
      </c>
      <c r="G302" s="1077" t="n">
        <v>10.21</v>
      </c>
      <c r="H302" s="1077" t="n">
        <v>10.17</v>
      </c>
      <c r="I302" s="1073" t="n">
        <v>10.14</v>
      </c>
    </row>
    <row r="303" customFormat="false" ht="13.5" hidden="false" customHeight="false" outlineLevel="0" collapsed="false">
      <c r="C303" s="1072" t="s">
        <v>552</v>
      </c>
      <c r="D303" s="1073" t="s">
        <v>1181</v>
      </c>
      <c r="F303" s="1072" t="s">
        <v>1182</v>
      </c>
      <c r="G303" s="1077" t="n">
        <v>10.21</v>
      </c>
      <c r="H303" s="1077" t="n">
        <v>10.17</v>
      </c>
      <c r="I303" s="1073" t="n">
        <v>10.14</v>
      </c>
    </row>
    <row r="304" customFormat="false" ht="13.5" hidden="false" customHeight="false" outlineLevel="0" collapsed="false">
      <c r="C304" s="1072" t="s">
        <v>552</v>
      </c>
      <c r="D304" s="1073" t="s">
        <v>1183</v>
      </c>
      <c r="F304" s="1072" t="s">
        <v>1184</v>
      </c>
      <c r="G304" s="1077" t="n">
        <v>10.21</v>
      </c>
      <c r="H304" s="1077" t="n">
        <v>10.17</v>
      </c>
      <c r="I304" s="1073" t="n">
        <v>10.14</v>
      </c>
    </row>
    <row r="305" customFormat="false" ht="13.5" hidden="false" customHeight="false" outlineLevel="0" collapsed="false">
      <c r="C305" s="1072" t="s">
        <v>552</v>
      </c>
      <c r="D305" s="1073" t="s">
        <v>1185</v>
      </c>
      <c r="F305" s="1072" t="s">
        <v>1186</v>
      </c>
      <c r="G305" s="1077" t="n">
        <v>10.21</v>
      </c>
      <c r="H305" s="1077" t="n">
        <v>10.17</v>
      </c>
      <c r="I305" s="1073" t="n">
        <v>10.14</v>
      </c>
    </row>
    <row r="306" customFormat="false" ht="13.5" hidden="false" customHeight="false" outlineLevel="0" collapsed="false">
      <c r="C306" s="1072" t="s">
        <v>552</v>
      </c>
      <c r="D306" s="1073" t="s">
        <v>1187</v>
      </c>
      <c r="F306" s="1072" t="s">
        <v>1188</v>
      </c>
      <c r="G306" s="1077" t="n">
        <v>10.21</v>
      </c>
      <c r="H306" s="1077" t="n">
        <v>10.17</v>
      </c>
      <c r="I306" s="1073" t="n">
        <v>10.14</v>
      </c>
    </row>
    <row r="307" customFormat="false" ht="13.5" hidden="false" customHeight="false" outlineLevel="0" collapsed="false">
      <c r="C307" s="1072" t="s">
        <v>552</v>
      </c>
      <c r="D307" s="1073" t="s">
        <v>1189</v>
      </c>
      <c r="F307" s="1072" t="s">
        <v>1190</v>
      </c>
      <c r="G307" s="1077" t="n">
        <v>10.21</v>
      </c>
      <c r="H307" s="1077" t="n">
        <v>10.17</v>
      </c>
      <c r="I307" s="1073" t="n">
        <v>10.14</v>
      </c>
    </row>
    <row r="308" customFormat="false" ht="13.5" hidden="false" customHeight="false" outlineLevel="0" collapsed="false">
      <c r="C308" s="1072" t="s">
        <v>552</v>
      </c>
      <c r="D308" s="1073" t="s">
        <v>1191</v>
      </c>
      <c r="F308" s="1072" t="s">
        <v>1192</v>
      </c>
      <c r="G308" s="1077" t="n">
        <v>10.21</v>
      </c>
      <c r="H308" s="1077" t="n">
        <v>10.17</v>
      </c>
      <c r="I308" s="1073" t="n">
        <v>10.14</v>
      </c>
    </row>
    <row r="309" customFormat="false" ht="13.5" hidden="false" customHeight="false" outlineLevel="0" collapsed="false">
      <c r="C309" s="1072" t="s">
        <v>552</v>
      </c>
      <c r="D309" s="1073" t="s">
        <v>1193</v>
      </c>
      <c r="F309" s="1072" t="s">
        <v>1194</v>
      </c>
      <c r="G309" s="1077" t="n">
        <v>10.21</v>
      </c>
      <c r="H309" s="1077" t="n">
        <v>10.17</v>
      </c>
      <c r="I309" s="1073" t="n">
        <v>10.14</v>
      </c>
    </row>
    <row r="310" customFormat="false" ht="13.5" hidden="false" customHeight="false" outlineLevel="0" collapsed="false">
      <c r="C310" s="1072" t="s">
        <v>552</v>
      </c>
      <c r="D310" s="1073" t="s">
        <v>1195</v>
      </c>
      <c r="F310" s="1072" t="s">
        <v>1196</v>
      </c>
      <c r="G310" s="1077" t="n">
        <v>10.21</v>
      </c>
      <c r="H310" s="1077" t="n">
        <v>10.17</v>
      </c>
      <c r="I310" s="1073" t="n">
        <v>10.14</v>
      </c>
    </row>
    <row r="311" customFormat="false" ht="13.5" hidden="false" customHeight="false" outlineLevel="0" collapsed="false">
      <c r="C311" s="1072" t="s">
        <v>552</v>
      </c>
      <c r="D311" s="1073" t="s">
        <v>1197</v>
      </c>
      <c r="F311" s="1072" t="s">
        <v>1198</v>
      </c>
      <c r="G311" s="1077" t="n">
        <v>10.21</v>
      </c>
      <c r="H311" s="1077" t="n">
        <v>10.17</v>
      </c>
      <c r="I311" s="1073" t="n">
        <v>10.14</v>
      </c>
    </row>
    <row r="312" customFormat="false" ht="13.5" hidden="false" customHeight="false" outlineLevel="0" collapsed="false">
      <c r="C312" s="1072" t="s">
        <v>552</v>
      </c>
      <c r="D312" s="1073" t="s">
        <v>1199</v>
      </c>
      <c r="F312" s="1072" t="s">
        <v>1200</v>
      </c>
      <c r="G312" s="1077" t="n">
        <v>10.21</v>
      </c>
      <c r="H312" s="1077" t="n">
        <v>10.17</v>
      </c>
      <c r="I312" s="1073" t="n">
        <v>10.14</v>
      </c>
    </row>
    <row r="313" customFormat="false" ht="13.5" hidden="false" customHeight="false" outlineLevel="0" collapsed="false">
      <c r="C313" s="1072" t="s">
        <v>552</v>
      </c>
      <c r="D313" s="1073" t="s">
        <v>1201</v>
      </c>
      <c r="F313" s="1072" t="s">
        <v>1202</v>
      </c>
      <c r="G313" s="1077" t="n">
        <v>10.21</v>
      </c>
      <c r="H313" s="1077" t="n">
        <v>10.17</v>
      </c>
      <c r="I313" s="1073" t="n">
        <v>10.14</v>
      </c>
    </row>
    <row r="314" customFormat="false" ht="13.5" hidden="false" customHeight="false" outlineLevel="0" collapsed="false">
      <c r="C314" s="1072" t="s">
        <v>552</v>
      </c>
      <c r="D314" s="1073" t="s">
        <v>1203</v>
      </c>
      <c r="F314" s="1072" t="s">
        <v>1204</v>
      </c>
      <c r="G314" s="1077" t="n">
        <v>10.21</v>
      </c>
      <c r="H314" s="1077" t="n">
        <v>10.17</v>
      </c>
      <c r="I314" s="1073" t="n">
        <v>10.14</v>
      </c>
    </row>
    <row r="315" customFormat="false" ht="13.5" hidden="false" customHeight="false" outlineLevel="0" collapsed="false">
      <c r="C315" s="1072" t="s">
        <v>552</v>
      </c>
      <c r="D315" s="1073" t="s">
        <v>1205</v>
      </c>
      <c r="F315" s="1072" t="s">
        <v>1206</v>
      </c>
      <c r="G315" s="1077" t="n">
        <v>10.21</v>
      </c>
      <c r="H315" s="1077" t="n">
        <v>10.17</v>
      </c>
      <c r="I315" s="1073" t="n">
        <v>10.14</v>
      </c>
    </row>
    <row r="316" customFormat="false" ht="13.5" hidden="false" customHeight="false" outlineLevel="0" collapsed="false">
      <c r="C316" s="1072" t="s">
        <v>552</v>
      </c>
      <c r="D316" s="1073" t="s">
        <v>1207</v>
      </c>
      <c r="F316" s="1072" t="s">
        <v>1208</v>
      </c>
      <c r="G316" s="1077" t="n">
        <v>10.21</v>
      </c>
      <c r="H316" s="1077" t="n">
        <v>10.17</v>
      </c>
      <c r="I316" s="1073" t="n">
        <v>10.14</v>
      </c>
    </row>
    <row r="317" customFormat="false" ht="13.5" hidden="false" customHeight="false" outlineLevel="0" collapsed="false">
      <c r="C317" s="1072" t="s">
        <v>552</v>
      </c>
      <c r="D317" s="1073" t="s">
        <v>1209</v>
      </c>
      <c r="F317" s="1072" t="s">
        <v>1210</v>
      </c>
      <c r="G317" s="1077" t="n">
        <v>10.21</v>
      </c>
      <c r="H317" s="1077" t="n">
        <v>10.17</v>
      </c>
      <c r="I317" s="1073" t="n">
        <v>10.14</v>
      </c>
    </row>
    <row r="318" customFormat="false" ht="13.5" hidden="false" customHeight="false" outlineLevel="0" collapsed="false">
      <c r="C318" s="1072" t="s">
        <v>552</v>
      </c>
      <c r="D318" s="1073" t="s">
        <v>1211</v>
      </c>
      <c r="F318" s="1072" t="s">
        <v>1212</v>
      </c>
      <c r="G318" s="1077" t="n">
        <v>10.21</v>
      </c>
      <c r="H318" s="1077" t="n">
        <v>10.17</v>
      </c>
      <c r="I318" s="1073" t="n">
        <v>10.14</v>
      </c>
    </row>
    <row r="319" customFormat="false" ht="13.5" hidden="false" customHeight="false" outlineLevel="0" collapsed="false">
      <c r="C319" s="1072" t="s">
        <v>552</v>
      </c>
      <c r="D319" s="1073" t="s">
        <v>1213</v>
      </c>
      <c r="F319" s="1072" t="s">
        <v>1214</v>
      </c>
      <c r="G319" s="1077" t="n">
        <v>10.21</v>
      </c>
      <c r="H319" s="1077" t="n">
        <v>10.17</v>
      </c>
      <c r="I319" s="1073" t="n">
        <v>10.14</v>
      </c>
    </row>
    <row r="320" customFormat="false" ht="13.5" hidden="false" customHeight="false" outlineLevel="0" collapsed="false">
      <c r="C320" s="1072" t="s">
        <v>552</v>
      </c>
      <c r="D320" s="1073" t="s">
        <v>1215</v>
      </c>
      <c r="F320" s="1072" t="s">
        <v>1216</v>
      </c>
      <c r="G320" s="1077" t="n">
        <v>10.21</v>
      </c>
      <c r="H320" s="1077" t="n">
        <v>10.17</v>
      </c>
      <c r="I320" s="1073" t="n">
        <v>10.14</v>
      </c>
    </row>
    <row r="321" customFormat="false" ht="13.5" hidden="false" customHeight="false" outlineLevel="0" collapsed="false">
      <c r="C321" s="1072" t="s">
        <v>555</v>
      </c>
      <c r="D321" s="1073" t="s">
        <v>1217</v>
      </c>
      <c r="F321" s="1072" t="s">
        <v>1218</v>
      </c>
      <c r="G321" s="1077" t="n">
        <v>10.21</v>
      </c>
      <c r="H321" s="1077" t="n">
        <v>10.17</v>
      </c>
      <c r="I321" s="1073" t="n">
        <v>10.14</v>
      </c>
    </row>
    <row r="322" customFormat="false" ht="13.5" hidden="false" customHeight="false" outlineLevel="0" collapsed="false">
      <c r="C322" s="1072" t="s">
        <v>555</v>
      </c>
      <c r="D322" s="1073" t="s">
        <v>1219</v>
      </c>
      <c r="F322" s="1072" t="s">
        <v>1220</v>
      </c>
      <c r="G322" s="1077" t="n">
        <v>10.21</v>
      </c>
      <c r="H322" s="1077" t="n">
        <v>10.17</v>
      </c>
      <c r="I322" s="1073" t="n">
        <v>10.14</v>
      </c>
    </row>
    <row r="323" customFormat="false" ht="13.5" hidden="false" customHeight="false" outlineLevel="0" collapsed="false">
      <c r="C323" s="1072" t="s">
        <v>555</v>
      </c>
      <c r="D323" s="1073" t="s">
        <v>1221</v>
      </c>
      <c r="F323" s="1072" t="s">
        <v>1222</v>
      </c>
      <c r="G323" s="1077" t="n">
        <v>10.21</v>
      </c>
      <c r="H323" s="1077" t="n">
        <v>10.17</v>
      </c>
      <c r="I323" s="1073" t="n">
        <v>10.14</v>
      </c>
    </row>
    <row r="324" customFormat="false" ht="13.5" hidden="false" customHeight="false" outlineLevel="0" collapsed="false">
      <c r="C324" s="1072" t="s">
        <v>555</v>
      </c>
      <c r="D324" s="1073" t="s">
        <v>1223</v>
      </c>
      <c r="F324" s="1072" t="s">
        <v>1224</v>
      </c>
      <c r="G324" s="1077" t="n">
        <v>10.21</v>
      </c>
      <c r="H324" s="1077" t="n">
        <v>10.17</v>
      </c>
      <c r="I324" s="1073" t="n">
        <v>10.14</v>
      </c>
    </row>
    <row r="325" customFormat="false" ht="13.5" hidden="false" customHeight="false" outlineLevel="0" collapsed="false">
      <c r="C325" s="1072" t="s">
        <v>555</v>
      </c>
      <c r="D325" s="1073" t="s">
        <v>1225</v>
      </c>
      <c r="F325" s="1072" t="s">
        <v>1226</v>
      </c>
      <c r="G325" s="1077" t="n">
        <v>10.21</v>
      </c>
      <c r="H325" s="1077" t="n">
        <v>10.17</v>
      </c>
      <c r="I325" s="1073" t="n">
        <v>10.14</v>
      </c>
    </row>
    <row r="326" customFormat="false" ht="13.5" hidden="false" customHeight="false" outlineLevel="0" collapsed="false">
      <c r="C326" s="1072" t="s">
        <v>555</v>
      </c>
      <c r="D326" s="1073" t="s">
        <v>1227</v>
      </c>
      <c r="F326" s="1072" t="s">
        <v>1228</v>
      </c>
      <c r="G326" s="1077" t="n">
        <v>10.21</v>
      </c>
      <c r="H326" s="1077" t="n">
        <v>10.17</v>
      </c>
      <c r="I326" s="1073" t="n">
        <v>10.14</v>
      </c>
    </row>
    <row r="327" customFormat="false" ht="13.5" hidden="false" customHeight="false" outlineLevel="0" collapsed="false">
      <c r="C327" s="1072" t="s">
        <v>555</v>
      </c>
      <c r="D327" s="1073" t="s">
        <v>1229</v>
      </c>
      <c r="F327" s="1072" t="s">
        <v>1230</v>
      </c>
      <c r="G327" s="1077" t="n">
        <v>10.21</v>
      </c>
      <c r="H327" s="1077" t="n">
        <v>10.17</v>
      </c>
      <c r="I327" s="1073" t="n">
        <v>10.14</v>
      </c>
    </row>
    <row r="328" customFormat="false" ht="13.5" hidden="false" customHeight="false" outlineLevel="0" collapsed="false">
      <c r="C328" s="1072" t="s">
        <v>555</v>
      </c>
      <c r="D328" s="1073" t="s">
        <v>1231</v>
      </c>
      <c r="F328" s="1072" t="s">
        <v>1232</v>
      </c>
      <c r="G328" s="1077" t="n">
        <v>10.21</v>
      </c>
      <c r="H328" s="1077" t="n">
        <v>10.17</v>
      </c>
      <c r="I328" s="1073" t="n">
        <v>10.14</v>
      </c>
    </row>
    <row r="329" customFormat="false" ht="13.5" hidden="false" customHeight="false" outlineLevel="0" collapsed="false">
      <c r="C329" s="1072" t="s">
        <v>555</v>
      </c>
      <c r="D329" s="1073" t="s">
        <v>1233</v>
      </c>
      <c r="F329" s="1072" t="s">
        <v>1234</v>
      </c>
      <c r="G329" s="1077" t="n">
        <v>10.21</v>
      </c>
      <c r="H329" s="1077" t="n">
        <v>10.17</v>
      </c>
      <c r="I329" s="1073" t="n">
        <v>10.14</v>
      </c>
    </row>
    <row r="330" customFormat="false" ht="13.5" hidden="false" customHeight="false" outlineLevel="0" collapsed="false">
      <c r="C330" s="1072" t="s">
        <v>555</v>
      </c>
      <c r="D330" s="1073" t="s">
        <v>1235</v>
      </c>
      <c r="F330" s="1072" t="s">
        <v>1236</v>
      </c>
      <c r="G330" s="1077" t="n">
        <v>10.21</v>
      </c>
      <c r="H330" s="1077" t="n">
        <v>10.17</v>
      </c>
      <c r="I330" s="1073" t="n">
        <v>10.14</v>
      </c>
    </row>
    <row r="331" customFormat="false" ht="13.5" hidden="false" customHeight="false" outlineLevel="0" collapsed="false">
      <c r="C331" s="1072" t="s">
        <v>555</v>
      </c>
      <c r="D331" s="1073" t="s">
        <v>1237</v>
      </c>
      <c r="F331" s="1072" t="s">
        <v>1238</v>
      </c>
      <c r="G331" s="1077" t="n">
        <v>10.21</v>
      </c>
      <c r="H331" s="1077" t="n">
        <v>10.17</v>
      </c>
      <c r="I331" s="1073" t="n">
        <v>10.14</v>
      </c>
    </row>
    <row r="332" customFormat="false" ht="13.5" hidden="false" customHeight="false" outlineLevel="0" collapsed="false">
      <c r="C332" s="1072" t="s">
        <v>555</v>
      </c>
      <c r="D332" s="1073" t="s">
        <v>1239</v>
      </c>
      <c r="F332" s="1072" t="s">
        <v>1240</v>
      </c>
      <c r="G332" s="1077" t="n">
        <v>10.21</v>
      </c>
      <c r="H332" s="1077" t="n">
        <v>10.17</v>
      </c>
      <c r="I332" s="1073" t="n">
        <v>10.14</v>
      </c>
    </row>
    <row r="333" customFormat="false" ht="13.5" hidden="false" customHeight="false" outlineLevel="0" collapsed="false">
      <c r="C333" s="1072" t="s">
        <v>555</v>
      </c>
      <c r="D333" s="1073" t="s">
        <v>1241</v>
      </c>
      <c r="F333" s="1072" t="s">
        <v>1242</v>
      </c>
      <c r="G333" s="1077" t="n">
        <v>10.21</v>
      </c>
      <c r="H333" s="1077" t="n">
        <v>10.17</v>
      </c>
      <c r="I333" s="1073" t="n">
        <v>10.14</v>
      </c>
    </row>
    <row r="334" customFormat="false" ht="13.5" hidden="false" customHeight="false" outlineLevel="0" collapsed="false">
      <c r="C334" s="1072" t="s">
        <v>555</v>
      </c>
      <c r="D334" s="1073" t="s">
        <v>1243</v>
      </c>
      <c r="F334" s="1072" t="s">
        <v>1244</v>
      </c>
      <c r="G334" s="1077" t="n">
        <v>10.21</v>
      </c>
      <c r="H334" s="1077" t="n">
        <v>10.17</v>
      </c>
      <c r="I334" s="1073" t="n">
        <v>10.14</v>
      </c>
    </row>
    <row r="335" customFormat="false" ht="13.5" hidden="false" customHeight="false" outlineLevel="0" collapsed="false">
      <c r="C335" s="1072" t="s">
        <v>555</v>
      </c>
      <c r="D335" s="1073" t="s">
        <v>1245</v>
      </c>
      <c r="F335" s="1072" t="s">
        <v>1246</v>
      </c>
      <c r="G335" s="1077" t="n">
        <v>10.21</v>
      </c>
      <c r="H335" s="1077" t="n">
        <v>10.17</v>
      </c>
      <c r="I335" s="1073" t="n">
        <v>10.14</v>
      </c>
    </row>
    <row r="336" customFormat="false" ht="13.5" hidden="false" customHeight="false" outlineLevel="0" collapsed="false">
      <c r="C336" s="1072" t="s">
        <v>555</v>
      </c>
      <c r="D336" s="1073" t="s">
        <v>1247</v>
      </c>
      <c r="F336" s="1072" t="s">
        <v>1248</v>
      </c>
      <c r="G336" s="1077" t="n">
        <v>10.21</v>
      </c>
      <c r="H336" s="1077" t="n">
        <v>10.17</v>
      </c>
      <c r="I336" s="1073" t="n">
        <v>10.14</v>
      </c>
    </row>
    <row r="337" customFormat="false" ht="13.5" hidden="false" customHeight="false" outlineLevel="0" collapsed="false">
      <c r="C337" s="1072" t="s">
        <v>555</v>
      </c>
      <c r="D337" s="1073" t="s">
        <v>1249</v>
      </c>
      <c r="F337" s="1072" t="s">
        <v>1250</v>
      </c>
      <c r="G337" s="1077" t="n">
        <v>10.21</v>
      </c>
      <c r="H337" s="1077" t="n">
        <v>10.17</v>
      </c>
      <c r="I337" s="1073" t="n">
        <v>10.14</v>
      </c>
    </row>
    <row r="338" customFormat="false" ht="13.5" hidden="false" customHeight="false" outlineLevel="0" collapsed="false">
      <c r="C338" s="1072" t="s">
        <v>555</v>
      </c>
      <c r="D338" s="1073" t="s">
        <v>1251</v>
      </c>
      <c r="F338" s="1072" t="s">
        <v>1252</v>
      </c>
      <c r="G338" s="1077" t="n">
        <v>10.21</v>
      </c>
      <c r="H338" s="1077" t="n">
        <v>10.17</v>
      </c>
      <c r="I338" s="1073" t="n">
        <v>10.14</v>
      </c>
    </row>
    <row r="339" customFormat="false" ht="13.5" hidden="false" customHeight="false" outlineLevel="0" collapsed="false">
      <c r="C339" s="1072" t="s">
        <v>555</v>
      </c>
      <c r="D339" s="1073" t="s">
        <v>1253</v>
      </c>
      <c r="F339" s="1072" t="s">
        <v>1254</v>
      </c>
      <c r="G339" s="1077" t="n">
        <v>10.21</v>
      </c>
      <c r="H339" s="1077" t="n">
        <v>10.17</v>
      </c>
      <c r="I339" s="1073" t="n">
        <v>10.14</v>
      </c>
    </row>
    <row r="340" customFormat="false" ht="13.5" hidden="false" customHeight="false" outlineLevel="0" collapsed="false">
      <c r="C340" s="1072" t="s">
        <v>555</v>
      </c>
      <c r="D340" s="1073" t="s">
        <v>1255</v>
      </c>
      <c r="F340" s="1072" t="s">
        <v>1256</v>
      </c>
      <c r="G340" s="1077" t="n">
        <v>10.21</v>
      </c>
      <c r="H340" s="1077" t="n">
        <v>10.17</v>
      </c>
      <c r="I340" s="1073" t="n">
        <v>10.14</v>
      </c>
    </row>
    <row r="341" customFormat="false" ht="13.5" hidden="false" customHeight="false" outlineLevel="0" collapsed="false">
      <c r="C341" s="1072" t="s">
        <v>555</v>
      </c>
      <c r="D341" s="1073" t="s">
        <v>1257</v>
      </c>
      <c r="F341" s="1072" t="s">
        <v>1258</v>
      </c>
      <c r="G341" s="1077" t="n">
        <v>10.21</v>
      </c>
      <c r="H341" s="1077" t="n">
        <v>10.17</v>
      </c>
      <c r="I341" s="1073" t="n">
        <v>10.14</v>
      </c>
    </row>
    <row r="342" customFormat="false" ht="13.5" hidden="false" customHeight="false" outlineLevel="0" collapsed="false">
      <c r="C342" s="1072" t="s">
        <v>555</v>
      </c>
      <c r="D342" s="1073" t="s">
        <v>1259</v>
      </c>
      <c r="F342" s="1072" t="s">
        <v>1260</v>
      </c>
      <c r="G342" s="1077" t="n">
        <v>10.21</v>
      </c>
      <c r="H342" s="1077" t="n">
        <v>10.17</v>
      </c>
      <c r="I342" s="1073" t="n">
        <v>10.14</v>
      </c>
    </row>
    <row r="343" customFormat="false" ht="13.5" hidden="false" customHeight="false" outlineLevel="0" collapsed="false">
      <c r="C343" s="1072" t="s">
        <v>555</v>
      </c>
      <c r="D343" s="1073" t="s">
        <v>1261</v>
      </c>
      <c r="F343" s="1072" t="s">
        <v>1262</v>
      </c>
      <c r="G343" s="1077" t="n">
        <v>10.21</v>
      </c>
      <c r="H343" s="1077" t="n">
        <v>10.17</v>
      </c>
      <c r="I343" s="1073" t="n">
        <v>10.14</v>
      </c>
    </row>
    <row r="344" customFormat="false" ht="13.5" hidden="false" customHeight="false" outlineLevel="0" collapsed="false">
      <c r="C344" s="1072" t="s">
        <v>555</v>
      </c>
      <c r="D344" s="1073" t="s">
        <v>1263</v>
      </c>
      <c r="F344" s="1072" t="s">
        <v>1028</v>
      </c>
      <c r="G344" s="1077" t="n">
        <v>10.21</v>
      </c>
      <c r="H344" s="1077" t="n">
        <v>10.17</v>
      </c>
      <c r="I344" s="1073" t="n">
        <v>10.14</v>
      </c>
    </row>
    <row r="345" customFormat="false" ht="13.5" hidden="false" customHeight="false" outlineLevel="0" collapsed="false">
      <c r="C345" s="1072" t="s">
        <v>555</v>
      </c>
      <c r="D345" s="1073" t="s">
        <v>1264</v>
      </c>
      <c r="F345" s="1072" t="s">
        <v>1265</v>
      </c>
      <c r="G345" s="1077" t="n">
        <v>10.21</v>
      </c>
      <c r="H345" s="1077" t="n">
        <v>10.17</v>
      </c>
      <c r="I345" s="1073" t="n">
        <v>10.14</v>
      </c>
    </row>
    <row r="346" customFormat="false" ht="13.5" hidden="false" customHeight="false" outlineLevel="0" collapsed="false">
      <c r="C346" s="1072" t="s">
        <v>555</v>
      </c>
      <c r="D346" s="1073" t="s">
        <v>1266</v>
      </c>
      <c r="F346" s="1072" t="s">
        <v>1267</v>
      </c>
      <c r="G346" s="1077" t="n">
        <v>10.21</v>
      </c>
      <c r="H346" s="1077" t="n">
        <v>10.17</v>
      </c>
      <c r="I346" s="1073" t="n">
        <v>10.14</v>
      </c>
    </row>
    <row r="347" customFormat="false" ht="13.5" hidden="false" customHeight="false" outlineLevel="0" collapsed="false">
      <c r="C347" s="1072" t="s">
        <v>555</v>
      </c>
      <c r="D347" s="1073" t="s">
        <v>1268</v>
      </c>
      <c r="F347" s="1072" t="s">
        <v>1269</v>
      </c>
      <c r="G347" s="1077" t="n">
        <v>10.21</v>
      </c>
      <c r="H347" s="1077" t="n">
        <v>10.17</v>
      </c>
      <c r="I347" s="1073" t="n">
        <v>10.14</v>
      </c>
    </row>
    <row r="348" customFormat="false" ht="13.5" hidden="false" customHeight="false" outlineLevel="0" collapsed="false">
      <c r="C348" s="1072" t="s">
        <v>555</v>
      </c>
      <c r="D348" s="1073" t="s">
        <v>1270</v>
      </c>
      <c r="F348" s="1072" t="s">
        <v>1271</v>
      </c>
      <c r="G348" s="1077" t="n">
        <v>10.21</v>
      </c>
      <c r="H348" s="1077" t="n">
        <v>10.17</v>
      </c>
      <c r="I348" s="1073" t="n">
        <v>10.14</v>
      </c>
    </row>
    <row r="349" customFormat="false" ht="13.5" hidden="false" customHeight="false" outlineLevel="0" collapsed="false">
      <c r="C349" s="1072" t="s">
        <v>555</v>
      </c>
      <c r="D349" s="1073" t="s">
        <v>1272</v>
      </c>
      <c r="F349" s="1072" t="s">
        <v>1273</v>
      </c>
      <c r="G349" s="1077" t="n">
        <v>10.21</v>
      </c>
      <c r="H349" s="1077" t="n">
        <v>10.17</v>
      </c>
      <c r="I349" s="1073" t="n">
        <v>10.14</v>
      </c>
    </row>
    <row r="350" customFormat="false" ht="13.5" hidden="false" customHeight="false" outlineLevel="0" collapsed="false">
      <c r="C350" s="1072" t="s">
        <v>555</v>
      </c>
      <c r="D350" s="1073" t="s">
        <v>1274</v>
      </c>
      <c r="F350" s="1072" t="s">
        <v>1275</v>
      </c>
      <c r="G350" s="1077" t="n">
        <v>10.21</v>
      </c>
      <c r="H350" s="1077" t="n">
        <v>10.17</v>
      </c>
      <c r="I350" s="1073" t="n">
        <v>10.14</v>
      </c>
    </row>
    <row r="351" customFormat="false" ht="13.5" hidden="false" customHeight="false" outlineLevel="0" collapsed="false">
      <c r="C351" s="1072" t="s">
        <v>555</v>
      </c>
      <c r="D351" s="1073" t="s">
        <v>1276</v>
      </c>
      <c r="F351" s="1072" t="s">
        <v>1277</v>
      </c>
      <c r="G351" s="1077" t="n">
        <v>10.21</v>
      </c>
      <c r="H351" s="1077" t="n">
        <v>10.17</v>
      </c>
      <c r="I351" s="1073" t="n">
        <v>10.14</v>
      </c>
    </row>
    <row r="352" customFormat="false" ht="13.5" hidden="false" customHeight="false" outlineLevel="0" collapsed="false">
      <c r="C352" s="1072" t="s">
        <v>555</v>
      </c>
      <c r="D352" s="1073" t="s">
        <v>1278</v>
      </c>
      <c r="F352" s="1072" t="s">
        <v>1279</v>
      </c>
      <c r="G352" s="1077" t="n">
        <v>10.21</v>
      </c>
      <c r="H352" s="1077" t="n">
        <v>10.17</v>
      </c>
      <c r="I352" s="1073" t="n">
        <v>10.14</v>
      </c>
    </row>
    <row r="353" customFormat="false" ht="13.5" hidden="false" customHeight="false" outlineLevel="0" collapsed="false">
      <c r="C353" s="1072" t="s">
        <v>555</v>
      </c>
      <c r="D353" s="1073" t="s">
        <v>1280</v>
      </c>
      <c r="F353" s="1072" t="s">
        <v>1281</v>
      </c>
      <c r="G353" s="1077" t="n">
        <v>10.21</v>
      </c>
      <c r="H353" s="1077" t="n">
        <v>10.17</v>
      </c>
      <c r="I353" s="1073" t="n">
        <v>10.14</v>
      </c>
    </row>
    <row r="354" customFormat="false" ht="13.5" hidden="false" customHeight="false" outlineLevel="0" collapsed="false">
      <c r="C354" s="1072" t="s">
        <v>555</v>
      </c>
      <c r="D354" s="1073" t="s">
        <v>1282</v>
      </c>
      <c r="F354" s="1072" t="s">
        <v>1283</v>
      </c>
      <c r="G354" s="1077" t="n">
        <v>10.21</v>
      </c>
      <c r="H354" s="1077" t="n">
        <v>10.17</v>
      </c>
      <c r="I354" s="1073" t="n">
        <v>10.14</v>
      </c>
    </row>
    <row r="355" customFormat="false" ht="13.5" hidden="false" customHeight="false" outlineLevel="0" collapsed="false">
      <c r="C355" s="1072" t="s">
        <v>555</v>
      </c>
      <c r="D355" s="1073" t="s">
        <v>1284</v>
      </c>
      <c r="F355" s="1072" t="s">
        <v>1285</v>
      </c>
      <c r="G355" s="1077" t="n">
        <v>10.21</v>
      </c>
      <c r="H355" s="1077" t="n">
        <v>10.17</v>
      </c>
      <c r="I355" s="1073" t="n">
        <v>10.14</v>
      </c>
    </row>
    <row r="356" customFormat="false" ht="13.5" hidden="false" customHeight="false" outlineLevel="0" collapsed="false">
      <c r="C356" s="1072" t="s">
        <v>558</v>
      </c>
      <c r="D356" s="1073" t="s">
        <v>1286</v>
      </c>
      <c r="F356" s="1072" t="s">
        <v>1287</v>
      </c>
      <c r="G356" s="1077" t="n">
        <v>10.21</v>
      </c>
      <c r="H356" s="1077" t="n">
        <v>10.17</v>
      </c>
      <c r="I356" s="1073" t="n">
        <v>10.14</v>
      </c>
    </row>
    <row r="357" customFormat="false" ht="13.5" hidden="false" customHeight="false" outlineLevel="0" collapsed="false">
      <c r="C357" s="1072" t="s">
        <v>558</v>
      </c>
      <c r="D357" s="1073" t="s">
        <v>1288</v>
      </c>
      <c r="F357" s="1072" t="s">
        <v>1289</v>
      </c>
      <c r="G357" s="1077" t="n">
        <v>10.21</v>
      </c>
      <c r="H357" s="1077" t="n">
        <v>10.17</v>
      </c>
      <c r="I357" s="1073" t="n">
        <v>10.14</v>
      </c>
    </row>
    <row r="358" customFormat="false" ht="13.5" hidden="false" customHeight="false" outlineLevel="0" collapsed="false">
      <c r="C358" s="1072" t="s">
        <v>558</v>
      </c>
      <c r="D358" s="1073" t="s">
        <v>1290</v>
      </c>
      <c r="F358" s="1072" t="s">
        <v>1291</v>
      </c>
      <c r="G358" s="1077" t="n">
        <v>10.21</v>
      </c>
      <c r="H358" s="1077" t="n">
        <v>10.17</v>
      </c>
      <c r="I358" s="1073" t="n">
        <v>10.14</v>
      </c>
    </row>
    <row r="359" customFormat="false" ht="13.5" hidden="false" customHeight="false" outlineLevel="0" collapsed="false">
      <c r="C359" s="1072" t="s">
        <v>558</v>
      </c>
      <c r="D359" s="1073" t="s">
        <v>1292</v>
      </c>
      <c r="F359" s="1072" t="s">
        <v>1293</v>
      </c>
      <c r="G359" s="1077" t="n">
        <v>10.21</v>
      </c>
      <c r="H359" s="1077" t="n">
        <v>10.17</v>
      </c>
      <c r="I359" s="1073" t="n">
        <v>10.14</v>
      </c>
    </row>
    <row r="360" customFormat="false" ht="13.5" hidden="false" customHeight="false" outlineLevel="0" collapsed="false">
      <c r="C360" s="1072" t="s">
        <v>558</v>
      </c>
      <c r="D360" s="1073" t="s">
        <v>1294</v>
      </c>
      <c r="F360" s="1072" t="s">
        <v>1295</v>
      </c>
      <c r="G360" s="1077" t="n">
        <v>10.21</v>
      </c>
      <c r="H360" s="1077" t="n">
        <v>10.17</v>
      </c>
      <c r="I360" s="1073" t="n">
        <v>10.14</v>
      </c>
    </row>
    <row r="361" customFormat="false" ht="13.5" hidden="false" customHeight="false" outlineLevel="0" collapsed="false">
      <c r="C361" s="1072" t="s">
        <v>558</v>
      </c>
      <c r="D361" s="1073" t="s">
        <v>1296</v>
      </c>
      <c r="F361" s="1072" t="s">
        <v>1297</v>
      </c>
      <c r="G361" s="1077" t="n">
        <v>10.21</v>
      </c>
      <c r="H361" s="1077" t="n">
        <v>10.17</v>
      </c>
      <c r="I361" s="1073" t="n">
        <v>10.14</v>
      </c>
    </row>
    <row r="362" customFormat="false" ht="13.5" hidden="false" customHeight="false" outlineLevel="0" collapsed="false">
      <c r="C362" s="1072" t="s">
        <v>558</v>
      </c>
      <c r="D362" s="1073" t="s">
        <v>1298</v>
      </c>
      <c r="F362" s="1072" t="s">
        <v>1299</v>
      </c>
      <c r="G362" s="1077" t="n">
        <v>10.21</v>
      </c>
      <c r="H362" s="1077" t="n">
        <v>10.17</v>
      </c>
      <c r="I362" s="1073" t="n">
        <v>10.14</v>
      </c>
    </row>
    <row r="363" customFormat="false" ht="13.5" hidden="false" customHeight="false" outlineLevel="0" collapsed="false">
      <c r="C363" s="1072" t="s">
        <v>558</v>
      </c>
      <c r="D363" s="1073" t="s">
        <v>1300</v>
      </c>
      <c r="F363" s="1072" t="s">
        <v>1301</v>
      </c>
      <c r="G363" s="1077" t="n">
        <v>10.21</v>
      </c>
      <c r="H363" s="1077" t="n">
        <v>10.17</v>
      </c>
      <c r="I363" s="1073" t="n">
        <v>10.14</v>
      </c>
    </row>
    <row r="364" customFormat="false" ht="13.5" hidden="false" customHeight="false" outlineLevel="0" collapsed="false">
      <c r="C364" s="1072" t="s">
        <v>558</v>
      </c>
      <c r="D364" s="1073" t="s">
        <v>1302</v>
      </c>
      <c r="F364" s="1072" t="s">
        <v>1303</v>
      </c>
      <c r="G364" s="1077" t="n">
        <v>10.21</v>
      </c>
      <c r="H364" s="1077" t="n">
        <v>10.17</v>
      </c>
      <c r="I364" s="1073" t="n">
        <v>10.14</v>
      </c>
    </row>
    <row r="365" customFormat="false" ht="13.5" hidden="false" customHeight="false" outlineLevel="0" collapsed="false">
      <c r="C365" s="1072" t="s">
        <v>558</v>
      </c>
      <c r="D365" s="1073" t="s">
        <v>1304</v>
      </c>
      <c r="F365" s="1072" t="s">
        <v>1305</v>
      </c>
      <c r="G365" s="1077" t="n">
        <v>10.21</v>
      </c>
      <c r="H365" s="1077" t="n">
        <v>10.17</v>
      </c>
      <c r="I365" s="1073" t="n">
        <v>10.14</v>
      </c>
    </row>
    <row r="366" customFormat="false" ht="13.5" hidden="false" customHeight="false" outlineLevel="0" collapsed="false">
      <c r="C366" s="1072" t="s">
        <v>558</v>
      </c>
      <c r="D366" s="1073" t="s">
        <v>1306</v>
      </c>
      <c r="F366" s="1072" t="s">
        <v>1307</v>
      </c>
      <c r="G366" s="1077" t="n">
        <v>10.21</v>
      </c>
      <c r="H366" s="1077" t="n">
        <v>10.17</v>
      </c>
      <c r="I366" s="1073" t="n">
        <v>10.14</v>
      </c>
    </row>
    <row r="367" customFormat="false" ht="13.5" hidden="false" customHeight="false" outlineLevel="0" collapsed="false">
      <c r="C367" s="1072" t="s">
        <v>558</v>
      </c>
      <c r="D367" s="1073" t="s">
        <v>633</v>
      </c>
      <c r="F367" s="1072" t="s">
        <v>895</v>
      </c>
      <c r="G367" s="1077" t="n">
        <v>10.21</v>
      </c>
      <c r="H367" s="1077" t="n">
        <v>10.17</v>
      </c>
      <c r="I367" s="1073" t="n">
        <v>10.14</v>
      </c>
    </row>
    <row r="368" customFormat="false" ht="13.5" hidden="false" customHeight="false" outlineLevel="0" collapsed="false">
      <c r="C368" s="1072" t="s">
        <v>558</v>
      </c>
      <c r="D368" s="1073" t="s">
        <v>1308</v>
      </c>
      <c r="F368" s="1072" t="s">
        <v>1309</v>
      </c>
      <c r="G368" s="1077" t="n">
        <v>10.21</v>
      </c>
      <c r="H368" s="1077" t="n">
        <v>10.17</v>
      </c>
      <c r="I368" s="1073" t="n">
        <v>10.14</v>
      </c>
    </row>
    <row r="369" customFormat="false" ht="13.5" hidden="false" customHeight="false" outlineLevel="0" collapsed="false">
      <c r="C369" s="1072" t="s">
        <v>558</v>
      </c>
      <c r="D369" s="1073" t="s">
        <v>1310</v>
      </c>
      <c r="F369" s="1072" t="s">
        <v>1311</v>
      </c>
      <c r="G369" s="1077" t="n">
        <v>10.21</v>
      </c>
      <c r="H369" s="1077" t="n">
        <v>10.17</v>
      </c>
      <c r="I369" s="1073" t="n">
        <v>10.14</v>
      </c>
    </row>
    <row r="370" customFormat="false" ht="13.5" hidden="false" customHeight="false" outlineLevel="0" collapsed="false">
      <c r="C370" s="1072" t="s">
        <v>558</v>
      </c>
      <c r="D370" s="1073" t="s">
        <v>1312</v>
      </c>
      <c r="F370" s="1072" t="s">
        <v>1313</v>
      </c>
      <c r="G370" s="1077" t="n">
        <v>10.21</v>
      </c>
      <c r="H370" s="1077" t="n">
        <v>10.17</v>
      </c>
      <c r="I370" s="1073" t="n">
        <v>10.14</v>
      </c>
    </row>
    <row r="371" customFormat="false" ht="13.5" hidden="false" customHeight="false" outlineLevel="0" collapsed="false">
      <c r="C371" s="1072" t="s">
        <v>558</v>
      </c>
      <c r="D371" s="1073" t="s">
        <v>1314</v>
      </c>
      <c r="F371" s="1072" t="s">
        <v>668</v>
      </c>
      <c r="G371" s="1077" t="n">
        <v>10.21</v>
      </c>
      <c r="H371" s="1077" t="n">
        <v>10.17</v>
      </c>
      <c r="I371" s="1073" t="n">
        <v>10.14</v>
      </c>
    </row>
    <row r="372" customFormat="false" ht="13.5" hidden="false" customHeight="false" outlineLevel="0" collapsed="false">
      <c r="C372" s="1072" t="s">
        <v>558</v>
      </c>
      <c r="D372" s="1073" t="s">
        <v>1315</v>
      </c>
      <c r="F372" s="1072" t="s">
        <v>1316</v>
      </c>
      <c r="G372" s="1077" t="n">
        <v>10.21</v>
      </c>
      <c r="H372" s="1077" t="n">
        <v>10.17</v>
      </c>
      <c r="I372" s="1073" t="n">
        <v>10.14</v>
      </c>
    </row>
    <row r="373" customFormat="false" ht="13.5" hidden="false" customHeight="false" outlineLevel="0" collapsed="false">
      <c r="C373" s="1072" t="s">
        <v>558</v>
      </c>
      <c r="D373" s="1073" t="s">
        <v>1317</v>
      </c>
      <c r="F373" s="1072" t="s">
        <v>1318</v>
      </c>
      <c r="G373" s="1077" t="n">
        <v>10.21</v>
      </c>
      <c r="H373" s="1077" t="n">
        <v>10.17</v>
      </c>
      <c r="I373" s="1073" t="n">
        <v>10.14</v>
      </c>
    </row>
    <row r="374" customFormat="false" ht="13.5" hidden="false" customHeight="false" outlineLevel="0" collapsed="false">
      <c r="C374" s="1072" t="s">
        <v>558</v>
      </c>
      <c r="D374" s="1073" t="s">
        <v>1319</v>
      </c>
      <c r="F374" s="1072" t="s">
        <v>1320</v>
      </c>
      <c r="G374" s="1077" t="n">
        <v>10.21</v>
      </c>
      <c r="H374" s="1077" t="n">
        <v>10.17</v>
      </c>
      <c r="I374" s="1073" t="n">
        <v>10.14</v>
      </c>
    </row>
    <row r="375" customFormat="false" ht="13.5" hidden="false" customHeight="false" outlineLevel="0" collapsed="false">
      <c r="C375" s="1072" t="s">
        <v>558</v>
      </c>
      <c r="D375" s="1073" t="s">
        <v>1321</v>
      </c>
      <c r="F375" s="1072" t="s">
        <v>1322</v>
      </c>
      <c r="G375" s="1077" t="n">
        <v>10.21</v>
      </c>
      <c r="H375" s="1077" t="n">
        <v>10.17</v>
      </c>
      <c r="I375" s="1073" t="n">
        <v>10.14</v>
      </c>
    </row>
    <row r="376" customFormat="false" ht="13.5" hidden="false" customHeight="false" outlineLevel="0" collapsed="false">
      <c r="C376" s="1072" t="s">
        <v>558</v>
      </c>
      <c r="D376" s="1073" t="s">
        <v>1323</v>
      </c>
      <c r="F376" s="1072" t="s">
        <v>1324</v>
      </c>
      <c r="G376" s="1077" t="n">
        <v>10.21</v>
      </c>
      <c r="H376" s="1077" t="n">
        <v>10.17</v>
      </c>
      <c r="I376" s="1073" t="n">
        <v>10.14</v>
      </c>
    </row>
    <row r="377" customFormat="false" ht="13.5" hidden="false" customHeight="false" outlineLevel="0" collapsed="false">
      <c r="C377" s="1072" t="s">
        <v>558</v>
      </c>
      <c r="D377" s="1073" t="s">
        <v>1325</v>
      </c>
      <c r="F377" s="1072" t="s">
        <v>1326</v>
      </c>
      <c r="G377" s="1077" t="n">
        <v>10.21</v>
      </c>
      <c r="H377" s="1077" t="n">
        <v>10.17</v>
      </c>
      <c r="I377" s="1073" t="n">
        <v>10.14</v>
      </c>
    </row>
    <row r="378" customFormat="false" ht="13.5" hidden="false" customHeight="false" outlineLevel="0" collapsed="false">
      <c r="C378" s="1072" t="s">
        <v>558</v>
      </c>
      <c r="D378" s="1073" t="s">
        <v>1327</v>
      </c>
      <c r="F378" s="1072" t="s">
        <v>1328</v>
      </c>
      <c r="G378" s="1077" t="n">
        <v>10.21</v>
      </c>
      <c r="H378" s="1077" t="n">
        <v>10.17</v>
      </c>
      <c r="I378" s="1073" t="n">
        <v>10.14</v>
      </c>
    </row>
    <row r="379" customFormat="false" ht="13.5" hidden="false" customHeight="false" outlineLevel="0" collapsed="false">
      <c r="C379" s="1072" t="s">
        <v>558</v>
      </c>
      <c r="D379" s="1073" t="s">
        <v>1329</v>
      </c>
      <c r="F379" s="1072" t="s">
        <v>1330</v>
      </c>
      <c r="G379" s="1077" t="n">
        <v>10.21</v>
      </c>
      <c r="H379" s="1077" t="n">
        <v>10.17</v>
      </c>
      <c r="I379" s="1073" t="n">
        <v>10.14</v>
      </c>
    </row>
    <row r="380" customFormat="false" ht="13.5" hidden="false" customHeight="false" outlineLevel="0" collapsed="false">
      <c r="C380" s="1072" t="s">
        <v>558</v>
      </c>
      <c r="D380" s="1073" t="s">
        <v>1331</v>
      </c>
      <c r="F380" s="1072" t="s">
        <v>1332</v>
      </c>
      <c r="G380" s="1077" t="n">
        <v>10.21</v>
      </c>
      <c r="H380" s="1077" t="n">
        <v>10.17</v>
      </c>
      <c r="I380" s="1073" t="n">
        <v>10.14</v>
      </c>
    </row>
    <row r="381" customFormat="false" ht="13.5" hidden="false" customHeight="false" outlineLevel="0" collapsed="false">
      <c r="C381" s="1072" t="s">
        <v>558</v>
      </c>
      <c r="D381" s="1073" t="s">
        <v>1333</v>
      </c>
      <c r="F381" s="1072" t="s">
        <v>1334</v>
      </c>
      <c r="G381" s="1077" t="n">
        <v>10.21</v>
      </c>
      <c r="H381" s="1077" t="n">
        <v>10.17</v>
      </c>
      <c r="I381" s="1073" t="n">
        <v>10.14</v>
      </c>
    </row>
    <row r="382" customFormat="false" ht="13.5" hidden="false" customHeight="false" outlineLevel="0" collapsed="false">
      <c r="C382" s="1072" t="s">
        <v>558</v>
      </c>
      <c r="D382" s="1073" t="s">
        <v>1335</v>
      </c>
      <c r="F382" s="1072" t="s">
        <v>1336</v>
      </c>
      <c r="G382" s="1077" t="n">
        <v>10.21</v>
      </c>
      <c r="H382" s="1077" t="n">
        <v>10.17</v>
      </c>
      <c r="I382" s="1073" t="n">
        <v>10.14</v>
      </c>
    </row>
    <row r="383" customFormat="false" ht="13.5" hidden="false" customHeight="false" outlineLevel="0" collapsed="false">
      <c r="C383" s="1072" t="s">
        <v>558</v>
      </c>
      <c r="D383" s="1073" t="s">
        <v>1337</v>
      </c>
      <c r="F383" s="1072" t="s">
        <v>1338</v>
      </c>
      <c r="G383" s="1077" t="n">
        <v>10.21</v>
      </c>
      <c r="H383" s="1077" t="n">
        <v>10.17</v>
      </c>
      <c r="I383" s="1073" t="n">
        <v>10.14</v>
      </c>
    </row>
    <row r="384" customFormat="false" ht="13.5" hidden="false" customHeight="false" outlineLevel="0" collapsed="false">
      <c r="C384" s="1072" t="s">
        <v>558</v>
      </c>
      <c r="D384" s="1073" t="s">
        <v>1339</v>
      </c>
      <c r="F384" s="1072" t="s">
        <v>1340</v>
      </c>
      <c r="G384" s="1077" t="n">
        <v>10.21</v>
      </c>
      <c r="H384" s="1077" t="n">
        <v>10.17</v>
      </c>
      <c r="I384" s="1073" t="n">
        <v>10.14</v>
      </c>
    </row>
    <row r="385" customFormat="false" ht="13.5" hidden="false" customHeight="false" outlineLevel="0" collapsed="false">
      <c r="C385" s="1072" t="s">
        <v>558</v>
      </c>
      <c r="D385" s="1073" t="s">
        <v>1341</v>
      </c>
      <c r="F385" s="1072" t="s">
        <v>1342</v>
      </c>
      <c r="G385" s="1077" t="n">
        <v>10.21</v>
      </c>
      <c r="H385" s="1077" t="n">
        <v>10.17</v>
      </c>
      <c r="I385" s="1073" t="n">
        <v>10.14</v>
      </c>
    </row>
    <row r="386" customFormat="false" ht="13.5" hidden="false" customHeight="false" outlineLevel="0" collapsed="false">
      <c r="C386" s="1072" t="s">
        <v>558</v>
      </c>
      <c r="D386" s="1073" t="s">
        <v>1343</v>
      </c>
      <c r="F386" s="1072" t="s">
        <v>1344</v>
      </c>
      <c r="G386" s="1077" t="n">
        <v>10.21</v>
      </c>
      <c r="H386" s="1077" t="n">
        <v>10.17</v>
      </c>
      <c r="I386" s="1073" t="n">
        <v>10.14</v>
      </c>
    </row>
    <row r="387" customFormat="false" ht="13.5" hidden="false" customHeight="false" outlineLevel="0" collapsed="false">
      <c r="C387" s="1072" t="s">
        <v>558</v>
      </c>
      <c r="D387" s="1073" t="s">
        <v>1257</v>
      </c>
      <c r="F387" s="1072" t="s">
        <v>1345</v>
      </c>
      <c r="G387" s="1077" t="n">
        <v>10.21</v>
      </c>
      <c r="H387" s="1077" t="n">
        <v>10.17</v>
      </c>
      <c r="I387" s="1073" t="n">
        <v>10.14</v>
      </c>
    </row>
    <row r="388" customFormat="false" ht="13.5" hidden="false" customHeight="false" outlineLevel="0" collapsed="false">
      <c r="C388" s="1072" t="s">
        <v>558</v>
      </c>
      <c r="D388" s="1073" t="s">
        <v>1346</v>
      </c>
      <c r="F388" s="1072" t="s">
        <v>1347</v>
      </c>
      <c r="G388" s="1077" t="n">
        <v>10.21</v>
      </c>
      <c r="H388" s="1077" t="n">
        <v>10.17</v>
      </c>
      <c r="I388" s="1073" t="n">
        <v>10.14</v>
      </c>
    </row>
    <row r="389" customFormat="false" ht="13.5" hidden="false" customHeight="false" outlineLevel="0" collapsed="false">
      <c r="C389" s="1072" t="s">
        <v>558</v>
      </c>
      <c r="D389" s="1073" t="s">
        <v>1348</v>
      </c>
      <c r="F389" s="1072" t="s">
        <v>1349</v>
      </c>
      <c r="G389" s="1077" t="n">
        <v>10.21</v>
      </c>
      <c r="H389" s="1077" t="n">
        <v>10.17</v>
      </c>
      <c r="I389" s="1073" t="n">
        <v>10.14</v>
      </c>
    </row>
    <row r="390" customFormat="false" ht="13.5" hidden="false" customHeight="false" outlineLevel="0" collapsed="false">
      <c r="C390" s="1072" t="s">
        <v>558</v>
      </c>
      <c r="D390" s="1073" t="s">
        <v>1350</v>
      </c>
      <c r="F390" s="1072" t="s">
        <v>1351</v>
      </c>
      <c r="G390" s="1077" t="n">
        <v>10.21</v>
      </c>
      <c r="H390" s="1077" t="n">
        <v>10.17</v>
      </c>
      <c r="I390" s="1073" t="n">
        <v>10.14</v>
      </c>
    </row>
    <row r="391" customFormat="false" ht="13.5" hidden="false" customHeight="false" outlineLevel="0" collapsed="false">
      <c r="C391" s="1072" t="s">
        <v>558</v>
      </c>
      <c r="D391" s="1073" t="s">
        <v>1352</v>
      </c>
      <c r="F391" s="1072" t="s">
        <v>1353</v>
      </c>
      <c r="G391" s="1077" t="n">
        <v>10.21</v>
      </c>
      <c r="H391" s="1077" t="n">
        <v>10.17</v>
      </c>
      <c r="I391" s="1073" t="n">
        <v>10.14</v>
      </c>
    </row>
    <row r="392" customFormat="false" ht="13.5" hidden="false" customHeight="false" outlineLevel="0" collapsed="false">
      <c r="C392" s="1072" t="s">
        <v>558</v>
      </c>
      <c r="D392" s="1073" t="s">
        <v>1354</v>
      </c>
      <c r="F392" s="1072" t="s">
        <v>1355</v>
      </c>
      <c r="G392" s="1077" t="n">
        <v>10.21</v>
      </c>
      <c r="H392" s="1077" t="n">
        <v>10.17</v>
      </c>
      <c r="I392" s="1073" t="n">
        <v>10.14</v>
      </c>
    </row>
    <row r="393" customFormat="false" ht="13.5" hidden="false" customHeight="false" outlineLevel="0" collapsed="false">
      <c r="C393" s="1072" t="s">
        <v>558</v>
      </c>
      <c r="D393" s="1073" t="s">
        <v>1356</v>
      </c>
      <c r="F393" s="1072" t="s">
        <v>1357</v>
      </c>
      <c r="G393" s="1077" t="n">
        <v>10.21</v>
      </c>
      <c r="H393" s="1077" t="n">
        <v>10.17</v>
      </c>
      <c r="I393" s="1073" t="n">
        <v>10.14</v>
      </c>
    </row>
    <row r="394" customFormat="false" ht="13.5" hidden="false" customHeight="false" outlineLevel="0" collapsed="false">
      <c r="C394" s="1072" t="s">
        <v>558</v>
      </c>
      <c r="D394" s="1073" t="s">
        <v>1358</v>
      </c>
      <c r="F394" s="1072" t="s">
        <v>1359</v>
      </c>
      <c r="G394" s="1077" t="n">
        <v>10.21</v>
      </c>
      <c r="H394" s="1077" t="n">
        <v>10.17</v>
      </c>
      <c r="I394" s="1073" t="n">
        <v>10.14</v>
      </c>
    </row>
    <row r="395" customFormat="false" ht="13.5" hidden="false" customHeight="false" outlineLevel="0" collapsed="false">
      <c r="C395" s="1072" t="s">
        <v>558</v>
      </c>
      <c r="D395" s="1073" t="s">
        <v>1360</v>
      </c>
      <c r="F395" s="1072" t="s">
        <v>1361</v>
      </c>
      <c r="G395" s="1077" t="n">
        <v>10.21</v>
      </c>
      <c r="H395" s="1077" t="n">
        <v>10.17</v>
      </c>
      <c r="I395" s="1073" t="n">
        <v>10.14</v>
      </c>
    </row>
    <row r="396" customFormat="false" ht="13.5" hidden="false" customHeight="false" outlineLevel="0" collapsed="false">
      <c r="C396" s="1072" t="s">
        <v>558</v>
      </c>
      <c r="D396" s="1073" t="s">
        <v>1362</v>
      </c>
      <c r="F396" s="1072" t="s">
        <v>1363</v>
      </c>
      <c r="G396" s="1077" t="n">
        <v>10.21</v>
      </c>
      <c r="H396" s="1077" t="n">
        <v>10.17</v>
      </c>
      <c r="I396" s="1073" t="n">
        <v>10.14</v>
      </c>
    </row>
    <row r="397" customFormat="false" ht="13.5" hidden="false" customHeight="false" outlineLevel="0" collapsed="false">
      <c r="C397" s="1072" t="s">
        <v>558</v>
      </c>
      <c r="D397" s="1073" t="s">
        <v>1364</v>
      </c>
      <c r="F397" s="1072" t="s">
        <v>1365</v>
      </c>
      <c r="G397" s="1077" t="n">
        <v>10.21</v>
      </c>
      <c r="H397" s="1077" t="n">
        <v>10.17</v>
      </c>
      <c r="I397" s="1073" t="n">
        <v>10.14</v>
      </c>
    </row>
    <row r="398" customFormat="false" ht="13.5" hidden="false" customHeight="false" outlineLevel="0" collapsed="false">
      <c r="C398" s="1072" t="s">
        <v>558</v>
      </c>
      <c r="D398" s="1073" t="s">
        <v>1366</v>
      </c>
      <c r="F398" s="1072" t="s">
        <v>1367</v>
      </c>
      <c r="G398" s="1077" t="n">
        <v>10.21</v>
      </c>
      <c r="H398" s="1077" t="n">
        <v>10.17</v>
      </c>
      <c r="I398" s="1073" t="n">
        <v>10.14</v>
      </c>
    </row>
    <row r="399" customFormat="false" ht="13.5" hidden="false" customHeight="false" outlineLevel="0" collapsed="false">
      <c r="C399" s="1072" t="s">
        <v>558</v>
      </c>
      <c r="D399" s="1073" t="s">
        <v>1368</v>
      </c>
      <c r="F399" s="1072" t="s">
        <v>1251</v>
      </c>
      <c r="G399" s="1077" t="n">
        <v>10.21</v>
      </c>
      <c r="H399" s="1077" t="n">
        <v>10.17</v>
      </c>
      <c r="I399" s="1073" t="n">
        <v>10.14</v>
      </c>
    </row>
    <row r="400" customFormat="false" ht="13.5" hidden="false" customHeight="false" outlineLevel="0" collapsed="false">
      <c r="C400" s="1072" t="s">
        <v>558</v>
      </c>
      <c r="D400" s="1073" t="s">
        <v>1369</v>
      </c>
      <c r="F400" s="1072" t="s">
        <v>1370</v>
      </c>
      <c r="G400" s="1077" t="n">
        <v>10.21</v>
      </c>
      <c r="H400" s="1077" t="n">
        <v>10.17</v>
      </c>
      <c r="I400" s="1073" t="n">
        <v>10.14</v>
      </c>
    </row>
    <row r="401" customFormat="false" ht="13.5" hidden="false" customHeight="false" outlineLevel="0" collapsed="false">
      <c r="C401" s="1072" t="s">
        <v>558</v>
      </c>
      <c r="D401" s="1073" t="s">
        <v>1371</v>
      </c>
      <c r="F401" s="1072" t="s">
        <v>1372</v>
      </c>
      <c r="G401" s="1077" t="n">
        <v>10.21</v>
      </c>
      <c r="H401" s="1077" t="n">
        <v>10.17</v>
      </c>
      <c r="I401" s="1073" t="n">
        <v>10.14</v>
      </c>
    </row>
    <row r="402" customFormat="false" ht="13.5" hidden="false" customHeight="false" outlineLevel="0" collapsed="false">
      <c r="C402" s="1072" t="s">
        <v>558</v>
      </c>
      <c r="D402" s="1073" t="s">
        <v>1373</v>
      </c>
      <c r="F402" s="1072" t="s">
        <v>1374</v>
      </c>
      <c r="G402" s="1077" t="n">
        <v>10.21</v>
      </c>
      <c r="H402" s="1077" t="n">
        <v>10.17</v>
      </c>
      <c r="I402" s="1073" t="n">
        <v>10.14</v>
      </c>
    </row>
    <row r="403" customFormat="false" ht="13.5" hidden="false" customHeight="false" outlineLevel="0" collapsed="false">
      <c r="C403" s="1072" t="s">
        <v>558</v>
      </c>
      <c r="D403" s="1073" t="s">
        <v>1375</v>
      </c>
      <c r="F403" s="1072" t="s">
        <v>1376</v>
      </c>
      <c r="G403" s="1077" t="n">
        <v>10.21</v>
      </c>
      <c r="H403" s="1077" t="n">
        <v>10.17</v>
      </c>
      <c r="I403" s="1073" t="n">
        <v>10.14</v>
      </c>
    </row>
    <row r="404" customFormat="false" ht="13.5" hidden="false" customHeight="false" outlineLevel="0" collapsed="false">
      <c r="C404" s="1072" t="s">
        <v>558</v>
      </c>
      <c r="D404" s="1073" t="s">
        <v>1377</v>
      </c>
      <c r="F404" s="1072" t="s">
        <v>1378</v>
      </c>
      <c r="G404" s="1077" t="n">
        <v>10.21</v>
      </c>
      <c r="H404" s="1077" t="n">
        <v>10.17</v>
      </c>
      <c r="I404" s="1073" t="n">
        <v>10.14</v>
      </c>
    </row>
    <row r="405" customFormat="false" ht="13.5" hidden="false" customHeight="false" outlineLevel="0" collapsed="false">
      <c r="C405" s="1072" t="s">
        <v>558</v>
      </c>
      <c r="D405" s="1073" t="s">
        <v>1379</v>
      </c>
      <c r="F405" s="1072" t="s">
        <v>1380</v>
      </c>
      <c r="G405" s="1077" t="n">
        <v>10.21</v>
      </c>
      <c r="H405" s="1077" t="n">
        <v>10.17</v>
      </c>
      <c r="I405" s="1073" t="n">
        <v>10.14</v>
      </c>
    </row>
    <row r="406" customFormat="false" ht="13.5" hidden="false" customHeight="false" outlineLevel="0" collapsed="false">
      <c r="C406" s="1072" t="s">
        <v>558</v>
      </c>
      <c r="D406" s="1073" t="s">
        <v>1381</v>
      </c>
      <c r="F406" s="1072" t="s">
        <v>1382</v>
      </c>
      <c r="G406" s="1077" t="n">
        <v>10.21</v>
      </c>
      <c r="H406" s="1077" t="n">
        <v>10.17</v>
      </c>
      <c r="I406" s="1073" t="n">
        <v>10.14</v>
      </c>
    </row>
    <row r="407" customFormat="false" ht="13.5" hidden="false" customHeight="false" outlineLevel="0" collapsed="false">
      <c r="C407" s="1072" t="s">
        <v>558</v>
      </c>
      <c r="D407" s="1073" t="s">
        <v>1383</v>
      </c>
      <c r="F407" s="1072" t="s">
        <v>1384</v>
      </c>
      <c r="G407" s="1077" t="n">
        <v>10.21</v>
      </c>
      <c r="H407" s="1077" t="n">
        <v>10.17</v>
      </c>
      <c r="I407" s="1073" t="n">
        <v>10.14</v>
      </c>
    </row>
    <row r="408" customFormat="false" ht="13.5" hidden="false" customHeight="false" outlineLevel="0" collapsed="false">
      <c r="C408" s="1072" t="s">
        <v>558</v>
      </c>
      <c r="D408" s="1073" t="s">
        <v>1385</v>
      </c>
      <c r="F408" s="1072" t="s">
        <v>1386</v>
      </c>
      <c r="G408" s="1077" t="n">
        <v>10.21</v>
      </c>
      <c r="H408" s="1077" t="n">
        <v>10.17</v>
      </c>
      <c r="I408" s="1073" t="n">
        <v>10.14</v>
      </c>
    </row>
    <row r="409" customFormat="false" ht="13.5" hidden="false" customHeight="false" outlineLevel="0" collapsed="false">
      <c r="C409" s="1072" t="s">
        <v>558</v>
      </c>
      <c r="D409" s="1073" t="s">
        <v>1387</v>
      </c>
      <c r="F409" s="1072" t="s">
        <v>1388</v>
      </c>
      <c r="G409" s="1077" t="n">
        <v>10.21</v>
      </c>
      <c r="H409" s="1077" t="n">
        <v>10.17</v>
      </c>
      <c r="I409" s="1073" t="n">
        <v>10.14</v>
      </c>
    </row>
    <row r="410" customFormat="false" ht="13.5" hidden="false" customHeight="false" outlineLevel="0" collapsed="false">
      <c r="C410" s="1072" t="s">
        <v>558</v>
      </c>
      <c r="D410" s="1073" t="s">
        <v>1389</v>
      </c>
      <c r="F410" s="1072" t="s">
        <v>1390</v>
      </c>
      <c r="G410" s="1077" t="n">
        <v>10.21</v>
      </c>
      <c r="H410" s="1077" t="n">
        <v>10.17</v>
      </c>
      <c r="I410" s="1073" t="n">
        <v>10.14</v>
      </c>
    </row>
    <row r="411" customFormat="false" ht="13.5" hidden="false" customHeight="false" outlineLevel="0" collapsed="false">
      <c r="C411" s="1072" t="s">
        <v>558</v>
      </c>
      <c r="D411" s="1073" t="s">
        <v>1391</v>
      </c>
      <c r="F411" s="1072" t="s">
        <v>1392</v>
      </c>
      <c r="G411" s="1077" t="n">
        <v>10.21</v>
      </c>
      <c r="H411" s="1077" t="n">
        <v>10.17</v>
      </c>
      <c r="I411" s="1073" t="n">
        <v>10.14</v>
      </c>
    </row>
    <row r="412" customFormat="false" ht="13.5" hidden="false" customHeight="false" outlineLevel="0" collapsed="false">
      <c r="C412" s="1072" t="s">
        <v>558</v>
      </c>
      <c r="D412" s="1073" t="s">
        <v>1393</v>
      </c>
      <c r="F412" s="1072" t="s">
        <v>1394</v>
      </c>
      <c r="G412" s="1077" t="n">
        <v>10.21</v>
      </c>
      <c r="H412" s="1077" t="n">
        <v>10.17</v>
      </c>
      <c r="I412" s="1073" t="n">
        <v>10.14</v>
      </c>
    </row>
    <row r="413" customFormat="false" ht="13.5" hidden="false" customHeight="false" outlineLevel="0" collapsed="false">
      <c r="C413" s="1072" t="s">
        <v>558</v>
      </c>
      <c r="D413" s="1073" t="s">
        <v>1395</v>
      </c>
      <c r="F413" s="1072" t="s">
        <v>1396</v>
      </c>
      <c r="G413" s="1077" t="n">
        <v>10.21</v>
      </c>
      <c r="H413" s="1077" t="n">
        <v>10.17</v>
      </c>
      <c r="I413" s="1073" t="n">
        <v>10.14</v>
      </c>
    </row>
    <row r="414" customFormat="false" ht="13.5" hidden="false" customHeight="false" outlineLevel="0" collapsed="false">
      <c r="C414" s="1072" t="s">
        <v>558</v>
      </c>
      <c r="D414" s="1073" t="s">
        <v>1397</v>
      </c>
      <c r="F414" s="1072" t="s">
        <v>1398</v>
      </c>
      <c r="G414" s="1077" t="n">
        <v>10.21</v>
      </c>
      <c r="H414" s="1077" t="n">
        <v>10.17</v>
      </c>
      <c r="I414" s="1073" t="n">
        <v>10.14</v>
      </c>
    </row>
    <row r="415" customFormat="false" ht="13.5" hidden="false" customHeight="false" outlineLevel="0" collapsed="false">
      <c r="C415" s="1072" t="s">
        <v>561</v>
      </c>
      <c r="D415" s="1073" t="s">
        <v>752</v>
      </c>
      <c r="F415" s="1072" t="s">
        <v>1399</v>
      </c>
      <c r="G415" s="1077" t="n">
        <v>10.21</v>
      </c>
      <c r="H415" s="1077" t="n">
        <v>10.17</v>
      </c>
      <c r="I415" s="1073" t="n">
        <v>10.14</v>
      </c>
    </row>
    <row r="416" customFormat="false" ht="13.5" hidden="false" customHeight="false" outlineLevel="0" collapsed="false">
      <c r="C416" s="1072" t="s">
        <v>561</v>
      </c>
      <c r="D416" s="1073" t="s">
        <v>754</v>
      </c>
      <c r="F416" s="1072" t="s">
        <v>1400</v>
      </c>
      <c r="G416" s="1077" t="n">
        <v>10.21</v>
      </c>
      <c r="H416" s="1077" t="n">
        <v>10.17</v>
      </c>
      <c r="I416" s="1073" t="n">
        <v>10.14</v>
      </c>
    </row>
    <row r="417" customFormat="false" ht="13.5" hidden="false" customHeight="false" outlineLevel="0" collapsed="false">
      <c r="C417" s="1072" t="s">
        <v>561</v>
      </c>
      <c r="D417" s="1073" t="s">
        <v>874</v>
      </c>
      <c r="F417" s="1072" t="s">
        <v>1401</v>
      </c>
      <c r="G417" s="1077" t="n">
        <v>10.21</v>
      </c>
      <c r="H417" s="1077" t="n">
        <v>10.17</v>
      </c>
      <c r="I417" s="1073" t="n">
        <v>10.14</v>
      </c>
    </row>
    <row r="418" customFormat="false" ht="13.5" hidden="false" customHeight="false" outlineLevel="0" collapsed="false">
      <c r="C418" s="1072" t="s">
        <v>561</v>
      </c>
      <c r="D418" s="1073" t="s">
        <v>876</v>
      </c>
      <c r="F418" s="1072" t="s">
        <v>1402</v>
      </c>
      <c r="G418" s="1077" t="n">
        <v>10.21</v>
      </c>
      <c r="H418" s="1077" t="n">
        <v>10.17</v>
      </c>
      <c r="I418" s="1073" t="n">
        <v>10.14</v>
      </c>
    </row>
    <row r="419" customFormat="false" ht="13.5" hidden="false" customHeight="false" outlineLevel="0" collapsed="false">
      <c r="C419" s="1072" t="s">
        <v>561</v>
      </c>
      <c r="D419" s="1073" t="s">
        <v>1403</v>
      </c>
      <c r="F419" s="1072" t="s">
        <v>1404</v>
      </c>
      <c r="G419" s="1077" t="n">
        <v>10.21</v>
      </c>
      <c r="H419" s="1077" t="n">
        <v>10.17</v>
      </c>
      <c r="I419" s="1073" t="n">
        <v>10.14</v>
      </c>
    </row>
    <row r="420" customFormat="false" ht="13.5" hidden="false" customHeight="false" outlineLevel="0" collapsed="false">
      <c r="C420" s="1072" t="s">
        <v>561</v>
      </c>
      <c r="D420" s="1073" t="s">
        <v>1142</v>
      </c>
      <c r="F420" s="1072" t="s">
        <v>1405</v>
      </c>
      <c r="G420" s="1077" t="n">
        <v>10.21</v>
      </c>
      <c r="H420" s="1077" t="n">
        <v>10.17</v>
      </c>
      <c r="I420" s="1073" t="n">
        <v>10.14</v>
      </c>
    </row>
    <row r="421" customFormat="false" ht="13.5" hidden="false" customHeight="false" outlineLevel="0" collapsed="false">
      <c r="C421" s="1072" t="s">
        <v>561</v>
      </c>
      <c r="D421" s="1073" t="s">
        <v>756</v>
      </c>
      <c r="F421" s="1072" t="s">
        <v>1406</v>
      </c>
      <c r="G421" s="1077" t="n">
        <v>10.21</v>
      </c>
      <c r="H421" s="1077" t="n">
        <v>10.17</v>
      </c>
      <c r="I421" s="1073" t="n">
        <v>10.14</v>
      </c>
    </row>
    <row r="422" customFormat="false" ht="13.5" hidden="false" customHeight="false" outlineLevel="0" collapsed="false">
      <c r="C422" s="1072" t="s">
        <v>561</v>
      </c>
      <c r="D422" s="1073" t="s">
        <v>1144</v>
      </c>
      <c r="F422" s="1072" t="s">
        <v>1407</v>
      </c>
      <c r="G422" s="1077" t="n">
        <v>10.21</v>
      </c>
      <c r="H422" s="1077" t="n">
        <v>10.17</v>
      </c>
      <c r="I422" s="1073" t="n">
        <v>10.14</v>
      </c>
    </row>
    <row r="423" customFormat="false" ht="13.5" hidden="false" customHeight="false" outlineLevel="0" collapsed="false">
      <c r="C423" s="1072" t="s">
        <v>561</v>
      </c>
      <c r="D423" s="1073" t="s">
        <v>1146</v>
      </c>
      <c r="F423" s="1072" t="s">
        <v>1408</v>
      </c>
      <c r="G423" s="1077" t="n">
        <v>10.21</v>
      </c>
      <c r="H423" s="1077" t="n">
        <v>10.17</v>
      </c>
      <c r="I423" s="1073" t="n">
        <v>10.14</v>
      </c>
    </row>
    <row r="424" customFormat="false" ht="13.5" hidden="false" customHeight="false" outlineLevel="0" collapsed="false">
      <c r="C424" s="1072" t="s">
        <v>561</v>
      </c>
      <c r="D424" s="1073" t="s">
        <v>1409</v>
      </c>
      <c r="F424" s="1072" t="s">
        <v>1410</v>
      </c>
      <c r="G424" s="1077" t="n">
        <v>10.21</v>
      </c>
      <c r="H424" s="1077" t="n">
        <v>10.17</v>
      </c>
      <c r="I424" s="1073" t="n">
        <v>10.14</v>
      </c>
    </row>
    <row r="425" customFormat="false" ht="13.5" hidden="false" customHeight="false" outlineLevel="0" collapsed="false">
      <c r="C425" s="1072" t="s">
        <v>561</v>
      </c>
      <c r="D425" s="1073" t="s">
        <v>1411</v>
      </c>
      <c r="F425" s="1072" t="s">
        <v>1412</v>
      </c>
      <c r="G425" s="1077" t="n">
        <v>10.21</v>
      </c>
      <c r="H425" s="1077" t="n">
        <v>10.17</v>
      </c>
      <c r="I425" s="1073" t="n">
        <v>10.14</v>
      </c>
    </row>
    <row r="426" customFormat="false" ht="13.5" hidden="false" customHeight="false" outlineLevel="0" collapsed="false">
      <c r="C426" s="1072" t="s">
        <v>561</v>
      </c>
      <c r="D426" s="1073" t="s">
        <v>1413</v>
      </c>
      <c r="F426" s="1072" t="s">
        <v>1414</v>
      </c>
      <c r="G426" s="1077" t="n">
        <v>10.21</v>
      </c>
      <c r="H426" s="1077" t="n">
        <v>10.17</v>
      </c>
      <c r="I426" s="1073" t="n">
        <v>10.14</v>
      </c>
    </row>
    <row r="427" customFormat="false" ht="13.5" hidden="false" customHeight="false" outlineLevel="0" collapsed="false">
      <c r="C427" s="1072" t="s">
        <v>561</v>
      </c>
      <c r="D427" s="1073" t="s">
        <v>1148</v>
      </c>
      <c r="F427" s="1072" t="s">
        <v>1415</v>
      </c>
      <c r="G427" s="1077" t="n">
        <v>10.21</v>
      </c>
      <c r="H427" s="1077" t="n">
        <v>10.17</v>
      </c>
      <c r="I427" s="1073" t="n">
        <v>10.14</v>
      </c>
    </row>
    <row r="428" customFormat="false" ht="13.5" hidden="false" customHeight="false" outlineLevel="0" collapsed="false">
      <c r="C428" s="1072" t="s">
        <v>561</v>
      </c>
      <c r="D428" s="1073" t="s">
        <v>758</v>
      </c>
      <c r="F428" s="1072" t="s">
        <v>1416</v>
      </c>
      <c r="G428" s="1077" t="n">
        <v>10.21</v>
      </c>
      <c r="H428" s="1077" t="n">
        <v>10.17</v>
      </c>
      <c r="I428" s="1073" t="n">
        <v>10.14</v>
      </c>
    </row>
    <row r="429" customFormat="false" ht="13.5" hidden="false" customHeight="false" outlineLevel="0" collapsed="false">
      <c r="C429" s="1072" t="s">
        <v>561</v>
      </c>
      <c r="D429" s="1073" t="s">
        <v>704</v>
      </c>
      <c r="F429" s="1072" t="s">
        <v>1272</v>
      </c>
      <c r="G429" s="1077" t="n">
        <v>10.21</v>
      </c>
      <c r="H429" s="1077" t="n">
        <v>10.17</v>
      </c>
      <c r="I429" s="1073" t="n">
        <v>10.14</v>
      </c>
    </row>
    <row r="430" customFormat="false" ht="13.5" hidden="false" customHeight="false" outlineLevel="0" collapsed="false">
      <c r="C430" s="1072" t="s">
        <v>561</v>
      </c>
      <c r="D430" s="1073" t="s">
        <v>760</v>
      </c>
      <c r="F430" s="1072" t="s">
        <v>1417</v>
      </c>
      <c r="G430" s="1077" t="n">
        <v>10.21</v>
      </c>
      <c r="H430" s="1077" t="n">
        <v>10.17</v>
      </c>
      <c r="I430" s="1073" t="n">
        <v>10.14</v>
      </c>
    </row>
    <row r="431" customFormat="false" ht="13.5" hidden="false" customHeight="false" outlineLevel="0" collapsed="false">
      <c r="C431" s="1072" t="s">
        <v>561</v>
      </c>
      <c r="D431" s="1073" t="s">
        <v>1150</v>
      </c>
      <c r="F431" s="1072" t="s">
        <v>1418</v>
      </c>
      <c r="G431" s="1077" t="n">
        <v>10.21</v>
      </c>
      <c r="H431" s="1077" t="n">
        <v>10.17</v>
      </c>
      <c r="I431" s="1073" t="n">
        <v>10.14</v>
      </c>
    </row>
    <row r="432" customFormat="false" ht="13.5" hidden="false" customHeight="false" outlineLevel="0" collapsed="false">
      <c r="C432" s="1072" t="s">
        <v>561</v>
      </c>
      <c r="D432" s="1073" t="s">
        <v>1419</v>
      </c>
      <c r="F432" s="1072" t="s">
        <v>1420</v>
      </c>
      <c r="G432" s="1077" t="n">
        <v>10.21</v>
      </c>
      <c r="H432" s="1077" t="n">
        <v>10.17</v>
      </c>
      <c r="I432" s="1073" t="n">
        <v>10.14</v>
      </c>
    </row>
    <row r="433" customFormat="false" ht="13.5" hidden="false" customHeight="false" outlineLevel="0" collapsed="false">
      <c r="C433" s="1072" t="s">
        <v>561</v>
      </c>
      <c r="D433" s="1073" t="s">
        <v>1421</v>
      </c>
      <c r="F433" s="1072" t="s">
        <v>1422</v>
      </c>
      <c r="G433" s="1077" t="n">
        <v>10.21</v>
      </c>
      <c r="H433" s="1077" t="n">
        <v>10.17</v>
      </c>
      <c r="I433" s="1073" t="n">
        <v>10.14</v>
      </c>
    </row>
    <row r="434" customFormat="false" ht="13.5" hidden="false" customHeight="false" outlineLevel="0" collapsed="false">
      <c r="C434" s="1072" t="s">
        <v>561</v>
      </c>
      <c r="D434" s="1073" t="s">
        <v>762</v>
      </c>
      <c r="F434" s="1072" t="s">
        <v>1423</v>
      </c>
      <c r="G434" s="1077" t="n">
        <v>10.21</v>
      </c>
      <c r="H434" s="1077" t="n">
        <v>10.17</v>
      </c>
      <c r="I434" s="1073" t="n">
        <v>10.14</v>
      </c>
    </row>
    <row r="435" customFormat="false" ht="13.5" hidden="false" customHeight="false" outlineLevel="0" collapsed="false">
      <c r="C435" s="1072" t="s">
        <v>561</v>
      </c>
      <c r="D435" s="1073" t="s">
        <v>1424</v>
      </c>
      <c r="F435" s="1072" t="s">
        <v>1425</v>
      </c>
      <c r="G435" s="1077" t="n">
        <v>10.21</v>
      </c>
      <c r="H435" s="1077" t="n">
        <v>10.17</v>
      </c>
      <c r="I435" s="1073" t="n">
        <v>10.14</v>
      </c>
    </row>
    <row r="436" customFormat="false" ht="13.5" hidden="false" customHeight="false" outlineLevel="0" collapsed="false">
      <c r="C436" s="1072" t="s">
        <v>561</v>
      </c>
      <c r="D436" s="1073" t="s">
        <v>1152</v>
      </c>
      <c r="F436" s="1072" t="s">
        <v>1426</v>
      </c>
      <c r="G436" s="1077" t="n">
        <v>10.21</v>
      </c>
      <c r="H436" s="1077" t="n">
        <v>10.17</v>
      </c>
      <c r="I436" s="1073" t="n">
        <v>10.14</v>
      </c>
    </row>
    <row r="437" customFormat="false" ht="13.5" hidden="false" customHeight="false" outlineLevel="0" collapsed="false">
      <c r="C437" s="1072" t="s">
        <v>561</v>
      </c>
      <c r="D437" s="1073" t="s">
        <v>1154</v>
      </c>
      <c r="F437" s="1072" t="s">
        <v>1427</v>
      </c>
      <c r="G437" s="1077" t="n">
        <v>10.21</v>
      </c>
      <c r="H437" s="1077" t="n">
        <v>10.17</v>
      </c>
      <c r="I437" s="1073" t="n">
        <v>10.14</v>
      </c>
    </row>
    <row r="438" customFormat="false" ht="13.5" hidden="false" customHeight="false" outlineLevel="0" collapsed="false">
      <c r="C438" s="1072" t="s">
        <v>561</v>
      </c>
      <c r="D438" s="1073" t="s">
        <v>1156</v>
      </c>
      <c r="F438" s="1072" t="s">
        <v>1428</v>
      </c>
      <c r="G438" s="1077" t="n">
        <v>10.21</v>
      </c>
      <c r="H438" s="1077" t="n">
        <v>10.17</v>
      </c>
      <c r="I438" s="1073" t="n">
        <v>10.14</v>
      </c>
    </row>
    <row r="439" customFormat="false" ht="13.5" hidden="false" customHeight="false" outlineLevel="0" collapsed="false">
      <c r="C439" s="1072" t="s">
        <v>561</v>
      </c>
      <c r="D439" s="1073" t="s">
        <v>1158</v>
      </c>
      <c r="F439" s="1072" t="s">
        <v>1429</v>
      </c>
      <c r="G439" s="1077" t="n">
        <v>10.21</v>
      </c>
      <c r="H439" s="1077" t="n">
        <v>10.17</v>
      </c>
      <c r="I439" s="1073" t="n">
        <v>10.14</v>
      </c>
    </row>
    <row r="440" customFormat="false" ht="13.5" hidden="false" customHeight="false" outlineLevel="0" collapsed="false">
      <c r="C440" s="1072" t="s">
        <v>561</v>
      </c>
      <c r="D440" s="1073" t="s">
        <v>1430</v>
      </c>
      <c r="F440" s="1072" t="s">
        <v>1431</v>
      </c>
      <c r="G440" s="1077" t="n">
        <v>10.21</v>
      </c>
      <c r="H440" s="1077" t="n">
        <v>10.17</v>
      </c>
      <c r="I440" s="1073" t="n">
        <v>10.14</v>
      </c>
    </row>
    <row r="441" customFormat="false" ht="13.5" hidden="false" customHeight="false" outlineLevel="0" collapsed="false">
      <c r="C441" s="1072" t="s">
        <v>561</v>
      </c>
      <c r="D441" s="1073" t="s">
        <v>1432</v>
      </c>
      <c r="F441" s="1072" t="s">
        <v>1433</v>
      </c>
      <c r="G441" s="1077" t="n">
        <v>10.21</v>
      </c>
      <c r="H441" s="1077" t="n">
        <v>10.17</v>
      </c>
      <c r="I441" s="1073" t="n">
        <v>10.14</v>
      </c>
    </row>
    <row r="442" customFormat="false" ht="13.5" hidden="false" customHeight="false" outlineLevel="0" collapsed="false">
      <c r="C442" s="1072" t="s">
        <v>561</v>
      </c>
      <c r="D442" s="1073" t="s">
        <v>1434</v>
      </c>
      <c r="F442" s="1072" t="s">
        <v>1435</v>
      </c>
      <c r="G442" s="1077" t="n">
        <v>10.21</v>
      </c>
      <c r="H442" s="1077" t="n">
        <v>10.17</v>
      </c>
      <c r="I442" s="1073" t="n">
        <v>10.14</v>
      </c>
    </row>
    <row r="443" customFormat="false" ht="13.5" hidden="false" customHeight="false" outlineLevel="0" collapsed="false">
      <c r="C443" s="1072" t="s">
        <v>561</v>
      </c>
      <c r="D443" s="1073" t="s">
        <v>1436</v>
      </c>
      <c r="F443" s="1072" t="s">
        <v>1437</v>
      </c>
      <c r="G443" s="1077" t="n">
        <v>10.21</v>
      </c>
      <c r="H443" s="1077" t="n">
        <v>10.17</v>
      </c>
      <c r="I443" s="1073" t="n">
        <v>10.14</v>
      </c>
    </row>
    <row r="444" customFormat="false" ht="13.5" hidden="false" customHeight="false" outlineLevel="0" collapsed="false">
      <c r="C444" s="1072" t="s">
        <v>561</v>
      </c>
      <c r="D444" s="1073" t="s">
        <v>1438</v>
      </c>
      <c r="F444" s="1072" t="s">
        <v>1439</v>
      </c>
      <c r="G444" s="1077" t="n">
        <v>10.21</v>
      </c>
      <c r="H444" s="1077" t="n">
        <v>10.17</v>
      </c>
      <c r="I444" s="1073" t="n">
        <v>10.14</v>
      </c>
    </row>
    <row r="445" customFormat="false" ht="13.5" hidden="false" customHeight="false" outlineLevel="0" collapsed="false">
      <c r="C445" s="1072" t="s">
        <v>561</v>
      </c>
      <c r="D445" s="1073" t="s">
        <v>1160</v>
      </c>
      <c r="F445" s="1072" t="s">
        <v>1440</v>
      </c>
      <c r="G445" s="1077" t="n">
        <v>10.21</v>
      </c>
      <c r="H445" s="1077" t="n">
        <v>10.17</v>
      </c>
      <c r="I445" s="1073" t="n">
        <v>10.14</v>
      </c>
    </row>
    <row r="446" customFormat="false" ht="13.5" hidden="false" customHeight="false" outlineLevel="0" collapsed="false">
      <c r="C446" s="1072" t="s">
        <v>561</v>
      </c>
      <c r="D446" s="1073" t="s">
        <v>1441</v>
      </c>
      <c r="F446" s="1072" t="s">
        <v>1442</v>
      </c>
      <c r="G446" s="1077" t="n">
        <v>10.21</v>
      </c>
      <c r="H446" s="1077" t="n">
        <v>10.17</v>
      </c>
      <c r="I446" s="1073" t="n">
        <v>10.14</v>
      </c>
    </row>
    <row r="447" customFormat="false" ht="13.5" hidden="false" customHeight="false" outlineLevel="0" collapsed="false">
      <c r="C447" s="1072" t="s">
        <v>561</v>
      </c>
      <c r="D447" s="1073" t="s">
        <v>1443</v>
      </c>
      <c r="F447" s="1072" t="s">
        <v>1444</v>
      </c>
      <c r="G447" s="1077" t="n">
        <v>10.21</v>
      </c>
      <c r="H447" s="1077" t="n">
        <v>10.17</v>
      </c>
      <c r="I447" s="1073" t="n">
        <v>10.14</v>
      </c>
    </row>
    <row r="448" customFormat="false" ht="13.5" hidden="false" customHeight="false" outlineLevel="0" collapsed="false">
      <c r="C448" s="1072" t="s">
        <v>561</v>
      </c>
      <c r="D448" s="1073" t="s">
        <v>1162</v>
      </c>
      <c r="F448" s="1072" t="s">
        <v>1445</v>
      </c>
      <c r="G448" s="1077" t="n">
        <v>10.21</v>
      </c>
      <c r="H448" s="1077" t="n">
        <v>10.17</v>
      </c>
      <c r="I448" s="1073" t="n">
        <v>10.14</v>
      </c>
    </row>
    <row r="449" customFormat="false" ht="13.5" hidden="false" customHeight="false" outlineLevel="0" collapsed="false">
      <c r="C449" s="1072" t="s">
        <v>561</v>
      </c>
      <c r="D449" s="1073" t="s">
        <v>1446</v>
      </c>
      <c r="F449" s="1072" t="s">
        <v>1447</v>
      </c>
      <c r="G449" s="1077" t="n">
        <v>10.21</v>
      </c>
      <c r="H449" s="1077" t="n">
        <v>10.17</v>
      </c>
      <c r="I449" s="1073" t="n">
        <v>10.14</v>
      </c>
    </row>
    <row r="450" customFormat="false" ht="13.5" hidden="false" customHeight="false" outlineLevel="0" collapsed="false">
      <c r="C450" s="1072" t="s">
        <v>561</v>
      </c>
      <c r="D450" s="1073" t="s">
        <v>1448</v>
      </c>
      <c r="F450" s="1072" t="s">
        <v>1449</v>
      </c>
      <c r="G450" s="1077" t="n">
        <v>10.21</v>
      </c>
      <c r="H450" s="1077" t="n">
        <v>10.17</v>
      </c>
      <c r="I450" s="1073" t="n">
        <v>10.14</v>
      </c>
    </row>
    <row r="451" customFormat="false" ht="14.25" hidden="false" customHeight="false" outlineLevel="0" collapsed="false">
      <c r="C451" s="1072" t="s">
        <v>561</v>
      </c>
      <c r="D451" s="1073" t="s">
        <v>1450</v>
      </c>
      <c r="F451" s="1079" t="s">
        <v>1451</v>
      </c>
      <c r="G451" s="1085" t="n">
        <v>10.21</v>
      </c>
      <c r="H451" s="1085" t="n">
        <v>10.17</v>
      </c>
      <c r="I451" s="1086" t="n">
        <v>10.14</v>
      </c>
    </row>
    <row r="452" customFormat="false" ht="13.5" hidden="false" customHeight="false" outlineLevel="0" collapsed="false">
      <c r="C452" s="1072" t="s">
        <v>561</v>
      </c>
      <c r="D452" s="1073" t="s">
        <v>1452</v>
      </c>
    </row>
    <row r="453" customFormat="false" ht="13.5" hidden="false" customHeight="false" outlineLevel="0" collapsed="false">
      <c r="C453" s="1072" t="s">
        <v>561</v>
      </c>
      <c r="D453" s="1073" t="s">
        <v>1164</v>
      </c>
    </row>
    <row r="454" customFormat="false" ht="13.5" hidden="false" customHeight="false" outlineLevel="0" collapsed="false">
      <c r="C454" s="1072" t="s">
        <v>561</v>
      </c>
      <c r="D454" s="1073" t="s">
        <v>1166</v>
      </c>
    </row>
    <row r="455" customFormat="false" ht="13.5" hidden="false" customHeight="false" outlineLevel="0" collapsed="false">
      <c r="C455" s="1072" t="s">
        <v>561</v>
      </c>
      <c r="D455" s="1073" t="s">
        <v>1168</v>
      </c>
    </row>
    <row r="456" customFormat="false" ht="13.5" hidden="false" customHeight="false" outlineLevel="0" collapsed="false">
      <c r="C456" s="1072" t="s">
        <v>561</v>
      </c>
      <c r="D456" s="1073" t="s">
        <v>1170</v>
      </c>
    </row>
    <row r="457" customFormat="false" ht="13.5" hidden="false" customHeight="false" outlineLevel="0" collapsed="false">
      <c r="C457" s="1072" t="s">
        <v>561</v>
      </c>
      <c r="D457" s="1073" t="s">
        <v>1172</v>
      </c>
    </row>
    <row r="458" customFormat="false" ht="13.5" hidden="false" customHeight="false" outlineLevel="0" collapsed="false">
      <c r="C458" s="1072" t="s">
        <v>561</v>
      </c>
      <c r="D458" s="1073" t="s">
        <v>878</v>
      </c>
    </row>
    <row r="459" customFormat="false" ht="13.5" hidden="false" customHeight="false" outlineLevel="0" collapsed="false">
      <c r="C459" s="1072" t="s">
        <v>564</v>
      </c>
      <c r="D459" s="1073" t="s">
        <v>880</v>
      </c>
    </row>
    <row r="460" customFormat="false" ht="13.5" hidden="false" customHeight="false" outlineLevel="0" collapsed="false">
      <c r="C460" s="1072" t="s">
        <v>564</v>
      </c>
      <c r="D460" s="1073" t="s">
        <v>1453</v>
      </c>
    </row>
    <row r="461" customFormat="false" ht="13.5" hidden="false" customHeight="false" outlineLevel="0" collapsed="false">
      <c r="C461" s="1072" t="s">
        <v>564</v>
      </c>
      <c r="D461" s="1073" t="s">
        <v>1174</v>
      </c>
    </row>
    <row r="462" customFormat="false" ht="13.5" hidden="false" customHeight="false" outlineLevel="0" collapsed="false">
      <c r="C462" s="1072" t="s">
        <v>564</v>
      </c>
      <c r="D462" s="1073" t="s">
        <v>1454</v>
      </c>
    </row>
    <row r="463" customFormat="false" ht="13.5" hidden="false" customHeight="false" outlineLevel="0" collapsed="false">
      <c r="C463" s="1072" t="s">
        <v>564</v>
      </c>
      <c r="D463" s="1073" t="s">
        <v>1176</v>
      </c>
    </row>
    <row r="464" customFormat="false" ht="13.5" hidden="false" customHeight="false" outlineLevel="0" collapsed="false">
      <c r="C464" s="1072" t="s">
        <v>564</v>
      </c>
      <c r="D464" s="1073" t="s">
        <v>1178</v>
      </c>
    </row>
    <row r="465" customFormat="false" ht="13.5" hidden="false" customHeight="false" outlineLevel="0" collapsed="false">
      <c r="C465" s="1072" t="s">
        <v>564</v>
      </c>
      <c r="D465" s="1073" t="s">
        <v>1180</v>
      </c>
    </row>
    <row r="466" customFormat="false" ht="13.5" hidden="false" customHeight="false" outlineLevel="0" collapsed="false">
      <c r="C466" s="1072" t="s">
        <v>564</v>
      </c>
      <c r="D466" s="1073" t="s">
        <v>1182</v>
      </c>
    </row>
    <row r="467" customFormat="false" ht="13.5" hidden="false" customHeight="false" outlineLevel="0" collapsed="false">
      <c r="C467" s="1072" t="s">
        <v>564</v>
      </c>
      <c r="D467" s="1073" t="s">
        <v>1184</v>
      </c>
    </row>
    <row r="468" customFormat="false" ht="13.5" hidden="false" customHeight="false" outlineLevel="0" collapsed="false">
      <c r="C468" s="1072" t="s">
        <v>564</v>
      </c>
      <c r="D468" s="1073" t="s">
        <v>1455</v>
      </c>
    </row>
    <row r="469" customFormat="false" ht="13.5" hidden="false" customHeight="false" outlineLevel="0" collapsed="false">
      <c r="C469" s="1072" t="s">
        <v>564</v>
      </c>
      <c r="D469" s="1073" t="s">
        <v>1456</v>
      </c>
    </row>
    <row r="470" customFormat="false" ht="13.5" hidden="false" customHeight="false" outlineLevel="0" collapsed="false">
      <c r="C470" s="1072" t="s">
        <v>564</v>
      </c>
      <c r="D470" s="1073" t="s">
        <v>1186</v>
      </c>
    </row>
    <row r="471" customFormat="false" ht="13.5" hidden="false" customHeight="false" outlineLevel="0" collapsed="false">
      <c r="C471" s="1072" t="s">
        <v>564</v>
      </c>
      <c r="D471" s="1073" t="s">
        <v>1457</v>
      </c>
    </row>
    <row r="472" customFormat="false" ht="13.5" hidden="false" customHeight="false" outlineLevel="0" collapsed="false">
      <c r="C472" s="1072" t="s">
        <v>564</v>
      </c>
      <c r="D472" s="1073" t="s">
        <v>1188</v>
      </c>
    </row>
    <row r="473" customFormat="false" ht="13.5" hidden="false" customHeight="false" outlineLevel="0" collapsed="false">
      <c r="C473" s="1072" t="s">
        <v>564</v>
      </c>
      <c r="D473" s="1073" t="s">
        <v>1458</v>
      </c>
    </row>
    <row r="474" customFormat="false" ht="13.5" hidden="false" customHeight="false" outlineLevel="0" collapsed="false">
      <c r="C474" s="1072" t="s">
        <v>564</v>
      </c>
      <c r="D474" s="1073" t="s">
        <v>1459</v>
      </c>
    </row>
    <row r="475" customFormat="false" ht="13.5" hidden="false" customHeight="false" outlineLevel="0" collapsed="false">
      <c r="C475" s="1072" t="s">
        <v>564</v>
      </c>
      <c r="D475" s="1073" t="s">
        <v>1460</v>
      </c>
    </row>
    <row r="476" customFormat="false" ht="13.5" hidden="false" customHeight="false" outlineLevel="0" collapsed="false">
      <c r="C476" s="1072" t="s">
        <v>564</v>
      </c>
      <c r="D476" s="1073" t="s">
        <v>1461</v>
      </c>
    </row>
    <row r="477" customFormat="false" ht="13.5" hidden="false" customHeight="false" outlineLevel="0" collapsed="false">
      <c r="C477" s="1072" t="s">
        <v>564</v>
      </c>
      <c r="D477" s="1073" t="s">
        <v>1462</v>
      </c>
    </row>
    <row r="478" customFormat="false" ht="13.5" hidden="false" customHeight="false" outlineLevel="0" collapsed="false">
      <c r="C478" s="1072" t="s">
        <v>564</v>
      </c>
      <c r="D478" s="1073" t="s">
        <v>1190</v>
      </c>
    </row>
    <row r="479" customFormat="false" ht="13.5" hidden="false" customHeight="false" outlineLevel="0" collapsed="false">
      <c r="C479" s="1072" t="s">
        <v>564</v>
      </c>
      <c r="D479" s="1073" t="s">
        <v>882</v>
      </c>
    </row>
    <row r="480" customFormat="false" ht="13.5" hidden="false" customHeight="false" outlineLevel="0" collapsed="false">
      <c r="C480" s="1072" t="s">
        <v>564</v>
      </c>
      <c r="D480" s="1073" t="s">
        <v>1463</v>
      </c>
    </row>
    <row r="481" customFormat="false" ht="13.5" hidden="false" customHeight="false" outlineLevel="0" collapsed="false">
      <c r="C481" s="1072" t="s">
        <v>564</v>
      </c>
      <c r="D481" s="1073" t="s">
        <v>1464</v>
      </c>
    </row>
    <row r="482" customFormat="false" ht="13.5" hidden="false" customHeight="false" outlineLevel="0" collapsed="false">
      <c r="C482" s="1072" t="s">
        <v>564</v>
      </c>
      <c r="D482" s="1073" t="s">
        <v>1465</v>
      </c>
    </row>
    <row r="483" customFormat="false" ht="13.5" hidden="false" customHeight="false" outlineLevel="0" collapsed="false">
      <c r="C483" s="1072" t="s">
        <v>564</v>
      </c>
      <c r="D483" s="1073" t="s">
        <v>1466</v>
      </c>
    </row>
    <row r="484" customFormat="false" ht="13.5" hidden="false" customHeight="false" outlineLevel="0" collapsed="false">
      <c r="C484" s="1072" t="s">
        <v>567</v>
      </c>
      <c r="D484" s="1073" t="s">
        <v>1192</v>
      </c>
    </row>
    <row r="485" customFormat="false" ht="13.5" hidden="false" customHeight="false" outlineLevel="0" collapsed="false">
      <c r="C485" s="1072" t="s">
        <v>567</v>
      </c>
      <c r="D485" s="1073" t="s">
        <v>884</v>
      </c>
    </row>
    <row r="486" customFormat="false" ht="13.5" hidden="false" customHeight="false" outlineLevel="0" collapsed="false">
      <c r="C486" s="1072" t="s">
        <v>567</v>
      </c>
      <c r="D486" s="1073" t="s">
        <v>1467</v>
      </c>
    </row>
    <row r="487" customFormat="false" ht="13.5" hidden="false" customHeight="false" outlineLevel="0" collapsed="false">
      <c r="C487" s="1072" t="s">
        <v>567</v>
      </c>
      <c r="D487" s="1073" t="s">
        <v>1194</v>
      </c>
    </row>
    <row r="488" customFormat="false" ht="13.5" hidden="false" customHeight="false" outlineLevel="0" collapsed="false">
      <c r="C488" s="1072" t="s">
        <v>567</v>
      </c>
      <c r="D488" s="1073" t="s">
        <v>1196</v>
      </c>
    </row>
    <row r="489" customFormat="false" ht="13.5" hidden="false" customHeight="false" outlineLevel="0" collapsed="false">
      <c r="C489" s="1072" t="s">
        <v>567</v>
      </c>
      <c r="D489" s="1073" t="s">
        <v>1468</v>
      </c>
    </row>
    <row r="490" customFormat="false" ht="13.5" hidden="false" customHeight="false" outlineLevel="0" collapsed="false">
      <c r="C490" s="1072" t="s">
        <v>567</v>
      </c>
      <c r="D490" s="1073" t="s">
        <v>1469</v>
      </c>
    </row>
    <row r="491" customFormat="false" ht="13.5" hidden="false" customHeight="false" outlineLevel="0" collapsed="false">
      <c r="C491" s="1072" t="s">
        <v>567</v>
      </c>
      <c r="D491" s="1073" t="s">
        <v>1198</v>
      </c>
    </row>
    <row r="492" customFormat="false" ht="13.5" hidden="false" customHeight="false" outlineLevel="0" collapsed="false">
      <c r="C492" s="1072" t="s">
        <v>567</v>
      </c>
      <c r="D492" s="1073" t="s">
        <v>1470</v>
      </c>
    </row>
    <row r="493" customFormat="false" ht="13.5" hidden="false" customHeight="false" outlineLevel="0" collapsed="false">
      <c r="C493" s="1072" t="s">
        <v>567</v>
      </c>
      <c r="D493" s="1073" t="s">
        <v>1471</v>
      </c>
    </row>
    <row r="494" customFormat="false" ht="13.5" hidden="false" customHeight="false" outlineLevel="0" collapsed="false">
      <c r="C494" s="1072" t="s">
        <v>567</v>
      </c>
      <c r="D494" s="1073" t="s">
        <v>1472</v>
      </c>
    </row>
    <row r="495" customFormat="false" ht="13.5" hidden="false" customHeight="false" outlineLevel="0" collapsed="false">
      <c r="C495" s="1072" t="s">
        <v>567</v>
      </c>
      <c r="D495" s="1073" t="s">
        <v>1473</v>
      </c>
    </row>
    <row r="496" customFormat="false" ht="13.5" hidden="false" customHeight="false" outlineLevel="0" collapsed="false">
      <c r="C496" s="1072" t="s">
        <v>567</v>
      </c>
      <c r="D496" s="1073" t="s">
        <v>1200</v>
      </c>
    </row>
    <row r="497" customFormat="false" ht="13.5" hidden="false" customHeight="false" outlineLevel="0" collapsed="false">
      <c r="C497" s="1072" t="s">
        <v>567</v>
      </c>
      <c r="D497" s="1073" t="s">
        <v>1202</v>
      </c>
    </row>
    <row r="498" customFormat="false" ht="13.5" hidden="false" customHeight="false" outlineLevel="0" collapsed="false">
      <c r="C498" s="1072" t="s">
        <v>567</v>
      </c>
      <c r="D498" s="1073" t="s">
        <v>1474</v>
      </c>
    </row>
    <row r="499" customFormat="false" ht="13.5" hidden="false" customHeight="false" outlineLevel="0" collapsed="false">
      <c r="C499" s="1072" t="s">
        <v>567</v>
      </c>
      <c r="D499" s="1073" t="s">
        <v>1475</v>
      </c>
    </row>
    <row r="500" customFormat="false" ht="13.5" hidden="false" customHeight="false" outlineLevel="0" collapsed="false">
      <c r="C500" s="1072" t="s">
        <v>567</v>
      </c>
      <c r="D500" s="1073" t="s">
        <v>1476</v>
      </c>
    </row>
    <row r="501" customFormat="false" ht="13.5" hidden="false" customHeight="false" outlineLevel="0" collapsed="false">
      <c r="C501" s="1072" t="s">
        <v>567</v>
      </c>
      <c r="D501" s="1073" t="s">
        <v>1477</v>
      </c>
    </row>
    <row r="502" customFormat="false" ht="13.5" hidden="false" customHeight="false" outlineLevel="0" collapsed="false">
      <c r="C502" s="1072" t="s">
        <v>567</v>
      </c>
      <c r="D502" s="1073" t="s">
        <v>1478</v>
      </c>
    </row>
    <row r="503" customFormat="false" ht="13.5" hidden="false" customHeight="false" outlineLevel="0" collapsed="false">
      <c r="C503" s="1072" t="s">
        <v>567</v>
      </c>
      <c r="D503" s="1073" t="s">
        <v>1479</v>
      </c>
    </row>
    <row r="504" customFormat="false" ht="13.5" hidden="false" customHeight="false" outlineLevel="0" collapsed="false">
      <c r="C504" s="1072" t="s">
        <v>567</v>
      </c>
      <c r="D504" s="1073" t="s">
        <v>1480</v>
      </c>
    </row>
    <row r="505" customFormat="false" ht="13.5" hidden="false" customHeight="false" outlineLevel="0" collapsed="false">
      <c r="C505" s="1072" t="s">
        <v>567</v>
      </c>
      <c r="D505" s="1073" t="s">
        <v>1481</v>
      </c>
    </row>
    <row r="506" customFormat="false" ht="13.5" hidden="false" customHeight="false" outlineLevel="0" collapsed="false">
      <c r="C506" s="1072" t="s">
        <v>567</v>
      </c>
      <c r="D506" s="1073" t="s">
        <v>1482</v>
      </c>
    </row>
    <row r="507" customFormat="false" ht="13.5" hidden="false" customHeight="false" outlineLevel="0" collapsed="false">
      <c r="C507" s="1072" t="s">
        <v>567</v>
      </c>
      <c r="D507" s="1073" t="s">
        <v>1483</v>
      </c>
    </row>
    <row r="508" customFormat="false" ht="13.5" hidden="false" customHeight="false" outlineLevel="0" collapsed="false">
      <c r="C508" s="1072" t="s">
        <v>567</v>
      </c>
      <c r="D508" s="1073" t="s">
        <v>1484</v>
      </c>
    </row>
    <row r="509" customFormat="false" ht="13.5" hidden="false" customHeight="false" outlineLevel="0" collapsed="false">
      <c r="C509" s="1072" t="s">
        <v>567</v>
      </c>
      <c r="D509" s="1073" t="s">
        <v>1485</v>
      </c>
    </row>
    <row r="510" customFormat="false" ht="13.5" hidden="false" customHeight="false" outlineLevel="0" collapsed="false">
      <c r="C510" s="1072" t="s">
        <v>567</v>
      </c>
      <c r="D510" s="1073" t="s">
        <v>1486</v>
      </c>
    </row>
    <row r="511" customFormat="false" ht="13.5" hidden="false" customHeight="false" outlineLevel="0" collapsed="false">
      <c r="C511" s="1072" t="s">
        <v>567</v>
      </c>
      <c r="D511" s="1073" t="s">
        <v>1346</v>
      </c>
    </row>
    <row r="512" customFormat="false" ht="13.5" hidden="false" customHeight="false" outlineLevel="0" collapsed="false">
      <c r="C512" s="1072" t="s">
        <v>567</v>
      </c>
      <c r="D512" s="1073" t="s">
        <v>1487</v>
      </c>
    </row>
    <row r="513" customFormat="false" ht="13.5" hidden="false" customHeight="false" outlineLevel="0" collapsed="false">
      <c r="C513" s="1072" t="s">
        <v>567</v>
      </c>
      <c r="D513" s="1073" t="s">
        <v>1204</v>
      </c>
    </row>
    <row r="514" customFormat="false" ht="13.5" hidden="false" customHeight="false" outlineLevel="0" collapsed="false">
      <c r="C514" s="1072" t="s">
        <v>567</v>
      </c>
      <c r="D514" s="1073" t="s">
        <v>1488</v>
      </c>
    </row>
    <row r="515" customFormat="false" ht="13.5" hidden="false" customHeight="false" outlineLevel="0" collapsed="false">
      <c r="C515" s="1072" t="s">
        <v>567</v>
      </c>
      <c r="D515" s="1073" t="s">
        <v>1489</v>
      </c>
    </row>
    <row r="516" customFormat="false" ht="13.5" hidden="false" customHeight="false" outlineLevel="0" collapsed="false">
      <c r="C516" s="1072" t="s">
        <v>567</v>
      </c>
      <c r="D516" s="1073" t="s">
        <v>1490</v>
      </c>
    </row>
    <row r="517" customFormat="false" ht="13.5" hidden="false" customHeight="false" outlineLevel="0" collapsed="false">
      <c r="C517" s="1072" t="s">
        <v>567</v>
      </c>
      <c r="D517" s="1073" t="s">
        <v>1491</v>
      </c>
    </row>
    <row r="518" customFormat="false" ht="13.5" hidden="false" customHeight="false" outlineLevel="0" collapsed="false">
      <c r="C518" s="1072" t="s">
        <v>567</v>
      </c>
      <c r="D518" s="1073" t="s">
        <v>1492</v>
      </c>
    </row>
    <row r="519" customFormat="false" ht="13.5" hidden="false" customHeight="false" outlineLevel="0" collapsed="false">
      <c r="C519" s="1072" t="s">
        <v>570</v>
      </c>
      <c r="D519" s="1073" t="s">
        <v>631</v>
      </c>
    </row>
    <row r="520" customFormat="false" ht="13.5" hidden="false" customHeight="false" outlineLevel="0" collapsed="false">
      <c r="C520" s="1072" t="s">
        <v>570</v>
      </c>
      <c r="D520" s="1073" t="s">
        <v>886</v>
      </c>
    </row>
    <row r="521" customFormat="false" ht="13.5" hidden="false" customHeight="false" outlineLevel="0" collapsed="false">
      <c r="C521" s="1072" t="s">
        <v>570</v>
      </c>
      <c r="D521" s="1073" t="s">
        <v>1206</v>
      </c>
    </row>
    <row r="522" customFormat="false" ht="13.5" hidden="false" customHeight="false" outlineLevel="0" collapsed="false">
      <c r="C522" s="1072" t="s">
        <v>570</v>
      </c>
      <c r="D522" s="1073" t="s">
        <v>764</v>
      </c>
    </row>
    <row r="523" customFormat="false" ht="13.5" hidden="false" customHeight="false" outlineLevel="0" collapsed="false">
      <c r="C523" s="1072" t="s">
        <v>570</v>
      </c>
      <c r="D523" s="1073" t="s">
        <v>888</v>
      </c>
    </row>
    <row r="524" customFormat="false" ht="13.5" hidden="false" customHeight="false" outlineLevel="0" collapsed="false">
      <c r="C524" s="1072" t="s">
        <v>570</v>
      </c>
      <c r="D524" s="1073" t="s">
        <v>1493</v>
      </c>
    </row>
    <row r="525" customFormat="false" ht="13.5" hidden="false" customHeight="false" outlineLevel="0" collapsed="false">
      <c r="C525" s="1072" t="s">
        <v>570</v>
      </c>
      <c r="D525" s="1073" t="s">
        <v>890</v>
      </c>
    </row>
    <row r="526" customFormat="false" ht="13.5" hidden="false" customHeight="false" outlineLevel="0" collapsed="false">
      <c r="C526" s="1072" t="s">
        <v>570</v>
      </c>
      <c r="D526" s="1073" t="s">
        <v>892</v>
      </c>
    </row>
    <row r="527" customFormat="false" ht="13.5" hidden="false" customHeight="false" outlineLevel="0" collapsed="false">
      <c r="C527" s="1072" t="s">
        <v>570</v>
      </c>
      <c r="D527" s="1073" t="s">
        <v>894</v>
      </c>
    </row>
    <row r="528" customFormat="false" ht="13.5" hidden="false" customHeight="false" outlineLevel="0" collapsed="false">
      <c r="C528" s="1072" t="s">
        <v>570</v>
      </c>
      <c r="D528" s="1073" t="s">
        <v>1494</v>
      </c>
    </row>
    <row r="529" customFormat="false" ht="13.5" hidden="false" customHeight="false" outlineLevel="0" collapsed="false">
      <c r="C529" s="1072" t="s">
        <v>570</v>
      </c>
      <c r="D529" s="1073" t="s">
        <v>896</v>
      </c>
    </row>
    <row r="530" customFormat="false" ht="13.5" hidden="false" customHeight="false" outlineLevel="0" collapsed="false">
      <c r="C530" s="1072" t="s">
        <v>570</v>
      </c>
      <c r="D530" s="1073" t="s">
        <v>898</v>
      </c>
    </row>
    <row r="531" customFormat="false" ht="13.5" hidden="false" customHeight="false" outlineLevel="0" collapsed="false">
      <c r="C531" s="1072" t="s">
        <v>570</v>
      </c>
      <c r="D531" s="1073" t="s">
        <v>900</v>
      </c>
    </row>
    <row r="532" customFormat="false" ht="13.5" hidden="false" customHeight="false" outlineLevel="0" collapsed="false">
      <c r="C532" s="1072" t="s">
        <v>570</v>
      </c>
      <c r="D532" s="1073" t="s">
        <v>902</v>
      </c>
    </row>
    <row r="533" customFormat="false" ht="13.5" hidden="false" customHeight="false" outlineLevel="0" collapsed="false">
      <c r="C533" s="1072" t="s">
        <v>570</v>
      </c>
      <c r="D533" s="1073" t="s">
        <v>904</v>
      </c>
    </row>
    <row r="534" customFormat="false" ht="13.5" hidden="false" customHeight="false" outlineLevel="0" collapsed="false">
      <c r="C534" s="1072" t="s">
        <v>570</v>
      </c>
      <c r="D534" s="1073" t="s">
        <v>1208</v>
      </c>
    </row>
    <row r="535" customFormat="false" ht="13.5" hidden="false" customHeight="false" outlineLevel="0" collapsed="false">
      <c r="C535" s="1072" t="s">
        <v>570</v>
      </c>
      <c r="D535" s="1073" t="s">
        <v>906</v>
      </c>
    </row>
    <row r="536" customFormat="false" ht="13.5" hidden="false" customHeight="false" outlineLevel="0" collapsed="false">
      <c r="C536" s="1072" t="s">
        <v>570</v>
      </c>
      <c r="D536" s="1073" t="s">
        <v>766</v>
      </c>
    </row>
    <row r="537" customFormat="false" ht="13.5" hidden="false" customHeight="false" outlineLevel="0" collapsed="false">
      <c r="C537" s="1072" t="s">
        <v>570</v>
      </c>
      <c r="D537" s="1073" t="s">
        <v>908</v>
      </c>
    </row>
    <row r="538" customFormat="false" ht="13.5" hidden="false" customHeight="false" outlineLevel="0" collapsed="false">
      <c r="C538" s="1072" t="s">
        <v>570</v>
      </c>
      <c r="D538" s="1073" t="s">
        <v>910</v>
      </c>
    </row>
    <row r="539" customFormat="false" ht="13.5" hidden="false" customHeight="false" outlineLevel="0" collapsed="false">
      <c r="C539" s="1072" t="s">
        <v>570</v>
      </c>
      <c r="D539" s="1073" t="s">
        <v>768</v>
      </c>
    </row>
    <row r="540" customFormat="false" ht="13.5" hidden="false" customHeight="false" outlineLevel="0" collapsed="false">
      <c r="C540" s="1072" t="s">
        <v>570</v>
      </c>
      <c r="D540" s="1073" t="s">
        <v>912</v>
      </c>
    </row>
    <row r="541" customFormat="false" ht="13.5" hidden="false" customHeight="false" outlineLevel="0" collapsed="false">
      <c r="C541" s="1072" t="s">
        <v>570</v>
      </c>
      <c r="D541" s="1073" t="s">
        <v>706</v>
      </c>
    </row>
    <row r="542" customFormat="false" ht="13.5" hidden="false" customHeight="false" outlineLevel="0" collapsed="false">
      <c r="C542" s="1072" t="s">
        <v>570</v>
      </c>
      <c r="D542" s="1073" t="s">
        <v>708</v>
      </c>
    </row>
    <row r="543" customFormat="false" ht="13.5" hidden="false" customHeight="false" outlineLevel="0" collapsed="false">
      <c r="C543" s="1072" t="s">
        <v>570</v>
      </c>
      <c r="D543" s="1073" t="s">
        <v>710</v>
      </c>
    </row>
    <row r="544" customFormat="false" ht="13.5" hidden="false" customHeight="false" outlineLevel="0" collapsed="false">
      <c r="C544" s="1072" t="s">
        <v>570</v>
      </c>
      <c r="D544" s="1073" t="s">
        <v>770</v>
      </c>
    </row>
    <row r="545" customFormat="false" ht="13.5" hidden="false" customHeight="false" outlineLevel="0" collapsed="false">
      <c r="C545" s="1072" t="s">
        <v>570</v>
      </c>
      <c r="D545" s="1073" t="s">
        <v>914</v>
      </c>
    </row>
    <row r="546" customFormat="false" ht="13.5" hidden="false" customHeight="false" outlineLevel="0" collapsed="false">
      <c r="C546" s="1072" t="s">
        <v>570</v>
      </c>
      <c r="D546" s="1073" t="s">
        <v>916</v>
      </c>
    </row>
    <row r="547" customFormat="false" ht="13.5" hidden="false" customHeight="false" outlineLevel="0" collapsed="false">
      <c r="C547" s="1072" t="s">
        <v>570</v>
      </c>
      <c r="D547" s="1073" t="s">
        <v>918</v>
      </c>
    </row>
    <row r="548" customFormat="false" ht="13.5" hidden="false" customHeight="false" outlineLevel="0" collapsed="false">
      <c r="C548" s="1072" t="s">
        <v>570</v>
      </c>
      <c r="D548" s="1073" t="s">
        <v>772</v>
      </c>
    </row>
    <row r="549" customFormat="false" ht="13.5" hidden="false" customHeight="false" outlineLevel="0" collapsed="false">
      <c r="C549" s="1072" t="s">
        <v>570</v>
      </c>
      <c r="D549" s="1073" t="s">
        <v>920</v>
      </c>
    </row>
    <row r="550" customFormat="false" ht="13.5" hidden="false" customHeight="false" outlineLevel="0" collapsed="false">
      <c r="C550" s="1072" t="s">
        <v>570</v>
      </c>
      <c r="D550" s="1073" t="s">
        <v>922</v>
      </c>
    </row>
    <row r="551" customFormat="false" ht="13.5" hidden="false" customHeight="false" outlineLevel="0" collapsed="false">
      <c r="C551" s="1072" t="s">
        <v>570</v>
      </c>
      <c r="D551" s="1073" t="s">
        <v>924</v>
      </c>
    </row>
    <row r="552" customFormat="false" ht="13.5" hidden="false" customHeight="false" outlineLevel="0" collapsed="false">
      <c r="C552" s="1072" t="s">
        <v>570</v>
      </c>
      <c r="D552" s="1073" t="s">
        <v>926</v>
      </c>
    </row>
    <row r="553" customFormat="false" ht="13.5" hidden="false" customHeight="false" outlineLevel="0" collapsed="false">
      <c r="C553" s="1072" t="s">
        <v>570</v>
      </c>
      <c r="D553" s="1073" t="s">
        <v>928</v>
      </c>
    </row>
    <row r="554" customFormat="false" ht="13.5" hidden="false" customHeight="false" outlineLevel="0" collapsed="false">
      <c r="C554" s="1072" t="s">
        <v>570</v>
      </c>
      <c r="D554" s="1073" t="s">
        <v>930</v>
      </c>
    </row>
    <row r="555" customFormat="false" ht="13.5" hidden="false" customHeight="false" outlineLevel="0" collapsed="false">
      <c r="C555" s="1072" t="s">
        <v>570</v>
      </c>
      <c r="D555" s="1073" t="s">
        <v>1210</v>
      </c>
    </row>
    <row r="556" customFormat="false" ht="13.5" hidden="false" customHeight="false" outlineLevel="0" collapsed="false">
      <c r="C556" s="1072" t="s">
        <v>570</v>
      </c>
      <c r="D556" s="1073" t="s">
        <v>932</v>
      </c>
    </row>
    <row r="557" customFormat="false" ht="13.5" hidden="false" customHeight="false" outlineLevel="0" collapsed="false">
      <c r="C557" s="1072" t="s">
        <v>570</v>
      </c>
      <c r="D557" s="1073" t="s">
        <v>774</v>
      </c>
    </row>
    <row r="558" customFormat="false" ht="13.5" hidden="false" customHeight="false" outlineLevel="0" collapsed="false">
      <c r="C558" s="1072" t="s">
        <v>570</v>
      </c>
      <c r="D558" s="1073" t="s">
        <v>934</v>
      </c>
    </row>
    <row r="559" customFormat="false" ht="13.5" hidden="false" customHeight="false" outlineLevel="0" collapsed="false">
      <c r="C559" s="1072" t="s">
        <v>570</v>
      </c>
      <c r="D559" s="1073" t="s">
        <v>936</v>
      </c>
    </row>
    <row r="560" customFormat="false" ht="13.5" hidden="false" customHeight="false" outlineLevel="0" collapsed="false">
      <c r="C560" s="1072" t="s">
        <v>570</v>
      </c>
      <c r="D560" s="1073" t="s">
        <v>938</v>
      </c>
    </row>
    <row r="561" customFormat="false" ht="13.5" hidden="false" customHeight="false" outlineLevel="0" collapsed="false">
      <c r="C561" s="1072" t="s">
        <v>570</v>
      </c>
      <c r="D561" s="1073" t="s">
        <v>1212</v>
      </c>
    </row>
    <row r="562" customFormat="false" ht="13.5" hidden="false" customHeight="false" outlineLevel="0" collapsed="false">
      <c r="C562" s="1072" t="s">
        <v>570</v>
      </c>
      <c r="D562" s="1073" t="s">
        <v>1214</v>
      </c>
    </row>
    <row r="563" customFormat="false" ht="13.5" hidden="false" customHeight="false" outlineLevel="0" collapsed="false">
      <c r="C563" s="1072" t="s">
        <v>570</v>
      </c>
      <c r="D563" s="1073" t="s">
        <v>1216</v>
      </c>
    </row>
    <row r="564" customFormat="false" ht="13.5" hidden="false" customHeight="false" outlineLevel="0" collapsed="false">
      <c r="C564" s="1072" t="s">
        <v>570</v>
      </c>
      <c r="D564" s="1073" t="s">
        <v>1495</v>
      </c>
    </row>
    <row r="565" customFormat="false" ht="13.5" hidden="false" customHeight="false" outlineLevel="0" collapsed="false">
      <c r="C565" s="1072" t="s">
        <v>570</v>
      </c>
      <c r="D565" s="1073" t="s">
        <v>1496</v>
      </c>
    </row>
    <row r="566" customFormat="false" ht="13.5" hidden="false" customHeight="false" outlineLevel="0" collapsed="false">
      <c r="C566" s="1072" t="s">
        <v>570</v>
      </c>
      <c r="D566" s="1073" t="s">
        <v>1218</v>
      </c>
    </row>
    <row r="567" customFormat="false" ht="13.5" hidden="false" customHeight="false" outlineLevel="0" collapsed="false">
      <c r="C567" s="1072" t="s">
        <v>570</v>
      </c>
      <c r="D567" s="1073" t="s">
        <v>1220</v>
      </c>
    </row>
    <row r="568" customFormat="false" ht="13.5" hidden="false" customHeight="false" outlineLevel="0" collapsed="false">
      <c r="C568" s="1072" t="s">
        <v>570</v>
      </c>
      <c r="D568" s="1073" t="s">
        <v>1222</v>
      </c>
    </row>
    <row r="569" customFormat="false" ht="13.5" hidden="false" customHeight="false" outlineLevel="0" collapsed="false">
      <c r="C569" s="1072" t="s">
        <v>570</v>
      </c>
      <c r="D569" s="1073" t="s">
        <v>1497</v>
      </c>
    </row>
    <row r="570" customFormat="false" ht="13.5" hidden="false" customHeight="false" outlineLevel="0" collapsed="false">
      <c r="C570" s="1072" t="s">
        <v>570</v>
      </c>
      <c r="D570" s="1073" t="s">
        <v>1498</v>
      </c>
    </row>
    <row r="571" customFormat="false" ht="13.5" hidden="false" customHeight="false" outlineLevel="0" collapsed="false">
      <c r="C571" s="1072" t="s">
        <v>570</v>
      </c>
      <c r="D571" s="1073" t="s">
        <v>1499</v>
      </c>
    </row>
    <row r="572" customFormat="false" ht="13.5" hidden="false" customHeight="false" outlineLevel="0" collapsed="false">
      <c r="C572" s="1072" t="s">
        <v>570</v>
      </c>
      <c r="D572" s="1073" t="s">
        <v>1500</v>
      </c>
    </row>
    <row r="573" customFormat="false" ht="13.5" hidden="false" customHeight="false" outlineLevel="0" collapsed="false">
      <c r="C573" s="1072" t="s">
        <v>570</v>
      </c>
      <c r="D573" s="1073" t="s">
        <v>1501</v>
      </c>
    </row>
    <row r="574" customFormat="false" ht="13.5" hidden="false" customHeight="false" outlineLevel="0" collapsed="false">
      <c r="C574" s="1072" t="s">
        <v>570</v>
      </c>
      <c r="D574" s="1073" t="s">
        <v>1502</v>
      </c>
    </row>
    <row r="575" customFormat="false" ht="13.5" hidden="false" customHeight="false" outlineLevel="0" collapsed="false">
      <c r="C575" s="1072" t="s">
        <v>570</v>
      </c>
      <c r="D575" s="1073" t="s">
        <v>1161</v>
      </c>
    </row>
    <row r="576" customFormat="false" ht="13.5" hidden="false" customHeight="false" outlineLevel="0" collapsed="false">
      <c r="C576" s="1072" t="s">
        <v>570</v>
      </c>
      <c r="D576" s="1073" t="s">
        <v>1503</v>
      </c>
    </row>
    <row r="577" customFormat="false" ht="13.5" hidden="false" customHeight="false" outlineLevel="0" collapsed="false">
      <c r="C577" s="1072" t="s">
        <v>570</v>
      </c>
      <c r="D577" s="1073" t="s">
        <v>1504</v>
      </c>
    </row>
    <row r="578" customFormat="false" ht="13.5" hidden="false" customHeight="false" outlineLevel="0" collapsed="false">
      <c r="C578" s="1072" t="s">
        <v>570</v>
      </c>
      <c r="D578" s="1073" t="s">
        <v>1224</v>
      </c>
    </row>
    <row r="579" customFormat="false" ht="13.5" hidden="false" customHeight="false" outlineLevel="0" collapsed="false">
      <c r="C579" s="1072" t="s">
        <v>570</v>
      </c>
      <c r="D579" s="1073" t="s">
        <v>940</v>
      </c>
    </row>
    <row r="580" customFormat="false" ht="13.5" hidden="false" customHeight="false" outlineLevel="0" collapsed="false">
      <c r="C580" s="1072" t="s">
        <v>570</v>
      </c>
      <c r="D580" s="1073" t="s">
        <v>942</v>
      </c>
    </row>
    <row r="581" customFormat="false" ht="13.5" hidden="false" customHeight="false" outlineLevel="0" collapsed="false">
      <c r="C581" s="1072" t="s">
        <v>570</v>
      </c>
      <c r="D581" s="1073" t="s">
        <v>944</v>
      </c>
    </row>
    <row r="582" customFormat="false" ht="13.5" hidden="false" customHeight="false" outlineLevel="0" collapsed="false">
      <c r="C582" s="1072" t="s">
        <v>62</v>
      </c>
      <c r="D582" s="1073" t="s">
        <v>63</v>
      </c>
    </row>
    <row r="583" customFormat="false" ht="13.5" hidden="false" customHeight="false" outlineLevel="0" collapsed="false">
      <c r="C583" s="1072" t="s">
        <v>62</v>
      </c>
      <c r="D583" s="1073" t="s">
        <v>1505</v>
      </c>
    </row>
    <row r="584" customFormat="false" ht="13.5" hidden="false" customHeight="false" outlineLevel="0" collapsed="false">
      <c r="C584" s="1072" t="s">
        <v>62</v>
      </c>
      <c r="D584" s="1073" t="s">
        <v>776</v>
      </c>
    </row>
    <row r="585" customFormat="false" ht="13.5" hidden="false" customHeight="false" outlineLevel="0" collapsed="false">
      <c r="C585" s="1072" t="s">
        <v>62</v>
      </c>
      <c r="D585" s="1073" t="s">
        <v>712</v>
      </c>
    </row>
    <row r="586" customFormat="false" ht="13.5" hidden="false" customHeight="false" outlineLevel="0" collapsed="false">
      <c r="C586" s="1072" t="s">
        <v>62</v>
      </c>
      <c r="D586" s="1073" t="s">
        <v>1506</v>
      </c>
    </row>
    <row r="587" customFormat="false" ht="13.5" hidden="false" customHeight="false" outlineLevel="0" collapsed="false">
      <c r="C587" s="1072" t="s">
        <v>62</v>
      </c>
      <c r="D587" s="1073" t="s">
        <v>945</v>
      </c>
    </row>
    <row r="588" customFormat="false" ht="13.5" hidden="false" customHeight="false" outlineLevel="0" collapsed="false">
      <c r="C588" s="1072" t="s">
        <v>62</v>
      </c>
      <c r="D588" s="1073" t="s">
        <v>778</v>
      </c>
    </row>
    <row r="589" customFormat="false" ht="13.5" hidden="false" customHeight="false" outlineLevel="0" collapsed="false">
      <c r="C589" s="1072" t="s">
        <v>62</v>
      </c>
      <c r="D589" s="1073" t="s">
        <v>947</v>
      </c>
    </row>
    <row r="590" customFormat="false" ht="13.5" hidden="false" customHeight="false" outlineLevel="0" collapsed="false">
      <c r="C590" s="1072" t="s">
        <v>62</v>
      </c>
      <c r="D590" s="1073" t="s">
        <v>949</v>
      </c>
    </row>
    <row r="591" customFormat="false" ht="13.5" hidden="false" customHeight="false" outlineLevel="0" collapsed="false">
      <c r="C591" s="1072" t="s">
        <v>62</v>
      </c>
      <c r="D591" s="1073" t="s">
        <v>714</v>
      </c>
    </row>
    <row r="592" customFormat="false" ht="13.5" hidden="false" customHeight="false" outlineLevel="0" collapsed="false">
      <c r="C592" s="1072" t="s">
        <v>62</v>
      </c>
      <c r="D592" s="1073" t="s">
        <v>780</v>
      </c>
    </row>
    <row r="593" customFormat="false" ht="13.5" hidden="false" customHeight="false" outlineLevel="0" collapsed="false">
      <c r="C593" s="1072" t="s">
        <v>62</v>
      </c>
      <c r="D593" s="1073" t="s">
        <v>1226</v>
      </c>
    </row>
    <row r="594" customFormat="false" ht="13.5" hidden="false" customHeight="false" outlineLevel="0" collapsed="false">
      <c r="C594" s="1072" t="s">
        <v>62</v>
      </c>
      <c r="D594" s="1073" t="s">
        <v>1507</v>
      </c>
    </row>
    <row r="595" customFormat="false" ht="13.5" hidden="false" customHeight="false" outlineLevel="0" collapsed="false">
      <c r="C595" s="1072" t="s">
        <v>62</v>
      </c>
      <c r="D595" s="1073" t="s">
        <v>716</v>
      </c>
    </row>
    <row r="596" customFormat="false" ht="13.5" hidden="false" customHeight="false" outlineLevel="0" collapsed="false">
      <c r="C596" s="1072" t="s">
        <v>62</v>
      </c>
      <c r="D596" s="1073" t="s">
        <v>951</v>
      </c>
    </row>
    <row r="597" customFormat="false" ht="13.5" hidden="false" customHeight="false" outlineLevel="0" collapsed="false">
      <c r="C597" s="1072" t="s">
        <v>62</v>
      </c>
      <c r="D597" s="1073" t="s">
        <v>1508</v>
      </c>
    </row>
    <row r="598" customFormat="false" ht="13.5" hidden="false" customHeight="false" outlineLevel="0" collapsed="false">
      <c r="C598" s="1072" t="s">
        <v>62</v>
      </c>
      <c r="D598" s="1073" t="s">
        <v>782</v>
      </c>
    </row>
    <row r="599" customFormat="false" ht="13.5" hidden="false" customHeight="false" outlineLevel="0" collapsed="false">
      <c r="C599" s="1072" t="s">
        <v>62</v>
      </c>
      <c r="D599" s="1073" t="s">
        <v>953</v>
      </c>
    </row>
    <row r="600" customFormat="false" ht="13.5" hidden="false" customHeight="false" outlineLevel="0" collapsed="false">
      <c r="C600" s="1072" t="s">
        <v>62</v>
      </c>
      <c r="D600" s="1073" t="s">
        <v>784</v>
      </c>
    </row>
    <row r="601" customFormat="false" ht="13.5" hidden="false" customHeight="false" outlineLevel="0" collapsed="false">
      <c r="C601" s="1072" t="s">
        <v>62</v>
      </c>
      <c r="D601" s="1073" t="s">
        <v>955</v>
      </c>
    </row>
    <row r="602" customFormat="false" ht="13.5" hidden="false" customHeight="false" outlineLevel="0" collapsed="false">
      <c r="C602" s="1072" t="s">
        <v>62</v>
      </c>
      <c r="D602" s="1073" t="s">
        <v>1509</v>
      </c>
    </row>
    <row r="603" customFormat="false" ht="13.5" hidden="false" customHeight="false" outlineLevel="0" collapsed="false">
      <c r="C603" s="1072" t="s">
        <v>62</v>
      </c>
      <c r="D603" s="1073" t="s">
        <v>957</v>
      </c>
    </row>
    <row r="604" customFormat="false" ht="13.5" hidden="false" customHeight="false" outlineLevel="0" collapsed="false">
      <c r="C604" s="1072" t="s">
        <v>62</v>
      </c>
      <c r="D604" s="1073" t="s">
        <v>1228</v>
      </c>
    </row>
    <row r="605" customFormat="false" ht="13.5" hidden="false" customHeight="false" outlineLevel="0" collapsed="false">
      <c r="C605" s="1072" t="s">
        <v>62</v>
      </c>
      <c r="D605" s="1073" t="s">
        <v>1230</v>
      </c>
    </row>
    <row r="606" customFormat="false" ht="13.5" hidden="false" customHeight="false" outlineLevel="0" collapsed="false">
      <c r="C606" s="1072" t="s">
        <v>62</v>
      </c>
      <c r="D606" s="1073" t="s">
        <v>636</v>
      </c>
    </row>
    <row r="607" customFormat="false" ht="13.5" hidden="false" customHeight="false" outlineLevel="0" collapsed="false">
      <c r="C607" s="1072" t="s">
        <v>62</v>
      </c>
      <c r="D607" s="1073" t="s">
        <v>786</v>
      </c>
    </row>
    <row r="608" customFormat="false" ht="13.5" hidden="false" customHeight="false" outlineLevel="0" collapsed="false">
      <c r="C608" s="1072" t="s">
        <v>62</v>
      </c>
      <c r="D608" s="1073" t="s">
        <v>788</v>
      </c>
    </row>
    <row r="609" customFormat="false" ht="13.5" hidden="false" customHeight="false" outlineLevel="0" collapsed="false">
      <c r="C609" s="1072" t="s">
        <v>62</v>
      </c>
      <c r="D609" s="1073" t="s">
        <v>1232</v>
      </c>
    </row>
    <row r="610" customFormat="false" ht="13.5" hidden="false" customHeight="false" outlineLevel="0" collapsed="false">
      <c r="C610" s="1072" t="s">
        <v>62</v>
      </c>
      <c r="D610" s="1073" t="s">
        <v>790</v>
      </c>
    </row>
    <row r="611" customFormat="false" ht="13.5" hidden="false" customHeight="false" outlineLevel="0" collapsed="false">
      <c r="C611" s="1072" t="s">
        <v>62</v>
      </c>
      <c r="D611" s="1073" t="s">
        <v>959</v>
      </c>
    </row>
    <row r="612" customFormat="false" ht="13.5" hidden="false" customHeight="false" outlineLevel="0" collapsed="false">
      <c r="C612" s="1072" t="s">
        <v>62</v>
      </c>
      <c r="D612" s="1073" t="s">
        <v>1234</v>
      </c>
    </row>
    <row r="613" customFormat="false" ht="13.5" hidden="false" customHeight="false" outlineLevel="0" collapsed="false">
      <c r="C613" s="1072" t="s">
        <v>62</v>
      </c>
      <c r="D613" s="1073" t="s">
        <v>1510</v>
      </c>
    </row>
    <row r="614" customFormat="false" ht="13.5" hidden="false" customHeight="false" outlineLevel="0" collapsed="false">
      <c r="C614" s="1072" t="s">
        <v>62</v>
      </c>
      <c r="D614" s="1073" t="s">
        <v>1511</v>
      </c>
    </row>
    <row r="615" customFormat="false" ht="13.5" hidden="false" customHeight="false" outlineLevel="0" collapsed="false">
      <c r="C615" s="1072" t="s">
        <v>62</v>
      </c>
      <c r="D615" s="1073" t="s">
        <v>1512</v>
      </c>
    </row>
    <row r="616" customFormat="false" ht="13.5" hidden="false" customHeight="false" outlineLevel="0" collapsed="false">
      <c r="C616" s="1072" t="s">
        <v>62</v>
      </c>
      <c r="D616" s="1073" t="s">
        <v>1236</v>
      </c>
    </row>
    <row r="617" customFormat="false" ht="13.5" hidden="false" customHeight="false" outlineLevel="0" collapsed="false">
      <c r="C617" s="1072" t="s">
        <v>62</v>
      </c>
      <c r="D617" s="1073" t="s">
        <v>1513</v>
      </c>
    </row>
    <row r="618" customFormat="false" ht="13.5" hidden="false" customHeight="false" outlineLevel="0" collapsed="false">
      <c r="C618" s="1072" t="s">
        <v>62</v>
      </c>
      <c r="D618" s="1073" t="s">
        <v>1238</v>
      </c>
    </row>
    <row r="619" customFormat="false" ht="13.5" hidden="false" customHeight="false" outlineLevel="0" collapsed="false">
      <c r="C619" s="1072" t="s">
        <v>62</v>
      </c>
      <c r="D619" s="1073" t="s">
        <v>961</v>
      </c>
    </row>
    <row r="620" customFormat="false" ht="13.5" hidden="false" customHeight="false" outlineLevel="0" collapsed="false">
      <c r="C620" s="1072" t="s">
        <v>62</v>
      </c>
      <c r="D620" s="1073" t="s">
        <v>792</v>
      </c>
    </row>
    <row r="621" customFormat="false" ht="13.5" hidden="false" customHeight="false" outlineLevel="0" collapsed="false">
      <c r="C621" s="1072" t="s">
        <v>62</v>
      </c>
      <c r="D621" s="1073" t="s">
        <v>1514</v>
      </c>
    </row>
    <row r="622" customFormat="false" ht="13.5" hidden="false" customHeight="false" outlineLevel="0" collapsed="false">
      <c r="C622" s="1072" t="s">
        <v>62</v>
      </c>
      <c r="D622" s="1073" t="s">
        <v>1515</v>
      </c>
    </row>
    <row r="623" customFormat="false" ht="13.5" hidden="false" customHeight="false" outlineLevel="0" collapsed="false">
      <c r="C623" s="1072" t="s">
        <v>62</v>
      </c>
      <c r="D623" s="1073" t="s">
        <v>1516</v>
      </c>
    </row>
    <row r="624" customFormat="false" ht="13.5" hidden="false" customHeight="false" outlineLevel="0" collapsed="false">
      <c r="C624" s="1072" t="s">
        <v>62</v>
      </c>
      <c r="D624" s="1073" t="s">
        <v>1517</v>
      </c>
    </row>
    <row r="625" customFormat="false" ht="13.5" hidden="false" customHeight="false" outlineLevel="0" collapsed="false">
      <c r="C625" s="1072" t="s">
        <v>62</v>
      </c>
      <c r="D625" s="1073" t="s">
        <v>1518</v>
      </c>
    </row>
    <row r="626" customFormat="false" ht="13.5" hidden="false" customHeight="false" outlineLevel="0" collapsed="false">
      <c r="C626" s="1072" t="s">
        <v>62</v>
      </c>
      <c r="D626" s="1073" t="s">
        <v>1519</v>
      </c>
    </row>
    <row r="627" customFormat="false" ht="13.5" hidden="false" customHeight="false" outlineLevel="0" collapsed="false">
      <c r="C627" s="1072" t="s">
        <v>62</v>
      </c>
      <c r="D627" s="1073" t="s">
        <v>1520</v>
      </c>
    </row>
    <row r="628" customFormat="false" ht="13.5" hidden="false" customHeight="false" outlineLevel="0" collapsed="false">
      <c r="C628" s="1072" t="s">
        <v>62</v>
      </c>
      <c r="D628" s="1073" t="s">
        <v>1521</v>
      </c>
    </row>
    <row r="629" customFormat="false" ht="13.5" hidden="false" customHeight="false" outlineLevel="0" collapsed="false">
      <c r="C629" s="1072" t="s">
        <v>62</v>
      </c>
      <c r="D629" s="1073" t="s">
        <v>1522</v>
      </c>
    </row>
    <row r="630" customFormat="false" ht="13.5" hidden="false" customHeight="false" outlineLevel="0" collapsed="false">
      <c r="C630" s="1072" t="s">
        <v>62</v>
      </c>
      <c r="D630" s="1073" t="s">
        <v>1523</v>
      </c>
    </row>
    <row r="631" customFormat="false" ht="13.5" hidden="false" customHeight="false" outlineLevel="0" collapsed="false">
      <c r="C631" s="1072" t="s">
        <v>62</v>
      </c>
      <c r="D631" s="1073" t="s">
        <v>1240</v>
      </c>
    </row>
    <row r="632" customFormat="false" ht="13.5" hidden="false" customHeight="false" outlineLevel="0" collapsed="false">
      <c r="C632" s="1072" t="s">
        <v>62</v>
      </c>
      <c r="D632" s="1073" t="s">
        <v>1242</v>
      </c>
    </row>
    <row r="633" customFormat="false" ht="13.5" hidden="false" customHeight="false" outlineLevel="0" collapsed="false">
      <c r="C633" s="1072" t="s">
        <v>62</v>
      </c>
      <c r="D633" s="1073" t="s">
        <v>1524</v>
      </c>
    </row>
    <row r="634" customFormat="false" ht="13.5" hidden="false" customHeight="false" outlineLevel="0" collapsed="false">
      <c r="C634" s="1072" t="s">
        <v>62</v>
      </c>
      <c r="D634" s="1073" t="s">
        <v>1525</v>
      </c>
    </row>
    <row r="635" customFormat="false" ht="13.5" hidden="false" customHeight="false" outlineLevel="0" collapsed="false">
      <c r="C635" s="1072" t="s">
        <v>62</v>
      </c>
      <c r="D635" s="1073" t="s">
        <v>1526</v>
      </c>
    </row>
    <row r="636" customFormat="false" ht="13.5" hidden="false" customHeight="false" outlineLevel="0" collapsed="false">
      <c r="C636" s="1072" t="s">
        <v>51</v>
      </c>
      <c r="D636" s="1073" t="s">
        <v>52</v>
      </c>
    </row>
    <row r="637" customFormat="false" ht="13.5" hidden="false" customHeight="false" outlineLevel="0" collapsed="false">
      <c r="C637" s="1072" t="s">
        <v>51</v>
      </c>
      <c r="D637" s="1073" t="s">
        <v>59</v>
      </c>
    </row>
    <row r="638" customFormat="false" ht="13.5" hidden="false" customHeight="false" outlineLevel="0" collapsed="false">
      <c r="C638" s="1072" t="s">
        <v>51</v>
      </c>
      <c r="D638" s="1073" t="s">
        <v>548</v>
      </c>
    </row>
    <row r="639" customFormat="false" ht="13.5" hidden="false" customHeight="false" outlineLevel="0" collapsed="false">
      <c r="C639" s="1072" t="s">
        <v>51</v>
      </c>
      <c r="D639" s="1073" t="s">
        <v>551</v>
      </c>
    </row>
    <row r="640" customFormat="false" ht="13.5" hidden="false" customHeight="false" outlineLevel="0" collapsed="false">
      <c r="C640" s="1072" t="s">
        <v>51</v>
      </c>
      <c r="D640" s="1073" t="s">
        <v>554</v>
      </c>
    </row>
    <row r="641" customFormat="false" ht="13.5" hidden="false" customHeight="false" outlineLevel="0" collapsed="false">
      <c r="C641" s="1072" t="s">
        <v>51</v>
      </c>
      <c r="D641" s="1073" t="s">
        <v>557</v>
      </c>
    </row>
    <row r="642" customFormat="false" ht="13.5" hidden="false" customHeight="false" outlineLevel="0" collapsed="false">
      <c r="C642" s="1072" t="s">
        <v>51</v>
      </c>
      <c r="D642" s="1073" t="s">
        <v>560</v>
      </c>
    </row>
    <row r="643" customFormat="false" ht="13.5" hidden="false" customHeight="false" outlineLevel="0" collapsed="false">
      <c r="C643" s="1072" t="s">
        <v>51</v>
      </c>
      <c r="D643" s="1073" t="s">
        <v>563</v>
      </c>
    </row>
    <row r="644" customFormat="false" ht="13.5" hidden="false" customHeight="false" outlineLevel="0" collapsed="false">
      <c r="C644" s="1072" t="s">
        <v>51</v>
      </c>
      <c r="D644" s="1073" t="s">
        <v>566</v>
      </c>
    </row>
    <row r="645" customFormat="false" ht="13.5" hidden="false" customHeight="false" outlineLevel="0" collapsed="false">
      <c r="C645" s="1072" t="s">
        <v>51</v>
      </c>
      <c r="D645" s="1073" t="s">
        <v>569</v>
      </c>
    </row>
    <row r="646" customFormat="false" ht="13.5" hidden="false" customHeight="false" outlineLevel="0" collapsed="false">
      <c r="C646" s="1072" t="s">
        <v>51</v>
      </c>
      <c r="D646" s="1073" t="s">
        <v>572</v>
      </c>
    </row>
    <row r="647" customFormat="false" ht="13.5" hidden="false" customHeight="false" outlineLevel="0" collapsed="false">
      <c r="C647" s="1072" t="s">
        <v>51</v>
      </c>
      <c r="D647" s="1073" t="s">
        <v>574</v>
      </c>
    </row>
    <row r="648" customFormat="false" ht="13.5" hidden="false" customHeight="false" outlineLevel="0" collapsed="false">
      <c r="C648" s="1072" t="s">
        <v>51</v>
      </c>
      <c r="D648" s="1073" t="s">
        <v>576</v>
      </c>
    </row>
    <row r="649" customFormat="false" ht="13.5" hidden="false" customHeight="false" outlineLevel="0" collapsed="false">
      <c r="C649" s="1072" t="s">
        <v>51</v>
      </c>
      <c r="D649" s="1073" t="s">
        <v>579</v>
      </c>
    </row>
    <row r="650" customFormat="false" ht="13.5" hidden="false" customHeight="false" outlineLevel="0" collapsed="false">
      <c r="C650" s="1072" t="s">
        <v>51</v>
      </c>
      <c r="D650" s="1073" t="s">
        <v>582</v>
      </c>
    </row>
    <row r="651" customFormat="false" ht="13.5" hidden="false" customHeight="false" outlineLevel="0" collapsed="false">
      <c r="C651" s="1072" t="s">
        <v>51</v>
      </c>
      <c r="D651" s="1073" t="s">
        <v>585</v>
      </c>
    </row>
    <row r="652" customFormat="false" ht="13.5" hidden="false" customHeight="false" outlineLevel="0" collapsed="false">
      <c r="C652" s="1072" t="s">
        <v>51</v>
      </c>
      <c r="D652" s="1073" t="s">
        <v>588</v>
      </c>
    </row>
    <row r="653" customFormat="false" ht="13.5" hidden="false" customHeight="false" outlineLevel="0" collapsed="false">
      <c r="C653" s="1072" t="s">
        <v>51</v>
      </c>
      <c r="D653" s="1073" t="s">
        <v>591</v>
      </c>
    </row>
    <row r="654" customFormat="false" ht="13.5" hidden="false" customHeight="false" outlineLevel="0" collapsed="false">
      <c r="C654" s="1072" t="s">
        <v>51</v>
      </c>
      <c r="D654" s="1073" t="s">
        <v>594</v>
      </c>
    </row>
    <row r="655" customFormat="false" ht="13.5" hidden="false" customHeight="false" outlineLevel="0" collapsed="false">
      <c r="C655" s="1072" t="s">
        <v>51</v>
      </c>
      <c r="D655" s="1073" t="s">
        <v>598</v>
      </c>
    </row>
    <row r="656" customFormat="false" ht="13.5" hidden="false" customHeight="false" outlineLevel="0" collapsed="false">
      <c r="C656" s="1072" t="s">
        <v>51</v>
      </c>
      <c r="D656" s="1073" t="s">
        <v>601</v>
      </c>
    </row>
    <row r="657" customFormat="false" ht="13.5" hidden="false" customHeight="false" outlineLevel="0" collapsed="false">
      <c r="C657" s="1072" t="s">
        <v>51</v>
      </c>
      <c r="D657" s="1073" t="s">
        <v>604</v>
      </c>
    </row>
    <row r="658" customFormat="false" ht="13.5" hidden="false" customHeight="false" outlineLevel="0" collapsed="false">
      <c r="C658" s="1072" t="s">
        <v>51</v>
      </c>
      <c r="D658" s="1073" t="s">
        <v>607</v>
      </c>
    </row>
    <row r="659" customFormat="false" ht="13.5" hidden="false" customHeight="false" outlineLevel="0" collapsed="false">
      <c r="C659" s="1072" t="s">
        <v>51</v>
      </c>
      <c r="D659" s="1073" t="s">
        <v>639</v>
      </c>
    </row>
    <row r="660" customFormat="false" ht="13.5" hidden="false" customHeight="false" outlineLevel="0" collapsed="false">
      <c r="C660" s="1072" t="s">
        <v>51</v>
      </c>
      <c r="D660" s="1073" t="s">
        <v>718</v>
      </c>
    </row>
    <row r="661" customFormat="false" ht="13.5" hidden="false" customHeight="false" outlineLevel="0" collapsed="false">
      <c r="C661" s="1072" t="s">
        <v>51</v>
      </c>
      <c r="D661" s="1073" t="s">
        <v>642</v>
      </c>
    </row>
    <row r="662" customFormat="false" ht="13.5" hidden="false" customHeight="false" outlineLevel="0" collapsed="false">
      <c r="C662" s="1072" t="s">
        <v>51</v>
      </c>
      <c r="D662" s="1073" t="s">
        <v>645</v>
      </c>
    </row>
    <row r="663" customFormat="false" ht="13.5" hidden="false" customHeight="false" outlineLevel="0" collapsed="false">
      <c r="C663" s="1072" t="s">
        <v>51</v>
      </c>
      <c r="D663" s="1073" t="s">
        <v>648</v>
      </c>
    </row>
    <row r="664" customFormat="false" ht="13.5" hidden="false" customHeight="false" outlineLevel="0" collapsed="false">
      <c r="C664" s="1072" t="s">
        <v>51</v>
      </c>
      <c r="D664" s="1073" t="s">
        <v>651</v>
      </c>
    </row>
    <row r="665" customFormat="false" ht="13.5" hidden="false" customHeight="false" outlineLevel="0" collapsed="false">
      <c r="C665" s="1072" t="s">
        <v>51</v>
      </c>
      <c r="D665" s="1073" t="s">
        <v>720</v>
      </c>
    </row>
    <row r="666" customFormat="false" ht="13.5" hidden="false" customHeight="false" outlineLevel="0" collapsed="false">
      <c r="C666" s="1072" t="s">
        <v>51</v>
      </c>
      <c r="D666" s="1073" t="s">
        <v>610</v>
      </c>
    </row>
    <row r="667" customFormat="false" ht="13.5" hidden="false" customHeight="false" outlineLevel="0" collapsed="false">
      <c r="C667" s="1072" t="s">
        <v>51</v>
      </c>
      <c r="D667" s="1073" t="s">
        <v>613</v>
      </c>
    </row>
    <row r="668" customFormat="false" ht="13.5" hidden="false" customHeight="false" outlineLevel="0" collapsed="false">
      <c r="C668" s="1072" t="s">
        <v>51</v>
      </c>
      <c r="D668" s="1073" t="s">
        <v>654</v>
      </c>
    </row>
    <row r="669" customFormat="false" ht="13.5" hidden="false" customHeight="false" outlineLevel="0" collapsed="false">
      <c r="C669" s="1072" t="s">
        <v>51</v>
      </c>
      <c r="D669" s="1073" t="s">
        <v>657</v>
      </c>
    </row>
    <row r="670" customFormat="false" ht="13.5" hidden="false" customHeight="false" outlineLevel="0" collapsed="false">
      <c r="C670" s="1072" t="s">
        <v>51</v>
      </c>
      <c r="D670" s="1073" t="s">
        <v>660</v>
      </c>
    </row>
    <row r="671" customFormat="false" ht="13.5" hidden="false" customHeight="false" outlineLevel="0" collapsed="false">
      <c r="C671" s="1072" t="s">
        <v>51</v>
      </c>
      <c r="D671" s="1073" t="s">
        <v>663</v>
      </c>
    </row>
    <row r="672" customFormat="false" ht="13.5" hidden="false" customHeight="false" outlineLevel="0" collapsed="false">
      <c r="C672" s="1072" t="s">
        <v>51</v>
      </c>
      <c r="D672" s="1073" t="s">
        <v>666</v>
      </c>
    </row>
    <row r="673" customFormat="false" ht="13.5" hidden="false" customHeight="false" outlineLevel="0" collapsed="false">
      <c r="C673" s="1072" t="s">
        <v>51</v>
      </c>
      <c r="D673" s="1073" t="s">
        <v>669</v>
      </c>
    </row>
    <row r="674" customFormat="false" ht="13.5" hidden="false" customHeight="false" outlineLevel="0" collapsed="false">
      <c r="C674" s="1072" t="s">
        <v>51</v>
      </c>
      <c r="D674" s="1073" t="s">
        <v>794</v>
      </c>
    </row>
    <row r="675" customFormat="false" ht="13.5" hidden="false" customHeight="false" outlineLevel="0" collapsed="false">
      <c r="C675" s="1072" t="s">
        <v>51</v>
      </c>
      <c r="D675" s="1073" t="s">
        <v>616</v>
      </c>
    </row>
    <row r="676" customFormat="false" ht="13.5" hidden="false" customHeight="false" outlineLevel="0" collapsed="false">
      <c r="C676" s="1072" t="s">
        <v>51</v>
      </c>
      <c r="D676" s="1073" t="s">
        <v>722</v>
      </c>
    </row>
    <row r="677" customFormat="false" ht="13.5" hidden="false" customHeight="false" outlineLevel="0" collapsed="false">
      <c r="C677" s="1072" t="s">
        <v>51</v>
      </c>
      <c r="D677" s="1073" t="s">
        <v>672</v>
      </c>
    </row>
    <row r="678" customFormat="false" ht="13.5" hidden="false" customHeight="false" outlineLevel="0" collapsed="false">
      <c r="C678" s="1072" t="s">
        <v>51</v>
      </c>
      <c r="D678" s="1073" t="s">
        <v>675</v>
      </c>
    </row>
    <row r="679" customFormat="false" ht="13.5" hidden="false" customHeight="false" outlineLevel="0" collapsed="false">
      <c r="C679" s="1072" t="s">
        <v>51</v>
      </c>
      <c r="D679" s="1073" t="s">
        <v>963</v>
      </c>
    </row>
    <row r="680" customFormat="false" ht="13.5" hidden="false" customHeight="false" outlineLevel="0" collapsed="false">
      <c r="C680" s="1072" t="s">
        <v>51</v>
      </c>
      <c r="D680" s="1073" t="s">
        <v>619</v>
      </c>
    </row>
    <row r="681" customFormat="false" ht="13.5" hidden="false" customHeight="false" outlineLevel="0" collapsed="false">
      <c r="C681" s="1072" t="s">
        <v>51</v>
      </c>
      <c r="D681" s="1073" t="s">
        <v>678</v>
      </c>
    </row>
    <row r="682" customFormat="false" ht="13.5" hidden="false" customHeight="false" outlineLevel="0" collapsed="false">
      <c r="C682" s="1072" t="s">
        <v>51</v>
      </c>
      <c r="D682" s="1073" t="s">
        <v>965</v>
      </c>
    </row>
    <row r="683" customFormat="false" ht="13.5" hidden="false" customHeight="false" outlineLevel="0" collapsed="false">
      <c r="C683" s="1072" t="s">
        <v>51</v>
      </c>
      <c r="D683" s="1073" t="s">
        <v>796</v>
      </c>
    </row>
    <row r="684" customFormat="false" ht="13.5" hidden="false" customHeight="false" outlineLevel="0" collapsed="false">
      <c r="C684" s="1072" t="s">
        <v>51</v>
      </c>
      <c r="D684" s="1073" t="s">
        <v>680</v>
      </c>
    </row>
    <row r="685" customFormat="false" ht="13.5" hidden="false" customHeight="false" outlineLevel="0" collapsed="false">
      <c r="C685" s="1072" t="s">
        <v>51</v>
      </c>
      <c r="D685" s="1073" t="s">
        <v>967</v>
      </c>
    </row>
    <row r="686" customFormat="false" ht="13.5" hidden="false" customHeight="false" outlineLevel="0" collapsed="false">
      <c r="C686" s="1072" t="s">
        <v>51</v>
      </c>
      <c r="D686" s="1073" t="s">
        <v>798</v>
      </c>
    </row>
    <row r="687" customFormat="false" ht="13.5" hidden="false" customHeight="false" outlineLevel="0" collapsed="false">
      <c r="C687" s="1072" t="s">
        <v>51</v>
      </c>
      <c r="D687" s="1073" t="s">
        <v>971</v>
      </c>
    </row>
    <row r="688" customFormat="false" ht="13.5" hidden="false" customHeight="false" outlineLevel="0" collapsed="false">
      <c r="C688" s="1072" t="s">
        <v>51</v>
      </c>
      <c r="D688" s="1073" t="s">
        <v>969</v>
      </c>
    </row>
    <row r="689" customFormat="false" ht="13.5" hidden="false" customHeight="false" outlineLevel="0" collapsed="false">
      <c r="C689" s="1072" t="s">
        <v>51</v>
      </c>
      <c r="D689" s="1073" t="s">
        <v>1527</v>
      </c>
    </row>
    <row r="690" customFormat="false" ht="13.5" hidden="false" customHeight="false" outlineLevel="0" collapsed="false">
      <c r="C690" s="1072" t="s">
        <v>51</v>
      </c>
      <c r="D690" s="1073" t="s">
        <v>1528</v>
      </c>
    </row>
    <row r="691" customFormat="false" ht="13.5" hidden="false" customHeight="false" outlineLevel="0" collapsed="false">
      <c r="C691" s="1072" t="s">
        <v>51</v>
      </c>
      <c r="D691" s="1073" t="s">
        <v>1529</v>
      </c>
    </row>
    <row r="692" customFormat="false" ht="13.5" hidden="false" customHeight="false" outlineLevel="0" collapsed="false">
      <c r="C692" s="1072" t="s">
        <v>51</v>
      </c>
      <c r="D692" s="1073" t="s">
        <v>1530</v>
      </c>
    </row>
    <row r="693" customFormat="false" ht="13.5" hidden="false" customHeight="false" outlineLevel="0" collapsed="false">
      <c r="C693" s="1072" t="s">
        <v>51</v>
      </c>
      <c r="D693" s="1073" t="s">
        <v>1531</v>
      </c>
    </row>
    <row r="694" customFormat="false" ht="13.5" hidden="false" customHeight="false" outlineLevel="0" collapsed="false">
      <c r="C694" s="1072" t="s">
        <v>51</v>
      </c>
      <c r="D694" s="1073" t="s">
        <v>1532</v>
      </c>
    </row>
    <row r="695" customFormat="false" ht="13.5" hidden="false" customHeight="false" outlineLevel="0" collapsed="false">
      <c r="C695" s="1072" t="s">
        <v>51</v>
      </c>
      <c r="D695" s="1073" t="s">
        <v>1533</v>
      </c>
    </row>
    <row r="696" customFormat="false" ht="13.5" hidden="false" customHeight="false" outlineLevel="0" collapsed="false">
      <c r="C696" s="1072" t="s">
        <v>51</v>
      </c>
      <c r="D696" s="1073" t="s">
        <v>1534</v>
      </c>
    </row>
    <row r="697" customFormat="false" ht="13.5" hidden="false" customHeight="false" outlineLevel="0" collapsed="false">
      <c r="C697" s="1072" t="s">
        <v>51</v>
      </c>
      <c r="D697" s="1073" t="s">
        <v>1535</v>
      </c>
    </row>
    <row r="698" customFormat="false" ht="13.5" hidden="false" customHeight="false" outlineLevel="0" collapsed="false">
      <c r="C698" s="1072" t="s">
        <v>577</v>
      </c>
      <c r="D698" s="1073" t="s">
        <v>622</v>
      </c>
    </row>
    <row r="699" customFormat="false" ht="13.5" hidden="false" customHeight="false" outlineLevel="0" collapsed="false">
      <c r="C699" s="1072" t="s">
        <v>577</v>
      </c>
      <c r="D699" s="1073" t="s">
        <v>625</v>
      </c>
    </row>
    <row r="700" customFormat="false" ht="13.5" hidden="false" customHeight="false" outlineLevel="0" collapsed="false">
      <c r="C700" s="1072" t="s">
        <v>577</v>
      </c>
      <c r="D700" s="1073" t="s">
        <v>724</v>
      </c>
    </row>
    <row r="701" customFormat="false" ht="13.5" hidden="false" customHeight="false" outlineLevel="0" collapsed="false">
      <c r="C701" s="1072" t="s">
        <v>577</v>
      </c>
      <c r="D701" s="1073" t="s">
        <v>726</v>
      </c>
    </row>
    <row r="702" customFormat="false" ht="13.5" hidden="false" customHeight="false" outlineLevel="0" collapsed="false">
      <c r="C702" s="1072" t="s">
        <v>577</v>
      </c>
      <c r="D702" s="1073" t="s">
        <v>800</v>
      </c>
    </row>
    <row r="703" customFormat="false" ht="13.5" hidden="false" customHeight="false" outlineLevel="0" collapsed="false">
      <c r="C703" s="1072" t="s">
        <v>577</v>
      </c>
      <c r="D703" s="1073" t="s">
        <v>682</v>
      </c>
    </row>
    <row r="704" customFormat="false" ht="13.5" hidden="false" customHeight="false" outlineLevel="0" collapsed="false">
      <c r="C704" s="1072" t="s">
        <v>577</v>
      </c>
      <c r="D704" s="1073" t="s">
        <v>728</v>
      </c>
    </row>
    <row r="705" customFormat="false" ht="13.5" hidden="false" customHeight="false" outlineLevel="0" collapsed="false">
      <c r="C705" s="1072" t="s">
        <v>577</v>
      </c>
      <c r="D705" s="1073" t="s">
        <v>802</v>
      </c>
    </row>
    <row r="706" customFormat="false" ht="13.5" hidden="false" customHeight="false" outlineLevel="0" collapsed="false">
      <c r="C706" s="1072" t="s">
        <v>577</v>
      </c>
      <c r="D706" s="1073" t="s">
        <v>804</v>
      </c>
    </row>
    <row r="707" customFormat="false" ht="13.5" hidden="false" customHeight="false" outlineLevel="0" collapsed="false">
      <c r="C707" s="1072" t="s">
        <v>577</v>
      </c>
      <c r="D707" s="1073" t="s">
        <v>730</v>
      </c>
    </row>
    <row r="708" customFormat="false" ht="13.5" hidden="false" customHeight="false" outlineLevel="0" collapsed="false">
      <c r="C708" s="1072" t="s">
        <v>577</v>
      </c>
      <c r="D708" s="1073" t="s">
        <v>732</v>
      </c>
    </row>
    <row r="709" customFormat="false" ht="13.5" hidden="false" customHeight="false" outlineLevel="0" collapsed="false">
      <c r="C709" s="1072" t="s">
        <v>577</v>
      </c>
      <c r="D709" s="1073" t="s">
        <v>973</v>
      </c>
    </row>
    <row r="710" customFormat="false" ht="13.5" hidden="false" customHeight="false" outlineLevel="0" collapsed="false">
      <c r="C710" s="1072" t="s">
        <v>577</v>
      </c>
      <c r="D710" s="1073" t="s">
        <v>684</v>
      </c>
    </row>
    <row r="711" customFormat="false" ht="13.5" hidden="false" customHeight="false" outlineLevel="0" collapsed="false">
      <c r="C711" s="1072" t="s">
        <v>577</v>
      </c>
      <c r="D711" s="1073" t="s">
        <v>806</v>
      </c>
    </row>
    <row r="712" customFormat="false" ht="13.5" hidden="false" customHeight="false" outlineLevel="0" collapsed="false">
      <c r="C712" s="1072" t="s">
        <v>577</v>
      </c>
      <c r="D712" s="1073" t="s">
        <v>808</v>
      </c>
    </row>
    <row r="713" customFormat="false" ht="13.5" hidden="false" customHeight="false" outlineLevel="0" collapsed="false">
      <c r="C713" s="1072" t="s">
        <v>577</v>
      </c>
      <c r="D713" s="1073" t="s">
        <v>734</v>
      </c>
    </row>
    <row r="714" customFormat="false" ht="13.5" hidden="false" customHeight="false" outlineLevel="0" collapsed="false">
      <c r="C714" s="1072" t="s">
        <v>577</v>
      </c>
      <c r="D714" s="1073" t="s">
        <v>810</v>
      </c>
    </row>
    <row r="715" customFormat="false" ht="13.5" hidden="false" customHeight="false" outlineLevel="0" collapsed="false">
      <c r="C715" s="1072" t="s">
        <v>577</v>
      </c>
      <c r="D715" s="1073" t="s">
        <v>1244</v>
      </c>
    </row>
    <row r="716" customFormat="false" ht="13.5" hidden="false" customHeight="false" outlineLevel="0" collapsed="false">
      <c r="C716" s="1072" t="s">
        <v>577</v>
      </c>
      <c r="D716" s="1073" t="s">
        <v>812</v>
      </c>
    </row>
    <row r="717" customFormat="false" ht="13.5" hidden="false" customHeight="false" outlineLevel="0" collapsed="false">
      <c r="C717" s="1072" t="s">
        <v>577</v>
      </c>
      <c r="D717" s="1073" t="s">
        <v>814</v>
      </c>
    </row>
    <row r="718" customFormat="false" ht="13.5" hidden="false" customHeight="false" outlineLevel="0" collapsed="false">
      <c r="C718" s="1072" t="s">
        <v>577</v>
      </c>
      <c r="D718" s="1073" t="s">
        <v>816</v>
      </c>
    </row>
    <row r="719" customFormat="false" ht="13.5" hidden="false" customHeight="false" outlineLevel="0" collapsed="false">
      <c r="C719" s="1072" t="s">
        <v>577</v>
      </c>
      <c r="D719" s="1073" t="s">
        <v>975</v>
      </c>
    </row>
    <row r="720" customFormat="false" ht="13.5" hidden="false" customHeight="false" outlineLevel="0" collapsed="false">
      <c r="C720" s="1072" t="s">
        <v>577</v>
      </c>
      <c r="D720" s="1073" t="s">
        <v>977</v>
      </c>
    </row>
    <row r="721" customFormat="false" ht="13.5" hidden="false" customHeight="false" outlineLevel="0" collapsed="false">
      <c r="C721" s="1072" t="s">
        <v>577</v>
      </c>
      <c r="D721" s="1073" t="s">
        <v>979</v>
      </c>
    </row>
    <row r="722" customFormat="false" ht="13.5" hidden="false" customHeight="false" outlineLevel="0" collapsed="false">
      <c r="C722" s="1072" t="s">
        <v>577</v>
      </c>
      <c r="D722" s="1073" t="s">
        <v>1536</v>
      </c>
    </row>
    <row r="723" customFormat="false" ht="13.5" hidden="false" customHeight="false" outlineLevel="0" collapsed="false">
      <c r="C723" s="1072" t="s">
        <v>577</v>
      </c>
      <c r="D723" s="1073" t="s">
        <v>1537</v>
      </c>
    </row>
    <row r="724" customFormat="false" ht="13.5" hidden="false" customHeight="false" outlineLevel="0" collapsed="false">
      <c r="C724" s="1072" t="s">
        <v>577</v>
      </c>
      <c r="D724" s="1073" t="s">
        <v>1246</v>
      </c>
    </row>
    <row r="725" customFormat="false" ht="13.5" hidden="false" customHeight="false" outlineLevel="0" collapsed="false">
      <c r="C725" s="1072" t="s">
        <v>577</v>
      </c>
      <c r="D725" s="1073" t="s">
        <v>1538</v>
      </c>
    </row>
    <row r="726" customFormat="false" ht="13.5" hidden="false" customHeight="false" outlineLevel="0" collapsed="false">
      <c r="C726" s="1072" t="s">
        <v>577</v>
      </c>
      <c r="D726" s="1073" t="s">
        <v>1248</v>
      </c>
    </row>
    <row r="727" customFormat="false" ht="13.5" hidden="false" customHeight="false" outlineLevel="0" collapsed="false">
      <c r="C727" s="1072" t="s">
        <v>577</v>
      </c>
      <c r="D727" s="1073" t="s">
        <v>1539</v>
      </c>
    </row>
    <row r="728" customFormat="false" ht="13.5" hidden="false" customHeight="false" outlineLevel="0" collapsed="false">
      <c r="C728" s="1072" t="s">
        <v>577</v>
      </c>
      <c r="D728" s="1073" t="s">
        <v>1540</v>
      </c>
    </row>
    <row r="729" customFormat="false" ht="13.5" hidden="false" customHeight="false" outlineLevel="0" collapsed="false">
      <c r="C729" s="1072" t="s">
        <v>577</v>
      </c>
      <c r="D729" s="1073" t="s">
        <v>818</v>
      </c>
    </row>
    <row r="730" customFormat="false" ht="13.5" hidden="false" customHeight="false" outlineLevel="0" collapsed="false">
      <c r="C730" s="1072" t="s">
        <v>577</v>
      </c>
      <c r="D730" s="1073" t="s">
        <v>981</v>
      </c>
    </row>
    <row r="731" customFormat="false" ht="13.5" hidden="false" customHeight="false" outlineLevel="0" collapsed="false">
      <c r="C731" s="1072" t="s">
        <v>580</v>
      </c>
      <c r="D731" s="1073" t="s">
        <v>1250</v>
      </c>
    </row>
    <row r="732" customFormat="false" ht="13.5" hidden="false" customHeight="false" outlineLevel="0" collapsed="false">
      <c r="C732" s="1072" t="s">
        <v>580</v>
      </c>
      <c r="D732" s="1073" t="s">
        <v>1541</v>
      </c>
    </row>
    <row r="733" customFormat="false" ht="13.5" hidden="false" customHeight="false" outlineLevel="0" collapsed="false">
      <c r="C733" s="1072" t="s">
        <v>580</v>
      </c>
      <c r="D733" s="1073" t="s">
        <v>1542</v>
      </c>
    </row>
    <row r="734" customFormat="false" ht="13.5" hidden="false" customHeight="false" outlineLevel="0" collapsed="false">
      <c r="C734" s="1072" t="s">
        <v>580</v>
      </c>
      <c r="D734" s="1073" t="s">
        <v>1543</v>
      </c>
    </row>
    <row r="735" customFormat="false" ht="13.5" hidden="false" customHeight="false" outlineLevel="0" collapsed="false">
      <c r="C735" s="1072" t="s">
        <v>580</v>
      </c>
      <c r="D735" s="1073" t="s">
        <v>1544</v>
      </c>
    </row>
    <row r="736" customFormat="false" ht="13.5" hidden="false" customHeight="false" outlineLevel="0" collapsed="false">
      <c r="C736" s="1072" t="s">
        <v>580</v>
      </c>
      <c r="D736" s="1073" t="s">
        <v>1545</v>
      </c>
    </row>
    <row r="737" customFormat="false" ht="13.5" hidden="false" customHeight="false" outlineLevel="0" collapsed="false">
      <c r="C737" s="1072" t="s">
        <v>580</v>
      </c>
      <c r="D737" s="1073" t="s">
        <v>1546</v>
      </c>
    </row>
    <row r="738" customFormat="false" ht="13.5" hidden="false" customHeight="false" outlineLevel="0" collapsed="false">
      <c r="C738" s="1072" t="s">
        <v>580</v>
      </c>
      <c r="D738" s="1073" t="s">
        <v>1547</v>
      </c>
    </row>
    <row r="739" customFormat="false" ht="13.5" hidden="false" customHeight="false" outlineLevel="0" collapsed="false">
      <c r="C739" s="1072" t="s">
        <v>580</v>
      </c>
      <c r="D739" s="1073" t="s">
        <v>1548</v>
      </c>
    </row>
    <row r="740" customFormat="false" ht="13.5" hidden="false" customHeight="false" outlineLevel="0" collapsed="false">
      <c r="C740" s="1072" t="s">
        <v>580</v>
      </c>
      <c r="D740" s="1073" t="s">
        <v>1549</v>
      </c>
    </row>
    <row r="741" customFormat="false" ht="13.5" hidden="false" customHeight="false" outlineLevel="0" collapsed="false">
      <c r="C741" s="1072" t="s">
        <v>580</v>
      </c>
      <c r="D741" s="1073" t="s">
        <v>1550</v>
      </c>
    </row>
    <row r="742" customFormat="false" ht="13.5" hidden="false" customHeight="false" outlineLevel="0" collapsed="false">
      <c r="C742" s="1072" t="s">
        <v>580</v>
      </c>
      <c r="D742" s="1073" t="s">
        <v>1551</v>
      </c>
    </row>
    <row r="743" customFormat="false" ht="13.5" hidden="false" customHeight="false" outlineLevel="0" collapsed="false">
      <c r="C743" s="1072" t="s">
        <v>580</v>
      </c>
      <c r="D743" s="1073" t="s">
        <v>1552</v>
      </c>
    </row>
    <row r="744" customFormat="false" ht="13.5" hidden="false" customHeight="false" outlineLevel="0" collapsed="false">
      <c r="C744" s="1072" t="s">
        <v>580</v>
      </c>
      <c r="D744" s="1073" t="s">
        <v>1553</v>
      </c>
    </row>
    <row r="745" customFormat="false" ht="13.5" hidden="false" customHeight="false" outlineLevel="0" collapsed="false">
      <c r="C745" s="1072" t="s">
        <v>580</v>
      </c>
      <c r="D745" s="1073" t="s">
        <v>1554</v>
      </c>
    </row>
    <row r="746" customFormat="false" ht="13.5" hidden="false" customHeight="false" outlineLevel="0" collapsed="false">
      <c r="C746" s="1072" t="s">
        <v>580</v>
      </c>
      <c r="D746" s="1073" t="s">
        <v>1555</v>
      </c>
    </row>
    <row r="747" customFormat="false" ht="13.5" hidden="false" customHeight="false" outlineLevel="0" collapsed="false">
      <c r="C747" s="1072" t="s">
        <v>580</v>
      </c>
      <c r="D747" s="1073" t="s">
        <v>1556</v>
      </c>
    </row>
    <row r="748" customFormat="false" ht="13.5" hidden="false" customHeight="false" outlineLevel="0" collapsed="false">
      <c r="C748" s="1072" t="s">
        <v>580</v>
      </c>
      <c r="D748" s="1073" t="s">
        <v>1557</v>
      </c>
    </row>
    <row r="749" customFormat="false" ht="13.5" hidden="false" customHeight="false" outlineLevel="0" collapsed="false">
      <c r="C749" s="1072" t="s">
        <v>580</v>
      </c>
      <c r="D749" s="1073" t="s">
        <v>1558</v>
      </c>
    </row>
    <row r="750" customFormat="false" ht="13.5" hidden="false" customHeight="false" outlineLevel="0" collapsed="false">
      <c r="C750" s="1072" t="s">
        <v>580</v>
      </c>
      <c r="D750" s="1073" t="s">
        <v>1559</v>
      </c>
    </row>
    <row r="751" customFormat="false" ht="13.5" hidden="false" customHeight="false" outlineLevel="0" collapsed="false">
      <c r="C751" s="1072" t="s">
        <v>580</v>
      </c>
      <c r="D751" s="1073" t="s">
        <v>1560</v>
      </c>
    </row>
    <row r="752" customFormat="false" ht="13.5" hidden="false" customHeight="false" outlineLevel="0" collapsed="false">
      <c r="C752" s="1072" t="s">
        <v>580</v>
      </c>
      <c r="D752" s="1073" t="s">
        <v>1561</v>
      </c>
    </row>
    <row r="753" customFormat="false" ht="13.5" hidden="false" customHeight="false" outlineLevel="0" collapsed="false">
      <c r="C753" s="1072" t="s">
        <v>580</v>
      </c>
      <c r="D753" s="1073" t="s">
        <v>1562</v>
      </c>
    </row>
    <row r="754" customFormat="false" ht="13.5" hidden="false" customHeight="false" outlineLevel="0" collapsed="false">
      <c r="C754" s="1072" t="s">
        <v>580</v>
      </c>
      <c r="D754" s="1073" t="s">
        <v>1563</v>
      </c>
    </row>
    <row r="755" customFormat="false" ht="13.5" hidden="false" customHeight="false" outlineLevel="0" collapsed="false">
      <c r="C755" s="1072" t="s">
        <v>580</v>
      </c>
      <c r="D755" s="1073" t="s">
        <v>1564</v>
      </c>
    </row>
    <row r="756" customFormat="false" ht="13.5" hidden="false" customHeight="false" outlineLevel="0" collapsed="false">
      <c r="C756" s="1072" t="s">
        <v>580</v>
      </c>
      <c r="D756" s="1073" t="s">
        <v>1565</v>
      </c>
    </row>
    <row r="757" customFormat="false" ht="13.5" hidden="false" customHeight="false" outlineLevel="0" collapsed="false">
      <c r="C757" s="1072" t="s">
        <v>580</v>
      </c>
      <c r="D757" s="1073" t="s">
        <v>1566</v>
      </c>
    </row>
    <row r="758" customFormat="false" ht="13.5" hidden="false" customHeight="false" outlineLevel="0" collapsed="false">
      <c r="C758" s="1072" t="s">
        <v>580</v>
      </c>
      <c r="D758" s="1073" t="s">
        <v>1567</v>
      </c>
    </row>
    <row r="759" customFormat="false" ht="13.5" hidden="false" customHeight="false" outlineLevel="0" collapsed="false">
      <c r="C759" s="1072" t="s">
        <v>580</v>
      </c>
      <c r="D759" s="1073" t="s">
        <v>1568</v>
      </c>
    </row>
    <row r="760" customFormat="false" ht="13.5" hidden="false" customHeight="false" outlineLevel="0" collapsed="false">
      <c r="C760" s="1072" t="s">
        <v>580</v>
      </c>
      <c r="D760" s="1073" t="s">
        <v>1569</v>
      </c>
    </row>
    <row r="761" customFormat="false" ht="13.5" hidden="false" customHeight="false" outlineLevel="0" collapsed="false">
      <c r="C761" s="1072" t="s">
        <v>583</v>
      </c>
      <c r="D761" s="1073" t="s">
        <v>1252</v>
      </c>
    </row>
    <row r="762" customFormat="false" ht="13.5" hidden="false" customHeight="false" outlineLevel="0" collapsed="false">
      <c r="C762" s="1072" t="s">
        <v>583</v>
      </c>
      <c r="D762" s="1073" t="s">
        <v>1570</v>
      </c>
    </row>
    <row r="763" customFormat="false" ht="13.5" hidden="false" customHeight="false" outlineLevel="0" collapsed="false">
      <c r="C763" s="1072" t="s">
        <v>583</v>
      </c>
      <c r="D763" s="1073" t="s">
        <v>1571</v>
      </c>
    </row>
    <row r="764" customFormat="false" ht="13.5" hidden="false" customHeight="false" outlineLevel="0" collapsed="false">
      <c r="C764" s="1072" t="s">
        <v>583</v>
      </c>
      <c r="D764" s="1073" t="s">
        <v>1572</v>
      </c>
    </row>
    <row r="765" customFormat="false" ht="13.5" hidden="false" customHeight="false" outlineLevel="0" collapsed="false">
      <c r="C765" s="1072" t="s">
        <v>583</v>
      </c>
      <c r="D765" s="1073" t="s">
        <v>1573</v>
      </c>
    </row>
    <row r="766" customFormat="false" ht="13.5" hidden="false" customHeight="false" outlineLevel="0" collapsed="false">
      <c r="C766" s="1072" t="s">
        <v>583</v>
      </c>
      <c r="D766" s="1073" t="s">
        <v>1574</v>
      </c>
    </row>
    <row r="767" customFormat="false" ht="13.5" hidden="false" customHeight="false" outlineLevel="0" collapsed="false">
      <c r="C767" s="1072" t="s">
        <v>583</v>
      </c>
      <c r="D767" s="1073" t="s">
        <v>1575</v>
      </c>
    </row>
    <row r="768" customFormat="false" ht="13.5" hidden="false" customHeight="false" outlineLevel="0" collapsed="false">
      <c r="C768" s="1072" t="s">
        <v>583</v>
      </c>
      <c r="D768" s="1073" t="s">
        <v>1576</v>
      </c>
    </row>
    <row r="769" customFormat="false" ht="13.5" hidden="false" customHeight="false" outlineLevel="0" collapsed="false">
      <c r="C769" s="1072" t="s">
        <v>583</v>
      </c>
      <c r="D769" s="1073" t="s">
        <v>1577</v>
      </c>
    </row>
    <row r="770" customFormat="false" ht="13.5" hidden="false" customHeight="false" outlineLevel="0" collapsed="false">
      <c r="C770" s="1072" t="s">
        <v>583</v>
      </c>
      <c r="D770" s="1073" t="s">
        <v>1578</v>
      </c>
    </row>
    <row r="771" customFormat="false" ht="13.5" hidden="false" customHeight="false" outlineLevel="0" collapsed="false">
      <c r="C771" s="1072" t="s">
        <v>583</v>
      </c>
      <c r="D771" s="1073" t="s">
        <v>1579</v>
      </c>
    </row>
    <row r="772" customFormat="false" ht="13.5" hidden="false" customHeight="false" outlineLevel="0" collapsed="false">
      <c r="C772" s="1072" t="s">
        <v>583</v>
      </c>
      <c r="D772" s="1073" t="s">
        <v>1580</v>
      </c>
    </row>
    <row r="773" customFormat="false" ht="13.5" hidden="false" customHeight="false" outlineLevel="0" collapsed="false">
      <c r="C773" s="1072" t="s">
        <v>583</v>
      </c>
      <c r="D773" s="1073" t="s">
        <v>1581</v>
      </c>
    </row>
    <row r="774" customFormat="false" ht="13.5" hidden="false" customHeight="false" outlineLevel="0" collapsed="false">
      <c r="C774" s="1072" t="s">
        <v>583</v>
      </c>
      <c r="D774" s="1073" t="s">
        <v>1582</v>
      </c>
    </row>
    <row r="775" customFormat="false" ht="13.5" hidden="false" customHeight="false" outlineLevel="0" collapsed="false">
      <c r="C775" s="1072" t="s">
        <v>583</v>
      </c>
      <c r="D775" s="1073" t="s">
        <v>1251</v>
      </c>
    </row>
    <row r="776" customFormat="false" ht="13.5" hidden="false" customHeight="false" outlineLevel="0" collapsed="false">
      <c r="C776" s="1072" t="s">
        <v>586</v>
      </c>
      <c r="D776" s="1073" t="s">
        <v>1254</v>
      </c>
    </row>
    <row r="777" customFormat="false" ht="13.5" hidden="false" customHeight="false" outlineLevel="0" collapsed="false">
      <c r="C777" s="1072" t="s">
        <v>586</v>
      </c>
      <c r="D777" s="1073" t="s">
        <v>1583</v>
      </c>
    </row>
    <row r="778" customFormat="false" ht="13.5" hidden="false" customHeight="false" outlineLevel="0" collapsed="false">
      <c r="C778" s="1072" t="s">
        <v>586</v>
      </c>
      <c r="D778" s="1073" t="s">
        <v>1584</v>
      </c>
    </row>
    <row r="779" customFormat="false" ht="13.5" hidden="false" customHeight="false" outlineLevel="0" collapsed="false">
      <c r="C779" s="1072" t="s">
        <v>586</v>
      </c>
      <c r="D779" s="1073" t="s">
        <v>1585</v>
      </c>
    </row>
    <row r="780" customFormat="false" ht="13.5" hidden="false" customHeight="false" outlineLevel="0" collapsed="false">
      <c r="C780" s="1072" t="s">
        <v>586</v>
      </c>
      <c r="D780" s="1073" t="s">
        <v>1586</v>
      </c>
    </row>
    <row r="781" customFormat="false" ht="13.5" hidden="false" customHeight="false" outlineLevel="0" collapsed="false">
      <c r="C781" s="1072" t="s">
        <v>586</v>
      </c>
      <c r="D781" s="1073" t="s">
        <v>1587</v>
      </c>
    </row>
    <row r="782" customFormat="false" ht="13.5" hidden="false" customHeight="false" outlineLevel="0" collapsed="false">
      <c r="C782" s="1072" t="s">
        <v>586</v>
      </c>
      <c r="D782" s="1073" t="s">
        <v>1588</v>
      </c>
    </row>
    <row r="783" customFormat="false" ht="13.5" hidden="false" customHeight="false" outlineLevel="0" collapsed="false">
      <c r="C783" s="1072" t="s">
        <v>586</v>
      </c>
      <c r="D783" s="1073" t="s">
        <v>1589</v>
      </c>
    </row>
    <row r="784" customFormat="false" ht="13.5" hidden="false" customHeight="false" outlineLevel="0" collapsed="false">
      <c r="C784" s="1072" t="s">
        <v>586</v>
      </c>
      <c r="D784" s="1073" t="s">
        <v>1590</v>
      </c>
    </row>
    <row r="785" customFormat="false" ht="13.5" hidden="false" customHeight="false" outlineLevel="0" collapsed="false">
      <c r="C785" s="1072" t="s">
        <v>586</v>
      </c>
      <c r="D785" s="1073" t="s">
        <v>1591</v>
      </c>
    </row>
    <row r="786" customFormat="false" ht="13.5" hidden="false" customHeight="false" outlineLevel="0" collapsed="false">
      <c r="C786" s="1072" t="s">
        <v>586</v>
      </c>
      <c r="D786" s="1073" t="s">
        <v>1592</v>
      </c>
    </row>
    <row r="787" customFormat="false" ht="13.5" hidden="false" customHeight="false" outlineLevel="0" collapsed="false">
      <c r="C787" s="1072" t="s">
        <v>586</v>
      </c>
      <c r="D787" s="1073" t="s">
        <v>1593</v>
      </c>
    </row>
    <row r="788" customFormat="false" ht="13.5" hidden="false" customHeight="false" outlineLevel="0" collapsed="false">
      <c r="C788" s="1072" t="s">
        <v>586</v>
      </c>
      <c r="D788" s="1073" t="s">
        <v>1594</v>
      </c>
    </row>
    <row r="789" customFormat="false" ht="13.5" hidden="false" customHeight="false" outlineLevel="0" collapsed="false">
      <c r="C789" s="1072" t="s">
        <v>586</v>
      </c>
      <c r="D789" s="1073" t="s">
        <v>1256</v>
      </c>
    </row>
    <row r="790" customFormat="false" ht="13.5" hidden="false" customHeight="false" outlineLevel="0" collapsed="false">
      <c r="C790" s="1072" t="s">
        <v>586</v>
      </c>
      <c r="D790" s="1073" t="s">
        <v>1595</v>
      </c>
    </row>
    <row r="791" customFormat="false" ht="13.5" hidden="false" customHeight="false" outlineLevel="0" collapsed="false">
      <c r="C791" s="1072" t="s">
        <v>586</v>
      </c>
      <c r="D791" s="1073" t="s">
        <v>1596</v>
      </c>
    </row>
    <row r="792" customFormat="false" ht="13.5" hidden="false" customHeight="false" outlineLevel="0" collapsed="false">
      <c r="C792" s="1072" t="s">
        <v>586</v>
      </c>
      <c r="D792" s="1073" t="s">
        <v>1597</v>
      </c>
    </row>
    <row r="793" customFormat="false" ht="13.5" hidden="false" customHeight="false" outlineLevel="0" collapsed="false">
      <c r="C793" s="1072" t="s">
        <v>586</v>
      </c>
      <c r="D793" s="1073" t="s">
        <v>1598</v>
      </c>
    </row>
    <row r="794" customFormat="false" ht="13.5" hidden="false" customHeight="false" outlineLevel="0" collapsed="false">
      <c r="C794" s="1072" t="s">
        <v>586</v>
      </c>
      <c r="D794" s="1073" t="s">
        <v>1599</v>
      </c>
    </row>
    <row r="795" customFormat="false" ht="13.5" hidden="false" customHeight="false" outlineLevel="0" collapsed="false">
      <c r="C795" s="1072" t="s">
        <v>589</v>
      </c>
      <c r="D795" s="1073" t="s">
        <v>1258</v>
      </c>
    </row>
    <row r="796" customFormat="false" ht="13.5" hidden="false" customHeight="false" outlineLevel="0" collapsed="false">
      <c r="C796" s="1072" t="s">
        <v>589</v>
      </c>
      <c r="D796" s="1073" t="s">
        <v>1600</v>
      </c>
    </row>
    <row r="797" customFormat="false" ht="13.5" hidden="false" customHeight="false" outlineLevel="0" collapsed="false">
      <c r="C797" s="1072" t="s">
        <v>589</v>
      </c>
      <c r="D797" s="1073" t="s">
        <v>1601</v>
      </c>
    </row>
    <row r="798" customFormat="false" ht="13.5" hidden="false" customHeight="false" outlineLevel="0" collapsed="false">
      <c r="C798" s="1072" t="s">
        <v>589</v>
      </c>
      <c r="D798" s="1073" t="s">
        <v>1602</v>
      </c>
    </row>
    <row r="799" customFormat="false" ht="13.5" hidden="false" customHeight="false" outlineLevel="0" collapsed="false">
      <c r="C799" s="1072" t="s">
        <v>589</v>
      </c>
      <c r="D799" s="1073" t="s">
        <v>1603</v>
      </c>
    </row>
    <row r="800" customFormat="false" ht="13.5" hidden="false" customHeight="false" outlineLevel="0" collapsed="false">
      <c r="C800" s="1072" t="s">
        <v>589</v>
      </c>
      <c r="D800" s="1073" t="s">
        <v>1604</v>
      </c>
    </row>
    <row r="801" customFormat="false" ht="13.5" hidden="false" customHeight="false" outlineLevel="0" collapsed="false">
      <c r="C801" s="1072" t="s">
        <v>589</v>
      </c>
      <c r="D801" s="1073" t="s">
        <v>1605</v>
      </c>
    </row>
    <row r="802" customFormat="false" ht="13.5" hidden="false" customHeight="false" outlineLevel="0" collapsed="false">
      <c r="C802" s="1072" t="s">
        <v>589</v>
      </c>
      <c r="D802" s="1073" t="s">
        <v>1606</v>
      </c>
    </row>
    <row r="803" customFormat="false" ht="13.5" hidden="false" customHeight="false" outlineLevel="0" collapsed="false">
      <c r="C803" s="1072" t="s">
        <v>589</v>
      </c>
      <c r="D803" s="1073" t="s">
        <v>1607</v>
      </c>
    </row>
    <row r="804" customFormat="false" ht="13.5" hidden="false" customHeight="false" outlineLevel="0" collapsed="false">
      <c r="C804" s="1072" t="s">
        <v>589</v>
      </c>
      <c r="D804" s="1073" t="s">
        <v>1608</v>
      </c>
    </row>
    <row r="805" customFormat="false" ht="13.5" hidden="false" customHeight="false" outlineLevel="0" collapsed="false">
      <c r="C805" s="1072" t="s">
        <v>589</v>
      </c>
      <c r="D805" s="1073" t="s">
        <v>909</v>
      </c>
    </row>
    <row r="806" customFormat="false" ht="13.5" hidden="false" customHeight="false" outlineLevel="0" collapsed="false">
      <c r="C806" s="1072" t="s">
        <v>589</v>
      </c>
      <c r="D806" s="1073" t="s">
        <v>1609</v>
      </c>
    </row>
    <row r="807" customFormat="false" ht="13.5" hidden="false" customHeight="false" outlineLevel="0" collapsed="false">
      <c r="C807" s="1072" t="s">
        <v>589</v>
      </c>
      <c r="D807" s="1073" t="s">
        <v>1610</v>
      </c>
    </row>
    <row r="808" customFormat="false" ht="13.5" hidden="false" customHeight="false" outlineLevel="0" collapsed="false">
      <c r="C808" s="1072" t="s">
        <v>589</v>
      </c>
      <c r="D808" s="1073" t="s">
        <v>1611</v>
      </c>
    </row>
    <row r="809" customFormat="false" ht="13.5" hidden="false" customHeight="false" outlineLevel="0" collapsed="false">
      <c r="C809" s="1072" t="s">
        <v>589</v>
      </c>
      <c r="D809" s="1073" t="s">
        <v>1612</v>
      </c>
    </row>
    <row r="810" customFormat="false" ht="13.5" hidden="false" customHeight="false" outlineLevel="0" collapsed="false">
      <c r="C810" s="1072" t="s">
        <v>589</v>
      </c>
      <c r="D810" s="1073" t="s">
        <v>1613</v>
      </c>
    </row>
    <row r="811" customFormat="false" ht="13.5" hidden="false" customHeight="false" outlineLevel="0" collapsed="false">
      <c r="C811" s="1072" t="s">
        <v>589</v>
      </c>
      <c r="D811" s="1073" t="s">
        <v>1614</v>
      </c>
    </row>
    <row r="812" customFormat="false" ht="13.5" hidden="false" customHeight="false" outlineLevel="0" collapsed="false">
      <c r="C812" s="1072" t="s">
        <v>592</v>
      </c>
      <c r="D812" s="1073" t="s">
        <v>1260</v>
      </c>
    </row>
    <row r="813" customFormat="false" ht="13.5" hidden="false" customHeight="false" outlineLevel="0" collapsed="false">
      <c r="C813" s="1072" t="s">
        <v>592</v>
      </c>
      <c r="D813" s="1073" t="s">
        <v>1615</v>
      </c>
    </row>
    <row r="814" customFormat="false" ht="13.5" hidden="false" customHeight="false" outlineLevel="0" collapsed="false">
      <c r="C814" s="1072" t="s">
        <v>592</v>
      </c>
      <c r="D814" s="1073" t="s">
        <v>1616</v>
      </c>
    </row>
    <row r="815" customFormat="false" ht="13.5" hidden="false" customHeight="false" outlineLevel="0" collapsed="false">
      <c r="C815" s="1072" t="s">
        <v>592</v>
      </c>
      <c r="D815" s="1073" t="s">
        <v>1617</v>
      </c>
    </row>
    <row r="816" customFormat="false" ht="13.5" hidden="false" customHeight="false" outlineLevel="0" collapsed="false">
      <c r="C816" s="1072" t="s">
        <v>592</v>
      </c>
      <c r="D816" s="1073" t="s">
        <v>1618</v>
      </c>
    </row>
    <row r="817" customFormat="false" ht="13.5" hidden="false" customHeight="false" outlineLevel="0" collapsed="false">
      <c r="C817" s="1072" t="s">
        <v>592</v>
      </c>
      <c r="D817" s="1073" t="s">
        <v>1619</v>
      </c>
    </row>
    <row r="818" customFormat="false" ht="13.5" hidden="false" customHeight="false" outlineLevel="0" collapsed="false">
      <c r="C818" s="1072" t="s">
        <v>592</v>
      </c>
      <c r="D818" s="1073" t="s">
        <v>1262</v>
      </c>
    </row>
    <row r="819" customFormat="false" ht="13.5" hidden="false" customHeight="false" outlineLevel="0" collapsed="false">
      <c r="C819" s="1072" t="s">
        <v>592</v>
      </c>
      <c r="D819" s="1073" t="s">
        <v>1620</v>
      </c>
    </row>
    <row r="820" customFormat="false" ht="13.5" hidden="false" customHeight="false" outlineLevel="0" collapsed="false">
      <c r="C820" s="1072" t="s">
        <v>592</v>
      </c>
      <c r="D820" s="1073" t="s">
        <v>1621</v>
      </c>
    </row>
    <row r="821" customFormat="false" ht="13.5" hidden="false" customHeight="false" outlineLevel="0" collapsed="false">
      <c r="C821" s="1072" t="s">
        <v>592</v>
      </c>
      <c r="D821" s="1073" t="s">
        <v>1622</v>
      </c>
    </row>
    <row r="822" customFormat="false" ht="13.5" hidden="false" customHeight="false" outlineLevel="0" collapsed="false">
      <c r="C822" s="1072" t="s">
        <v>592</v>
      </c>
      <c r="D822" s="1073" t="s">
        <v>1623</v>
      </c>
    </row>
    <row r="823" customFormat="false" ht="13.5" hidden="false" customHeight="false" outlineLevel="0" collapsed="false">
      <c r="C823" s="1072" t="s">
        <v>592</v>
      </c>
      <c r="D823" s="1073" t="s">
        <v>1624</v>
      </c>
    </row>
    <row r="824" customFormat="false" ht="13.5" hidden="false" customHeight="false" outlineLevel="0" collapsed="false">
      <c r="C824" s="1072" t="s">
        <v>592</v>
      </c>
      <c r="D824" s="1073" t="s">
        <v>1625</v>
      </c>
    </row>
    <row r="825" customFormat="false" ht="13.5" hidden="false" customHeight="false" outlineLevel="0" collapsed="false">
      <c r="C825" s="1072" t="s">
        <v>592</v>
      </c>
      <c r="D825" s="1073" t="s">
        <v>1626</v>
      </c>
    </row>
    <row r="826" customFormat="false" ht="13.5" hidden="false" customHeight="false" outlineLevel="0" collapsed="false">
      <c r="C826" s="1072" t="s">
        <v>592</v>
      </c>
      <c r="D826" s="1073" t="s">
        <v>1627</v>
      </c>
    </row>
    <row r="827" customFormat="false" ht="13.5" hidden="false" customHeight="false" outlineLevel="0" collapsed="false">
      <c r="C827" s="1072" t="s">
        <v>592</v>
      </c>
      <c r="D827" s="1073" t="s">
        <v>1628</v>
      </c>
    </row>
    <row r="828" customFormat="false" ht="13.5" hidden="false" customHeight="false" outlineLevel="0" collapsed="false">
      <c r="C828" s="1072" t="s">
        <v>592</v>
      </c>
      <c r="D828" s="1073" t="s">
        <v>1028</v>
      </c>
    </row>
    <row r="829" customFormat="false" ht="13.5" hidden="false" customHeight="false" outlineLevel="0" collapsed="false">
      <c r="C829" s="1072" t="s">
        <v>592</v>
      </c>
      <c r="D829" s="1073" t="s">
        <v>1629</v>
      </c>
    </row>
    <row r="830" customFormat="false" ht="13.5" hidden="false" customHeight="false" outlineLevel="0" collapsed="false">
      <c r="C830" s="1072" t="s">
        <v>592</v>
      </c>
      <c r="D830" s="1073" t="s">
        <v>1630</v>
      </c>
    </row>
    <row r="831" customFormat="false" ht="13.5" hidden="false" customHeight="false" outlineLevel="0" collapsed="false">
      <c r="C831" s="1072" t="s">
        <v>592</v>
      </c>
      <c r="D831" s="1073" t="s">
        <v>1631</v>
      </c>
    </row>
    <row r="832" customFormat="false" ht="13.5" hidden="false" customHeight="false" outlineLevel="0" collapsed="false">
      <c r="C832" s="1072" t="s">
        <v>592</v>
      </c>
      <c r="D832" s="1073" t="s">
        <v>1632</v>
      </c>
    </row>
    <row r="833" customFormat="false" ht="13.5" hidden="false" customHeight="false" outlineLevel="0" collapsed="false">
      <c r="C833" s="1072" t="s">
        <v>592</v>
      </c>
      <c r="D833" s="1073" t="s">
        <v>1633</v>
      </c>
    </row>
    <row r="834" customFormat="false" ht="13.5" hidden="false" customHeight="false" outlineLevel="0" collapsed="false">
      <c r="C834" s="1072" t="s">
        <v>592</v>
      </c>
      <c r="D834" s="1073" t="s">
        <v>1634</v>
      </c>
    </row>
    <row r="835" customFormat="false" ht="13.5" hidden="false" customHeight="false" outlineLevel="0" collapsed="false">
      <c r="C835" s="1072" t="s">
        <v>592</v>
      </c>
      <c r="D835" s="1073" t="s">
        <v>1635</v>
      </c>
    </row>
    <row r="836" customFormat="false" ht="13.5" hidden="false" customHeight="false" outlineLevel="0" collapsed="false">
      <c r="C836" s="1072" t="s">
        <v>592</v>
      </c>
      <c r="D836" s="1073" t="s">
        <v>1636</v>
      </c>
    </row>
    <row r="837" customFormat="false" ht="13.5" hidden="false" customHeight="false" outlineLevel="0" collapsed="false">
      <c r="C837" s="1072" t="s">
        <v>592</v>
      </c>
      <c r="D837" s="1073" t="s">
        <v>1637</v>
      </c>
    </row>
    <row r="838" customFormat="false" ht="13.5" hidden="false" customHeight="false" outlineLevel="0" collapsed="false">
      <c r="C838" s="1072" t="s">
        <v>592</v>
      </c>
      <c r="D838" s="1073" t="s">
        <v>1638</v>
      </c>
    </row>
    <row r="839" customFormat="false" ht="13.5" hidden="false" customHeight="false" outlineLevel="0" collapsed="false">
      <c r="C839" s="1072" t="s">
        <v>596</v>
      </c>
      <c r="D839" s="1073" t="s">
        <v>1265</v>
      </c>
    </row>
    <row r="840" customFormat="false" ht="13.5" hidden="false" customHeight="false" outlineLevel="0" collapsed="false">
      <c r="C840" s="1072" t="s">
        <v>596</v>
      </c>
      <c r="D840" s="1073" t="s">
        <v>1267</v>
      </c>
    </row>
    <row r="841" customFormat="false" ht="13.5" hidden="false" customHeight="false" outlineLevel="0" collapsed="false">
      <c r="C841" s="1072" t="s">
        <v>596</v>
      </c>
      <c r="D841" s="1073" t="s">
        <v>1639</v>
      </c>
    </row>
    <row r="842" customFormat="false" ht="13.5" hidden="false" customHeight="false" outlineLevel="0" collapsed="false">
      <c r="C842" s="1072" t="s">
        <v>596</v>
      </c>
      <c r="D842" s="1073" t="s">
        <v>1640</v>
      </c>
    </row>
    <row r="843" customFormat="false" ht="13.5" hidden="false" customHeight="false" outlineLevel="0" collapsed="false">
      <c r="C843" s="1072" t="s">
        <v>596</v>
      </c>
      <c r="D843" s="1073" t="s">
        <v>1641</v>
      </c>
    </row>
    <row r="844" customFormat="false" ht="13.5" hidden="false" customHeight="false" outlineLevel="0" collapsed="false">
      <c r="C844" s="1072" t="s">
        <v>596</v>
      </c>
      <c r="D844" s="1073" t="s">
        <v>1642</v>
      </c>
    </row>
    <row r="845" customFormat="false" ht="13.5" hidden="false" customHeight="false" outlineLevel="0" collapsed="false">
      <c r="C845" s="1072" t="s">
        <v>596</v>
      </c>
      <c r="D845" s="1073" t="s">
        <v>1643</v>
      </c>
    </row>
    <row r="846" customFormat="false" ht="13.5" hidden="false" customHeight="false" outlineLevel="0" collapsed="false">
      <c r="C846" s="1072" t="s">
        <v>596</v>
      </c>
      <c r="D846" s="1073" t="s">
        <v>1644</v>
      </c>
    </row>
    <row r="847" customFormat="false" ht="13.5" hidden="false" customHeight="false" outlineLevel="0" collapsed="false">
      <c r="C847" s="1072" t="s">
        <v>596</v>
      </c>
      <c r="D847" s="1073" t="s">
        <v>1645</v>
      </c>
    </row>
    <row r="848" customFormat="false" ht="13.5" hidden="false" customHeight="false" outlineLevel="0" collapsed="false">
      <c r="C848" s="1072" t="s">
        <v>596</v>
      </c>
      <c r="D848" s="1073" t="s">
        <v>1646</v>
      </c>
    </row>
    <row r="849" customFormat="false" ht="13.5" hidden="false" customHeight="false" outlineLevel="0" collapsed="false">
      <c r="C849" s="1072" t="s">
        <v>596</v>
      </c>
      <c r="D849" s="1073" t="s">
        <v>1647</v>
      </c>
    </row>
    <row r="850" customFormat="false" ht="13.5" hidden="false" customHeight="false" outlineLevel="0" collapsed="false">
      <c r="C850" s="1072" t="s">
        <v>596</v>
      </c>
      <c r="D850" s="1073" t="s">
        <v>1648</v>
      </c>
    </row>
    <row r="851" customFormat="false" ht="13.5" hidden="false" customHeight="false" outlineLevel="0" collapsed="false">
      <c r="C851" s="1072" t="s">
        <v>596</v>
      </c>
      <c r="D851" s="1073" t="s">
        <v>1649</v>
      </c>
    </row>
    <row r="852" customFormat="false" ht="13.5" hidden="false" customHeight="false" outlineLevel="0" collapsed="false">
      <c r="C852" s="1072" t="s">
        <v>596</v>
      </c>
      <c r="D852" s="1073" t="s">
        <v>1650</v>
      </c>
    </row>
    <row r="853" customFormat="false" ht="13.5" hidden="false" customHeight="false" outlineLevel="0" collapsed="false">
      <c r="C853" s="1072" t="s">
        <v>596</v>
      </c>
      <c r="D853" s="1073" t="s">
        <v>1269</v>
      </c>
    </row>
    <row r="854" customFormat="false" ht="13.5" hidden="false" customHeight="false" outlineLevel="0" collapsed="false">
      <c r="C854" s="1072" t="s">
        <v>596</v>
      </c>
      <c r="D854" s="1073" t="s">
        <v>1651</v>
      </c>
    </row>
    <row r="855" customFormat="false" ht="13.5" hidden="false" customHeight="false" outlineLevel="0" collapsed="false">
      <c r="C855" s="1072" t="s">
        <v>596</v>
      </c>
      <c r="D855" s="1073" t="s">
        <v>1652</v>
      </c>
    </row>
    <row r="856" customFormat="false" ht="13.5" hidden="false" customHeight="false" outlineLevel="0" collapsed="false">
      <c r="C856" s="1072" t="s">
        <v>596</v>
      </c>
      <c r="D856" s="1073" t="s">
        <v>1653</v>
      </c>
    </row>
    <row r="857" customFormat="false" ht="13.5" hidden="false" customHeight="false" outlineLevel="0" collapsed="false">
      <c r="C857" s="1072" t="s">
        <v>596</v>
      </c>
      <c r="D857" s="1073" t="s">
        <v>1654</v>
      </c>
    </row>
    <row r="858" customFormat="false" ht="13.5" hidden="false" customHeight="false" outlineLevel="0" collapsed="false">
      <c r="C858" s="1072" t="s">
        <v>596</v>
      </c>
      <c r="D858" s="1073" t="s">
        <v>1655</v>
      </c>
    </row>
    <row r="859" customFormat="false" ht="13.5" hidden="false" customHeight="false" outlineLevel="0" collapsed="false">
      <c r="C859" s="1072" t="s">
        <v>596</v>
      </c>
      <c r="D859" s="1073" t="s">
        <v>1656</v>
      </c>
    </row>
    <row r="860" customFormat="false" ht="13.5" hidden="false" customHeight="false" outlineLevel="0" collapsed="false">
      <c r="C860" s="1072" t="s">
        <v>596</v>
      </c>
      <c r="D860" s="1073" t="s">
        <v>1477</v>
      </c>
    </row>
    <row r="861" customFormat="false" ht="13.5" hidden="false" customHeight="false" outlineLevel="0" collapsed="false">
      <c r="C861" s="1072" t="s">
        <v>596</v>
      </c>
      <c r="D861" s="1073" t="s">
        <v>1657</v>
      </c>
    </row>
    <row r="862" customFormat="false" ht="13.5" hidden="false" customHeight="false" outlineLevel="0" collapsed="false">
      <c r="C862" s="1072" t="s">
        <v>596</v>
      </c>
      <c r="D862" s="1073" t="s">
        <v>1658</v>
      </c>
    </row>
    <row r="863" customFormat="false" ht="13.5" hidden="false" customHeight="false" outlineLevel="0" collapsed="false">
      <c r="C863" s="1072" t="s">
        <v>596</v>
      </c>
      <c r="D863" s="1073" t="s">
        <v>1659</v>
      </c>
    </row>
    <row r="864" customFormat="false" ht="13.5" hidden="false" customHeight="false" outlineLevel="0" collapsed="false">
      <c r="C864" s="1072" t="s">
        <v>596</v>
      </c>
      <c r="D864" s="1073" t="s">
        <v>1660</v>
      </c>
    </row>
    <row r="865" customFormat="false" ht="13.5" hidden="false" customHeight="false" outlineLevel="0" collapsed="false">
      <c r="C865" s="1072" t="s">
        <v>596</v>
      </c>
      <c r="D865" s="1073" t="s">
        <v>1661</v>
      </c>
    </row>
    <row r="866" customFormat="false" ht="13.5" hidden="false" customHeight="false" outlineLevel="0" collapsed="false">
      <c r="C866" s="1072" t="s">
        <v>596</v>
      </c>
      <c r="D866" s="1073" t="s">
        <v>1662</v>
      </c>
    </row>
    <row r="867" customFormat="false" ht="13.5" hidden="false" customHeight="false" outlineLevel="0" collapsed="false">
      <c r="C867" s="1072" t="s">
        <v>596</v>
      </c>
      <c r="D867" s="1073" t="s">
        <v>1663</v>
      </c>
    </row>
    <row r="868" customFormat="false" ht="13.5" hidden="false" customHeight="false" outlineLevel="0" collapsed="false">
      <c r="C868" s="1072" t="s">
        <v>596</v>
      </c>
      <c r="D868" s="1073" t="s">
        <v>1664</v>
      </c>
    </row>
    <row r="869" customFormat="false" ht="13.5" hidden="false" customHeight="false" outlineLevel="0" collapsed="false">
      <c r="C869" s="1072" t="s">
        <v>596</v>
      </c>
      <c r="D869" s="1073" t="s">
        <v>1665</v>
      </c>
    </row>
    <row r="870" customFormat="false" ht="13.5" hidden="false" customHeight="false" outlineLevel="0" collapsed="false">
      <c r="C870" s="1072" t="s">
        <v>596</v>
      </c>
      <c r="D870" s="1073" t="s">
        <v>1666</v>
      </c>
    </row>
    <row r="871" customFormat="false" ht="13.5" hidden="false" customHeight="false" outlineLevel="0" collapsed="false">
      <c r="C871" s="1072" t="s">
        <v>596</v>
      </c>
      <c r="D871" s="1073" t="s">
        <v>1667</v>
      </c>
    </row>
    <row r="872" customFormat="false" ht="13.5" hidden="false" customHeight="false" outlineLevel="0" collapsed="false">
      <c r="C872" s="1072" t="s">
        <v>596</v>
      </c>
      <c r="D872" s="1073" t="s">
        <v>1668</v>
      </c>
    </row>
    <row r="873" customFormat="false" ht="13.5" hidden="false" customHeight="false" outlineLevel="0" collapsed="false">
      <c r="C873" s="1072" t="s">
        <v>596</v>
      </c>
      <c r="D873" s="1073" t="s">
        <v>1669</v>
      </c>
    </row>
    <row r="874" customFormat="false" ht="13.5" hidden="false" customHeight="false" outlineLevel="0" collapsed="false">
      <c r="C874" s="1072" t="s">
        <v>596</v>
      </c>
      <c r="D874" s="1073" t="s">
        <v>1670</v>
      </c>
    </row>
    <row r="875" customFormat="false" ht="13.5" hidden="false" customHeight="false" outlineLevel="0" collapsed="false">
      <c r="C875" s="1072" t="s">
        <v>596</v>
      </c>
      <c r="D875" s="1073" t="s">
        <v>1671</v>
      </c>
    </row>
    <row r="876" customFormat="false" ht="13.5" hidden="false" customHeight="false" outlineLevel="0" collapsed="false">
      <c r="C876" s="1072" t="s">
        <v>596</v>
      </c>
      <c r="D876" s="1073" t="s">
        <v>1672</v>
      </c>
    </row>
    <row r="877" customFormat="false" ht="13.5" hidden="false" customHeight="false" outlineLevel="0" collapsed="false">
      <c r="C877" s="1072" t="s">
        <v>596</v>
      </c>
      <c r="D877" s="1073" t="s">
        <v>1673</v>
      </c>
    </row>
    <row r="878" customFormat="false" ht="13.5" hidden="false" customHeight="false" outlineLevel="0" collapsed="false">
      <c r="C878" s="1072" t="s">
        <v>596</v>
      </c>
      <c r="D878" s="1073" t="s">
        <v>1674</v>
      </c>
    </row>
    <row r="879" customFormat="false" ht="13.5" hidden="false" customHeight="false" outlineLevel="0" collapsed="false">
      <c r="C879" s="1072" t="s">
        <v>596</v>
      </c>
      <c r="D879" s="1073" t="s">
        <v>1675</v>
      </c>
    </row>
    <row r="880" customFormat="false" ht="13.5" hidden="false" customHeight="false" outlineLevel="0" collapsed="false">
      <c r="C880" s="1072" t="s">
        <v>596</v>
      </c>
      <c r="D880" s="1073" t="s">
        <v>1676</v>
      </c>
    </row>
    <row r="881" customFormat="false" ht="13.5" hidden="false" customHeight="false" outlineLevel="0" collapsed="false">
      <c r="C881" s="1072" t="s">
        <v>596</v>
      </c>
      <c r="D881" s="1073" t="s">
        <v>1677</v>
      </c>
    </row>
    <row r="882" customFormat="false" ht="13.5" hidden="false" customHeight="false" outlineLevel="0" collapsed="false">
      <c r="C882" s="1072" t="s">
        <v>596</v>
      </c>
      <c r="D882" s="1073" t="s">
        <v>1678</v>
      </c>
    </row>
    <row r="883" customFormat="false" ht="13.5" hidden="false" customHeight="false" outlineLevel="0" collapsed="false">
      <c r="C883" s="1072" t="s">
        <v>596</v>
      </c>
      <c r="D883" s="1073" t="s">
        <v>1679</v>
      </c>
    </row>
    <row r="884" customFormat="false" ht="13.5" hidden="false" customHeight="false" outlineLevel="0" collapsed="false">
      <c r="C884" s="1072" t="s">
        <v>596</v>
      </c>
      <c r="D884" s="1073" t="s">
        <v>1680</v>
      </c>
    </row>
    <row r="885" customFormat="false" ht="13.5" hidden="false" customHeight="false" outlineLevel="0" collapsed="false">
      <c r="C885" s="1072" t="s">
        <v>596</v>
      </c>
      <c r="D885" s="1073" t="s">
        <v>1681</v>
      </c>
    </row>
    <row r="886" customFormat="false" ht="13.5" hidden="false" customHeight="false" outlineLevel="0" collapsed="false">
      <c r="C886" s="1072" t="s">
        <v>596</v>
      </c>
      <c r="D886" s="1073" t="s">
        <v>1682</v>
      </c>
    </row>
    <row r="887" customFormat="false" ht="13.5" hidden="false" customHeight="false" outlineLevel="0" collapsed="false">
      <c r="C887" s="1072" t="s">
        <v>596</v>
      </c>
      <c r="D887" s="1073" t="s">
        <v>1683</v>
      </c>
    </row>
    <row r="888" customFormat="false" ht="13.5" hidden="false" customHeight="false" outlineLevel="0" collapsed="false">
      <c r="C888" s="1072" t="s">
        <v>596</v>
      </c>
      <c r="D888" s="1073" t="s">
        <v>1684</v>
      </c>
    </row>
    <row r="889" customFormat="false" ht="13.5" hidden="false" customHeight="false" outlineLevel="0" collapsed="false">
      <c r="C889" s="1072" t="s">
        <v>596</v>
      </c>
      <c r="D889" s="1073" t="s">
        <v>1685</v>
      </c>
    </row>
    <row r="890" customFormat="false" ht="13.5" hidden="false" customHeight="false" outlineLevel="0" collapsed="false">
      <c r="C890" s="1072" t="s">
        <v>596</v>
      </c>
      <c r="D890" s="1073" t="s">
        <v>1686</v>
      </c>
    </row>
    <row r="891" customFormat="false" ht="13.5" hidden="false" customHeight="false" outlineLevel="0" collapsed="false">
      <c r="C891" s="1072" t="s">
        <v>596</v>
      </c>
      <c r="D891" s="1073" t="s">
        <v>1687</v>
      </c>
    </row>
    <row r="892" customFormat="false" ht="13.5" hidden="false" customHeight="false" outlineLevel="0" collapsed="false">
      <c r="C892" s="1072" t="s">
        <v>596</v>
      </c>
      <c r="D892" s="1073" t="s">
        <v>1688</v>
      </c>
    </row>
    <row r="893" customFormat="false" ht="13.5" hidden="false" customHeight="false" outlineLevel="0" collapsed="false">
      <c r="C893" s="1072" t="s">
        <v>596</v>
      </c>
      <c r="D893" s="1073" t="s">
        <v>1689</v>
      </c>
    </row>
    <row r="894" customFormat="false" ht="13.5" hidden="false" customHeight="false" outlineLevel="0" collapsed="false">
      <c r="C894" s="1072" t="s">
        <v>596</v>
      </c>
      <c r="D894" s="1073" t="s">
        <v>1690</v>
      </c>
    </row>
    <row r="895" customFormat="false" ht="13.5" hidden="false" customHeight="false" outlineLevel="0" collapsed="false">
      <c r="C895" s="1072" t="s">
        <v>596</v>
      </c>
      <c r="D895" s="1073" t="s">
        <v>1691</v>
      </c>
    </row>
    <row r="896" customFormat="false" ht="13.5" hidden="false" customHeight="false" outlineLevel="0" collapsed="false">
      <c r="C896" s="1072" t="s">
        <v>596</v>
      </c>
      <c r="D896" s="1073" t="s">
        <v>1692</v>
      </c>
    </row>
    <row r="897" customFormat="false" ht="13.5" hidden="false" customHeight="false" outlineLevel="0" collapsed="false">
      <c r="C897" s="1072" t="s">
        <v>596</v>
      </c>
      <c r="D897" s="1073" t="s">
        <v>1693</v>
      </c>
    </row>
    <row r="898" customFormat="false" ht="13.5" hidden="false" customHeight="false" outlineLevel="0" collapsed="false">
      <c r="C898" s="1072" t="s">
        <v>596</v>
      </c>
      <c r="D898" s="1073" t="s">
        <v>1694</v>
      </c>
    </row>
    <row r="899" customFormat="false" ht="13.5" hidden="false" customHeight="false" outlineLevel="0" collapsed="false">
      <c r="C899" s="1072" t="s">
        <v>596</v>
      </c>
      <c r="D899" s="1073" t="s">
        <v>1695</v>
      </c>
    </row>
    <row r="900" customFormat="false" ht="13.5" hidden="false" customHeight="false" outlineLevel="0" collapsed="false">
      <c r="C900" s="1072" t="s">
        <v>596</v>
      </c>
      <c r="D900" s="1073" t="s">
        <v>1696</v>
      </c>
    </row>
    <row r="901" customFormat="false" ht="13.5" hidden="false" customHeight="false" outlineLevel="0" collapsed="false">
      <c r="C901" s="1072" t="s">
        <v>596</v>
      </c>
      <c r="D901" s="1073" t="s">
        <v>1697</v>
      </c>
    </row>
    <row r="902" customFormat="false" ht="13.5" hidden="false" customHeight="false" outlineLevel="0" collapsed="false">
      <c r="C902" s="1072" t="s">
        <v>596</v>
      </c>
      <c r="D902" s="1073" t="s">
        <v>909</v>
      </c>
    </row>
    <row r="903" customFormat="false" ht="13.5" hidden="false" customHeight="false" outlineLevel="0" collapsed="false">
      <c r="C903" s="1072" t="s">
        <v>596</v>
      </c>
      <c r="D903" s="1073" t="s">
        <v>1698</v>
      </c>
    </row>
    <row r="904" customFormat="false" ht="13.5" hidden="false" customHeight="false" outlineLevel="0" collapsed="false">
      <c r="C904" s="1072" t="s">
        <v>596</v>
      </c>
      <c r="D904" s="1073" t="s">
        <v>1699</v>
      </c>
    </row>
    <row r="905" customFormat="false" ht="13.5" hidden="false" customHeight="false" outlineLevel="0" collapsed="false">
      <c r="C905" s="1072" t="s">
        <v>596</v>
      </c>
      <c r="D905" s="1073" t="s">
        <v>1700</v>
      </c>
    </row>
    <row r="906" customFormat="false" ht="13.5" hidden="false" customHeight="false" outlineLevel="0" collapsed="false">
      <c r="C906" s="1072" t="s">
        <v>596</v>
      </c>
      <c r="D906" s="1073" t="s">
        <v>1701</v>
      </c>
    </row>
    <row r="907" customFormat="false" ht="13.5" hidden="false" customHeight="false" outlineLevel="0" collapsed="false">
      <c r="C907" s="1072" t="s">
        <v>596</v>
      </c>
      <c r="D907" s="1073" t="s">
        <v>1702</v>
      </c>
    </row>
    <row r="908" customFormat="false" ht="13.5" hidden="false" customHeight="false" outlineLevel="0" collapsed="false">
      <c r="C908" s="1072" t="s">
        <v>596</v>
      </c>
      <c r="D908" s="1073" t="s">
        <v>1483</v>
      </c>
    </row>
    <row r="909" customFormat="false" ht="13.5" hidden="false" customHeight="false" outlineLevel="0" collapsed="false">
      <c r="C909" s="1072" t="s">
        <v>596</v>
      </c>
      <c r="D909" s="1073" t="s">
        <v>1703</v>
      </c>
    </row>
    <row r="910" customFormat="false" ht="13.5" hidden="false" customHeight="false" outlineLevel="0" collapsed="false">
      <c r="C910" s="1072" t="s">
        <v>596</v>
      </c>
      <c r="D910" s="1073" t="s">
        <v>1704</v>
      </c>
    </row>
    <row r="911" customFormat="false" ht="13.5" hidden="false" customHeight="false" outlineLevel="0" collapsed="false">
      <c r="C911" s="1072" t="s">
        <v>596</v>
      </c>
      <c r="D911" s="1073" t="s">
        <v>1705</v>
      </c>
    </row>
    <row r="912" customFormat="false" ht="13.5" hidden="false" customHeight="false" outlineLevel="0" collapsed="false">
      <c r="C912" s="1072" t="s">
        <v>596</v>
      </c>
      <c r="D912" s="1073" t="s">
        <v>1706</v>
      </c>
    </row>
    <row r="913" customFormat="false" ht="13.5" hidden="false" customHeight="false" outlineLevel="0" collapsed="false">
      <c r="C913" s="1072" t="s">
        <v>596</v>
      </c>
      <c r="D913" s="1073" t="s">
        <v>1707</v>
      </c>
    </row>
    <row r="914" customFormat="false" ht="13.5" hidden="false" customHeight="false" outlineLevel="0" collapsed="false">
      <c r="C914" s="1072" t="s">
        <v>596</v>
      </c>
      <c r="D914" s="1073" t="s">
        <v>1708</v>
      </c>
    </row>
    <row r="915" customFormat="false" ht="13.5" hidden="false" customHeight="false" outlineLevel="0" collapsed="false">
      <c r="C915" s="1072" t="s">
        <v>596</v>
      </c>
      <c r="D915" s="1073" t="s">
        <v>1709</v>
      </c>
    </row>
    <row r="916" customFormat="false" ht="13.5" hidden="false" customHeight="false" outlineLevel="0" collapsed="false">
      <c r="C916" s="1072" t="s">
        <v>599</v>
      </c>
      <c r="D916" s="1073" t="s">
        <v>983</v>
      </c>
    </row>
    <row r="917" customFormat="false" ht="13.5" hidden="false" customHeight="false" outlineLevel="0" collapsed="false">
      <c r="C917" s="1072" t="s">
        <v>599</v>
      </c>
      <c r="D917" s="1073" t="s">
        <v>1271</v>
      </c>
    </row>
    <row r="918" customFormat="false" ht="13.5" hidden="false" customHeight="false" outlineLevel="0" collapsed="false">
      <c r="C918" s="1072" t="s">
        <v>599</v>
      </c>
      <c r="D918" s="1073" t="s">
        <v>1710</v>
      </c>
    </row>
    <row r="919" customFormat="false" ht="13.5" hidden="false" customHeight="false" outlineLevel="0" collapsed="false">
      <c r="C919" s="1072" t="s">
        <v>599</v>
      </c>
      <c r="D919" s="1073" t="s">
        <v>1273</v>
      </c>
    </row>
    <row r="920" customFormat="false" ht="13.5" hidden="false" customHeight="false" outlineLevel="0" collapsed="false">
      <c r="C920" s="1072" t="s">
        <v>599</v>
      </c>
      <c r="D920" s="1073" t="s">
        <v>1711</v>
      </c>
    </row>
    <row r="921" customFormat="false" ht="13.5" hidden="false" customHeight="false" outlineLevel="0" collapsed="false">
      <c r="C921" s="1072" t="s">
        <v>599</v>
      </c>
      <c r="D921" s="1073" t="s">
        <v>1712</v>
      </c>
    </row>
    <row r="922" customFormat="false" ht="13.5" hidden="false" customHeight="false" outlineLevel="0" collapsed="false">
      <c r="C922" s="1072" t="s">
        <v>599</v>
      </c>
      <c r="D922" s="1073" t="s">
        <v>1713</v>
      </c>
    </row>
    <row r="923" customFormat="false" ht="13.5" hidden="false" customHeight="false" outlineLevel="0" collapsed="false">
      <c r="C923" s="1072" t="s">
        <v>599</v>
      </c>
      <c r="D923" s="1073" t="s">
        <v>1714</v>
      </c>
    </row>
    <row r="924" customFormat="false" ht="13.5" hidden="false" customHeight="false" outlineLevel="0" collapsed="false">
      <c r="C924" s="1072" t="s">
        <v>599</v>
      </c>
      <c r="D924" s="1073" t="s">
        <v>1715</v>
      </c>
    </row>
    <row r="925" customFormat="false" ht="13.5" hidden="false" customHeight="false" outlineLevel="0" collapsed="false">
      <c r="C925" s="1072" t="s">
        <v>599</v>
      </c>
      <c r="D925" s="1073" t="s">
        <v>1716</v>
      </c>
    </row>
    <row r="926" customFormat="false" ht="13.5" hidden="false" customHeight="false" outlineLevel="0" collapsed="false">
      <c r="C926" s="1072" t="s">
        <v>599</v>
      </c>
      <c r="D926" s="1073" t="s">
        <v>1275</v>
      </c>
    </row>
    <row r="927" customFormat="false" ht="13.5" hidden="false" customHeight="false" outlineLevel="0" collapsed="false">
      <c r="C927" s="1072" t="s">
        <v>599</v>
      </c>
      <c r="D927" s="1073" t="s">
        <v>1717</v>
      </c>
    </row>
    <row r="928" customFormat="false" ht="13.5" hidden="false" customHeight="false" outlineLevel="0" collapsed="false">
      <c r="C928" s="1072" t="s">
        <v>599</v>
      </c>
      <c r="D928" s="1073" t="s">
        <v>1277</v>
      </c>
    </row>
    <row r="929" customFormat="false" ht="13.5" hidden="false" customHeight="false" outlineLevel="0" collapsed="false">
      <c r="C929" s="1072" t="s">
        <v>599</v>
      </c>
      <c r="D929" s="1073" t="s">
        <v>1279</v>
      </c>
    </row>
    <row r="930" customFormat="false" ht="13.5" hidden="false" customHeight="false" outlineLevel="0" collapsed="false">
      <c r="C930" s="1072" t="s">
        <v>599</v>
      </c>
      <c r="D930" s="1073" t="s">
        <v>1718</v>
      </c>
    </row>
    <row r="931" customFormat="false" ht="13.5" hidden="false" customHeight="false" outlineLevel="0" collapsed="false">
      <c r="C931" s="1072" t="s">
        <v>599</v>
      </c>
      <c r="D931" s="1073" t="s">
        <v>1719</v>
      </c>
    </row>
    <row r="932" customFormat="false" ht="13.5" hidden="false" customHeight="false" outlineLevel="0" collapsed="false">
      <c r="C932" s="1072" t="s">
        <v>599</v>
      </c>
      <c r="D932" s="1073" t="s">
        <v>1720</v>
      </c>
    </row>
    <row r="933" customFormat="false" ht="13.5" hidden="false" customHeight="false" outlineLevel="0" collapsed="false">
      <c r="C933" s="1072" t="s">
        <v>599</v>
      </c>
      <c r="D933" s="1073" t="s">
        <v>1721</v>
      </c>
    </row>
    <row r="934" customFormat="false" ht="13.5" hidden="false" customHeight="false" outlineLevel="0" collapsed="false">
      <c r="C934" s="1072" t="s">
        <v>599</v>
      </c>
      <c r="D934" s="1073" t="s">
        <v>1722</v>
      </c>
    </row>
    <row r="935" customFormat="false" ht="13.5" hidden="false" customHeight="false" outlineLevel="0" collapsed="false">
      <c r="C935" s="1072" t="s">
        <v>599</v>
      </c>
      <c r="D935" s="1073" t="s">
        <v>1723</v>
      </c>
    </row>
    <row r="936" customFormat="false" ht="13.5" hidden="false" customHeight="false" outlineLevel="0" collapsed="false">
      <c r="C936" s="1072" t="s">
        <v>599</v>
      </c>
      <c r="D936" s="1073" t="s">
        <v>1724</v>
      </c>
    </row>
    <row r="937" customFormat="false" ht="13.5" hidden="false" customHeight="false" outlineLevel="0" collapsed="false">
      <c r="C937" s="1072" t="s">
        <v>599</v>
      </c>
      <c r="D937" s="1073" t="s">
        <v>1725</v>
      </c>
    </row>
    <row r="938" customFormat="false" ht="13.5" hidden="false" customHeight="false" outlineLevel="0" collapsed="false">
      <c r="C938" s="1072" t="s">
        <v>599</v>
      </c>
      <c r="D938" s="1073" t="s">
        <v>1726</v>
      </c>
    </row>
    <row r="939" customFormat="false" ht="13.5" hidden="false" customHeight="false" outlineLevel="0" collapsed="false">
      <c r="C939" s="1072" t="s">
        <v>599</v>
      </c>
      <c r="D939" s="1073" t="s">
        <v>1727</v>
      </c>
    </row>
    <row r="940" customFormat="false" ht="13.5" hidden="false" customHeight="false" outlineLevel="0" collapsed="false">
      <c r="C940" s="1072" t="s">
        <v>599</v>
      </c>
      <c r="D940" s="1073" t="s">
        <v>1728</v>
      </c>
    </row>
    <row r="941" customFormat="false" ht="13.5" hidden="false" customHeight="false" outlineLevel="0" collapsed="false">
      <c r="C941" s="1072" t="s">
        <v>599</v>
      </c>
      <c r="D941" s="1073" t="s">
        <v>1729</v>
      </c>
    </row>
    <row r="942" customFormat="false" ht="13.5" hidden="false" customHeight="false" outlineLevel="0" collapsed="false">
      <c r="C942" s="1072" t="s">
        <v>599</v>
      </c>
      <c r="D942" s="1073" t="s">
        <v>1730</v>
      </c>
    </row>
    <row r="943" customFormat="false" ht="13.5" hidden="false" customHeight="false" outlineLevel="0" collapsed="false">
      <c r="C943" s="1072" t="s">
        <v>599</v>
      </c>
      <c r="D943" s="1073" t="s">
        <v>1731</v>
      </c>
    </row>
    <row r="944" customFormat="false" ht="13.5" hidden="false" customHeight="false" outlineLevel="0" collapsed="false">
      <c r="C944" s="1072" t="s">
        <v>599</v>
      </c>
      <c r="D944" s="1073" t="s">
        <v>1732</v>
      </c>
    </row>
    <row r="945" customFormat="false" ht="13.5" hidden="false" customHeight="false" outlineLevel="0" collapsed="false">
      <c r="C945" s="1072" t="s">
        <v>599</v>
      </c>
      <c r="D945" s="1073" t="s">
        <v>1733</v>
      </c>
    </row>
    <row r="946" customFormat="false" ht="13.5" hidden="false" customHeight="false" outlineLevel="0" collapsed="false">
      <c r="C946" s="1072" t="s">
        <v>599</v>
      </c>
      <c r="D946" s="1073" t="s">
        <v>1734</v>
      </c>
    </row>
    <row r="947" customFormat="false" ht="13.5" hidden="false" customHeight="false" outlineLevel="0" collapsed="false">
      <c r="C947" s="1072" t="s">
        <v>599</v>
      </c>
      <c r="D947" s="1073" t="s">
        <v>909</v>
      </c>
    </row>
    <row r="948" customFormat="false" ht="13.5" hidden="false" customHeight="false" outlineLevel="0" collapsed="false">
      <c r="C948" s="1072" t="s">
        <v>599</v>
      </c>
      <c r="D948" s="1073" t="s">
        <v>1735</v>
      </c>
    </row>
    <row r="949" customFormat="false" ht="13.5" hidden="false" customHeight="false" outlineLevel="0" collapsed="false">
      <c r="C949" s="1072" t="s">
        <v>599</v>
      </c>
      <c r="D949" s="1073" t="s">
        <v>1736</v>
      </c>
    </row>
    <row r="950" customFormat="false" ht="13.5" hidden="false" customHeight="false" outlineLevel="0" collapsed="false">
      <c r="C950" s="1072" t="s">
        <v>599</v>
      </c>
      <c r="D950" s="1073" t="s">
        <v>1737</v>
      </c>
    </row>
    <row r="951" customFormat="false" ht="13.5" hidden="false" customHeight="false" outlineLevel="0" collapsed="false">
      <c r="C951" s="1072" t="s">
        <v>599</v>
      </c>
      <c r="D951" s="1073" t="s">
        <v>1738</v>
      </c>
    </row>
    <row r="952" customFormat="false" ht="13.5" hidden="false" customHeight="false" outlineLevel="0" collapsed="false">
      <c r="C952" s="1072" t="s">
        <v>599</v>
      </c>
      <c r="D952" s="1073" t="s">
        <v>1739</v>
      </c>
    </row>
    <row r="953" customFormat="false" ht="13.5" hidden="false" customHeight="false" outlineLevel="0" collapsed="false">
      <c r="C953" s="1072" t="s">
        <v>599</v>
      </c>
      <c r="D953" s="1073" t="s">
        <v>1740</v>
      </c>
    </row>
    <row r="954" customFormat="false" ht="13.5" hidden="false" customHeight="false" outlineLevel="0" collapsed="false">
      <c r="C954" s="1072" t="s">
        <v>599</v>
      </c>
      <c r="D954" s="1073" t="s">
        <v>1741</v>
      </c>
    </row>
    <row r="955" customFormat="false" ht="13.5" hidden="false" customHeight="false" outlineLevel="0" collapsed="false">
      <c r="C955" s="1072" t="s">
        <v>599</v>
      </c>
      <c r="D955" s="1073" t="s">
        <v>1742</v>
      </c>
    </row>
    <row r="956" customFormat="false" ht="13.5" hidden="false" customHeight="false" outlineLevel="0" collapsed="false">
      <c r="C956" s="1072" t="s">
        <v>599</v>
      </c>
      <c r="D956" s="1073" t="s">
        <v>1743</v>
      </c>
    </row>
    <row r="957" customFormat="false" ht="13.5" hidden="false" customHeight="false" outlineLevel="0" collapsed="false">
      <c r="C957" s="1072" t="s">
        <v>599</v>
      </c>
      <c r="D957" s="1073" t="s">
        <v>1744</v>
      </c>
    </row>
    <row r="958" customFormat="false" ht="13.5" hidden="false" customHeight="false" outlineLevel="0" collapsed="false">
      <c r="C958" s="1072" t="s">
        <v>602</v>
      </c>
      <c r="D958" s="1073" t="s">
        <v>985</v>
      </c>
    </row>
    <row r="959" customFormat="false" ht="13.5" hidden="false" customHeight="false" outlineLevel="0" collapsed="false">
      <c r="C959" s="1072" t="s">
        <v>602</v>
      </c>
      <c r="D959" s="1073" t="s">
        <v>1281</v>
      </c>
    </row>
    <row r="960" customFormat="false" ht="13.5" hidden="false" customHeight="false" outlineLevel="0" collapsed="false">
      <c r="C960" s="1072" t="s">
        <v>602</v>
      </c>
      <c r="D960" s="1073" t="s">
        <v>1283</v>
      </c>
    </row>
    <row r="961" customFormat="false" ht="13.5" hidden="false" customHeight="false" outlineLevel="0" collapsed="false">
      <c r="C961" s="1072" t="s">
        <v>602</v>
      </c>
      <c r="D961" s="1073" t="s">
        <v>1745</v>
      </c>
    </row>
    <row r="962" customFormat="false" ht="13.5" hidden="false" customHeight="false" outlineLevel="0" collapsed="false">
      <c r="C962" s="1072" t="s">
        <v>602</v>
      </c>
      <c r="D962" s="1073" t="s">
        <v>1285</v>
      </c>
    </row>
    <row r="963" customFormat="false" ht="13.5" hidden="false" customHeight="false" outlineLevel="0" collapsed="false">
      <c r="C963" s="1072" t="s">
        <v>602</v>
      </c>
      <c r="D963" s="1073" t="s">
        <v>1287</v>
      </c>
    </row>
    <row r="964" customFormat="false" ht="13.5" hidden="false" customHeight="false" outlineLevel="0" collapsed="false">
      <c r="C964" s="1072" t="s">
        <v>602</v>
      </c>
      <c r="D964" s="1073" t="s">
        <v>1746</v>
      </c>
    </row>
    <row r="965" customFormat="false" ht="13.5" hidden="false" customHeight="false" outlineLevel="0" collapsed="false">
      <c r="C965" s="1072" t="s">
        <v>602</v>
      </c>
      <c r="D965" s="1073" t="s">
        <v>1289</v>
      </c>
    </row>
    <row r="966" customFormat="false" ht="13.5" hidden="false" customHeight="false" outlineLevel="0" collapsed="false">
      <c r="C966" s="1072" t="s">
        <v>602</v>
      </c>
      <c r="D966" s="1073" t="s">
        <v>1291</v>
      </c>
    </row>
    <row r="967" customFormat="false" ht="13.5" hidden="false" customHeight="false" outlineLevel="0" collapsed="false">
      <c r="C967" s="1072" t="s">
        <v>602</v>
      </c>
      <c r="D967" s="1073" t="s">
        <v>1293</v>
      </c>
    </row>
    <row r="968" customFormat="false" ht="13.5" hidden="false" customHeight="false" outlineLevel="0" collapsed="false">
      <c r="C968" s="1072" t="s">
        <v>602</v>
      </c>
      <c r="D968" s="1073" t="s">
        <v>1295</v>
      </c>
    </row>
    <row r="969" customFormat="false" ht="13.5" hidden="false" customHeight="false" outlineLevel="0" collapsed="false">
      <c r="C969" s="1072" t="s">
        <v>602</v>
      </c>
      <c r="D969" s="1073" t="s">
        <v>1297</v>
      </c>
    </row>
    <row r="970" customFormat="false" ht="13.5" hidden="false" customHeight="false" outlineLevel="0" collapsed="false">
      <c r="C970" s="1072" t="s">
        <v>602</v>
      </c>
      <c r="D970" s="1073" t="s">
        <v>1299</v>
      </c>
    </row>
    <row r="971" customFormat="false" ht="13.5" hidden="false" customHeight="false" outlineLevel="0" collapsed="false">
      <c r="C971" s="1072" t="s">
        <v>602</v>
      </c>
      <c r="D971" s="1073" t="s">
        <v>1301</v>
      </c>
    </row>
    <row r="972" customFormat="false" ht="13.5" hidden="false" customHeight="false" outlineLevel="0" collapsed="false">
      <c r="C972" s="1072" t="s">
        <v>602</v>
      </c>
      <c r="D972" s="1073" t="s">
        <v>1303</v>
      </c>
    </row>
    <row r="973" customFormat="false" ht="13.5" hidden="false" customHeight="false" outlineLevel="0" collapsed="false">
      <c r="C973" s="1072" t="s">
        <v>602</v>
      </c>
      <c r="D973" s="1073" t="s">
        <v>1747</v>
      </c>
    </row>
    <row r="974" customFormat="false" ht="13.5" hidden="false" customHeight="false" outlineLevel="0" collapsed="false">
      <c r="C974" s="1072" t="s">
        <v>602</v>
      </c>
      <c r="D974" s="1073" t="s">
        <v>1305</v>
      </c>
    </row>
    <row r="975" customFormat="false" ht="13.5" hidden="false" customHeight="false" outlineLevel="0" collapsed="false">
      <c r="C975" s="1072" t="s">
        <v>602</v>
      </c>
      <c r="D975" s="1073" t="s">
        <v>1748</v>
      </c>
    </row>
    <row r="976" customFormat="false" ht="13.5" hidden="false" customHeight="false" outlineLevel="0" collapsed="false">
      <c r="C976" s="1072" t="s">
        <v>602</v>
      </c>
      <c r="D976" s="1073" t="s">
        <v>1749</v>
      </c>
    </row>
    <row r="977" customFormat="false" ht="13.5" hidden="false" customHeight="false" outlineLevel="0" collapsed="false">
      <c r="C977" s="1072" t="s">
        <v>602</v>
      </c>
      <c r="D977" s="1073" t="s">
        <v>1750</v>
      </c>
    </row>
    <row r="978" customFormat="false" ht="13.5" hidden="false" customHeight="false" outlineLevel="0" collapsed="false">
      <c r="C978" s="1072" t="s">
        <v>602</v>
      </c>
      <c r="D978" s="1073" t="s">
        <v>1751</v>
      </c>
    </row>
    <row r="979" customFormat="false" ht="13.5" hidden="false" customHeight="false" outlineLevel="0" collapsed="false">
      <c r="C979" s="1072" t="s">
        <v>602</v>
      </c>
      <c r="D979" s="1073" t="s">
        <v>1752</v>
      </c>
    </row>
    <row r="980" customFormat="false" ht="13.5" hidden="false" customHeight="false" outlineLevel="0" collapsed="false">
      <c r="C980" s="1072" t="s">
        <v>602</v>
      </c>
      <c r="D980" s="1073" t="s">
        <v>1753</v>
      </c>
    </row>
    <row r="981" customFormat="false" ht="13.5" hidden="false" customHeight="false" outlineLevel="0" collapsed="false">
      <c r="C981" s="1072" t="s">
        <v>602</v>
      </c>
      <c r="D981" s="1073" t="s">
        <v>1754</v>
      </c>
    </row>
    <row r="982" customFormat="false" ht="13.5" hidden="false" customHeight="false" outlineLevel="0" collapsed="false">
      <c r="C982" s="1072" t="s">
        <v>602</v>
      </c>
      <c r="D982" s="1073" t="s">
        <v>1755</v>
      </c>
    </row>
    <row r="983" customFormat="false" ht="13.5" hidden="false" customHeight="false" outlineLevel="0" collapsed="false">
      <c r="C983" s="1072" t="s">
        <v>602</v>
      </c>
      <c r="D983" s="1073" t="s">
        <v>1756</v>
      </c>
    </row>
    <row r="984" customFormat="false" ht="13.5" hidden="false" customHeight="false" outlineLevel="0" collapsed="false">
      <c r="C984" s="1072" t="s">
        <v>602</v>
      </c>
      <c r="D984" s="1073" t="s">
        <v>1757</v>
      </c>
    </row>
    <row r="985" customFormat="false" ht="13.5" hidden="false" customHeight="false" outlineLevel="0" collapsed="false">
      <c r="C985" s="1072" t="s">
        <v>602</v>
      </c>
      <c r="D985" s="1073" t="s">
        <v>1758</v>
      </c>
    </row>
    <row r="986" customFormat="false" ht="13.5" hidden="false" customHeight="false" outlineLevel="0" collapsed="false">
      <c r="C986" s="1072" t="s">
        <v>602</v>
      </c>
      <c r="D986" s="1073" t="s">
        <v>1307</v>
      </c>
    </row>
    <row r="987" customFormat="false" ht="13.5" hidden="false" customHeight="false" outlineLevel="0" collapsed="false">
      <c r="C987" s="1072" t="s">
        <v>602</v>
      </c>
      <c r="D987" s="1073" t="s">
        <v>895</v>
      </c>
    </row>
    <row r="988" customFormat="false" ht="13.5" hidden="false" customHeight="false" outlineLevel="0" collapsed="false">
      <c r="C988" s="1072" t="s">
        <v>602</v>
      </c>
      <c r="D988" s="1073" t="s">
        <v>1309</v>
      </c>
    </row>
    <row r="989" customFormat="false" ht="13.5" hidden="false" customHeight="false" outlineLevel="0" collapsed="false">
      <c r="C989" s="1072" t="s">
        <v>602</v>
      </c>
      <c r="D989" s="1073" t="s">
        <v>1311</v>
      </c>
    </row>
    <row r="990" customFormat="false" ht="13.5" hidden="false" customHeight="false" outlineLevel="0" collapsed="false">
      <c r="C990" s="1072" t="s">
        <v>602</v>
      </c>
      <c r="D990" s="1073" t="s">
        <v>1759</v>
      </c>
    </row>
    <row r="991" customFormat="false" ht="13.5" hidden="false" customHeight="false" outlineLevel="0" collapsed="false">
      <c r="C991" s="1072" t="s">
        <v>602</v>
      </c>
      <c r="D991" s="1073" t="s">
        <v>1313</v>
      </c>
    </row>
    <row r="992" customFormat="false" ht="13.5" hidden="false" customHeight="false" outlineLevel="0" collapsed="false">
      <c r="C992" s="1072" t="s">
        <v>602</v>
      </c>
      <c r="D992" s="1073" t="s">
        <v>668</v>
      </c>
    </row>
    <row r="993" customFormat="false" ht="13.5" hidden="false" customHeight="false" outlineLevel="0" collapsed="false">
      <c r="C993" s="1072" t="s">
        <v>605</v>
      </c>
      <c r="D993" s="1073" t="s">
        <v>686</v>
      </c>
    </row>
    <row r="994" customFormat="false" ht="13.5" hidden="false" customHeight="false" outlineLevel="0" collapsed="false">
      <c r="C994" s="1072" t="s">
        <v>605</v>
      </c>
      <c r="D994" s="1073" t="s">
        <v>1316</v>
      </c>
    </row>
    <row r="995" customFormat="false" ht="13.5" hidden="false" customHeight="false" outlineLevel="0" collapsed="false">
      <c r="C995" s="1072" t="s">
        <v>605</v>
      </c>
      <c r="D995" s="1073" t="s">
        <v>987</v>
      </c>
    </row>
    <row r="996" customFormat="false" ht="13.5" hidden="false" customHeight="false" outlineLevel="0" collapsed="false">
      <c r="C996" s="1072" t="s">
        <v>605</v>
      </c>
      <c r="D996" s="1073" t="s">
        <v>989</v>
      </c>
    </row>
    <row r="997" customFormat="false" ht="13.5" hidden="false" customHeight="false" outlineLevel="0" collapsed="false">
      <c r="C997" s="1072" t="s">
        <v>605</v>
      </c>
      <c r="D997" s="1073" t="s">
        <v>991</v>
      </c>
    </row>
    <row r="998" customFormat="false" ht="13.5" hidden="false" customHeight="false" outlineLevel="0" collapsed="false">
      <c r="C998" s="1072" t="s">
        <v>605</v>
      </c>
      <c r="D998" s="1073" t="s">
        <v>1318</v>
      </c>
    </row>
    <row r="999" customFormat="false" ht="13.5" hidden="false" customHeight="false" outlineLevel="0" collapsed="false">
      <c r="C999" s="1072" t="s">
        <v>605</v>
      </c>
      <c r="D999" s="1073" t="s">
        <v>993</v>
      </c>
    </row>
    <row r="1000" customFormat="false" ht="13.5" hidden="false" customHeight="false" outlineLevel="0" collapsed="false">
      <c r="C1000" s="1072" t="s">
        <v>605</v>
      </c>
      <c r="D1000" s="1073" t="s">
        <v>1320</v>
      </c>
    </row>
    <row r="1001" customFormat="false" ht="13.5" hidden="false" customHeight="false" outlineLevel="0" collapsed="false">
      <c r="C1001" s="1072" t="s">
        <v>605</v>
      </c>
      <c r="D1001" s="1073" t="s">
        <v>995</v>
      </c>
    </row>
    <row r="1002" customFormat="false" ht="13.5" hidden="false" customHeight="false" outlineLevel="0" collapsed="false">
      <c r="C1002" s="1072" t="s">
        <v>605</v>
      </c>
      <c r="D1002" s="1073" t="s">
        <v>997</v>
      </c>
    </row>
    <row r="1003" customFormat="false" ht="13.5" hidden="false" customHeight="false" outlineLevel="0" collapsed="false">
      <c r="C1003" s="1072" t="s">
        <v>605</v>
      </c>
      <c r="D1003" s="1073" t="s">
        <v>688</v>
      </c>
    </row>
    <row r="1004" customFormat="false" ht="13.5" hidden="false" customHeight="false" outlineLevel="0" collapsed="false">
      <c r="C1004" s="1072" t="s">
        <v>605</v>
      </c>
      <c r="D1004" s="1073" t="s">
        <v>690</v>
      </c>
    </row>
    <row r="1005" customFormat="false" ht="13.5" hidden="false" customHeight="false" outlineLevel="0" collapsed="false">
      <c r="C1005" s="1072" t="s">
        <v>605</v>
      </c>
      <c r="D1005" s="1073" t="s">
        <v>999</v>
      </c>
    </row>
    <row r="1006" customFormat="false" ht="13.5" hidden="false" customHeight="false" outlineLevel="0" collapsed="false">
      <c r="C1006" s="1072" t="s">
        <v>605</v>
      </c>
      <c r="D1006" s="1073" t="s">
        <v>1001</v>
      </c>
    </row>
    <row r="1007" customFormat="false" ht="13.5" hidden="false" customHeight="false" outlineLevel="0" collapsed="false">
      <c r="C1007" s="1072" t="s">
        <v>605</v>
      </c>
      <c r="D1007" s="1073" t="s">
        <v>1322</v>
      </c>
    </row>
    <row r="1008" customFormat="false" ht="13.5" hidden="false" customHeight="false" outlineLevel="0" collapsed="false">
      <c r="C1008" s="1072" t="s">
        <v>605</v>
      </c>
      <c r="D1008" s="1073" t="s">
        <v>1003</v>
      </c>
    </row>
    <row r="1009" customFormat="false" ht="13.5" hidden="false" customHeight="false" outlineLevel="0" collapsed="false">
      <c r="C1009" s="1072" t="s">
        <v>605</v>
      </c>
      <c r="D1009" s="1073" t="s">
        <v>1324</v>
      </c>
    </row>
    <row r="1010" customFormat="false" ht="13.5" hidden="false" customHeight="false" outlineLevel="0" collapsed="false">
      <c r="C1010" s="1072" t="s">
        <v>605</v>
      </c>
      <c r="D1010" s="1073" t="s">
        <v>1005</v>
      </c>
    </row>
    <row r="1011" customFormat="false" ht="13.5" hidden="false" customHeight="false" outlineLevel="0" collapsed="false">
      <c r="C1011" s="1072" t="s">
        <v>605</v>
      </c>
      <c r="D1011" s="1073" t="s">
        <v>1326</v>
      </c>
    </row>
    <row r="1012" customFormat="false" ht="13.5" hidden="false" customHeight="false" outlineLevel="0" collapsed="false">
      <c r="C1012" s="1072" t="s">
        <v>605</v>
      </c>
      <c r="D1012" s="1073" t="s">
        <v>1007</v>
      </c>
    </row>
    <row r="1013" customFormat="false" ht="13.5" hidden="false" customHeight="false" outlineLevel="0" collapsed="false">
      <c r="C1013" s="1072" t="s">
        <v>605</v>
      </c>
      <c r="D1013" s="1073" t="s">
        <v>1328</v>
      </c>
    </row>
    <row r="1014" customFormat="false" ht="13.5" hidden="false" customHeight="false" outlineLevel="0" collapsed="false">
      <c r="C1014" s="1072" t="s">
        <v>605</v>
      </c>
      <c r="D1014" s="1073" t="s">
        <v>1330</v>
      </c>
    </row>
    <row r="1015" customFormat="false" ht="13.5" hidden="false" customHeight="false" outlineLevel="0" collapsed="false">
      <c r="C1015" s="1072" t="s">
        <v>605</v>
      </c>
      <c r="D1015" s="1073" t="s">
        <v>1332</v>
      </c>
    </row>
    <row r="1016" customFormat="false" ht="13.5" hidden="false" customHeight="false" outlineLevel="0" collapsed="false">
      <c r="C1016" s="1072" t="s">
        <v>605</v>
      </c>
      <c r="D1016" s="1073" t="s">
        <v>1334</v>
      </c>
    </row>
    <row r="1017" customFormat="false" ht="13.5" hidden="false" customHeight="false" outlineLevel="0" collapsed="false">
      <c r="C1017" s="1072" t="s">
        <v>605</v>
      </c>
      <c r="D1017" s="1073" t="s">
        <v>820</v>
      </c>
    </row>
    <row r="1018" customFormat="false" ht="13.5" hidden="false" customHeight="false" outlineLevel="0" collapsed="false">
      <c r="C1018" s="1072" t="s">
        <v>605</v>
      </c>
      <c r="D1018" s="1073" t="s">
        <v>1009</v>
      </c>
    </row>
    <row r="1019" customFormat="false" ht="13.5" hidden="false" customHeight="false" outlineLevel="0" collapsed="false">
      <c r="C1019" s="1072" t="s">
        <v>605</v>
      </c>
      <c r="D1019" s="1073" t="s">
        <v>1336</v>
      </c>
    </row>
    <row r="1020" customFormat="false" ht="13.5" hidden="false" customHeight="false" outlineLevel="0" collapsed="false">
      <c r="C1020" s="1072" t="s">
        <v>605</v>
      </c>
      <c r="D1020" s="1073" t="s">
        <v>1011</v>
      </c>
    </row>
    <row r="1021" customFormat="false" ht="13.5" hidden="false" customHeight="false" outlineLevel="0" collapsed="false">
      <c r="C1021" s="1072" t="s">
        <v>605</v>
      </c>
      <c r="D1021" s="1073" t="s">
        <v>822</v>
      </c>
    </row>
    <row r="1022" customFormat="false" ht="13.5" hidden="false" customHeight="false" outlineLevel="0" collapsed="false">
      <c r="C1022" s="1072" t="s">
        <v>605</v>
      </c>
      <c r="D1022" s="1073" t="s">
        <v>1013</v>
      </c>
    </row>
    <row r="1023" customFormat="false" ht="13.5" hidden="false" customHeight="false" outlineLevel="0" collapsed="false">
      <c r="C1023" s="1072" t="s">
        <v>605</v>
      </c>
      <c r="D1023" s="1073" t="s">
        <v>1338</v>
      </c>
    </row>
    <row r="1024" customFormat="false" ht="13.5" hidden="false" customHeight="false" outlineLevel="0" collapsed="false">
      <c r="C1024" s="1072" t="s">
        <v>605</v>
      </c>
      <c r="D1024" s="1073" t="s">
        <v>1015</v>
      </c>
    </row>
    <row r="1025" customFormat="false" ht="13.5" hidden="false" customHeight="false" outlineLevel="0" collapsed="false">
      <c r="C1025" s="1072" t="s">
        <v>605</v>
      </c>
      <c r="D1025" s="1073" t="s">
        <v>1017</v>
      </c>
    </row>
    <row r="1026" customFormat="false" ht="13.5" hidden="false" customHeight="false" outlineLevel="0" collapsed="false">
      <c r="C1026" s="1072" t="s">
        <v>605</v>
      </c>
      <c r="D1026" s="1073" t="s">
        <v>1019</v>
      </c>
    </row>
    <row r="1027" customFormat="false" ht="13.5" hidden="false" customHeight="false" outlineLevel="0" collapsed="false">
      <c r="C1027" s="1072" t="s">
        <v>605</v>
      </c>
      <c r="D1027" s="1073" t="s">
        <v>1021</v>
      </c>
    </row>
    <row r="1028" customFormat="false" ht="13.5" hidden="false" customHeight="false" outlineLevel="0" collapsed="false">
      <c r="C1028" s="1072" t="s">
        <v>605</v>
      </c>
      <c r="D1028" s="1073" t="s">
        <v>824</v>
      </c>
    </row>
    <row r="1029" customFormat="false" ht="13.5" hidden="false" customHeight="false" outlineLevel="0" collapsed="false">
      <c r="C1029" s="1072" t="s">
        <v>605</v>
      </c>
      <c r="D1029" s="1073" t="s">
        <v>1023</v>
      </c>
    </row>
    <row r="1030" customFormat="false" ht="13.5" hidden="false" customHeight="false" outlineLevel="0" collapsed="false">
      <c r="C1030" s="1072" t="s">
        <v>605</v>
      </c>
      <c r="D1030" s="1073" t="s">
        <v>1025</v>
      </c>
    </row>
    <row r="1031" customFormat="false" ht="13.5" hidden="false" customHeight="false" outlineLevel="0" collapsed="false">
      <c r="C1031" s="1072" t="s">
        <v>605</v>
      </c>
      <c r="D1031" s="1073" t="s">
        <v>1027</v>
      </c>
    </row>
    <row r="1032" customFormat="false" ht="13.5" hidden="false" customHeight="false" outlineLevel="0" collapsed="false">
      <c r="C1032" s="1072" t="s">
        <v>605</v>
      </c>
      <c r="D1032" s="1073" t="s">
        <v>1033</v>
      </c>
    </row>
    <row r="1033" customFormat="false" ht="13.5" hidden="false" customHeight="false" outlineLevel="0" collapsed="false">
      <c r="C1033" s="1072" t="s">
        <v>605</v>
      </c>
      <c r="D1033" s="1073" t="s">
        <v>1340</v>
      </c>
    </row>
    <row r="1034" customFormat="false" ht="13.5" hidden="false" customHeight="false" outlineLevel="0" collapsed="false">
      <c r="C1034" s="1072" t="s">
        <v>605</v>
      </c>
      <c r="D1034" s="1073" t="s">
        <v>1342</v>
      </c>
    </row>
    <row r="1035" customFormat="false" ht="13.5" hidden="false" customHeight="false" outlineLevel="0" collapsed="false">
      <c r="C1035" s="1072" t="s">
        <v>605</v>
      </c>
      <c r="D1035" s="1073" t="s">
        <v>1029</v>
      </c>
    </row>
    <row r="1036" customFormat="false" ht="13.5" hidden="false" customHeight="false" outlineLevel="0" collapsed="false">
      <c r="C1036" s="1072" t="s">
        <v>605</v>
      </c>
      <c r="D1036" s="1073" t="s">
        <v>1031</v>
      </c>
    </row>
    <row r="1037" customFormat="false" ht="13.5" hidden="false" customHeight="false" outlineLevel="0" collapsed="false">
      <c r="C1037" s="1072" t="s">
        <v>605</v>
      </c>
      <c r="D1037" s="1073" t="s">
        <v>1035</v>
      </c>
    </row>
    <row r="1038" customFormat="false" ht="13.5" hidden="false" customHeight="false" outlineLevel="0" collapsed="false">
      <c r="C1038" s="1072" t="s">
        <v>605</v>
      </c>
      <c r="D1038" s="1073" t="s">
        <v>1344</v>
      </c>
    </row>
    <row r="1039" customFormat="false" ht="13.5" hidden="false" customHeight="false" outlineLevel="0" collapsed="false">
      <c r="C1039" s="1072" t="s">
        <v>605</v>
      </c>
      <c r="D1039" s="1073" t="s">
        <v>1345</v>
      </c>
    </row>
    <row r="1040" customFormat="false" ht="13.5" hidden="false" customHeight="false" outlineLevel="0" collapsed="false">
      <c r="C1040" s="1072" t="s">
        <v>605</v>
      </c>
      <c r="D1040" s="1073" t="s">
        <v>1760</v>
      </c>
    </row>
    <row r="1041" customFormat="false" ht="13.5" hidden="false" customHeight="false" outlineLevel="0" collapsed="false">
      <c r="C1041" s="1072" t="s">
        <v>605</v>
      </c>
      <c r="D1041" s="1073" t="s">
        <v>1611</v>
      </c>
    </row>
    <row r="1042" customFormat="false" ht="13.5" hidden="false" customHeight="false" outlineLevel="0" collapsed="false">
      <c r="C1042" s="1072" t="s">
        <v>605</v>
      </c>
      <c r="D1042" s="1073" t="s">
        <v>1347</v>
      </c>
    </row>
    <row r="1043" customFormat="false" ht="13.5" hidden="false" customHeight="false" outlineLevel="0" collapsed="false">
      <c r="C1043" s="1072" t="s">
        <v>605</v>
      </c>
      <c r="D1043" s="1073" t="s">
        <v>1349</v>
      </c>
    </row>
    <row r="1044" customFormat="false" ht="13.5" hidden="false" customHeight="false" outlineLevel="0" collapsed="false">
      <c r="C1044" s="1072" t="s">
        <v>605</v>
      </c>
      <c r="D1044" s="1073" t="s">
        <v>1351</v>
      </c>
    </row>
    <row r="1045" customFormat="false" ht="13.5" hidden="false" customHeight="false" outlineLevel="0" collapsed="false">
      <c r="C1045" s="1072" t="s">
        <v>605</v>
      </c>
      <c r="D1045" s="1073" t="s">
        <v>1353</v>
      </c>
    </row>
    <row r="1046" customFormat="false" ht="13.5" hidden="false" customHeight="false" outlineLevel="0" collapsed="false">
      <c r="C1046" s="1072" t="s">
        <v>605</v>
      </c>
      <c r="D1046" s="1073" t="s">
        <v>1355</v>
      </c>
    </row>
    <row r="1047" customFormat="false" ht="13.5" hidden="false" customHeight="false" outlineLevel="0" collapsed="false">
      <c r="C1047" s="1072" t="s">
        <v>608</v>
      </c>
      <c r="D1047" s="1073" t="s">
        <v>1037</v>
      </c>
    </row>
    <row r="1048" customFormat="false" ht="13.5" hidden="false" customHeight="false" outlineLevel="0" collapsed="false">
      <c r="C1048" s="1072" t="s">
        <v>608</v>
      </c>
      <c r="D1048" s="1073" t="s">
        <v>1039</v>
      </c>
    </row>
    <row r="1049" customFormat="false" ht="13.5" hidden="false" customHeight="false" outlineLevel="0" collapsed="false">
      <c r="C1049" s="1072" t="s">
        <v>608</v>
      </c>
      <c r="D1049" s="1073" t="s">
        <v>1761</v>
      </c>
    </row>
    <row r="1050" customFormat="false" ht="13.5" hidden="false" customHeight="false" outlineLevel="0" collapsed="false">
      <c r="C1050" s="1072" t="s">
        <v>608</v>
      </c>
      <c r="D1050" s="1073" t="s">
        <v>1762</v>
      </c>
    </row>
    <row r="1051" customFormat="false" ht="13.5" hidden="false" customHeight="false" outlineLevel="0" collapsed="false">
      <c r="C1051" s="1072" t="s">
        <v>608</v>
      </c>
      <c r="D1051" s="1073" t="s">
        <v>1041</v>
      </c>
    </row>
    <row r="1052" customFormat="false" ht="13.5" hidden="false" customHeight="false" outlineLevel="0" collapsed="false">
      <c r="C1052" s="1072" t="s">
        <v>608</v>
      </c>
      <c r="D1052" s="1073" t="s">
        <v>1043</v>
      </c>
    </row>
    <row r="1053" customFormat="false" ht="13.5" hidden="false" customHeight="false" outlineLevel="0" collapsed="false">
      <c r="C1053" s="1072" t="s">
        <v>608</v>
      </c>
      <c r="D1053" s="1073" t="s">
        <v>1357</v>
      </c>
    </row>
    <row r="1054" customFormat="false" ht="13.5" hidden="false" customHeight="false" outlineLevel="0" collapsed="false">
      <c r="C1054" s="1072" t="s">
        <v>608</v>
      </c>
      <c r="D1054" s="1073" t="s">
        <v>1763</v>
      </c>
    </row>
    <row r="1055" customFormat="false" ht="13.5" hidden="false" customHeight="false" outlineLevel="0" collapsed="false">
      <c r="C1055" s="1072" t="s">
        <v>608</v>
      </c>
      <c r="D1055" s="1073" t="s">
        <v>1045</v>
      </c>
    </row>
    <row r="1056" customFormat="false" ht="13.5" hidden="false" customHeight="false" outlineLevel="0" collapsed="false">
      <c r="C1056" s="1072" t="s">
        <v>608</v>
      </c>
      <c r="D1056" s="1073" t="s">
        <v>1764</v>
      </c>
    </row>
    <row r="1057" customFormat="false" ht="13.5" hidden="false" customHeight="false" outlineLevel="0" collapsed="false">
      <c r="C1057" s="1072" t="s">
        <v>608</v>
      </c>
      <c r="D1057" s="1073" t="s">
        <v>1765</v>
      </c>
    </row>
    <row r="1058" customFormat="false" ht="13.5" hidden="false" customHeight="false" outlineLevel="0" collapsed="false">
      <c r="C1058" s="1072" t="s">
        <v>608</v>
      </c>
      <c r="D1058" s="1073" t="s">
        <v>1359</v>
      </c>
    </row>
    <row r="1059" customFormat="false" ht="13.5" hidden="false" customHeight="false" outlineLevel="0" collapsed="false">
      <c r="C1059" s="1072" t="s">
        <v>608</v>
      </c>
      <c r="D1059" s="1073" t="s">
        <v>1766</v>
      </c>
    </row>
    <row r="1060" customFormat="false" ht="13.5" hidden="false" customHeight="false" outlineLevel="0" collapsed="false">
      <c r="C1060" s="1072" t="s">
        <v>608</v>
      </c>
      <c r="D1060" s="1073" t="s">
        <v>1361</v>
      </c>
    </row>
    <row r="1061" customFormat="false" ht="13.5" hidden="false" customHeight="false" outlineLevel="0" collapsed="false">
      <c r="C1061" s="1072" t="s">
        <v>608</v>
      </c>
      <c r="D1061" s="1073" t="s">
        <v>1363</v>
      </c>
    </row>
    <row r="1062" customFormat="false" ht="13.5" hidden="false" customHeight="false" outlineLevel="0" collapsed="false">
      <c r="C1062" s="1072" t="s">
        <v>608</v>
      </c>
      <c r="D1062" s="1073" t="s">
        <v>1365</v>
      </c>
    </row>
    <row r="1063" customFormat="false" ht="13.5" hidden="false" customHeight="false" outlineLevel="0" collapsed="false">
      <c r="C1063" s="1072" t="s">
        <v>608</v>
      </c>
      <c r="D1063" s="1073" t="s">
        <v>1367</v>
      </c>
    </row>
    <row r="1064" customFormat="false" ht="13.5" hidden="false" customHeight="false" outlineLevel="0" collapsed="false">
      <c r="C1064" s="1072" t="s">
        <v>608</v>
      </c>
      <c r="D1064" s="1073" t="s">
        <v>1251</v>
      </c>
    </row>
    <row r="1065" customFormat="false" ht="13.5" hidden="false" customHeight="false" outlineLevel="0" collapsed="false">
      <c r="C1065" s="1072" t="s">
        <v>608</v>
      </c>
      <c r="D1065" s="1073" t="s">
        <v>1370</v>
      </c>
    </row>
    <row r="1066" customFormat="false" ht="13.5" hidden="false" customHeight="false" outlineLevel="0" collapsed="false">
      <c r="C1066" s="1072" t="s">
        <v>608</v>
      </c>
      <c r="D1066" s="1073" t="s">
        <v>1767</v>
      </c>
    </row>
    <row r="1067" customFormat="false" ht="13.5" hidden="false" customHeight="false" outlineLevel="0" collapsed="false">
      <c r="C1067" s="1072" t="s">
        <v>608</v>
      </c>
      <c r="D1067" s="1073" t="s">
        <v>1489</v>
      </c>
    </row>
    <row r="1068" customFormat="false" ht="13.5" hidden="false" customHeight="false" outlineLevel="0" collapsed="false">
      <c r="C1068" s="1072" t="s">
        <v>608</v>
      </c>
      <c r="D1068" s="1073" t="s">
        <v>1768</v>
      </c>
    </row>
    <row r="1069" customFormat="false" ht="13.5" hidden="false" customHeight="false" outlineLevel="0" collapsed="false">
      <c r="C1069" s="1072" t="s">
        <v>608</v>
      </c>
      <c r="D1069" s="1073" t="s">
        <v>1769</v>
      </c>
    </row>
    <row r="1070" customFormat="false" ht="13.5" hidden="false" customHeight="false" outlineLevel="0" collapsed="false">
      <c r="C1070" s="1072" t="s">
        <v>608</v>
      </c>
      <c r="D1070" s="1073" t="s">
        <v>1770</v>
      </c>
    </row>
    <row r="1071" customFormat="false" ht="13.5" hidden="false" customHeight="false" outlineLevel="0" collapsed="false">
      <c r="C1071" s="1072" t="s">
        <v>608</v>
      </c>
      <c r="D1071" s="1073" t="s">
        <v>1771</v>
      </c>
    </row>
    <row r="1072" customFormat="false" ht="13.5" hidden="false" customHeight="false" outlineLevel="0" collapsed="false">
      <c r="C1072" s="1072" t="s">
        <v>608</v>
      </c>
      <c r="D1072" s="1073" t="s">
        <v>1772</v>
      </c>
    </row>
    <row r="1073" customFormat="false" ht="13.5" hidden="false" customHeight="false" outlineLevel="0" collapsed="false">
      <c r="C1073" s="1072" t="s">
        <v>608</v>
      </c>
      <c r="D1073" s="1073" t="s">
        <v>1773</v>
      </c>
    </row>
    <row r="1074" customFormat="false" ht="13.5" hidden="false" customHeight="false" outlineLevel="0" collapsed="false">
      <c r="C1074" s="1072" t="s">
        <v>608</v>
      </c>
      <c r="D1074" s="1073" t="s">
        <v>1774</v>
      </c>
    </row>
    <row r="1075" customFormat="false" ht="13.5" hidden="false" customHeight="false" outlineLevel="0" collapsed="false">
      <c r="C1075" s="1072" t="s">
        <v>608</v>
      </c>
      <c r="D1075" s="1073" t="s">
        <v>1775</v>
      </c>
    </row>
    <row r="1076" customFormat="false" ht="13.5" hidden="false" customHeight="false" outlineLevel="0" collapsed="false">
      <c r="C1076" s="1072" t="s">
        <v>611</v>
      </c>
      <c r="D1076" s="1073" t="s">
        <v>826</v>
      </c>
    </row>
    <row r="1077" customFormat="false" ht="13.5" hidden="false" customHeight="false" outlineLevel="0" collapsed="false">
      <c r="C1077" s="1072" t="s">
        <v>611</v>
      </c>
      <c r="D1077" s="1073" t="s">
        <v>1047</v>
      </c>
    </row>
    <row r="1078" customFormat="false" ht="13.5" hidden="false" customHeight="false" outlineLevel="0" collapsed="false">
      <c r="C1078" s="1072" t="s">
        <v>611</v>
      </c>
      <c r="D1078" s="1073" t="s">
        <v>1372</v>
      </c>
    </row>
    <row r="1079" customFormat="false" ht="13.5" hidden="false" customHeight="false" outlineLevel="0" collapsed="false">
      <c r="C1079" s="1072" t="s">
        <v>611</v>
      </c>
      <c r="D1079" s="1073" t="s">
        <v>1374</v>
      </c>
    </row>
    <row r="1080" customFormat="false" ht="13.5" hidden="false" customHeight="false" outlineLevel="0" collapsed="false">
      <c r="C1080" s="1072" t="s">
        <v>611</v>
      </c>
      <c r="D1080" s="1073" t="s">
        <v>828</v>
      </c>
    </row>
    <row r="1081" customFormat="false" ht="13.5" hidden="false" customHeight="false" outlineLevel="0" collapsed="false">
      <c r="C1081" s="1072" t="s">
        <v>611</v>
      </c>
      <c r="D1081" s="1073" t="s">
        <v>1049</v>
      </c>
    </row>
    <row r="1082" customFormat="false" ht="13.5" hidden="false" customHeight="false" outlineLevel="0" collapsed="false">
      <c r="C1082" s="1072" t="s">
        <v>611</v>
      </c>
      <c r="D1082" s="1073" t="s">
        <v>830</v>
      </c>
    </row>
    <row r="1083" customFormat="false" ht="13.5" hidden="false" customHeight="false" outlineLevel="0" collapsed="false">
      <c r="C1083" s="1072" t="s">
        <v>611</v>
      </c>
      <c r="D1083" s="1073" t="s">
        <v>1051</v>
      </c>
    </row>
    <row r="1084" customFormat="false" ht="13.5" hidden="false" customHeight="false" outlineLevel="0" collapsed="false">
      <c r="C1084" s="1072" t="s">
        <v>611</v>
      </c>
      <c r="D1084" s="1073" t="s">
        <v>1376</v>
      </c>
    </row>
    <row r="1085" customFormat="false" ht="13.5" hidden="false" customHeight="false" outlineLevel="0" collapsed="false">
      <c r="C1085" s="1072" t="s">
        <v>611</v>
      </c>
      <c r="D1085" s="1073" t="s">
        <v>1378</v>
      </c>
    </row>
    <row r="1086" customFormat="false" ht="13.5" hidden="false" customHeight="false" outlineLevel="0" collapsed="false">
      <c r="C1086" s="1072" t="s">
        <v>611</v>
      </c>
      <c r="D1086" s="1073" t="s">
        <v>1380</v>
      </c>
    </row>
    <row r="1087" customFormat="false" ht="13.5" hidden="false" customHeight="false" outlineLevel="0" collapsed="false">
      <c r="C1087" s="1072" t="s">
        <v>611</v>
      </c>
      <c r="D1087" s="1073" t="s">
        <v>1382</v>
      </c>
    </row>
    <row r="1088" customFormat="false" ht="13.5" hidden="false" customHeight="false" outlineLevel="0" collapsed="false">
      <c r="C1088" s="1072" t="s">
        <v>611</v>
      </c>
      <c r="D1088" s="1073" t="s">
        <v>1776</v>
      </c>
    </row>
    <row r="1089" customFormat="false" ht="13.5" hidden="false" customHeight="false" outlineLevel="0" collapsed="false">
      <c r="C1089" s="1072" t="s">
        <v>611</v>
      </c>
      <c r="D1089" s="1073" t="s">
        <v>1384</v>
      </c>
    </row>
    <row r="1090" customFormat="false" ht="13.5" hidden="false" customHeight="false" outlineLevel="0" collapsed="false">
      <c r="C1090" s="1072" t="s">
        <v>611</v>
      </c>
      <c r="D1090" s="1073" t="s">
        <v>1386</v>
      </c>
    </row>
    <row r="1091" customFormat="false" ht="13.5" hidden="false" customHeight="false" outlineLevel="0" collapsed="false">
      <c r="C1091" s="1072" t="s">
        <v>611</v>
      </c>
      <c r="D1091" s="1073" t="s">
        <v>1777</v>
      </c>
    </row>
    <row r="1092" customFormat="false" ht="13.5" hidden="false" customHeight="false" outlineLevel="0" collapsed="false">
      <c r="C1092" s="1072" t="s">
        <v>611</v>
      </c>
      <c r="D1092" s="1073" t="s">
        <v>1778</v>
      </c>
    </row>
    <row r="1093" customFormat="false" ht="13.5" hidden="false" customHeight="false" outlineLevel="0" collapsed="false">
      <c r="C1093" s="1072" t="s">
        <v>611</v>
      </c>
      <c r="D1093" s="1073" t="s">
        <v>1779</v>
      </c>
    </row>
    <row r="1094" customFormat="false" ht="13.5" hidden="false" customHeight="false" outlineLevel="0" collapsed="false">
      <c r="C1094" s="1072" t="s">
        <v>611</v>
      </c>
      <c r="D1094" s="1073" t="s">
        <v>1780</v>
      </c>
    </row>
    <row r="1095" customFormat="false" ht="13.5" hidden="false" customHeight="false" outlineLevel="0" collapsed="false">
      <c r="C1095" s="1072" t="s">
        <v>614</v>
      </c>
      <c r="D1095" s="1073" t="s">
        <v>832</v>
      </c>
    </row>
    <row r="1096" customFormat="false" ht="13.5" hidden="false" customHeight="false" outlineLevel="0" collapsed="false">
      <c r="C1096" s="1072" t="s">
        <v>614</v>
      </c>
      <c r="D1096" s="1073" t="s">
        <v>1781</v>
      </c>
    </row>
    <row r="1097" customFormat="false" ht="13.5" hidden="false" customHeight="false" outlineLevel="0" collapsed="false">
      <c r="C1097" s="1072" t="s">
        <v>614</v>
      </c>
      <c r="D1097" s="1073" t="s">
        <v>1782</v>
      </c>
    </row>
    <row r="1098" customFormat="false" ht="13.5" hidden="false" customHeight="false" outlineLevel="0" collapsed="false">
      <c r="C1098" s="1072" t="s">
        <v>614</v>
      </c>
      <c r="D1098" s="1073" t="s">
        <v>1783</v>
      </c>
    </row>
    <row r="1099" customFormat="false" ht="13.5" hidden="false" customHeight="false" outlineLevel="0" collapsed="false">
      <c r="C1099" s="1072" t="s">
        <v>614</v>
      </c>
      <c r="D1099" s="1073" t="s">
        <v>1053</v>
      </c>
    </row>
    <row r="1100" customFormat="false" ht="13.5" hidden="false" customHeight="false" outlineLevel="0" collapsed="false">
      <c r="C1100" s="1072" t="s">
        <v>614</v>
      </c>
      <c r="D1100" s="1073" t="s">
        <v>1784</v>
      </c>
    </row>
    <row r="1101" customFormat="false" ht="13.5" hidden="false" customHeight="false" outlineLevel="0" collapsed="false">
      <c r="C1101" s="1072" t="s">
        <v>614</v>
      </c>
      <c r="D1101" s="1073" t="s">
        <v>1055</v>
      </c>
    </row>
    <row r="1102" customFormat="false" ht="13.5" hidden="false" customHeight="false" outlineLevel="0" collapsed="false">
      <c r="C1102" s="1072" t="s">
        <v>614</v>
      </c>
      <c r="D1102" s="1073" t="s">
        <v>1057</v>
      </c>
    </row>
    <row r="1103" customFormat="false" ht="13.5" hidden="false" customHeight="false" outlineLevel="0" collapsed="false">
      <c r="C1103" s="1072" t="s">
        <v>614</v>
      </c>
      <c r="D1103" s="1073" t="s">
        <v>1059</v>
      </c>
    </row>
    <row r="1104" customFormat="false" ht="13.5" hidden="false" customHeight="false" outlineLevel="0" collapsed="false">
      <c r="C1104" s="1072" t="s">
        <v>614</v>
      </c>
      <c r="D1104" s="1073" t="s">
        <v>834</v>
      </c>
    </row>
    <row r="1105" customFormat="false" ht="13.5" hidden="false" customHeight="false" outlineLevel="0" collapsed="false">
      <c r="C1105" s="1072" t="s">
        <v>614</v>
      </c>
      <c r="D1105" s="1073" t="s">
        <v>1061</v>
      </c>
    </row>
    <row r="1106" customFormat="false" ht="13.5" hidden="false" customHeight="false" outlineLevel="0" collapsed="false">
      <c r="C1106" s="1072" t="s">
        <v>614</v>
      </c>
      <c r="D1106" s="1073" t="s">
        <v>1063</v>
      </c>
    </row>
    <row r="1107" customFormat="false" ht="13.5" hidden="false" customHeight="false" outlineLevel="0" collapsed="false">
      <c r="C1107" s="1072" t="s">
        <v>614</v>
      </c>
      <c r="D1107" s="1073" t="s">
        <v>1785</v>
      </c>
    </row>
    <row r="1108" customFormat="false" ht="13.5" hidden="false" customHeight="false" outlineLevel="0" collapsed="false">
      <c r="C1108" s="1072" t="s">
        <v>614</v>
      </c>
      <c r="D1108" s="1073" t="s">
        <v>1786</v>
      </c>
    </row>
    <row r="1109" customFormat="false" ht="13.5" hidden="false" customHeight="false" outlineLevel="0" collapsed="false">
      <c r="C1109" s="1072" t="s">
        <v>614</v>
      </c>
      <c r="D1109" s="1073" t="s">
        <v>1065</v>
      </c>
    </row>
    <row r="1110" customFormat="false" ht="13.5" hidden="false" customHeight="false" outlineLevel="0" collapsed="false">
      <c r="C1110" s="1072" t="s">
        <v>614</v>
      </c>
      <c r="D1110" s="1073" t="s">
        <v>1067</v>
      </c>
    </row>
    <row r="1111" customFormat="false" ht="13.5" hidden="false" customHeight="false" outlineLevel="0" collapsed="false">
      <c r="C1111" s="1072" t="s">
        <v>614</v>
      </c>
      <c r="D1111" s="1073" t="s">
        <v>1388</v>
      </c>
    </row>
    <row r="1112" customFormat="false" ht="13.5" hidden="false" customHeight="false" outlineLevel="0" collapsed="false">
      <c r="C1112" s="1072" t="s">
        <v>614</v>
      </c>
      <c r="D1112" s="1073" t="s">
        <v>1787</v>
      </c>
    </row>
    <row r="1113" customFormat="false" ht="13.5" hidden="false" customHeight="false" outlineLevel="0" collapsed="false">
      <c r="C1113" s="1072" t="s">
        <v>614</v>
      </c>
      <c r="D1113" s="1073" t="s">
        <v>1788</v>
      </c>
    </row>
    <row r="1114" customFormat="false" ht="13.5" hidden="false" customHeight="false" outlineLevel="0" collapsed="false">
      <c r="C1114" s="1072" t="s">
        <v>614</v>
      </c>
      <c r="D1114" s="1073" t="s">
        <v>1789</v>
      </c>
    </row>
    <row r="1115" customFormat="false" ht="13.5" hidden="false" customHeight="false" outlineLevel="0" collapsed="false">
      <c r="C1115" s="1072" t="s">
        <v>614</v>
      </c>
      <c r="D1115" s="1073" t="s">
        <v>1790</v>
      </c>
    </row>
    <row r="1116" customFormat="false" ht="13.5" hidden="false" customHeight="false" outlineLevel="0" collapsed="false">
      <c r="C1116" s="1072" t="s">
        <v>614</v>
      </c>
      <c r="D1116" s="1073" t="s">
        <v>1069</v>
      </c>
    </row>
    <row r="1117" customFormat="false" ht="13.5" hidden="false" customHeight="false" outlineLevel="0" collapsed="false">
      <c r="C1117" s="1072" t="s">
        <v>614</v>
      </c>
      <c r="D1117" s="1073" t="s">
        <v>1791</v>
      </c>
    </row>
    <row r="1118" customFormat="false" ht="13.5" hidden="false" customHeight="false" outlineLevel="0" collapsed="false">
      <c r="C1118" s="1072" t="s">
        <v>614</v>
      </c>
      <c r="D1118" s="1073" t="s">
        <v>1792</v>
      </c>
    </row>
    <row r="1119" customFormat="false" ht="13.5" hidden="false" customHeight="false" outlineLevel="0" collapsed="false">
      <c r="C1119" s="1072" t="s">
        <v>614</v>
      </c>
      <c r="D1119" s="1073" t="s">
        <v>1793</v>
      </c>
    </row>
    <row r="1120" customFormat="false" ht="13.5" hidden="false" customHeight="false" outlineLevel="0" collapsed="false">
      <c r="C1120" s="1072" t="s">
        <v>614</v>
      </c>
      <c r="D1120" s="1073" t="s">
        <v>1794</v>
      </c>
    </row>
    <row r="1121" customFormat="false" ht="13.5" hidden="false" customHeight="false" outlineLevel="0" collapsed="false">
      <c r="C1121" s="1072" t="s">
        <v>617</v>
      </c>
      <c r="D1121" s="1073" t="s">
        <v>628</v>
      </c>
    </row>
    <row r="1122" customFormat="false" ht="13.5" hidden="false" customHeight="false" outlineLevel="0" collapsed="false">
      <c r="C1122" s="1072" t="s">
        <v>617</v>
      </c>
      <c r="D1122" s="1073" t="s">
        <v>836</v>
      </c>
    </row>
    <row r="1123" customFormat="false" ht="13.5" hidden="false" customHeight="false" outlineLevel="0" collapsed="false">
      <c r="C1123" s="1072" t="s">
        <v>617</v>
      </c>
      <c r="D1123" s="1073" t="s">
        <v>1071</v>
      </c>
    </row>
    <row r="1124" customFormat="false" ht="13.5" hidden="false" customHeight="false" outlineLevel="0" collapsed="false">
      <c r="C1124" s="1072" t="s">
        <v>617</v>
      </c>
      <c r="D1124" s="1073" t="s">
        <v>736</v>
      </c>
    </row>
    <row r="1125" customFormat="false" ht="13.5" hidden="false" customHeight="false" outlineLevel="0" collapsed="false">
      <c r="C1125" s="1072" t="s">
        <v>617</v>
      </c>
      <c r="D1125" s="1073" t="s">
        <v>738</v>
      </c>
    </row>
    <row r="1126" customFormat="false" ht="13.5" hidden="false" customHeight="false" outlineLevel="0" collapsed="false">
      <c r="C1126" s="1072" t="s">
        <v>617</v>
      </c>
      <c r="D1126" s="1073" t="s">
        <v>740</v>
      </c>
    </row>
    <row r="1127" customFormat="false" ht="13.5" hidden="false" customHeight="false" outlineLevel="0" collapsed="false">
      <c r="C1127" s="1072" t="s">
        <v>617</v>
      </c>
      <c r="D1127" s="1073" t="s">
        <v>1073</v>
      </c>
    </row>
    <row r="1128" customFormat="false" ht="13.5" hidden="false" customHeight="false" outlineLevel="0" collapsed="false">
      <c r="C1128" s="1072" t="s">
        <v>617</v>
      </c>
      <c r="D1128" s="1073" t="s">
        <v>742</v>
      </c>
    </row>
    <row r="1129" customFormat="false" ht="13.5" hidden="false" customHeight="false" outlineLevel="0" collapsed="false">
      <c r="C1129" s="1072" t="s">
        <v>617</v>
      </c>
      <c r="D1129" s="1073" t="s">
        <v>1075</v>
      </c>
    </row>
    <row r="1130" customFormat="false" ht="13.5" hidden="false" customHeight="false" outlineLevel="0" collapsed="false">
      <c r="C1130" s="1072" t="s">
        <v>617</v>
      </c>
      <c r="D1130" s="1073" t="s">
        <v>692</v>
      </c>
    </row>
    <row r="1131" customFormat="false" ht="13.5" hidden="false" customHeight="false" outlineLevel="0" collapsed="false">
      <c r="C1131" s="1072" t="s">
        <v>617</v>
      </c>
      <c r="D1131" s="1073" t="s">
        <v>838</v>
      </c>
    </row>
    <row r="1132" customFormat="false" ht="13.5" hidden="false" customHeight="false" outlineLevel="0" collapsed="false">
      <c r="C1132" s="1072" t="s">
        <v>617</v>
      </c>
      <c r="D1132" s="1073" t="s">
        <v>840</v>
      </c>
    </row>
    <row r="1133" customFormat="false" ht="13.5" hidden="false" customHeight="false" outlineLevel="0" collapsed="false">
      <c r="C1133" s="1072" t="s">
        <v>617</v>
      </c>
      <c r="D1133" s="1073" t="s">
        <v>842</v>
      </c>
    </row>
    <row r="1134" customFormat="false" ht="13.5" hidden="false" customHeight="false" outlineLevel="0" collapsed="false">
      <c r="C1134" s="1072" t="s">
        <v>617</v>
      </c>
      <c r="D1134" s="1073" t="s">
        <v>1077</v>
      </c>
    </row>
    <row r="1135" customFormat="false" ht="13.5" hidden="false" customHeight="false" outlineLevel="0" collapsed="false">
      <c r="C1135" s="1072" t="s">
        <v>617</v>
      </c>
      <c r="D1135" s="1073" t="s">
        <v>1079</v>
      </c>
    </row>
    <row r="1136" customFormat="false" ht="13.5" hidden="false" customHeight="false" outlineLevel="0" collapsed="false">
      <c r="C1136" s="1072" t="s">
        <v>617</v>
      </c>
      <c r="D1136" s="1073" t="s">
        <v>744</v>
      </c>
    </row>
    <row r="1137" customFormat="false" ht="13.5" hidden="false" customHeight="false" outlineLevel="0" collapsed="false">
      <c r="C1137" s="1072" t="s">
        <v>617</v>
      </c>
      <c r="D1137" s="1073" t="s">
        <v>1081</v>
      </c>
    </row>
    <row r="1138" customFormat="false" ht="13.5" hidden="false" customHeight="false" outlineLevel="0" collapsed="false">
      <c r="C1138" s="1072" t="s">
        <v>617</v>
      </c>
      <c r="D1138" s="1073" t="s">
        <v>844</v>
      </c>
    </row>
    <row r="1139" customFormat="false" ht="13.5" hidden="false" customHeight="false" outlineLevel="0" collapsed="false">
      <c r="C1139" s="1072" t="s">
        <v>617</v>
      </c>
      <c r="D1139" s="1073" t="s">
        <v>694</v>
      </c>
    </row>
    <row r="1140" customFormat="false" ht="13.5" hidden="false" customHeight="false" outlineLevel="0" collapsed="false">
      <c r="C1140" s="1072" t="s">
        <v>617</v>
      </c>
      <c r="D1140" s="1073" t="s">
        <v>1083</v>
      </c>
    </row>
    <row r="1141" customFormat="false" ht="13.5" hidden="false" customHeight="false" outlineLevel="0" collapsed="false">
      <c r="C1141" s="1072" t="s">
        <v>617</v>
      </c>
      <c r="D1141" s="1073" t="s">
        <v>746</v>
      </c>
    </row>
    <row r="1142" customFormat="false" ht="13.5" hidden="false" customHeight="false" outlineLevel="0" collapsed="false">
      <c r="C1142" s="1072" t="s">
        <v>617</v>
      </c>
      <c r="D1142" s="1073" t="s">
        <v>1085</v>
      </c>
    </row>
    <row r="1143" customFormat="false" ht="13.5" hidden="false" customHeight="false" outlineLevel="0" collapsed="false">
      <c r="C1143" s="1072" t="s">
        <v>617</v>
      </c>
      <c r="D1143" s="1073" t="s">
        <v>1087</v>
      </c>
    </row>
    <row r="1144" customFormat="false" ht="13.5" hidden="false" customHeight="false" outlineLevel="0" collapsed="false">
      <c r="C1144" s="1072" t="s">
        <v>617</v>
      </c>
      <c r="D1144" s="1073" t="s">
        <v>696</v>
      </c>
    </row>
    <row r="1145" customFormat="false" ht="13.5" hidden="false" customHeight="false" outlineLevel="0" collapsed="false">
      <c r="C1145" s="1072" t="s">
        <v>617</v>
      </c>
      <c r="D1145" s="1073" t="s">
        <v>846</v>
      </c>
    </row>
    <row r="1146" customFormat="false" ht="13.5" hidden="false" customHeight="false" outlineLevel="0" collapsed="false">
      <c r="C1146" s="1072" t="s">
        <v>617</v>
      </c>
      <c r="D1146" s="1073" t="s">
        <v>848</v>
      </c>
    </row>
    <row r="1147" customFormat="false" ht="13.5" hidden="false" customHeight="false" outlineLevel="0" collapsed="false">
      <c r="C1147" s="1072" t="s">
        <v>617</v>
      </c>
      <c r="D1147" s="1073" t="s">
        <v>1089</v>
      </c>
    </row>
    <row r="1148" customFormat="false" ht="13.5" hidden="false" customHeight="false" outlineLevel="0" collapsed="false">
      <c r="C1148" s="1072" t="s">
        <v>617</v>
      </c>
      <c r="D1148" s="1073" t="s">
        <v>850</v>
      </c>
    </row>
    <row r="1149" customFormat="false" ht="13.5" hidden="false" customHeight="false" outlineLevel="0" collapsed="false">
      <c r="C1149" s="1072" t="s">
        <v>617</v>
      </c>
      <c r="D1149" s="1073" t="s">
        <v>1091</v>
      </c>
    </row>
    <row r="1150" customFormat="false" ht="13.5" hidden="false" customHeight="false" outlineLevel="0" collapsed="false">
      <c r="C1150" s="1072" t="s">
        <v>617</v>
      </c>
      <c r="D1150" s="1073" t="s">
        <v>748</v>
      </c>
    </row>
    <row r="1151" customFormat="false" ht="13.5" hidden="false" customHeight="false" outlineLevel="0" collapsed="false">
      <c r="C1151" s="1072" t="s">
        <v>617</v>
      </c>
      <c r="D1151" s="1073" t="s">
        <v>852</v>
      </c>
    </row>
    <row r="1152" customFormat="false" ht="13.5" hidden="false" customHeight="false" outlineLevel="0" collapsed="false">
      <c r="C1152" s="1072" t="s">
        <v>617</v>
      </c>
      <c r="D1152" s="1073" t="s">
        <v>1093</v>
      </c>
    </row>
    <row r="1153" customFormat="false" ht="13.5" hidden="false" customHeight="false" outlineLevel="0" collapsed="false">
      <c r="C1153" s="1072" t="s">
        <v>617</v>
      </c>
      <c r="D1153" s="1073" t="s">
        <v>1095</v>
      </c>
    </row>
    <row r="1154" customFormat="false" ht="13.5" hidden="false" customHeight="false" outlineLevel="0" collapsed="false">
      <c r="C1154" s="1072" t="s">
        <v>617</v>
      </c>
      <c r="D1154" s="1073" t="s">
        <v>1097</v>
      </c>
    </row>
    <row r="1155" customFormat="false" ht="13.5" hidden="false" customHeight="false" outlineLevel="0" collapsed="false">
      <c r="C1155" s="1072" t="s">
        <v>617</v>
      </c>
      <c r="D1155" s="1073" t="s">
        <v>1099</v>
      </c>
    </row>
    <row r="1156" customFormat="false" ht="13.5" hidden="false" customHeight="false" outlineLevel="0" collapsed="false">
      <c r="C1156" s="1072" t="s">
        <v>617</v>
      </c>
      <c r="D1156" s="1073" t="s">
        <v>1100</v>
      </c>
    </row>
    <row r="1157" customFormat="false" ht="13.5" hidden="false" customHeight="false" outlineLevel="0" collapsed="false">
      <c r="C1157" s="1072" t="s">
        <v>617</v>
      </c>
      <c r="D1157" s="1073" t="s">
        <v>1102</v>
      </c>
    </row>
    <row r="1158" customFormat="false" ht="13.5" hidden="false" customHeight="false" outlineLevel="0" collapsed="false">
      <c r="C1158" s="1072" t="s">
        <v>617</v>
      </c>
      <c r="D1158" s="1073" t="s">
        <v>1104</v>
      </c>
    </row>
    <row r="1159" customFormat="false" ht="13.5" hidden="false" customHeight="false" outlineLevel="0" collapsed="false">
      <c r="C1159" s="1072" t="s">
        <v>617</v>
      </c>
      <c r="D1159" s="1073" t="s">
        <v>1106</v>
      </c>
    </row>
    <row r="1160" customFormat="false" ht="13.5" hidden="false" customHeight="false" outlineLevel="0" collapsed="false">
      <c r="C1160" s="1072" t="s">
        <v>617</v>
      </c>
      <c r="D1160" s="1073" t="s">
        <v>1108</v>
      </c>
    </row>
    <row r="1161" customFormat="false" ht="13.5" hidden="false" customHeight="false" outlineLevel="0" collapsed="false">
      <c r="C1161" s="1072" t="s">
        <v>617</v>
      </c>
      <c r="D1161" s="1073" t="s">
        <v>1110</v>
      </c>
    </row>
    <row r="1162" customFormat="false" ht="13.5" hidden="false" customHeight="false" outlineLevel="0" collapsed="false">
      <c r="C1162" s="1072" t="s">
        <v>617</v>
      </c>
      <c r="D1162" s="1073" t="s">
        <v>1112</v>
      </c>
    </row>
    <row r="1163" customFormat="false" ht="13.5" hidden="false" customHeight="false" outlineLevel="0" collapsed="false">
      <c r="C1163" s="1072" t="s">
        <v>617</v>
      </c>
      <c r="D1163" s="1073" t="s">
        <v>1113</v>
      </c>
    </row>
    <row r="1164" customFormat="false" ht="13.5" hidden="false" customHeight="false" outlineLevel="0" collapsed="false">
      <c r="C1164" s="1072" t="s">
        <v>620</v>
      </c>
      <c r="D1164" s="1073" t="s">
        <v>750</v>
      </c>
    </row>
    <row r="1165" customFormat="false" ht="13.5" hidden="false" customHeight="false" outlineLevel="0" collapsed="false">
      <c r="C1165" s="1072" t="s">
        <v>620</v>
      </c>
      <c r="D1165" s="1073" t="s">
        <v>1390</v>
      </c>
    </row>
    <row r="1166" customFormat="false" ht="13.5" hidden="false" customHeight="false" outlineLevel="0" collapsed="false">
      <c r="C1166" s="1072" t="s">
        <v>620</v>
      </c>
      <c r="D1166" s="1073" t="s">
        <v>854</v>
      </c>
    </row>
    <row r="1167" customFormat="false" ht="13.5" hidden="false" customHeight="false" outlineLevel="0" collapsed="false">
      <c r="C1167" s="1072" t="s">
        <v>620</v>
      </c>
      <c r="D1167" s="1073" t="s">
        <v>1115</v>
      </c>
    </row>
    <row r="1168" customFormat="false" ht="13.5" hidden="false" customHeight="false" outlineLevel="0" collapsed="false">
      <c r="C1168" s="1072" t="s">
        <v>620</v>
      </c>
      <c r="D1168" s="1073" t="s">
        <v>698</v>
      </c>
    </row>
    <row r="1169" customFormat="false" ht="13.5" hidden="false" customHeight="false" outlineLevel="0" collapsed="false">
      <c r="C1169" s="1072" t="s">
        <v>620</v>
      </c>
      <c r="D1169" s="1073" t="s">
        <v>1795</v>
      </c>
    </row>
    <row r="1170" customFormat="false" ht="13.5" hidden="false" customHeight="false" outlineLevel="0" collapsed="false">
      <c r="C1170" s="1072" t="s">
        <v>620</v>
      </c>
      <c r="D1170" s="1073" t="s">
        <v>700</v>
      </c>
    </row>
    <row r="1171" customFormat="false" ht="13.5" hidden="false" customHeight="false" outlineLevel="0" collapsed="false">
      <c r="C1171" s="1072" t="s">
        <v>620</v>
      </c>
      <c r="D1171" s="1073" t="s">
        <v>856</v>
      </c>
    </row>
    <row r="1172" customFormat="false" ht="13.5" hidden="false" customHeight="false" outlineLevel="0" collapsed="false">
      <c r="C1172" s="1072" t="s">
        <v>620</v>
      </c>
      <c r="D1172" s="1073" t="s">
        <v>1796</v>
      </c>
    </row>
    <row r="1173" customFormat="false" ht="13.5" hidden="false" customHeight="false" outlineLevel="0" collapsed="false">
      <c r="C1173" s="1072" t="s">
        <v>620</v>
      </c>
      <c r="D1173" s="1073" t="s">
        <v>1797</v>
      </c>
    </row>
    <row r="1174" customFormat="false" ht="13.5" hidden="false" customHeight="false" outlineLevel="0" collapsed="false">
      <c r="C1174" s="1072" t="s">
        <v>620</v>
      </c>
      <c r="D1174" s="1073" t="s">
        <v>1392</v>
      </c>
    </row>
    <row r="1175" customFormat="false" ht="13.5" hidden="false" customHeight="false" outlineLevel="0" collapsed="false">
      <c r="C1175" s="1072" t="s">
        <v>620</v>
      </c>
      <c r="D1175" s="1073" t="s">
        <v>1798</v>
      </c>
    </row>
    <row r="1176" customFormat="false" ht="13.5" hidden="false" customHeight="false" outlineLevel="0" collapsed="false">
      <c r="C1176" s="1072" t="s">
        <v>620</v>
      </c>
      <c r="D1176" s="1073" t="s">
        <v>1799</v>
      </c>
    </row>
    <row r="1177" customFormat="false" ht="13.5" hidden="false" customHeight="false" outlineLevel="0" collapsed="false">
      <c r="C1177" s="1072" t="s">
        <v>620</v>
      </c>
      <c r="D1177" s="1073" t="s">
        <v>702</v>
      </c>
    </row>
    <row r="1178" customFormat="false" ht="13.5" hidden="false" customHeight="false" outlineLevel="0" collapsed="false">
      <c r="C1178" s="1072" t="s">
        <v>620</v>
      </c>
      <c r="D1178" s="1073" t="s">
        <v>1394</v>
      </c>
    </row>
    <row r="1179" customFormat="false" ht="13.5" hidden="false" customHeight="false" outlineLevel="0" collapsed="false">
      <c r="C1179" s="1072" t="s">
        <v>620</v>
      </c>
      <c r="D1179" s="1073" t="s">
        <v>1396</v>
      </c>
    </row>
    <row r="1180" customFormat="false" ht="13.5" hidden="false" customHeight="false" outlineLevel="0" collapsed="false">
      <c r="C1180" s="1072" t="s">
        <v>620</v>
      </c>
      <c r="D1180" s="1073" t="s">
        <v>858</v>
      </c>
    </row>
    <row r="1181" customFormat="false" ht="13.5" hidden="false" customHeight="false" outlineLevel="0" collapsed="false">
      <c r="C1181" s="1072" t="s">
        <v>620</v>
      </c>
      <c r="D1181" s="1073" t="s">
        <v>1800</v>
      </c>
    </row>
    <row r="1182" customFormat="false" ht="13.5" hidden="false" customHeight="false" outlineLevel="0" collapsed="false">
      <c r="C1182" s="1072" t="s">
        <v>620</v>
      </c>
      <c r="D1182" s="1073" t="s">
        <v>860</v>
      </c>
    </row>
    <row r="1183" customFormat="false" ht="13.5" hidden="false" customHeight="false" outlineLevel="0" collapsed="false">
      <c r="C1183" s="1072" t="s">
        <v>620</v>
      </c>
      <c r="D1183" s="1073" t="s">
        <v>1801</v>
      </c>
    </row>
    <row r="1184" customFormat="false" ht="13.5" hidden="false" customHeight="false" outlineLevel="0" collapsed="false">
      <c r="C1184" s="1072" t="s">
        <v>620</v>
      </c>
      <c r="D1184" s="1073" t="s">
        <v>1802</v>
      </c>
    </row>
    <row r="1185" customFormat="false" ht="13.5" hidden="false" customHeight="false" outlineLevel="0" collapsed="false">
      <c r="C1185" s="1072" t="s">
        <v>620</v>
      </c>
      <c r="D1185" s="1073" t="s">
        <v>1803</v>
      </c>
    </row>
    <row r="1186" customFormat="false" ht="13.5" hidden="false" customHeight="false" outlineLevel="0" collapsed="false">
      <c r="C1186" s="1072" t="s">
        <v>620</v>
      </c>
      <c r="D1186" s="1073" t="s">
        <v>1804</v>
      </c>
    </row>
    <row r="1187" customFormat="false" ht="13.5" hidden="false" customHeight="false" outlineLevel="0" collapsed="false">
      <c r="C1187" s="1072" t="s">
        <v>620</v>
      </c>
      <c r="D1187" s="1073" t="s">
        <v>1805</v>
      </c>
    </row>
    <row r="1188" customFormat="false" ht="13.5" hidden="false" customHeight="false" outlineLevel="0" collapsed="false">
      <c r="C1188" s="1072" t="s">
        <v>620</v>
      </c>
      <c r="D1188" s="1073" t="s">
        <v>1806</v>
      </c>
    </row>
    <row r="1189" customFormat="false" ht="13.5" hidden="false" customHeight="false" outlineLevel="0" collapsed="false">
      <c r="C1189" s="1072" t="s">
        <v>620</v>
      </c>
      <c r="D1189" s="1073" t="s">
        <v>1807</v>
      </c>
    </row>
    <row r="1190" customFormat="false" ht="13.5" hidden="false" customHeight="false" outlineLevel="0" collapsed="false">
      <c r="C1190" s="1072" t="s">
        <v>620</v>
      </c>
      <c r="D1190" s="1073" t="s">
        <v>1808</v>
      </c>
    </row>
    <row r="1191" customFormat="false" ht="13.5" hidden="false" customHeight="false" outlineLevel="0" collapsed="false">
      <c r="C1191" s="1072" t="s">
        <v>620</v>
      </c>
      <c r="D1191" s="1073" t="s">
        <v>1809</v>
      </c>
    </row>
    <row r="1192" customFormat="false" ht="13.5" hidden="false" customHeight="false" outlineLevel="0" collapsed="false">
      <c r="C1192" s="1072" t="s">
        <v>620</v>
      </c>
      <c r="D1192" s="1073" t="s">
        <v>1810</v>
      </c>
    </row>
    <row r="1193" customFormat="false" ht="13.5" hidden="false" customHeight="false" outlineLevel="0" collapsed="false">
      <c r="C1193" s="1072" t="s">
        <v>620</v>
      </c>
      <c r="D1193" s="1073" t="s">
        <v>1117</v>
      </c>
    </row>
    <row r="1194" customFormat="false" ht="13.5" hidden="false" customHeight="false" outlineLevel="0" collapsed="false">
      <c r="C1194" s="1072" t="s">
        <v>620</v>
      </c>
      <c r="D1194" s="1073" t="s">
        <v>1811</v>
      </c>
    </row>
    <row r="1195" customFormat="false" ht="13.5" hidden="false" customHeight="false" outlineLevel="0" collapsed="false">
      <c r="C1195" s="1072" t="s">
        <v>620</v>
      </c>
      <c r="D1195" s="1073" t="s">
        <v>1398</v>
      </c>
    </row>
    <row r="1196" customFormat="false" ht="13.5" hidden="false" customHeight="false" outlineLevel="0" collapsed="false">
      <c r="C1196" s="1072" t="s">
        <v>620</v>
      </c>
      <c r="D1196" s="1073" t="s">
        <v>1399</v>
      </c>
    </row>
    <row r="1197" customFormat="false" ht="13.5" hidden="false" customHeight="false" outlineLevel="0" collapsed="false">
      <c r="C1197" s="1072" t="s">
        <v>620</v>
      </c>
      <c r="D1197" s="1073" t="s">
        <v>1812</v>
      </c>
    </row>
    <row r="1198" customFormat="false" ht="13.5" hidden="false" customHeight="false" outlineLevel="0" collapsed="false">
      <c r="C1198" s="1072" t="s">
        <v>620</v>
      </c>
      <c r="D1198" s="1073" t="s">
        <v>1813</v>
      </c>
    </row>
    <row r="1199" customFormat="false" ht="13.5" hidden="false" customHeight="false" outlineLevel="0" collapsed="false">
      <c r="C1199" s="1072" t="s">
        <v>620</v>
      </c>
      <c r="D1199" s="1073" t="s">
        <v>1814</v>
      </c>
    </row>
    <row r="1200" customFormat="false" ht="13.5" hidden="false" customHeight="false" outlineLevel="0" collapsed="false">
      <c r="C1200" s="1072" t="s">
        <v>620</v>
      </c>
      <c r="D1200" s="1073" t="s">
        <v>1110</v>
      </c>
    </row>
    <row r="1201" customFormat="false" ht="13.5" hidden="false" customHeight="false" outlineLevel="0" collapsed="false">
      <c r="C1201" s="1072" t="s">
        <v>620</v>
      </c>
      <c r="D1201" s="1073" t="s">
        <v>1815</v>
      </c>
    </row>
    <row r="1202" customFormat="false" ht="13.5" hidden="false" customHeight="false" outlineLevel="0" collapsed="false">
      <c r="C1202" s="1072" t="s">
        <v>620</v>
      </c>
      <c r="D1202" s="1073" t="s">
        <v>1816</v>
      </c>
    </row>
    <row r="1203" customFormat="false" ht="13.5" hidden="false" customHeight="false" outlineLevel="0" collapsed="false">
      <c r="C1203" s="1072" t="s">
        <v>620</v>
      </c>
      <c r="D1203" s="1073" t="s">
        <v>1817</v>
      </c>
    </row>
    <row r="1204" customFormat="false" ht="13.5" hidden="false" customHeight="false" outlineLevel="0" collapsed="false">
      <c r="C1204" s="1072" t="s">
        <v>620</v>
      </c>
      <c r="D1204" s="1073" t="s">
        <v>1818</v>
      </c>
    </row>
    <row r="1205" customFormat="false" ht="13.5" hidden="false" customHeight="false" outlineLevel="0" collapsed="false">
      <c r="C1205" s="1072" t="s">
        <v>623</v>
      </c>
      <c r="D1205" s="1073" t="s">
        <v>1119</v>
      </c>
    </row>
    <row r="1206" customFormat="false" ht="13.5" hidden="false" customHeight="false" outlineLevel="0" collapsed="false">
      <c r="C1206" s="1072" t="s">
        <v>623</v>
      </c>
      <c r="D1206" s="1073" t="s">
        <v>1400</v>
      </c>
    </row>
    <row r="1207" customFormat="false" ht="13.5" hidden="false" customHeight="false" outlineLevel="0" collapsed="false">
      <c r="C1207" s="1072" t="s">
        <v>623</v>
      </c>
      <c r="D1207" s="1073" t="s">
        <v>1121</v>
      </c>
    </row>
    <row r="1208" customFormat="false" ht="13.5" hidden="false" customHeight="false" outlineLevel="0" collapsed="false">
      <c r="C1208" s="1072" t="s">
        <v>623</v>
      </c>
      <c r="D1208" s="1073" t="s">
        <v>1401</v>
      </c>
    </row>
    <row r="1209" customFormat="false" ht="13.5" hidden="false" customHeight="false" outlineLevel="0" collapsed="false">
      <c r="C1209" s="1072" t="s">
        <v>623</v>
      </c>
      <c r="D1209" s="1073" t="s">
        <v>1402</v>
      </c>
    </row>
    <row r="1210" customFormat="false" ht="13.5" hidden="false" customHeight="false" outlineLevel="0" collapsed="false">
      <c r="C1210" s="1072" t="s">
        <v>623</v>
      </c>
      <c r="D1210" s="1073" t="s">
        <v>1404</v>
      </c>
    </row>
    <row r="1211" customFormat="false" ht="13.5" hidden="false" customHeight="false" outlineLevel="0" collapsed="false">
      <c r="C1211" s="1072" t="s">
        <v>623</v>
      </c>
      <c r="D1211" s="1073" t="s">
        <v>1819</v>
      </c>
    </row>
    <row r="1212" customFormat="false" ht="13.5" hidden="false" customHeight="false" outlineLevel="0" collapsed="false">
      <c r="C1212" s="1072" t="s">
        <v>623</v>
      </c>
      <c r="D1212" s="1073" t="s">
        <v>1405</v>
      </c>
    </row>
    <row r="1213" customFormat="false" ht="13.5" hidden="false" customHeight="false" outlineLevel="0" collapsed="false">
      <c r="C1213" s="1072" t="s">
        <v>623</v>
      </c>
      <c r="D1213" s="1073" t="s">
        <v>1123</v>
      </c>
    </row>
    <row r="1214" customFormat="false" ht="13.5" hidden="false" customHeight="false" outlineLevel="0" collapsed="false">
      <c r="C1214" s="1072" t="s">
        <v>623</v>
      </c>
      <c r="D1214" s="1073" t="s">
        <v>1406</v>
      </c>
    </row>
    <row r="1215" customFormat="false" ht="13.5" hidden="false" customHeight="false" outlineLevel="0" collapsed="false">
      <c r="C1215" s="1072" t="s">
        <v>623</v>
      </c>
      <c r="D1215" s="1073" t="s">
        <v>1407</v>
      </c>
    </row>
    <row r="1216" customFormat="false" ht="13.5" hidden="false" customHeight="false" outlineLevel="0" collapsed="false">
      <c r="C1216" s="1072" t="s">
        <v>623</v>
      </c>
      <c r="D1216" s="1073" t="s">
        <v>1408</v>
      </c>
    </row>
    <row r="1217" customFormat="false" ht="13.5" hidden="false" customHeight="false" outlineLevel="0" collapsed="false">
      <c r="C1217" s="1072" t="s">
        <v>623</v>
      </c>
      <c r="D1217" s="1073" t="s">
        <v>1410</v>
      </c>
    </row>
    <row r="1218" customFormat="false" ht="13.5" hidden="false" customHeight="false" outlineLevel="0" collapsed="false">
      <c r="C1218" s="1072" t="s">
        <v>623</v>
      </c>
      <c r="D1218" s="1073" t="s">
        <v>1412</v>
      </c>
    </row>
    <row r="1219" customFormat="false" ht="13.5" hidden="false" customHeight="false" outlineLevel="0" collapsed="false">
      <c r="C1219" s="1072" t="s">
        <v>623</v>
      </c>
      <c r="D1219" s="1073" t="s">
        <v>1414</v>
      </c>
    </row>
    <row r="1220" customFormat="false" ht="13.5" hidden="false" customHeight="false" outlineLevel="0" collapsed="false">
      <c r="C1220" s="1072" t="s">
        <v>623</v>
      </c>
      <c r="D1220" s="1073" t="s">
        <v>1415</v>
      </c>
    </row>
    <row r="1221" customFormat="false" ht="13.5" hidden="false" customHeight="false" outlineLevel="0" collapsed="false">
      <c r="C1221" s="1072" t="s">
        <v>623</v>
      </c>
      <c r="D1221" s="1073" t="s">
        <v>1416</v>
      </c>
    </row>
    <row r="1222" customFormat="false" ht="13.5" hidden="false" customHeight="false" outlineLevel="0" collapsed="false">
      <c r="C1222" s="1072" t="s">
        <v>623</v>
      </c>
      <c r="D1222" s="1073" t="s">
        <v>1272</v>
      </c>
    </row>
    <row r="1223" customFormat="false" ht="13.5" hidden="false" customHeight="false" outlineLevel="0" collapsed="false">
      <c r="C1223" s="1072" t="s">
        <v>623</v>
      </c>
      <c r="D1223" s="1073" t="s">
        <v>1417</v>
      </c>
    </row>
    <row r="1224" customFormat="false" ht="13.5" hidden="false" customHeight="false" outlineLevel="0" collapsed="false">
      <c r="C1224" s="1072" t="s">
        <v>623</v>
      </c>
      <c r="D1224" s="1073" t="s">
        <v>1418</v>
      </c>
    </row>
    <row r="1225" customFormat="false" ht="13.5" hidden="false" customHeight="false" outlineLevel="0" collapsed="false">
      <c r="C1225" s="1072" t="s">
        <v>623</v>
      </c>
      <c r="D1225" s="1073" t="s">
        <v>1420</v>
      </c>
    </row>
    <row r="1226" customFormat="false" ht="13.5" hidden="false" customHeight="false" outlineLevel="0" collapsed="false">
      <c r="C1226" s="1072" t="s">
        <v>623</v>
      </c>
      <c r="D1226" s="1073" t="s">
        <v>1820</v>
      </c>
    </row>
    <row r="1227" customFormat="false" ht="13.5" hidden="false" customHeight="false" outlineLevel="0" collapsed="false">
      <c r="C1227" s="1072" t="s">
        <v>623</v>
      </c>
      <c r="D1227" s="1073" t="s">
        <v>1821</v>
      </c>
    </row>
    <row r="1228" customFormat="false" ht="13.5" hidden="false" customHeight="false" outlineLevel="0" collapsed="false">
      <c r="C1228" s="1072" t="s">
        <v>623</v>
      </c>
      <c r="D1228" s="1073" t="s">
        <v>1422</v>
      </c>
    </row>
    <row r="1229" customFormat="false" ht="13.5" hidden="false" customHeight="false" outlineLevel="0" collapsed="false">
      <c r="C1229" s="1072" t="s">
        <v>623</v>
      </c>
      <c r="D1229" s="1073" t="s">
        <v>1423</v>
      </c>
    </row>
    <row r="1230" customFormat="false" ht="13.5" hidden="false" customHeight="false" outlineLevel="0" collapsed="false">
      <c r="C1230" s="1072" t="s">
        <v>623</v>
      </c>
      <c r="D1230" s="1073" t="s">
        <v>1425</v>
      </c>
    </row>
    <row r="1231" customFormat="false" ht="13.5" hidden="false" customHeight="false" outlineLevel="0" collapsed="false">
      <c r="C1231" s="1072" t="s">
        <v>623</v>
      </c>
      <c r="D1231" s="1073" t="s">
        <v>1426</v>
      </c>
    </row>
    <row r="1232" customFormat="false" ht="13.5" hidden="false" customHeight="false" outlineLevel="0" collapsed="false">
      <c r="C1232" s="1072" t="s">
        <v>623</v>
      </c>
      <c r="D1232" s="1073" t="s">
        <v>1427</v>
      </c>
    </row>
    <row r="1233" customFormat="false" ht="13.5" hidden="false" customHeight="false" outlineLevel="0" collapsed="false">
      <c r="C1233" s="1072" t="s">
        <v>623</v>
      </c>
      <c r="D1233" s="1073" t="s">
        <v>1822</v>
      </c>
    </row>
    <row r="1234" customFormat="false" ht="13.5" hidden="false" customHeight="false" outlineLevel="0" collapsed="false">
      <c r="C1234" s="1072" t="s">
        <v>623</v>
      </c>
      <c r="D1234" s="1073" t="s">
        <v>1823</v>
      </c>
    </row>
    <row r="1235" customFormat="false" ht="13.5" hidden="false" customHeight="false" outlineLevel="0" collapsed="false">
      <c r="C1235" s="1072" t="s">
        <v>623</v>
      </c>
      <c r="D1235" s="1073" t="s">
        <v>1824</v>
      </c>
    </row>
    <row r="1236" customFormat="false" ht="13.5" hidden="false" customHeight="false" outlineLevel="0" collapsed="false">
      <c r="C1236" s="1072" t="s">
        <v>623</v>
      </c>
      <c r="D1236" s="1073" t="s">
        <v>1825</v>
      </c>
    </row>
    <row r="1237" customFormat="false" ht="13.5" hidden="false" customHeight="false" outlineLevel="0" collapsed="false">
      <c r="C1237" s="1072" t="s">
        <v>623</v>
      </c>
      <c r="D1237" s="1073" t="s">
        <v>1826</v>
      </c>
    </row>
    <row r="1238" customFormat="false" ht="13.5" hidden="false" customHeight="false" outlineLevel="0" collapsed="false">
      <c r="C1238" s="1072" t="s">
        <v>623</v>
      </c>
      <c r="D1238" s="1073" t="s">
        <v>1827</v>
      </c>
    </row>
    <row r="1239" customFormat="false" ht="13.5" hidden="false" customHeight="false" outlineLevel="0" collapsed="false">
      <c r="C1239" s="1072" t="s">
        <v>623</v>
      </c>
      <c r="D1239" s="1073" t="s">
        <v>1828</v>
      </c>
    </row>
    <row r="1240" customFormat="false" ht="13.5" hidden="false" customHeight="false" outlineLevel="0" collapsed="false">
      <c r="C1240" s="1072" t="s">
        <v>623</v>
      </c>
      <c r="D1240" s="1073" t="s">
        <v>1829</v>
      </c>
    </row>
    <row r="1241" customFormat="false" ht="13.5" hidden="false" customHeight="false" outlineLevel="0" collapsed="false">
      <c r="C1241" s="1072" t="s">
        <v>623</v>
      </c>
      <c r="D1241" s="1073" t="s">
        <v>1830</v>
      </c>
    </row>
    <row r="1242" customFormat="false" ht="13.5" hidden="false" customHeight="false" outlineLevel="0" collapsed="false">
      <c r="C1242" s="1072" t="s">
        <v>623</v>
      </c>
      <c r="D1242" s="1073" t="s">
        <v>1656</v>
      </c>
    </row>
    <row r="1243" customFormat="false" ht="13.5" hidden="false" customHeight="false" outlineLevel="0" collapsed="false">
      <c r="C1243" s="1072" t="s">
        <v>623</v>
      </c>
      <c r="D1243" s="1073" t="s">
        <v>1831</v>
      </c>
    </row>
    <row r="1244" customFormat="false" ht="13.5" hidden="false" customHeight="false" outlineLevel="0" collapsed="false">
      <c r="C1244" s="1072" t="s">
        <v>626</v>
      </c>
      <c r="D1244" s="1073" t="s">
        <v>1125</v>
      </c>
    </row>
    <row r="1245" customFormat="false" ht="13.5" hidden="false" customHeight="false" outlineLevel="0" collapsed="false">
      <c r="C1245" s="1072" t="s">
        <v>626</v>
      </c>
      <c r="D1245" s="1073" t="s">
        <v>1832</v>
      </c>
    </row>
    <row r="1246" customFormat="false" ht="13.5" hidden="false" customHeight="false" outlineLevel="0" collapsed="false">
      <c r="C1246" s="1072" t="s">
        <v>626</v>
      </c>
      <c r="D1246" s="1073" t="s">
        <v>1127</v>
      </c>
    </row>
    <row r="1247" customFormat="false" ht="13.5" hidden="false" customHeight="false" outlineLevel="0" collapsed="false">
      <c r="C1247" s="1072" t="s">
        <v>626</v>
      </c>
      <c r="D1247" s="1073" t="s">
        <v>1833</v>
      </c>
    </row>
    <row r="1248" customFormat="false" ht="13.5" hidden="false" customHeight="false" outlineLevel="0" collapsed="false">
      <c r="C1248" s="1072" t="s">
        <v>626</v>
      </c>
      <c r="D1248" s="1073" t="s">
        <v>1834</v>
      </c>
    </row>
    <row r="1249" customFormat="false" ht="13.5" hidden="false" customHeight="false" outlineLevel="0" collapsed="false">
      <c r="C1249" s="1072" t="s">
        <v>626</v>
      </c>
      <c r="D1249" s="1073" t="s">
        <v>1835</v>
      </c>
    </row>
    <row r="1250" customFormat="false" ht="13.5" hidden="false" customHeight="false" outlineLevel="0" collapsed="false">
      <c r="C1250" s="1072" t="s">
        <v>626</v>
      </c>
      <c r="D1250" s="1073" t="s">
        <v>1836</v>
      </c>
    </row>
    <row r="1251" customFormat="false" ht="13.5" hidden="false" customHeight="false" outlineLevel="0" collapsed="false">
      <c r="C1251" s="1072" t="s">
        <v>626</v>
      </c>
      <c r="D1251" s="1073" t="s">
        <v>1837</v>
      </c>
    </row>
    <row r="1252" customFormat="false" ht="13.5" hidden="false" customHeight="false" outlineLevel="0" collapsed="false">
      <c r="C1252" s="1072" t="s">
        <v>626</v>
      </c>
      <c r="D1252" s="1073" t="s">
        <v>1838</v>
      </c>
    </row>
    <row r="1253" customFormat="false" ht="13.5" hidden="false" customHeight="false" outlineLevel="0" collapsed="false">
      <c r="C1253" s="1072" t="s">
        <v>626</v>
      </c>
      <c r="D1253" s="1073" t="s">
        <v>1839</v>
      </c>
    </row>
    <row r="1254" customFormat="false" ht="13.5" hidden="false" customHeight="false" outlineLevel="0" collapsed="false">
      <c r="C1254" s="1072" t="s">
        <v>626</v>
      </c>
      <c r="D1254" s="1073" t="s">
        <v>1840</v>
      </c>
    </row>
    <row r="1255" customFormat="false" ht="13.5" hidden="false" customHeight="false" outlineLevel="0" collapsed="false">
      <c r="C1255" s="1072" t="s">
        <v>626</v>
      </c>
      <c r="D1255" s="1073" t="s">
        <v>1841</v>
      </c>
    </row>
    <row r="1256" customFormat="false" ht="13.5" hidden="false" customHeight="false" outlineLevel="0" collapsed="false">
      <c r="C1256" s="1072" t="s">
        <v>626</v>
      </c>
      <c r="D1256" s="1073" t="s">
        <v>1842</v>
      </c>
    </row>
    <row r="1257" customFormat="false" ht="13.5" hidden="false" customHeight="false" outlineLevel="0" collapsed="false">
      <c r="C1257" s="1072" t="s">
        <v>626</v>
      </c>
      <c r="D1257" s="1073" t="s">
        <v>1843</v>
      </c>
    </row>
    <row r="1258" customFormat="false" ht="13.5" hidden="false" customHeight="false" outlineLevel="0" collapsed="false">
      <c r="C1258" s="1072" t="s">
        <v>626</v>
      </c>
      <c r="D1258" s="1073" t="s">
        <v>1844</v>
      </c>
    </row>
    <row r="1259" customFormat="false" ht="13.5" hidden="false" customHeight="false" outlineLevel="0" collapsed="false">
      <c r="C1259" s="1072" t="s">
        <v>626</v>
      </c>
      <c r="D1259" s="1073" t="s">
        <v>1845</v>
      </c>
    </row>
    <row r="1260" customFormat="false" ht="13.5" hidden="false" customHeight="false" outlineLevel="0" collapsed="false">
      <c r="C1260" s="1072" t="s">
        <v>626</v>
      </c>
      <c r="D1260" s="1073" t="s">
        <v>1611</v>
      </c>
    </row>
    <row r="1261" customFormat="false" ht="13.5" hidden="false" customHeight="false" outlineLevel="0" collapsed="false">
      <c r="C1261" s="1072" t="s">
        <v>626</v>
      </c>
      <c r="D1261" s="1073" t="s">
        <v>871</v>
      </c>
    </row>
    <row r="1262" customFormat="false" ht="13.5" hidden="false" customHeight="false" outlineLevel="0" collapsed="false">
      <c r="C1262" s="1072" t="s">
        <v>626</v>
      </c>
      <c r="D1262" s="1073" t="s">
        <v>1846</v>
      </c>
    </row>
    <row r="1263" customFormat="false" ht="13.5" hidden="false" customHeight="false" outlineLevel="0" collapsed="false">
      <c r="C1263" s="1072" t="s">
        <v>626</v>
      </c>
      <c r="D1263" s="1073" t="s">
        <v>1847</v>
      </c>
    </row>
    <row r="1264" customFormat="false" ht="13.5" hidden="false" customHeight="false" outlineLevel="0" collapsed="false">
      <c r="C1264" s="1072" t="s">
        <v>626</v>
      </c>
      <c r="D1264" s="1073" t="s">
        <v>1848</v>
      </c>
    </row>
    <row r="1265" customFormat="false" ht="13.5" hidden="false" customHeight="false" outlineLevel="0" collapsed="false">
      <c r="C1265" s="1072" t="s">
        <v>626</v>
      </c>
      <c r="D1265" s="1073" t="s">
        <v>1849</v>
      </c>
    </row>
    <row r="1266" customFormat="false" ht="13.5" hidden="false" customHeight="false" outlineLevel="0" collapsed="false">
      <c r="C1266" s="1072" t="s">
        <v>626</v>
      </c>
      <c r="D1266" s="1073" t="s">
        <v>1850</v>
      </c>
    </row>
    <row r="1267" customFormat="false" ht="13.5" hidden="false" customHeight="false" outlineLevel="0" collapsed="false">
      <c r="C1267" s="1072" t="s">
        <v>626</v>
      </c>
      <c r="D1267" s="1073" t="s">
        <v>1851</v>
      </c>
    </row>
    <row r="1268" customFormat="false" ht="13.5" hidden="false" customHeight="false" outlineLevel="0" collapsed="false">
      <c r="C1268" s="1072" t="s">
        <v>626</v>
      </c>
      <c r="D1268" s="1073" t="s">
        <v>1852</v>
      </c>
    </row>
    <row r="1269" customFormat="false" ht="13.5" hidden="false" customHeight="false" outlineLevel="0" collapsed="false">
      <c r="C1269" s="1072" t="s">
        <v>626</v>
      </c>
      <c r="D1269" s="1073" t="s">
        <v>1853</v>
      </c>
    </row>
    <row r="1270" customFormat="false" ht="13.5" hidden="false" customHeight="false" outlineLevel="0" collapsed="false">
      <c r="C1270" s="1072" t="s">
        <v>626</v>
      </c>
      <c r="D1270" s="1073" t="s">
        <v>1854</v>
      </c>
    </row>
    <row r="1271" customFormat="false" ht="13.5" hidden="false" customHeight="false" outlineLevel="0" collapsed="false">
      <c r="C1271" s="1072" t="s">
        <v>626</v>
      </c>
      <c r="D1271" s="1073" t="s">
        <v>1855</v>
      </c>
    </row>
    <row r="1272" customFormat="false" ht="13.5" hidden="false" customHeight="false" outlineLevel="0" collapsed="false">
      <c r="C1272" s="1072" t="s">
        <v>626</v>
      </c>
      <c r="D1272" s="1073" t="s">
        <v>1856</v>
      </c>
    </row>
    <row r="1273" customFormat="false" ht="13.5" hidden="false" customHeight="false" outlineLevel="0" collapsed="false">
      <c r="C1273" s="1072" t="s">
        <v>626</v>
      </c>
      <c r="D1273" s="1073" t="s">
        <v>1857</v>
      </c>
    </row>
    <row r="1274" customFormat="false" ht="13.5" hidden="false" customHeight="false" outlineLevel="0" collapsed="false">
      <c r="C1274" s="1072" t="s">
        <v>629</v>
      </c>
      <c r="D1274" s="1073" t="s">
        <v>1858</v>
      </c>
    </row>
    <row r="1275" customFormat="false" ht="13.5" hidden="false" customHeight="false" outlineLevel="0" collapsed="false">
      <c r="C1275" s="1072" t="s">
        <v>629</v>
      </c>
      <c r="D1275" s="1073" t="s">
        <v>1859</v>
      </c>
    </row>
    <row r="1276" customFormat="false" ht="13.5" hidden="false" customHeight="false" outlineLevel="0" collapsed="false">
      <c r="C1276" s="1072" t="s">
        <v>629</v>
      </c>
      <c r="D1276" s="1073" t="s">
        <v>1860</v>
      </c>
    </row>
    <row r="1277" customFormat="false" ht="13.5" hidden="false" customHeight="false" outlineLevel="0" collapsed="false">
      <c r="C1277" s="1072" t="s">
        <v>629</v>
      </c>
      <c r="D1277" s="1073" t="s">
        <v>1861</v>
      </c>
    </row>
    <row r="1278" customFormat="false" ht="13.5" hidden="false" customHeight="false" outlineLevel="0" collapsed="false">
      <c r="C1278" s="1072" t="s">
        <v>629</v>
      </c>
      <c r="D1278" s="1073" t="s">
        <v>1862</v>
      </c>
    </row>
    <row r="1279" customFormat="false" ht="13.5" hidden="false" customHeight="false" outlineLevel="0" collapsed="false">
      <c r="C1279" s="1072" t="s">
        <v>629</v>
      </c>
      <c r="D1279" s="1073" t="s">
        <v>1863</v>
      </c>
    </row>
    <row r="1280" customFormat="false" ht="13.5" hidden="false" customHeight="false" outlineLevel="0" collapsed="false">
      <c r="C1280" s="1072" t="s">
        <v>629</v>
      </c>
      <c r="D1280" s="1073" t="s">
        <v>1864</v>
      </c>
    </row>
    <row r="1281" customFormat="false" ht="13.5" hidden="false" customHeight="false" outlineLevel="0" collapsed="false">
      <c r="C1281" s="1072" t="s">
        <v>629</v>
      </c>
      <c r="D1281" s="1073" t="s">
        <v>1865</v>
      </c>
    </row>
    <row r="1282" customFormat="false" ht="13.5" hidden="false" customHeight="false" outlineLevel="0" collapsed="false">
      <c r="C1282" s="1072" t="s">
        <v>629</v>
      </c>
      <c r="D1282" s="1073" t="s">
        <v>1866</v>
      </c>
    </row>
    <row r="1283" customFormat="false" ht="13.5" hidden="false" customHeight="false" outlineLevel="0" collapsed="false">
      <c r="C1283" s="1072" t="s">
        <v>629</v>
      </c>
      <c r="D1283" s="1073" t="s">
        <v>1867</v>
      </c>
    </row>
    <row r="1284" customFormat="false" ht="13.5" hidden="false" customHeight="false" outlineLevel="0" collapsed="false">
      <c r="C1284" s="1072" t="s">
        <v>629</v>
      </c>
      <c r="D1284" s="1073" t="s">
        <v>1868</v>
      </c>
    </row>
    <row r="1285" customFormat="false" ht="13.5" hidden="false" customHeight="false" outlineLevel="0" collapsed="false">
      <c r="C1285" s="1072" t="s">
        <v>629</v>
      </c>
      <c r="D1285" s="1073" t="s">
        <v>1869</v>
      </c>
    </row>
    <row r="1286" customFormat="false" ht="13.5" hidden="false" customHeight="false" outlineLevel="0" collapsed="false">
      <c r="C1286" s="1072" t="s">
        <v>629</v>
      </c>
      <c r="D1286" s="1073" t="s">
        <v>1870</v>
      </c>
    </row>
    <row r="1287" customFormat="false" ht="13.5" hidden="false" customHeight="false" outlineLevel="0" collapsed="false">
      <c r="C1287" s="1072" t="s">
        <v>629</v>
      </c>
      <c r="D1287" s="1073" t="s">
        <v>1871</v>
      </c>
    </row>
    <row r="1288" customFormat="false" ht="13.5" hidden="false" customHeight="false" outlineLevel="0" collapsed="false">
      <c r="C1288" s="1072" t="s">
        <v>629</v>
      </c>
      <c r="D1288" s="1073" t="s">
        <v>1028</v>
      </c>
    </row>
    <row r="1289" customFormat="false" ht="13.5" hidden="false" customHeight="false" outlineLevel="0" collapsed="false">
      <c r="C1289" s="1072" t="s">
        <v>629</v>
      </c>
      <c r="D1289" s="1073" t="s">
        <v>1872</v>
      </c>
    </row>
    <row r="1290" customFormat="false" ht="13.5" hidden="false" customHeight="false" outlineLevel="0" collapsed="false">
      <c r="C1290" s="1072" t="s">
        <v>629</v>
      </c>
      <c r="D1290" s="1073" t="s">
        <v>1873</v>
      </c>
    </row>
    <row r="1291" customFormat="false" ht="13.5" hidden="false" customHeight="false" outlineLevel="0" collapsed="false">
      <c r="C1291" s="1072" t="s">
        <v>629</v>
      </c>
      <c r="D1291" s="1073" t="s">
        <v>1384</v>
      </c>
    </row>
    <row r="1292" customFormat="false" ht="13.5" hidden="false" customHeight="false" outlineLevel="0" collapsed="false">
      <c r="C1292" s="1072" t="s">
        <v>629</v>
      </c>
      <c r="D1292" s="1073" t="s">
        <v>1874</v>
      </c>
    </row>
    <row r="1293" customFormat="false" ht="13.5" hidden="false" customHeight="false" outlineLevel="0" collapsed="false">
      <c r="C1293" s="1072" t="s">
        <v>632</v>
      </c>
      <c r="D1293" s="1073" t="s">
        <v>1875</v>
      </c>
    </row>
    <row r="1294" customFormat="false" ht="13.5" hidden="false" customHeight="false" outlineLevel="0" collapsed="false">
      <c r="C1294" s="1072" t="s">
        <v>632</v>
      </c>
      <c r="D1294" s="1073" t="s">
        <v>1876</v>
      </c>
    </row>
    <row r="1295" customFormat="false" ht="13.5" hidden="false" customHeight="false" outlineLevel="0" collapsed="false">
      <c r="C1295" s="1072" t="s">
        <v>632</v>
      </c>
      <c r="D1295" s="1073" t="s">
        <v>1877</v>
      </c>
    </row>
    <row r="1296" customFormat="false" ht="13.5" hidden="false" customHeight="false" outlineLevel="0" collapsed="false">
      <c r="C1296" s="1072" t="s">
        <v>632</v>
      </c>
      <c r="D1296" s="1073" t="s">
        <v>1878</v>
      </c>
    </row>
    <row r="1297" customFormat="false" ht="13.5" hidden="false" customHeight="false" outlineLevel="0" collapsed="false">
      <c r="C1297" s="1072" t="s">
        <v>632</v>
      </c>
      <c r="D1297" s="1073" t="s">
        <v>1879</v>
      </c>
    </row>
    <row r="1298" customFormat="false" ht="13.5" hidden="false" customHeight="false" outlineLevel="0" collapsed="false">
      <c r="C1298" s="1072" t="s">
        <v>632</v>
      </c>
      <c r="D1298" s="1073" t="s">
        <v>1880</v>
      </c>
    </row>
    <row r="1299" customFormat="false" ht="13.5" hidden="false" customHeight="false" outlineLevel="0" collapsed="false">
      <c r="C1299" s="1072" t="s">
        <v>632</v>
      </c>
      <c r="D1299" s="1073" t="s">
        <v>1881</v>
      </c>
    </row>
    <row r="1300" customFormat="false" ht="13.5" hidden="false" customHeight="false" outlineLevel="0" collapsed="false">
      <c r="C1300" s="1072" t="s">
        <v>632</v>
      </c>
      <c r="D1300" s="1073" t="s">
        <v>1882</v>
      </c>
    </row>
    <row r="1301" customFormat="false" ht="13.5" hidden="false" customHeight="false" outlineLevel="0" collapsed="false">
      <c r="C1301" s="1072" t="s">
        <v>632</v>
      </c>
      <c r="D1301" s="1073" t="s">
        <v>1883</v>
      </c>
    </row>
    <row r="1302" customFormat="false" ht="13.5" hidden="false" customHeight="false" outlineLevel="0" collapsed="false">
      <c r="C1302" s="1072" t="s">
        <v>632</v>
      </c>
      <c r="D1302" s="1073" t="s">
        <v>1884</v>
      </c>
    </row>
    <row r="1303" customFormat="false" ht="13.5" hidden="false" customHeight="false" outlineLevel="0" collapsed="false">
      <c r="C1303" s="1072" t="s">
        <v>632</v>
      </c>
      <c r="D1303" s="1073" t="s">
        <v>1885</v>
      </c>
    </row>
    <row r="1304" customFormat="false" ht="13.5" hidden="false" customHeight="false" outlineLevel="0" collapsed="false">
      <c r="C1304" s="1072" t="s">
        <v>632</v>
      </c>
      <c r="D1304" s="1073" t="s">
        <v>1211</v>
      </c>
    </row>
    <row r="1305" customFormat="false" ht="13.5" hidden="false" customHeight="false" outlineLevel="0" collapsed="false">
      <c r="C1305" s="1072" t="s">
        <v>632</v>
      </c>
      <c r="D1305" s="1073" t="s">
        <v>1886</v>
      </c>
    </row>
    <row r="1306" customFormat="false" ht="13.5" hidden="false" customHeight="false" outlineLevel="0" collapsed="false">
      <c r="C1306" s="1072" t="s">
        <v>632</v>
      </c>
      <c r="D1306" s="1073" t="s">
        <v>1887</v>
      </c>
    </row>
    <row r="1307" customFormat="false" ht="13.5" hidden="false" customHeight="false" outlineLevel="0" collapsed="false">
      <c r="C1307" s="1072" t="s">
        <v>632</v>
      </c>
      <c r="D1307" s="1073" t="s">
        <v>1888</v>
      </c>
    </row>
    <row r="1308" customFormat="false" ht="13.5" hidden="false" customHeight="false" outlineLevel="0" collapsed="false">
      <c r="C1308" s="1072" t="s">
        <v>632</v>
      </c>
      <c r="D1308" s="1073" t="s">
        <v>1889</v>
      </c>
    </row>
    <row r="1309" customFormat="false" ht="13.5" hidden="false" customHeight="false" outlineLevel="0" collapsed="false">
      <c r="C1309" s="1072" t="s">
        <v>632</v>
      </c>
      <c r="D1309" s="1073" t="s">
        <v>1890</v>
      </c>
    </row>
    <row r="1310" customFormat="false" ht="13.5" hidden="false" customHeight="false" outlineLevel="0" collapsed="false">
      <c r="C1310" s="1072" t="s">
        <v>632</v>
      </c>
      <c r="D1310" s="1073" t="s">
        <v>1891</v>
      </c>
    </row>
    <row r="1311" customFormat="false" ht="13.5" hidden="false" customHeight="false" outlineLevel="0" collapsed="false">
      <c r="C1311" s="1072" t="s">
        <v>632</v>
      </c>
      <c r="D1311" s="1073" t="s">
        <v>1892</v>
      </c>
    </row>
    <row r="1312" customFormat="false" ht="13.5" hidden="false" customHeight="false" outlineLevel="0" collapsed="false">
      <c r="C1312" s="1072" t="s">
        <v>634</v>
      </c>
      <c r="D1312" s="1073" t="s">
        <v>1428</v>
      </c>
    </row>
    <row r="1313" customFormat="false" ht="13.5" hidden="false" customHeight="false" outlineLevel="0" collapsed="false">
      <c r="C1313" s="1072" t="s">
        <v>634</v>
      </c>
      <c r="D1313" s="1073" t="s">
        <v>1893</v>
      </c>
    </row>
    <row r="1314" customFormat="false" ht="13.5" hidden="false" customHeight="false" outlineLevel="0" collapsed="false">
      <c r="C1314" s="1072" t="s">
        <v>634</v>
      </c>
      <c r="D1314" s="1073" t="s">
        <v>1894</v>
      </c>
    </row>
    <row r="1315" customFormat="false" ht="13.5" hidden="false" customHeight="false" outlineLevel="0" collapsed="false">
      <c r="C1315" s="1072" t="s">
        <v>634</v>
      </c>
      <c r="D1315" s="1073" t="s">
        <v>1895</v>
      </c>
    </row>
    <row r="1316" customFormat="false" ht="13.5" hidden="false" customHeight="false" outlineLevel="0" collapsed="false">
      <c r="C1316" s="1072" t="s">
        <v>634</v>
      </c>
      <c r="D1316" s="1073" t="s">
        <v>1896</v>
      </c>
    </row>
    <row r="1317" customFormat="false" ht="13.5" hidden="false" customHeight="false" outlineLevel="0" collapsed="false">
      <c r="C1317" s="1072" t="s">
        <v>634</v>
      </c>
      <c r="D1317" s="1073" t="s">
        <v>1897</v>
      </c>
    </row>
    <row r="1318" customFormat="false" ht="13.5" hidden="false" customHeight="false" outlineLevel="0" collapsed="false">
      <c r="C1318" s="1072" t="s">
        <v>634</v>
      </c>
      <c r="D1318" s="1073" t="s">
        <v>1898</v>
      </c>
    </row>
    <row r="1319" customFormat="false" ht="13.5" hidden="false" customHeight="false" outlineLevel="0" collapsed="false">
      <c r="C1319" s="1072" t="s">
        <v>634</v>
      </c>
      <c r="D1319" s="1073" t="s">
        <v>1899</v>
      </c>
    </row>
    <row r="1320" customFormat="false" ht="13.5" hidden="false" customHeight="false" outlineLevel="0" collapsed="false">
      <c r="C1320" s="1072" t="s">
        <v>634</v>
      </c>
      <c r="D1320" s="1073" t="s">
        <v>1900</v>
      </c>
    </row>
    <row r="1321" customFormat="false" ht="13.5" hidden="false" customHeight="false" outlineLevel="0" collapsed="false">
      <c r="C1321" s="1072" t="s">
        <v>634</v>
      </c>
      <c r="D1321" s="1073" t="s">
        <v>1901</v>
      </c>
    </row>
    <row r="1322" customFormat="false" ht="13.5" hidden="false" customHeight="false" outlineLevel="0" collapsed="false">
      <c r="C1322" s="1072" t="s">
        <v>634</v>
      </c>
      <c r="D1322" s="1073" t="s">
        <v>1902</v>
      </c>
    </row>
    <row r="1323" customFormat="false" ht="13.5" hidden="false" customHeight="false" outlineLevel="0" collapsed="false">
      <c r="C1323" s="1072" t="s">
        <v>634</v>
      </c>
      <c r="D1323" s="1073" t="s">
        <v>1903</v>
      </c>
    </row>
    <row r="1324" customFormat="false" ht="13.5" hidden="false" customHeight="false" outlineLevel="0" collapsed="false">
      <c r="C1324" s="1072" t="s">
        <v>634</v>
      </c>
      <c r="D1324" s="1073" t="s">
        <v>1904</v>
      </c>
    </row>
    <row r="1325" customFormat="false" ht="13.5" hidden="false" customHeight="false" outlineLevel="0" collapsed="false">
      <c r="C1325" s="1072" t="s">
        <v>634</v>
      </c>
      <c r="D1325" s="1073" t="s">
        <v>1905</v>
      </c>
    </row>
    <row r="1326" customFormat="false" ht="13.5" hidden="false" customHeight="false" outlineLevel="0" collapsed="false">
      <c r="C1326" s="1072" t="s">
        <v>634</v>
      </c>
      <c r="D1326" s="1073" t="s">
        <v>1906</v>
      </c>
    </row>
    <row r="1327" customFormat="false" ht="13.5" hidden="false" customHeight="false" outlineLevel="0" collapsed="false">
      <c r="C1327" s="1072" t="s">
        <v>634</v>
      </c>
      <c r="D1327" s="1073" t="s">
        <v>1907</v>
      </c>
    </row>
    <row r="1328" customFormat="false" ht="13.5" hidden="false" customHeight="false" outlineLevel="0" collapsed="false">
      <c r="C1328" s="1072" t="s">
        <v>634</v>
      </c>
      <c r="D1328" s="1073" t="s">
        <v>1908</v>
      </c>
    </row>
    <row r="1329" customFormat="false" ht="13.5" hidden="false" customHeight="false" outlineLevel="0" collapsed="false">
      <c r="C1329" s="1072" t="s">
        <v>634</v>
      </c>
      <c r="D1329" s="1073" t="s">
        <v>1909</v>
      </c>
    </row>
    <row r="1330" customFormat="false" ht="13.5" hidden="false" customHeight="false" outlineLevel="0" collapsed="false">
      <c r="C1330" s="1072" t="s">
        <v>634</v>
      </c>
      <c r="D1330" s="1073" t="s">
        <v>1910</v>
      </c>
    </row>
    <row r="1331" customFormat="false" ht="13.5" hidden="false" customHeight="false" outlineLevel="0" collapsed="false">
      <c r="C1331" s="1072" t="s">
        <v>634</v>
      </c>
      <c r="D1331" s="1073" t="s">
        <v>1911</v>
      </c>
    </row>
    <row r="1332" customFormat="false" ht="13.5" hidden="false" customHeight="false" outlineLevel="0" collapsed="false">
      <c r="C1332" s="1072" t="s">
        <v>634</v>
      </c>
      <c r="D1332" s="1073" t="s">
        <v>1912</v>
      </c>
    </row>
    <row r="1333" customFormat="false" ht="13.5" hidden="false" customHeight="false" outlineLevel="0" collapsed="false">
      <c r="C1333" s="1072" t="s">
        <v>634</v>
      </c>
      <c r="D1333" s="1073" t="s">
        <v>1913</v>
      </c>
    </row>
    <row r="1334" customFormat="false" ht="13.5" hidden="false" customHeight="false" outlineLevel="0" collapsed="false">
      <c r="C1334" s="1072" t="s">
        <v>634</v>
      </c>
      <c r="D1334" s="1073" t="s">
        <v>1914</v>
      </c>
    </row>
    <row r="1335" customFormat="false" ht="13.5" hidden="false" customHeight="false" outlineLevel="0" collapsed="false">
      <c r="C1335" s="1072" t="s">
        <v>634</v>
      </c>
      <c r="D1335" s="1073" t="s">
        <v>1915</v>
      </c>
    </row>
    <row r="1336" customFormat="false" ht="13.5" hidden="false" customHeight="false" outlineLevel="0" collapsed="false">
      <c r="C1336" s="1072" t="s">
        <v>634</v>
      </c>
      <c r="D1336" s="1073" t="s">
        <v>1916</v>
      </c>
    </row>
    <row r="1337" customFormat="false" ht="13.5" hidden="false" customHeight="false" outlineLevel="0" collapsed="false">
      <c r="C1337" s="1072" t="s">
        <v>634</v>
      </c>
      <c r="D1337" s="1073" t="s">
        <v>1917</v>
      </c>
    </row>
    <row r="1338" customFormat="false" ht="13.5" hidden="false" customHeight="false" outlineLevel="0" collapsed="false">
      <c r="C1338" s="1072" t="s">
        <v>634</v>
      </c>
      <c r="D1338" s="1073" t="s">
        <v>1918</v>
      </c>
    </row>
    <row r="1339" customFormat="false" ht="13.5" hidden="false" customHeight="false" outlineLevel="0" collapsed="false">
      <c r="C1339" s="1072" t="s">
        <v>637</v>
      </c>
      <c r="D1339" s="1073" t="s">
        <v>862</v>
      </c>
    </row>
    <row r="1340" customFormat="false" ht="13.5" hidden="false" customHeight="false" outlineLevel="0" collapsed="false">
      <c r="C1340" s="1072" t="s">
        <v>637</v>
      </c>
      <c r="D1340" s="1073" t="s">
        <v>1919</v>
      </c>
    </row>
    <row r="1341" customFormat="false" ht="13.5" hidden="false" customHeight="false" outlineLevel="0" collapsed="false">
      <c r="C1341" s="1072" t="s">
        <v>637</v>
      </c>
      <c r="D1341" s="1073" t="s">
        <v>1920</v>
      </c>
    </row>
    <row r="1342" customFormat="false" ht="13.5" hidden="false" customHeight="false" outlineLevel="0" collapsed="false">
      <c r="C1342" s="1072" t="s">
        <v>637</v>
      </c>
      <c r="D1342" s="1073" t="s">
        <v>1921</v>
      </c>
    </row>
    <row r="1343" customFormat="false" ht="13.5" hidden="false" customHeight="false" outlineLevel="0" collapsed="false">
      <c r="C1343" s="1072" t="s">
        <v>637</v>
      </c>
      <c r="D1343" s="1073" t="s">
        <v>1922</v>
      </c>
    </row>
    <row r="1344" customFormat="false" ht="13.5" hidden="false" customHeight="false" outlineLevel="0" collapsed="false">
      <c r="C1344" s="1072" t="s">
        <v>637</v>
      </c>
      <c r="D1344" s="1073" t="s">
        <v>1923</v>
      </c>
    </row>
    <row r="1345" customFormat="false" ht="13.5" hidden="false" customHeight="false" outlineLevel="0" collapsed="false">
      <c r="C1345" s="1072" t="s">
        <v>637</v>
      </c>
      <c r="D1345" s="1073" t="s">
        <v>651</v>
      </c>
    </row>
    <row r="1346" customFormat="false" ht="13.5" hidden="false" customHeight="false" outlineLevel="0" collapsed="false">
      <c r="C1346" s="1072" t="s">
        <v>637</v>
      </c>
      <c r="D1346" s="1073" t="s">
        <v>1924</v>
      </c>
    </row>
    <row r="1347" customFormat="false" ht="13.5" hidden="false" customHeight="false" outlineLevel="0" collapsed="false">
      <c r="C1347" s="1072" t="s">
        <v>637</v>
      </c>
      <c r="D1347" s="1073" t="s">
        <v>1925</v>
      </c>
    </row>
    <row r="1348" customFormat="false" ht="13.5" hidden="false" customHeight="false" outlineLevel="0" collapsed="false">
      <c r="C1348" s="1072" t="s">
        <v>637</v>
      </c>
      <c r="D1348" s="1073" t="s">
        <v>1926</v>
      </c>
    </row>
    <row r="1349" customFormat="false" ht="13.5" hidden="false" customHeight="false" outlineLevel="0" collapsed="false">
      <c r="C1349" s="1072" t="s">
        <v>637</v>
      </c>
      <c r="D1349" s="1073" t="s">
        <v>1429</v>
      </c>
    </row>
    <row r="1350" customFormat="false" ht="13.5" hidden="false" customHeight="false" outlineLevel="0" collapsed="false">
      <c r="C1350" s="1072" t="s">
        <v>637</v>
      </c>
      <c r="D1350" s="1073" t="s">
        <v>1431</v>
      </c>
    </row>
    <row r="1351" customFormat="false" ht="13.5" hidden="false" customHeight="false" outlineLevel="0" collapsed="false">
      <c r="C1351" s="1072" t="s">
        <v>637</v>
      </c>
      <c r="D1351" s="1073" t="s">
        <v>1927</v>
      </c>
    </row>
    <row r="1352" customFormat="false" ht="13.5" hidden="false" customHeight="false" outlineLevel="0" collapsed="false">
      <c r="C1352" s="1072" t="s">
        <v>637</v>
      </c>
      <c r="D1352" s="1073" t="s">
        <v>1928</v>
      </c>
    </row>
    <row r="1353" customFormat="false" ht="13.5" hidden="false" customHeight="false" outlineLevel="0" collapsed="false">
      <c r="C1353" s="1072" t="s">
        <v>637</v>
      </c>
      <c r="D1353" s="1073" t="s">
        <v>864</v>
      </c>
    </row>
    <row r="1354" customFormat="false" ht="13.5" hidden="false" customHeight="false" outlineLevel="0" collapsed="false">
      <c r="C1354" s="1072" t="s">
        <v>637</v>
      </c>
      <c r="D1354" s="1073" t="s">
        <v>1433</v>
      </c>
    </row>
    <row r="1355" customFormat="false" ht="13.5" hidden="false" customHeight="false" outlineLevel="0" collapsed="false">
      <c r="C1355" s="1072" t="s">
        <v>637</v>
      </c>
      <c r="D1355" s="1073" t="s">
        <v>1435</v>
      </c>
    </row>
    <row r="1356" customFormat="false" ht="13.5" hidden="false" customHeight="false" outlineLevel="0" collapsed="false">
      <c r="C1356" s="1072" t="s">
        <v>637</v>
      </c>
      <c r="D1356" s="1073" t="s">
        <v>1437</v>
      </c>
    </row>
    <row r="1357" customFormat="false" ht="13.5" hidden="false" customHeight="false" outlineLevel="0" collapsed="false">
      <c r="C1357" s="1072" t="s">
        <v>637</v>
      </c>
      <c r="D1357" s="1073" t="s">
        <v>1929</v>
      </c>
    </row>
    <row r="1358" customFormat="false" ht="13.5" hidden="false" customHeight="false" outlineLevel="0" collapsed="false">
      <c r="C1358" s="1072" t="s">
        <v>637</v>
      </c>
      <c r="D1358" s="1073" t="s">
        <v>1930</v>
      </c>
    </row>
    <row r="1359" customFormat="false" ht="13.5" hidden="false" customHeight="false" outlineLevel="0" collapsed="false">
      <c r="C1359" s="1072" t="s">
        <v>637</v>
      </c>
      <c r="D1359" s="1073" t="s">
        <v>1931</v>
      </c>
    </row>
    <row r="1360" customFormat="false" ht="13.5" hidden="false" customHeight="false" outlineLevel="0" collapsed="false">
      <c r="C1360" s="1072" t="s">
        <v>637</v>
      </c>
      <c r="D1360" s="1073" t="s">
        <v>1932</v>
      </c>
    </row>
    <row r="1361" customFormat="false" ht="13.5" hidden="false" customHeight="false" outlineLevel="0" collapsed="false">
      <c r="C1361" s="1072" t="s">
        <v>637</v>
      </c>
      <c r="D1361" s="1073" t="s">
        <v>1933</v>
      </c>
    </row>
    <row r="1362" customFormat="false" ht="13.5" hidden="false" customHeight="false" outlineLevel="0" collapsed="false">
      <c r="C1362" s="1072" t="s">
        <v>640</v>
      </c>
      <c r="D1362" s="1073" t="s">
        <v>1934</v>
      </c>
    </row>
    <row r="1363" customFormat="false" ht="13.5" hidden="false" customHeight="false" outlineLevel="0" collapsed="false">
      <c r="C1363" s="1072" t="s">
        <v>640</v>
      </c>
      <c r="D1363" s="1073" t="s">
        <v>1935</v>
      </c>
    </row>
    <row r="1364" customFormat="false" ht="13.5" hidden="false" customHeight="false" outlineLevel="0" collapsed="false">
      <c r="C1364" s="1072" t="s">
        <v>640</v>
      </c>
      <c r="D1364" s="1073" t="s">
        <v>1936</v>
      </c>
    </row>
    <row r="1365" customFormat="false" ht="13.5" hidden="false" customHeight="false" outlineLevel="0" collapsed="false">
      <c r="C1365" s="1072" t="s">
        <v>640</v>
      </c>
      <c r="D1365" s="1073" t="s">
        <v>1937</v>
      </c>
    </row>
    <row r="1366" customFormat="false" ht="13.5" hidden="false" customHeight="false" outlineLevel="0" collapsed="false">
      <c r="C1366" s="1072" t="s">
        <v>640</v>
      </c>
      <c r="D1366" s="1073" t="s">
        <v>1938</v>
      </c>
    </row>
    <row r="1367" customFormat="false" ht="13.5" hidden="false" customHeight="false" outlineLevel="0" collapsed="false">
      <c r="C1367" s="1072" t="s">
        <v>640</v>
      </c>
      <c r="D1367" s="1073" t="s">
        <v>1939</v>
      </c>
    </row>
    <row r="1368" customFormat="false" ht="13.5" hidden="false" customHeight="false" outlineLevel="0" collapsed="false">
      <c r="C1368" s="1072" t="s">
        <v>640</v>
      </c>
      <c r="D1368" s="1073" t="s">
        <v>1940</v>
      </c>
    </row>
    <row r="1369" customFormat="false" ht="13.5" hidden="false" customHeight="false" outlineLevel="0" collapsed="false">
      <c r="C1369" s="1072" t="s">
        <v>640</v>
      </c>
      <c r="D1369" s="1073" t="s">
        <v>1941</v>
      </c>
    </row>
    <row r="1370" customFormat="false" ht="13.5" hidden="false" customHeight="false" outlineLevel="0" collapsed="false">
      <c r="C1370" s="1072" t="s">
        <v>640</v>
      </c>
      <c r="D1370" s="1073" t="s">
        <v>1942</v>
      </c>
    </row>
    <row r="1371" customFormat="false" ht="13.5" hidden="false" customHeight="false" outlineLevel="0" collapsed="false">
      <c r="C1371" s="1072" t="s">
        <v>640</v>
      </c>
      <c r="D1371" s="1073" t="s">
        <v>1943</v>
      </c>
    </row>
    <row r="1372" customFormat="false" ht="13.5" hidden="false" customHeight="false" outlineLevel="0" collapsed="false">
      <c r="C1372" s="1072" t="s">
        <v>640</v>
      </c>
      <c r="D1372" s="1073" t="s">
        <v>1944</v>
      </c>
    </row>
    <row r="1373" customFormat="false" ht="13.5" hidden="false" customHeight="false" outlineLevel="0" collapsed="false">
      <c r="C1373" s="1072" t="s">
        <v>640</v>
      </c>
      <c r="D1373" s="1073" t="s">
        <v>1439</v>
      </c>
    </row>
    <row r="1374" customFormat="false" ht="13.5" hidden="false" customHeight="false" outlineLevel="0" collapsed="false">
      <c r="C1374" s="1072" t="s">
        <v>640</v>
      </c>
      <c r="D1374" s="1073" t="s">
        <v>1945</v>
      </c>
    </row>
    <row r="1375" customFormat="false" ht="13.5" hidden="false" customHeight="false" outlineLevel="0" collapsed="false">
      <c r="C1375" s="1072" t="s">
        <v>640</v>
      </c>
      <c r="D1375" s="1073" t="s">
        <v>1946</v>
      </c>
    </row>
    <row r="1376" customFormat="false" ht="13.5" hidden="false" customHeight="false" outlineLevel="0" collapsed="false">
      <c r="C1376" s="1072" t="s">
        <v>640</v>
      </c>
      <c r="D1376" s="1073" t="s">
        <v>1947</v>
      </c>
    </row>
    <row r="1377" customFormat="false" ht="13.5" hidden="false" customHeight="false" outlineLevel="0" collapsed="false">
      <c r="C1377" s="1072" t="s">
        <v>640</v>
      </c>
      <c r="D1377" s="1073" t="s">
        <v>1948</v>
      </c>
    </row>
    <row r="1378" customFormat="false" ht="13.5" hidden="false" customHeight="false" outlineLevel="0" collapsed="false">
      <c r="C1378" s="1072" t="s">
        <v>640</v>
      </c>
      <c r="D1378" s="1073" t="s">
        <v>1949</v>
      </c>
    </row>
    <row r="1379" customFormat="false" ht="13.5" hidden="false" customHeight="false" outlineLevel="0" collapsed="false">
      <c r="C1379" s="1072" t="s">
        <v>640</v>
      </c>
      <c r="D1379" s="1073" t="s">
        <v>1950</v>
      </c>
    </row>
    <row r="1380" customFormat="false" ht="13.5" hidden="false" customHeight="false" outlineLevel="0" collapsed="false">
      <c r="C1380" s="1072" t="s">
        <v>640</v>
      </c>
      <c r="D1380" s="1073" t="s">
        <v>1951</v>
      </c>
    </row>
    <row r="1381" customFormat="false" ht="13.5" hidden="false" customHeight="false" outlineLevel="0" collapsed="false">
      <c r="C1381" s="1072" t="s">
        <v>643</v>
      </c>
      <c r="D1381" s="1073" t="s">
        <v>1440</v>
      </c>
    </row>
    <row r="1382" customFormat="false" ht="13.5" hidden="false" customHeight="false" outlineLevel="0" collapsed="false">
      <c r="C1382" s="1072" t="s">
        <v>643</v>
      </c>
      <c r="D1382" s="1073" t="s">
        <v>1952</v>
      </c>
    </row>
    <row r="1383" customFormat="false" ht="13.5" hidden="false" customHeight="false" outlineLevel="0" collapsed="false">
      <c r="C1383" s="1072" t="s">
        <v>643</v>
      </c>
      <c r="D1383" s="1073" t="s">
        <v>1953</v>
      </c>
    </row>
    <row r="1384" customFormat="false" ht="13.5" hidden="false" customHeight="false" outlineLevel="0" collapsed="false">
      <c r="C1384" s="1072" t="s">
        <v>643</v>
      </c>
      <c r="D1384" s="1073" t="s">
        <v>1954</v>
      </c>
    </row>
    <row r="1385" customFormat="false" ht="13.5" hidden="false" customHeight="false" outlineLevel="0" collapsed="false">
      <c r="C1385" s="1072" t="s">
        <v>643</v>
      </c>
      <c r="D1385" s="1073" t="s">
        <v>1955</v>
      </c>
    </row>
    <row r="1386" customFormat="false" ht="13.5" hidden="false" customHeight="false" outlineLevel="0" collapsed="false">
      <c r="C1386" s="1072" t="s">
        <v>643</v>
      </c>
      <c r="D1386" s="1073" t="s">
        <v>1956</v>
      </c>
    </row>
    <row r="1387" customFormat="false" ht="13.5" hidden="false" customHeight="false" outlineLevel="0" collapsed="false">
      <c r="C1387" s="1072" t="s">
        <v>643</v>
      </c>
      <c r="D1387" s="1073" t="s">
        <v>1957</v>
      </c>
    </row>
    <row r="1388" customFormat="false" ht="13.5" hidden="false" customHeight="false" outlineLevel="0" collapsed="false">
      <c r="C1388" s="1072" t="s">
        <v>643</v>
      </c>
      <c r="D1388" s="1073" t="s">
        <v>1958</v>
      </c>
    </row>
    <row r="1389" customFormat="false" ht="13.5" hidden="false" customHeight="false" outlineLevel="0" collapsed="false">
      <c r="C1389" s="1072" t="s">
        <v>643</v>
      </c>
      <c r="D1389" s="1073" t="s">
        <v>1959</v>
      </c>
    </row>
    <row r="1390" customFormat="false" ht="13.5" hidden="false" customHeight="false" outlineLevel="0" collapsed="false">
      <c r="C1390" s="1072" t="s">
        <v>643</v>
      </c>
      <c r="D1390" s="1073" t="s">
        <v>1960</v>
      </c>
    </row>
    <row r="1391" customFormat="false" ht="13.5" hidden="false" customHeight="false" outlineLevel="0" collapsed="false">
      <c r="C1391" s="1072" t="s">
        <v>643</v>
      </c>
      <c r="D1391" s="1073" t="s">
        <v>1961</v>
      </c>
    </row>
    <row r="1392" customFormat="false" ht="13.5" hidden="false" customHeight="false" outlineLevel="0" collapsed="false">
      <c r="C1392" s="1072" t="s">
        <v>643</v>
      </c>
      <c r="D1392" s="1073" t="s">
        <v>1962</v>
      </c>
    </row>
    <row r="1393" customFormat="false" ht="13.5" hidden="false" customHeight="false" outlineLevel="0" collapsed="false">
      <c r="C1393" s="1072" t="s">
        <v>643</v>
      </c>
      <c r="D1393" s="1073" t="s">
        <v>1963</v>
      </c>
    </row>
    <row r="1394" customFormat="false" ht="13.5" hidden="false" customHeight="false" outlineLevel="0" collapsed="false">
      <c r="C1394" s="1072" t="s">
        <v>643</v>
      </c>
      <c r="D1394" s="1073" t="s">
        <v>1964</v>
      </c>
    </row>
    <row r="1395" customFormat="false" ht="13.5" hidden="false" customHeight="false" outlineLevel="0" collapsed="false">
      <c r="C1395" s="1072" t="s">
        <v>643</v>
      </c>
      <c r="D1395" s="1073" t="s">
        <v>1965</v>
      </c>
    </row>
    <row r="1396" customFormat="false" ht="13.5" hidden="false" customHeight="false" outlineLevel="0" collapsed="false">
      <c r="C1396" s="1072" t="s">
        <v>643</v>
      </c>
      <c r="D1396" s="1073" t="s">
        <v>1966</v>
      </c>
    </row>
    <row r="1397" customFormat="false" ht="13.5" hidden="false" customHeight="false" outlineLevel="0" collapsed="false">
      <c r="C1397" s="1072" t="s">
        <v>643</v>
      </c>
      <c r="D1397" s="1073" t="s">
        <v>1967</v>
      </c>
    </row>
    <row r="1398" customFormat="false" ht="13.5" hidden="false" customHeight="false" outlineLevel="0" collapsed="false">
      <c r="C1398" s="1072" t="s">
        <v>643</v>
      </c>
      <c r="D1398" s="1073" t="s">
        <v>1968</v>
      </c>
    </row>
    <row r="1399" customFormat="false" ht="13.5" hidden="false" customHeight="false" outlineLevel="0" collapsed="false">
      <c r="C1399" s="1072" t="s">
        <v>643</v>
      </c>
      <c r="D1399" s="1073" t="s">
        <v>1969</v>
      </c>
    </row>
    <row r="1400" customFormat="false" ht="13.5" hidden="false" customHeight="false" outlineLevel="0" collapsed="false">
      <c r="C1400" s="1072" t="s">
        <v>643</v>
      </c>
      <c r="D1400" s="1073" t="s">
        <v>1970</v>
      </c>
    </row>
    <row r="1401" customFormat="false" ht="13.5" hidden="false" customHeight="false" outlineLevel="0" collapsed="false">
      <c r="C1401" s="1072" t="s">
        <v>643</v>
      </c>
      <c r="D1401" s="1073" t="s">
        <v>1971</v>
      </c>
    </row>
    <row r="1402" customFormat="false" ht="13.5" hidden="false" customHeight="false" outlineLevel="0" collapsed="false">
      <c r="C1402" s="1072" t="s">
        <v>643</v>
      </c>
      <c r="D1402" s="1073" t="s">
        <v>1972</v>
      </c>
    </row>
    <row r="1403" customFormat="false" ht="13.5" hidden="false" customHeight="false" outlineLevel="0" collapsed="false">
      <c r="C1403" s="1072" t="s">
        <v>643</v>
      </c>
      <c r="D1403" s="1073" t="s">
        <v>1973</v>
      </c>
    </row>
    <row r="1404" customFormat="false" ht="13.5" hidden="false" customHeight="false" outlineLevel="0" collapsed="false">
      <c r="C1404" s="1072" t="s">
        <v>643</v>
      </c>
      <c r="D1404" s="1073" t="s">
        <v>1974</v>
      </c>
    </row>
    <row r="1405" customFormat="false" ht="13.5" hidden="false" customHeight="false" outlineLevel="0" collapsed="false">
      <c r="C1405" s="1072" t="s">
        <v>646</v>
      </c>
      <c r="D1405" s="1073" t="s">
        <v>1442</v>
      </c>
    </row>
    <row r="1406" customFormat="false" ht="13.5" hidden="false" customHeight="false" outlineLevel="0" collapsed="false">
      <c r="C1406" s="1072" t="s">
        <v>646</v>
      </c>
      <c r="D1406" s="1073" t="s">
        <v>1975</v>
      </c>
    </row>
    <row r="1407" customFormat="false" ht="13.5" hidden="false" customHeight="false" outlineLevel="0" collapsed="false">
      <c r="C1407" s="1072" t="s">
        <v>646</v>
      </c>
      <c r="D1407" s="1073" t="s">
        <v>1976</v>
      </c>
    </row>
    <row r="1408" customFormat="false" ht="13.5" hidden="false" customHeight="false" outlineLevel="0" collapsed="false">
      <c r="C1408" s="1072" t="s">
        <v>646</v>
      </c>
      <c r="D1408" s="1073" t="s">
        <v>1977</v>
      </c>
    </row>
    <row r="1409" customFormat="false" ht="13.5" hidden="false" customHeight="false" outlineLevel="0" collapsed="false">
      <c r="C1409" s="1072" t="s">
        <v>646</v>
      </c>
      <c r="D1409" s="1073" t="s">
        <v>1978</v>
      </c>
    </row>
    <row r="1410" customFormat="false" ht="13.5" hidden="false" customHeight="false" outlineLevel="0" collapsed="false">
      <c r="C1410" s="1072" t="s">
        <v>646</v>
      </c>
      <c r="D1410" s="1073" t="s">
        <v>1979</v>
      </c>
    </row>
    <row r="1411" customFormat="false" ht="13.5" hidden="false" customHeight="false" outlineLevel="0" collapsed="false">
      <c r="C1411" s="1072" t="s">
        <v>646</v>
      </c>
      <c r="D1411" s="1073" t="s">
        <v>1980</v>
      </c>
    </row>
    <row r="1412" customFormat="false" ht="13.5" hidden="false" customHeight="false" outlineLevel="0" collapsed="false">
      <c r="C1412" s="1072" t="s">
        <v>646</v>
      </c>
      <c r="D1412" s="1073" t="s">
        <v>1981</v>
      </c>
    </row>
    <row r="1413" customFormat="false" ht="13.5" hidden="false" customHeight="false" outlineLevel="0" collapsed="false">
      <c r="C1413" s="1072" t="s">
        <v>646</v>
      </c>
      <c r="D1413" s="1073" t="s">
        <v>1982</v>
      </c>
    </row>
    <row r="1414" customFormat="false" ht="13.5" hidden="false" customHeight="false" outlineLevel="0" collapsed="false">
      <c r="C1414" s="1072" t="s">
        <v>646</v>
      </c>
      <c r="D1414" s="1073" t="s">
        <v>1983</v>
      </c>
    </row>
    <row r="1415" customFormat="false" ht="13.5" hidden="false" customHeight="false" outlineLevel="0" collapsed="false">
      <c r="C1415" s="1072" t="s">
        <v>646</v>
      </c>
      <c r="D1415" s="1073" t="s">
        <v>1984</v>
      </c>
    </row>
    <row r="1416" customFormat="false" ht="13.5" hidden="false" customHeight="false" outlineLevel="0" collapsed="false">
      <c r="C1416" s="1072" t="s">
        <v>646</v>
      </c>
      <c r="D1416" s="1073" t="s">
        <v>1985</v>
      </c>
    </row>
    <row r="1417" customFormat="false" ht="13.5" hidden="false" customHeight="false" outlineLevel="0" collapsed="false">
      <c r="C1417" s="1072" t="s">
        <v>646</v>
      </c>
      <c r="D1417" s="1073" t="s">
        <v>1986</v>
      </c>
    </row>
    <row r="1418" customFormat="false" ht="13.5" hidden="false" customHeight="false" outlineLevel="0" collapsed="false">
      <c r="C1418" s="1072" t="s">
        <v>646</v>
      </c>
      <c r="D1418" s="1073" t="s">
        <v>1987</v>
      </c>
    </row>
    <row r="1419" customFormat="false" ht="13.5" hidden="false" customHeight="false" outlineLevel="0" collapsed="false">
      <c r="C1419" s="1072" t="s">
        <v>646</v>
      </c>
      <c r="D1419" s="1073" t="s">
        <v>1988</v>
      </c>
    </row>
    <row r="1420" customFormat="false" ht="13.5" hidden="false" customHeight="false" outlineLevel="0" collapsed="false">
      <c r="C1420" s="1072" t="s">
        <v>646</v>
      </c>
      <c r="D1420" s="1073" t="s">
        <v>1989</v>
      </c>
    </row>
    <row r="1421" customFormat="false" ht="13.5" hidden="false" customHeight="false" outlineLevel="0" collapsed="false">
      <c r="C1421" s="1072" t="s">
        <v>646</v>
      </c>
      <c r="D1421" s="1073" t="s">
        <v>1990</v>
      </c>
    </row>
    <row r="1422" customFormat="false" ht="13.5" hidden="false" customHeight="false" outlineLevel="0" collapsed="false">
      <c r="C1422" s="1072" t="s">
        <v>649</v>
      </c>
      <c r="D1422" s="1073" t="s">
        <v>1991</v>
      </c>
    </row>
    <row r="1423" customFormat="false" ht="13.5" hidden="false" customHeight="false" outlineLevel="0" collapsed="false">
      <c r="C1423" s="1072" t="s">
        <v>649</v>
      </c>
      <c r="D1423" s="1073" t="s">
        <v>1992</v>
      </c>
    </row>
    <row r="1424" customFormat="false" ht="13.5" hidden="false" customHeight="false" outlineLevel="0" collapsed="false">
      <c r="C1424" s="1072" t="s">
        <v>649</v>
      </c>
      <c r="D1424" s="1073" t="s">
        <v>1993</v>
      </c>
    </row>
    <row r="1425" customFormat="false" ht="13.5" hidden="false" customHeight="false" outlineLevel="0" collapsed="false">
      <c r="C1425" s="1072" t="s">
        <v>649</v>
      </c>
      <c r="D1425" s="1073" t="s">
        <v>1994</v>
      </c>
    </row>
    <row r="1426" customFormat="false" ht="13.5" hidden="false" customHeight="false" outlineLevel="0" collapsed="false">
      <c r="C1426" s="1072" t="s">
        <v>649</v>
      </c>
      <c r="D1426" s="1073" t="s">
        <v>1995</v>
      </c>
    </row>
    <row r="1427" customFormat="false" ht="13.5" hidden="false" customHeight="false" outlineLevel="0" collapsed="false">
      <c r="C1427" s="1072" t="s">
        <v>649</v>
      </c>
      <c r="D1427" s="1073" t="s">
        <v>1996</v>
      </c>
    </row>
    <row r="1428" customFormat="false" ht="13.5" hidden="false" customHeight="false" outlineLevel="0" collapsed="false">
      <c r="C1428" s="1072" t="s">
        <v>649</v>
      </c>
      <c r="D1428" s="1073" t="s">
        <v>1997</v>
      </c>
    </row>
    <row r="1429" customFormat="false" ht="13.5" hidden="false" customHeight="false" outlineLevel="0" collapsed="false">
      <c r="C1429" s="1072" t="s">
        <v>649</v>
      </c>
      <c r="D1429" s="1073" t="s">
        <v>1998</v>
      </c>
    </row>
    <row r="1430" customFormat="false" ht="13.5" hidden="false" customHeight="false" outlineLevel="0" collapsed="false">
      <c r="C1430" s="1072" t="s">
        <v>649</v>
      </c>
      <c r="D1430" s="1073" t="s">
        <v>1999</v>
      </c>
    </row>
    <row r="1431" customFormat="false" ht="13.5" hidden="false" customHeight="false" outlineLevel="0" collapsed="false">
      <c r="C1431" s="1072" t="s">
        <v>649</v>
      </c>
      <c r="D1431" s="1073" t="s">
        <v>2000</v>
      </c>
    </row>
    <row r="1432" customFormat="false" ht="13.5" hidden="false" customHeight="false" outlineLevel="0" collapsed="false">
      <c r="C1432" s="1072" t="s">
        <v>649</v>
      </c>
      <c r="D1432" s="1073" t="s">
        <v>2001</v>
      </c>
    </row>
    <row r="1433" customFormat="false" ht="13.5" hidden="false" customHeight="false" outlineLevel="0" collapsed="false">
      <c r="C1433" s="1072" t="s">
        <v>649</v>
      </c>
      <c r="D1433" s="1073" t="s">
        <v>2002</v>
      </c>
    </row>
    <row r="1434" customFormat="false" ht="13.5" hidden="false" customHeight="false" outlineLevel="0" collapsed="false">
      <c r="C1434" s="1072" t="s">
        <v>649</v>
      </c>
      <c r="D1434" s="1073" t="s">
        <v>2003</v>
      </c>
    </row>
    <row r="1435" customFormat="false" ht="13.5" hidden="false" customHeight="false" outlineLevel="0" collapsed="false">
      <c r="C1435" s="1072" t="s">
        <v>649</v>
      </c>
      <c r="D1435" s="1073" t="s">
        <v>650</v>
      </c>
    </row>
    <row r="1436" customFormat="false" ht="13.5" hidden="false" customHeight="false" outlineLevel="0" collapsed="false">
      <c r="C1436" s="1072" t="s">
        <v>649</v>
      </c>
      <c r="D1436" s="1073" t="s">
        <v>2004</v>
      </c>
    </row>
    <row r="1437" customFormat="false" ht="13.5" hidden="false" customHeight="false" outlineLevel="0" collapsed="false">
      <c r="C1437" s="1072" t="s">
        <v>649</v>
      </c>
      <c r="D1437" s="1073" t="s">
        <v>2005</v>
      </c>
    </row>
    <row r="1438" customFormat="false" ht="13.5" hidden="false" customHeight="false" outlineLevel="0" collapsed="false">
      <c r="C1438" s="1072" t="s">
        <v>649</v>
      </c>
      <c r="D1438" s="1073" t="s">
        <v>2006</v>
      </c>
    </row>
    <row r="1439" customFormat="false" ht="13.5" hidden="false" customHeight="false" outlineLevel="0" collapsed="false">
      <c r="C1439" s="1072" t="s">
        <v>649</v>
      </c>
      <c r="D1439" s="1073" t="s">
        <v>2007</v>
      </c>
    </row>
    <row r="1440" customFormat="false" ht="13.5" hidden="false" customHeight="false" outlineLevel="0" collapsed="false">
      <c r="C1440" s="1072" t="s">
        <v>649</v>
      </c>
      <c r="D1440" s="1073" t="s">
        <v>2008</v>
      </c>
    </row>
    <row r="1441" customFormat="false" ht="13.5" hidden="false" customHeight="false" outlineLevel="0" collapsed="false">
      <c r="C1441" s="1072" t="s">
        <v>649</v>
      </c>
      <c r="D1441" s="1073" t="s">
        <v>2009</v>
      </c>
    </row>
    <row r="1442" customFormat="false" ht="13.5" hidden="false" customHeight="false" outlineLevel="0" collapsed="false">
      <c r="C1442" s="1072" t="s">
        <v>652</v>
      </c>
      <c r="D1442" s="1073" t="s">
        <v>2010</v>
      </c>
    </row>
    <row r="1443" customFormat="false" ht="13.5" hidden="false" customHeight="false" outlineLevel="0" collapsed="false">
      <c r="C1443" s="1072" t="s">
        <v>652</v>
      </c>
      <c r="D1443" s="1073" t="s">
        <v>2011</v>
      </c>
    </row>
    <row r="1444" customFormat="false" ht="13.5" hidden="false" customHeight="false" outlineLevel="0" collapsed="false">
      <c r="C1444" s="1072" t="s">
        <v>652</v>
      </c>
      <c r="D1444" s="1073" t="s">
        <v>2012</v>
      </c>
    </row>
    <row r="1445" customFormat="false" ht="13.5" hidden="false" customHeight="false" outlineLevel="0" collapsed="false">
      <c r="C1445" s="1072" t="s">
        <v>652</v>
      </c>
      <c r="D1445" s="1073" t="s">
        <v>2013</v>
      </c>
    </row>
    <row r="1446" customFormat="false" ht="13.5" hidden="false" customHeight="false" outlineLevel="0" collapsed="false">
      <c r="C1446" s="1072" t="s">
        <v>652</v>
      </c>
      <c r="D1446" s="1073" t="s">
        <v>2014</v>
      </c>
    </row>
    <row r="1447" customFormat="false" ht="13.5" hidden="false" customHeight="false" outlineLevel="0" collapsed="false">
      <c r="C1447" s="1072" t="s">
        <v>652</v>
      </c>
      <c r="D1447" s="1073" t="s">
        <v>2015</v>
      </c>
    </row>
    <row r="1448" customFormat="false" ht="13.5" hidden="false" customHeight="false" outlineLevel="0" collapsed="false">
      <c r="C1448" s="1072" t="s">
        <v>652</v>
      </c>
      <c r="D1448" s="1073" t="s">
        <v>2016</v>
      </c>
    </row>
    <row r="1449" customFormat="false" ht="13.5" hidden="false" customHeight="false" outlineLevel="0" collapsed="false">
      <c r="C1449" s="1072" t="s">
        <v>652</v>
      </c>
      <c r="D1449" s="1073" t="s">
        <v>2017</v>
      </c>
    </row>
    <row r="1450" customFormat="false" ht="13.5" hidden="false" customHeight="false" outlineLevel="0" collapsed="false">
      <c r="C1450" s="1072" t="s">
        <v>652</v>
      </c>
      <c r="D1450" s="1073" t="s">
        <v>2018</v>
      </c>
    </row>
    <row r="1451" customFormat="false" ht="13.5" hidden="false" customHeight="false" outlineLevel="0" collapsed="false">
      <c r="C1451" s="1072" t="s">
        <v>652</v>
      </c>
      <c r="D1451" s="1073" t="s">
        <v>2019</v>
      </c>
    </row>
    <row r="1452" customFormat="false" ht="13.5" hidden="false" customHeight="false" outlineLevel="0" collapsed="false">
      <c r="C1452" s="1072" t="s">
        <v>652</v>
      </c>
      <c r="D1452" s="1073" t="s">
        <v>2020</v>
      </c>
    </row>
    <row r="1453" customFormat="false" ht="13.5" hidden="false" customHeight="false" outlineLevel="0" collapsed="false">
      <c r="C1453" s="1072" t="s">
        <v>652</v>
      </c>
      <c r="D1453" s="1073" t="s">
        <v>2021</v>
      </c>
    </row>
    <row r="1454" customFormat="false" ht="13.5" hidden="false" customHeight="false" outlineLevel="0" collapsed="false">
      <c r="C1454" s="1072" t="s">
        <v>652</v>
      </c>
      <c r="D1454" s="1073" t="s">
        <v>2022</v>
      </c>
    </row>
    <row r="1455" customFormat="false" ht="13.5" hidden="false" customHeight="false" outlineLevel="0" collapsed="false">
      <c r="C1455" s="1072" t="s">
        <v>652</v>
      </c>
      <c r="D1455" s="1073" t="s">
        <v>2023</v>
      </c>
    </row>
    <row r="1456" customFormat="false" ht="13.5" hidden="false" customHeight="false" outlineLevel="0" collapsed="false">
      <c r="C1456" s="1072" t="s">
        <v>652</v>
      </c>
      <c r="D1456" s="1073" t="s">
        <v>2024</v>
      </c>
    </row>
    <row r="1457" customFormat="false" ht="13.5" hidden="false" customHeight="false" outlineLevel="0" collapsed="false">
      <c r="C1457" s="1072" t="s">
        <v>652</v>
      </c>
      <c r="D1457" s="1073" t="s">
        <v>2025</v>
      </c>
    </row>
    <row r="1458" customFormat="false" ht="13.5" hidden="false" customHeight="false" outlineLevel="0" collapsed="false">
      <c r="C1458" s="1072" t="s">
        <v>652</v>
      </c>
      <c r="D1458" s="1073" t="s">
        <v>2026</v>
      </c>
    </row>
    <row r="1459" customFormat="false" ht="13.5" hidden="false" customHeight="false" outlineLevel="0" collapsed="false">
      <c r="C1459" s="1072" t="s">
        <v>652</v>
      </c>
      <c r="D1459" s="1073" t="s">
        <v>2027</v>
      </c>
    </row>
    <row r="1460" customFormat="false" ht="13.5" hidden="false" customHeight="false" outlineLevel="0" collapsed="false">
      <c r="C1460" s="1072" t="s">
        <v>652</v>
      </c>
      <c r="D1460" s="1073" t="s">
        <v>2028</v>
      </c>
    </row>
    <row r="1461" customFormat="false" ht="13.5" hidden="false" customHeight="false" outlineLevel="0" collapsed="false">
      <c r="C1461" s="1072" t="s">
        <v>652</v>
      </c>
      <c r="D1461" s="1073" t="s">
        <v>2029</v>
      </c>
    </row>
    <row r="1462" customFormat="false" ht="13.5" hidden="false" customHeight="false" outlineLevel="0" collapsed="false">
      <c r="C1462" s="1072" t="s">
        <v>652</v>
      </c>
      <c r="D1462" s="1073" t="s">
        <v>2030</v>
      </c>
    </row>
    <row r="1463" customFormat="false" ht="13.5" hidden="false" customHeight="false" outlineLevel="0" collapsed="false">
      <c r="C1463" s="1072" t="s">
        <v>652</v>
      </c>
      <c r="D1463" s="1073" t="s">
        <v>2031</v>
      </c>
    </row>
    <row r="1464" customFormat="false" ht="13.5" hidden="false" customHeight="false" outlineLevel="0" collapsed="false">
      <c r="C1464" s="1072" t="s">
        <v>652</v>
      </c>
      <c r="D1464" s="1073" t="s">
        <v>2032</v>
      </c>
    </row>
    <row r="1465" customFormat="false" ht="13.5" hidden="false" customHeight="false" outlineLevel="0" collapsed="false">
      <c r="C1465" s="1072" t="s">
        <v>652</v>
      </c>
      <c r="D1465" s="1073" t="s">
        <v>2033</v>
      </c>
    </row>
    <row r="1466" customFormat="false" ht="13.5" hidden="false" customHeight="false" outlineLevel="0" collapsed="false">
      <c r="C1466" s="1072" t="s">
        <v>652</v>
      </c>
      <c r="D1466" s="1073" t="s">
        <v>2034</v>
      </c>
    </row>
    <row r="1467" customFormat="false" ht="13.5" hidden="false" customHeight="false" outlineLevel="0" collapsed="false">
      <c r="C1467" s="1072" t="s">
        <v>652</v>
      </c>
      <c r="D1467" s="1073" t="s">
        <v>2035</v>
      </c>
    </row>
    <row r="1468" customFormat="false" ht="13.5" hidden="false" customHeight="false" outlineLevel="0" collapsed="false">
      <c r="C1468" s="1072" t="s">
        <v>652</v>
      </c>
      <c r="D1468" s="1073" t="s">
        <v>2036</v>
      </c>
    </row>
    <row r="1469" customFormat="false" ht="13.5" hidden="false" customHeight="false" outlineLevel="0" collapsed="false">
      <c r="C1469" s="1072" t="s">
        <v>652</v>
      </c>
      <c r="D1469" s="1073" t="s">
        <v>2037</v>
      </c>
    </row>
    <row r="1470" customFormat="false" ht="13.5" hidden="false" customHeight="false" outlineLevel="0" collapsed="false">
      <c r="C1470" s="1072" t="s">
        <v>652</v>
      </c>
      <c r="D1470" s="1073" t="s">
        <v>2038</v>
      </c>
    </row>
    <row r="1471" customFormat="false" ht="13.5" hidden="false" customHeight="false" outlineLevel="0" collapsed="false">
      <c r="C1471" s="1072" t="s">
        <v>652</v>
      </c>
      <c r="D1471" s="1073" t="s">
        <v>2039</v>
      </c>
    </row>
    <row r="1472" customFormat="false" ht="13.5" hidden="false" customHeight="false" outlineLevel="0" collapsed="false">
      <c r="C1472" s="1072" t="s">
        <v>652</v>
      </c>
      <c r="D1472" s="1073" t="s">
        <v>2040</v>
      </c>
    </row>
    <row r="1473" customFormat="false" ht="13.5" hidden="false" customHeight="false" outlineLevel="0" collapsed="false">
      <c r="C1473" s="1072" t="s">
        <v>652</v>
      </c>
      <c r="D1473" s="1073" t="s">
        <v>2041</v>
      </c>
    </row>
    <row r="1474" customFormat="false" ht="13.5" hidden="false" customHeight="false" outlineLevel="0" collapsed="false">
      <c r="C1474" s="1072" t="s">
        <v>652</v>
      </c>
      <c r="D1474" s="1073" t="s">
        <v>2042</v>
      </c>
    </row>
    <row r="1475" customFormat="false" ht="13.5" hidden="false" customHeight="false" outlineLevel="0" collapsed="false">
      <c r="C1475" s="1072" t="s">
        <v>652</v>
      </c>
      <c r="D1475" s="1073" t="s">
        <v>2043</v>
      </c>
    </row>
    <row r="1476" customFormat="false" ht="13.5" hidden="false" customHeight="false" outlineLevel="0" collapsed="false">
      <c r="C1476" s="1072" t="s">
        <v>655</v>
      </c>
      <c r="D1476" s="1073" t="s">
        <v>1444</v>
      </c>
    </row>
    <row r="1477" customFormat="false" ht="13.5" hidden="false" customHeight="false" outlineLevel="0" collapsed="false">
      <c r="C1477" s="1072" t="s">
        <v>655</v>
      </c>
      <c r="D1477" s="1073" t="s">
        <v>866</v>
      </c>
    </row>
    <row r="1478" customFormat="false" ht="13.5" hidden="false" customHeight="false" outlineLevel="0" collapsed="false">
      <c r="C1478" s="1072" t="s">
        <v>655</v>
      </c>
      <c r="D1478" s="1073" t="s">
        <v>2044</v>
      </c>
    </row>
    <row r="1479" customFormat="false" ht="13.5" hidden="false" customHeight="false" outlineLevel="0" collapsed="false">
      <c r="C1479" s="1072" t="s">
        <v>655</v>
      </c>
      <c r="D1479" s="1073" t="s">
        <v>2045</v>
      </c>
    </row>
    <row r="1480" customFormat="false" ht="13.5" hidden="false" customHeight="false" outlineLevel="0" collapsed="false">
      <c r="C1480" s="1072" t="s">
        <v>655</v>
      </c>
      <c r="D1480" s="1073" t="s">
        <v>2046</v>
      </c>
    </row>
    <row r="1481" customFormat="false" ht="13.5" hidden="false" customHeight="false" outlineLevel="0" collapsed="false">
      <c r="C1481" s="1072" t="s">
        <v>655</v>
      </c>
      <c r="D1481" s="1073" t="s">
        <v>1445</v>
      </c>
    </row>
    <row r="1482" customFormat="false" ht="13.5" hidden="false" customHeight="false" outlineLevel="0" collapsed="false">
      <c r="C1482" s="1072" t="s">
        <v>655</v>
      </c>
      <c r="D1482" s="1073" t="s">
        <v>2047</v>
      </c>
    </row>
    <row r="1483" customFormat="false" ht="13.5" hidden="false" customHeight="false" outlineLevel="0" collapsed="false">
      <c r="C1483" s="1072" t="s">
        <v>655</v>
      </c>
      <c r="D1483" s="1073" t="s">
        <v>2048</v>
      </c>
    </row>
    <row r="1484" customFormat="false" ht="13.5" hidden="false" customHeight="false" outlineLevel="0" collapsed="false">
      <c r="C1484" s="1072" t="s">
        <v>655</v>
      </c>
      <c r="D1484" s="1073" t="s">
        <v>2049</v>
      </c>
    </row>
    <row r="1485" customFormat="false" ht="13.5" hidden="false" customHeight="false" outlineLevel="0" collapsed="false">
      <c r="C1485" s="1072" t="s">
        <v>655</v>
      </c>
      <c r="D1485" s="1073" t="s">
        <v>2050</v>
      </c>
    </row>
    <row r="1486" customFormat="false" ht="13.5" hidden="false" customHeight="false" outlineLevel="0" collapsed="false">
      <c r="C1486" s="1072" t="s">
        <v>655</v>
      </c>
      <c r="D1486" s="1073" t="s">
        <v>2051</v>
      </c>
    </row>
    <row r="1487" customFormat="false" ht="13.5" hidden="false" customHeight="false" outlineLevel="0" collapsed="false">
      <c r="C1487" s="1072" t="s">
        <v>655</v>
      </c>
      <c r="D1487" s="1073" t="s">
        <v>2052</v>
      </c>
    </row>
    <row r="1488" customFormat="false" ht="13.5" hidden="false" customHeight="false" outlineLevel="0" collapsed="false">
      <c r="C1488" s="1072" t="s">
        <v>655</v>
      </c>
      <c r="D1488" s="1073" t="s">
        <v>2053</v>
      </c>
    </row>
    <row r="1489" customFormat="false" ht="13.5" hidden="false" customHeight="false" outlineLevel="0" collapsed="false">
      <c r="C1489" s="1072" t="s">
        <v>655</v>
      </c>
      <c r="D1489" s="1073" t="s">
        <v>2054</v>
      </c>
    </row>
    <row r="1490" customFormat="false" ht="13.5" hidden="false" customHeight="false" outlineLevel="0" collapsed="false">
      <c r="C1490" s="1072" t="s">
        <v>655</v>
      </c>
      <c r="D1490" s="1073" t="s">
        <v>2055</v>
      </c>
    </row>
    <row r="1491" customFormat="false" ht="13.5" hidden="false" customHeight="false" outlineLevel="0" collapsed="false">
      <c r="C1491" s="1072" t="s">
        <v>655</v>
      </c>
      <c r="D1491" s="1073" t="s">
        <v>1447</v>
      </c>
    </row>
    <row r="1492" customFormat="false" ht="13.5" hidden="false" customHeight="false" outlineLevel="0" collapsed="false">
      <c r="C1492" s="1072" t="s">
        <v>655</v>
      </c>
      <c r="D1492" s="1073" t="s">
        <v>868</v>
      </c>
    </row>
    <row r="1493" customFormat="false" ht="13.5" hidden="false" customHeight="false" outlineLevel="0" collapsed="false">
      <c r="C1493" s="1072" t="s">
        <v>655</v>
      </c>
      <c r="D1493" s="1073" t="s">
        <v>1129</v>
      </c>
    </row>
    <row r="1494" customFormat="false" ht="13.5" hidden="false" customHeight="false" outlineLevel="0" collapsed="false">
      <c r="C1494" s="1072" t="s">
        <v>655</v>
      </c>
      <c r="D1494" s="1073" t="s">
        <v>2056</v>
      </c>
    </row>
    <row r="1495" customFormat="false" ht="13.5" hidden="false" customHeight="false" outlineLevel="0" collapsed="false">
      <c r="C1495" s="1072" t="s">
        <v>655</v>
      </c>
      <c r="D1495" s="1073" t="s">
        <v>1131</v>
      </c>
    </row>
    <row r="1496" customFormat="false" ht="13.5" hidden="false" customHeight="false" outlineLevel="0" collapsed="false">
      <c r="C1496" s="1072" t="s">
        <v>655</v>
      </c>
      <c r="D1496" s="1073" t="s">
        <v>1449</v>
      </c>
    </row>
    <row r="1497" customFormat="false" ht="13.5" hidden="false" customHeight="false" outlineLevel="0" collapsed="false">
      <c r="C1497" s="1072" t="s">
        <v>655</v>
      </c>
      <c r="D1497" s="1073" t="s">
        <v>1133</v>
      </c>
    </row>
    <row r="1498" customFormat="false" ht="13.5" hidden="false" customHeight="false" outlineLevel="0" collapsed="false">
      <c r="C1498" s="1072" t="s">
        <v>655</v>
      </c>
      <c r="D1498" s="1073" t="s">
        <v>2057</v>
      </c>
    </row>
    <row r="1499" customFormat="false" ht="13.5" hidden="false" customHeight="false" outlineLevel="0" collapsed="false">
      <c r="C1499" s="1072" t="s">
        <v>655</v>
      </c>
      <c r="D1499" s="1073" t="s">
        <v>2058</v>
      </c>
    </row>
    <row r="1500" customFormat="false" ht="13.5" hidden="false" customHeight="false" outlineLevel="0" collapsed="false">
      <c r="C1500" s="1072" t="s">
        <v>655</v>
      </c>
      <c r="D1500" s="1073" t="s">
        <v>2059</v>
      </c>
    </row>
    <row r="1501" customFormat="false" ht="13.5" hidden="false" customHeight="false" outlineLevel="0" collapsed="false">
      <c r="C1501" s="1072" t="s">
        <v>655</v>
      </c>
      <c r="D1501" s="1073" t="s">
        <v>2060</v>
      </c>
    </row>
    <row r="1502" customFormat="false" ht="13.5" hidden="false" customHeight="false" outlineLevel="0" collapsed="false">
      <c r="C1502" s="1072" t="s">
        <v>655</v>
      </c>
      <c r="D1502" s="1073" t="s">
        <v>2061</v>
      </c>
    </row>
    <row r="1503" customFormat="false" ht="13.5" hidden="false" customHeight="false" outlineLevel="0" collapsed="false">
      <c r="C1503" s="1072" t="s">
        <v>655</v>
      </c>
      <c r="D1503" s="1073" t="s">
        <v>1135</v>
      </c>
    </row>
    <row r="1504" customFormat="false" ht="13.5" hidden="false" customHeight="false" outlineLevel="0" collapsed="false">
      <c r="C1504" s="1072" t="s">
        <v>655</v>
      </c>
      <c r="D1504" s="1073" t="s">
        <v>1137</v>
      </c>
    </row>
    <row r="1505" customFormat="false" ht="13.5" hidden="false" customHeight="false" outlineLevel="0" collapsed="false">
      <c r="C1505" s="1072" t="s">
        <v>655</v>
      </c>
      <c r="D1505" s="1073" t="s">
        <v>2062</v>
      </c>
    </row>
    <row r="1506" customFormat="false" ht="13.5" hidden="false" customHeight="false" outlineLevel="0" collapsed="false">
      <c r="C1506" s="1072" t="s">
        <v>655</v>
      </c>
      <c r="D1506" s="1073" t="s">
        <v>2063</v>
      </c>
    </row>
    <row r="1507" customFormat="false" ht="13.5" hidden="false" customHeight="false" outlineLevel="0" collapsed="false">
      <c r="C1507" s="1072" t="s">
        <v>655</v>
      </c>
      <c r="D1507" s="1073" t="s">
        <v>2064</v>
      </c>
    </row>
    <row r="1508" customFormat="false" ht="13.5" hidden="false" customHeight="false" outlineLevel="0" collapsed="false">
      <c r="C1508" s="1072" t="s">
        <v>655</v>
      </c>
      <c r="D1508" s="1073" t="s">
        <v>2065</v>
      </c>
    </row>
    <row r="1509" customFormat="false" ht="13.5" hidden="false" customHeight="false" outlineLevel="0" collapsed="false">
      <c r="C1509" s="1072" t="s">
        <v>655</v>
      </c>
      <c r="D1509" s="1073" t="s">
        <v>2066</v>
      </c>
    </row>
    <row r="1510" customFormat="false" ht="13.5" hidden="false" customHeight="false" outlineLevel="0" collapsed="false">
      <c r="C1510" s="1072" t="s">
        <v>655</v>
      </c>
      <c r="D1510" s="1073" t="s">
        <v>2067</v>
      </c>
    </row>
    <row r="1511" customFormat="false" ht="13.5" hidden="false" customHeight="false" outlineLevel="0" collapsed="false">
      <c r="C1511" s="1072" t="s">
        <v>655</v>
      </c>
      <c r="D1511" s="1073" t="s">
        <v>1139</v>
      </c>
    </row>
    <row r="1512" customFormat="false" ht="13.5" hidden="false" customHeight="false" outlineLevel="0" collapsed="false">
      <c r="C1512" s="1072" t="s">
        <v>655</v>
      </c>
      <c r="D1512" s="1073" t="s">
        <v>2068</v>
      </c>
    </row>
    <row r="1513" customFormat="false" ht="13.5" hidden="false" customHeight="false" outlineLevel="0" collapsed="false">
      <c r="C1513" s="1072" t="s">
        <v>655</v>
      </c>
      <c r="D1513" s="1073" t="s">
        <v>2069</v>
      </c>
    </row>
    <row r="1514" customFormat="false" ht="13.5" hidden="false" customHeight="false" outlineLevel="0" collapsed="false">
      <c r="C1514" s="1072" t="s">
        <v>655</v>
      </c>
      <c r="D1514" s="1073" t="s">
        <v>2070</v>
      </c>
    </row>
    <row r="1515" customFormat="false" ht="13.5" hidden="false" customHeight="false" outlineLevel="0" collapsed="false">
      <c r="C1515" s="1072" t="s">
        <v>655</v>
      </c>
      <c r="D1515" s="1073" t="s">
        <v>2071</v>
      </c>
    </row>
    <row r="1516" customFormat="false" ht="13.5" hidden="false" customHeight="false" outlineLevel="0" collapsed="false">
      <c r="C1516" s="1072" t="s">
        <v>655</v>
      </c>
      <c r="D1516" s="1073" t="s">
        <v>2072</v>
      </c>
    </row>
    <row r="1517" customFormat="false" ht="13.5" hidden="false" customHeight="false" outlineLevel="0" collapsed="false">
      <c r="C1517" s="1072" t="s">
        <v>655</v>
      </c>
      <c r="D1517" s="1073" t="s">
        <v>2073</v>
      </c>
    </row>
    <row r="1518" customFormat="false" ht="13.5" hidden="false" customHeight="false" outlineLevel="0" collapsed="false">
      <c r="C1518" s="1072" t="s">
        <v>655</v>
      </c>
      <c r="D1518" s="1073" t="s">
        <v>2074</v>
      </c>
    </row>
    <row r="1519" customFormat="false" ht="13.5" hidden="false" customHeight="false" outlineLevel="0" collapsed="false">
      <c r="C1519" s="1072" t="s">
        <v>655</v>
      </c>
      <c r="D1519" s="1073" t="s">
        <v>2075</v>
      </c>
    </row>
    <row r="1520" customFormat="false" ht="13.5" hidden="false" customHeight="false" outlineLevel="0" collapsed="false">
      <c r="C1520" s="1072" t="s">
        <v>655</v>
      </c>
      <c r="D1520" s="1073" t="s">
        <v>2076</v>
      </c>
    </row>
    <row r="1521" customFormat="false" ht="13.5" hidden="false" customHeight="false" outlineLevel="0" collapsed="false">
      <c r="C1521" s="1072" t="s">
        <v>655</v>
      </c>
      <c r="D1521" s="1073" t="s">
        <v>2077</v>
      </c>
    </row>
    <row r="1522" customFormat="false" ht="13.5" hidden="false" customHeight="false" outlineLevel="0" collapsed="false">
      <c r="C1522" s="1072" t="s">
        <v>655</v>
      </c>
      <c r="D1522" s="1073" t="s">
        <v>2078</v>
      </c>
    </row>
    <row r="1523" customFormat="false" ht="13.5" hidden="false" customHeight="false" outlineLevel="0" collapsed="false">
      <c r="C1523" s="1072" t="s">
        <v>655</v>
      </c>
      <c r="D1523" s="1073" t="s">
        <v>1844</v>
      </c>
    </row>
    <row r="1524" customFormat="false" ht="13.5" hidden="false" customHeight="false" outlineLevel="0" collapsed="false">
      <c r="C1524" s="1072" t="s">
        <v>655</v>
      </c>
      <c r="D1524" s="1073" t="s">
        <v>2079</v>
      </c>
    </row>
    <row r="1525" customFormat="false" ht="13.5" hidden="false" customHeight="false" outlineLevel="0" collapsed="false">
      <c r="C1525" s="1072" t="s">
        <v>655</v>
      </c>
      <c r="D1525" s="1073" t="s">
        <v>2080</v>
      </c>
    </row>
    <row r="1526" customFormat="false" ht="13.5" hidden="false" customHeight="false" outlineLevel="0" collapsed="false">
      <c r="C1526" s="1072" t="s">
        <v>655</v>
      </c>
      <c r="D1526" s="1073" t="s">
        <v>2081</v>
      </c>
    </row>
    <row r="1527" customFormat="false" ht="13.5" hidden="false" customHeight="false" outlineLevel="0" collapsed="false">
      <c r="C1527" s="1072" t="s">
        <v>655</v>
      </c>
      <c r="D1527" s="1073" t="s">
        <v>1136</v>
      </c>
    </row>
    <row r="1528" customFormat="false" ht="13.5" hidden="false" customHeight="false" outlineLevel="0" collapsed="false">
      <c r="C1528" s="1072" t="s">
        <v>655</v>
      </c>
      <c r="D1528" s="1073" t="s">
        <v>2082</v>
      </c>
    </row>
    <row r="1529" customFormat="false" ht="13.5" hidden="false" customHeight="false" outlineLevel="0" collapsed="false">
      <c r="C1529" s="1072" t="s">
        <v>655</v>
      </c>
      <c r="D1529" s="1073" t="s">
        <v>2083</v>
      </c>
    </row>
    <row r="1530" customFormat="false" ht="13.5" hidden="false" customHeight="false" outlineLevel="0" collapsed="false">
      <c r="C1530" s="1072" t="s">
        <v>655</v>
      </c>
      <c r="D1530" s="1073" t="s">
        <v>2084</v>
      </c>
    </row>
    <row r="1531" customFormat="false" ht="13.5" hidden="false" customHeight="false" outlineLevel="0" collapsed="false">
      <c r="C1531" s="1072" t="s">
        <v>655</v>
      </c>
      <c r="D1531" s="1073" t="s">
        <v>2085</v>
      </c>
    </row>
    <row r="1532" customFormat="false" ht="13.5" hidden="false" customHeight="false" outlineLevel="0" collapsed="false">
      <c r="C1532" s="1072" t="s">
        <v>655</v>
      </c>
      <c r="D1532" s="1073" t="s">
        <v>2086</v>
      </c>
    </row>
    <row r="1533" customFormat="false" ht="13.5" hidden="false" customHeight="false" outlineLevel="0" collapsed="false">
      <c r="C1533" s="1072" t="s">
        <v>655</v>
      </c>
      <c r="D1533" s="1073" t="s">
        <v>2087</v>
      </c>
    </row>
    <row r="1534" customFormat="false" ht="13.5" hidden="false" customHeight="false" outlineLevel="0" collapsed="false">
      <c r="C1534" s="1072" t="s">
        <v>655</v>
      </c>
      <c r="D1534" s="1073" t="s">
        <v>2088</v>
      </c>
    </row>
    <row r="1535" customFormat="false" ht="13.5" hidden="false" customHeight="false" outlineLevel="0" collapsed="false">
      <c r="C1535" s="1072" t="s">
        <v>655</v>
      </c>
      <c r="D1535" s="1073" t="s">
        <v>2089</v>
      </c>
    </row>
    <row r="1536" customFormat="false" ht="13.5" hidden="false" customHeight="false" outlineLevel="0" collapsed="false">
      <c r="C1536" s="1072" t="s">
        <v>658</v>
      </c>
      <c r="D1536" s="1073" t="s">
        <v>2090</v>
      </c>
    </row>
    <row r="1537" customFormat="false" ht="13.5" hidden="false" customHeight="false" outlineLevel="0" collapsed="false">
      <c r="C1537" s="1072" t="s">
        <v>658</v>
      </c>
      <c r="D1537" s="1073" t="s">
        <v>2091</v>
      </c>
    </row>
    <row r="1538" customFormat="false" ht="13.5" hidden="false" customHeight="false" outlineLevel="0" collapsed="false">
      <c r="C1538" s="1072" t="s">
        <v>658</v>
      </c>
      <c r="D1538" s="1073" t="s">
        <v>2092</v>
      </c>
    </row>
    <row r="1539" customFormat="false" ht="13.5" hidden="false" customHeight="false" outlineLevel="0" collapsed="false">
      <c r="C1539" s="1072" t="s">
        <v>658</v>
      </c>
      <c r="D1539" s="1073" t="s">
        <v>2093</v>
      </c>
    </row>
    <row r="1540" customFormat="false" ht="13.5" hidden="false" customHeight="false" outlineLevel="0" collapsed="false">
      <c r="C1540" s="1072" t="s">
        <v>658</v>
      </c>
      <c r="D1540" s="1073" t="s">
        <v>2094</v>
      </c>
    </row>
    <row r="1541" customFormat="false" ht="13.5" hidden="false" customHeight="false" outlineLevel="0" collapsed="false">
      <c r="C1541" s="1072" t="s">
        <v>658</v>
      </c>
      <c r="D1541" s="1073" t="s">
        <v>2095</v>
      </c>
    </row>
    <row r="1542" customFormat="false" ht="13.5" hidden="false" customHeight="false" outlineLevel="0" collapsed="false">
      <c r="C1542" s="1072" t="s">
        <v>658</v>
      </c>
      <c r="D1542" s="1073" t="s">
        <v>2096</v>
      </c>
    </row>
    <row r="1543" customFormat="false" ht="13.5" hidden="false" customHeight="false" outlineLevel="0" collapsed="false">
      <c r="C1543" s="1072" t="s">
        <v>658</v>
      </c>
      <c r="D1543" s="1073" t="s">
        <v>2097</v>
      </c>
    </row>
    <row r="1544" customFormat="false" ht="13.5" hidden="false" customHeight="false" outlineLevel="0" collapsed="false">
      <c r="C1544" s="1072" t="s">
        <v>658</v>
      </c>
      <c r="D1544" s="1073" t="s">
        <v>2098</v>
      </c>
    </row>
    <row r="1545" customFormat="false" ht="13.5" hidden="false" customHeight="false" outlineLevel="0" collapsed="false">
      <c r="C1545" s="1072" t="s">
        <v>658</v>
      </c>
      <c r="D1545" s="1073" t="s">
        <v>2099</v>
      </c>
    </row>
    <row r="1546" customFormat="false" ht="13.5" hidden="false" customHeight="false" outlineLevel="0" collapsed="false">
      <c r="C1546" s="1072" t="s">
        <v>658</v>
      </c>
      <c r="D1546" s="1073" t="s">
        <v>2100</v>
      </c>
    </row>
    <row r="1547" customFormat="false" ht="13.5" hidden="false" customHeight="false" outlineLevel="0" collapsed="false">
      <c r="C1547" s="1072" t="s">
        <v>658</v>
      </c>
      <c r="D1547" s="1073" t="s">
        <v>2101</v>
      </c>
    </row>
    <row r="1548" customFormat="false" ht="13.5" hidden="false" customHeight="false" outlineLevel="0" collapsed="false">
      <c r="C1548" s="1072" t="s">
        <v>658</v>
      </c>
      <c r="D1548" s="1073" t="s">
        <v>2102</v>
      </c>
    </row>
    <row r="1549" customFormat="false" ht="13.5" hidden="false" customHeight="false" outlineLevel="0" collapsed="false">
      <c r="C1549" s="1072" t="s">
        <v>658</v>
      </c>
      <c r="D1549" s="1073" t="s">
        <v>2103</v>
      </c>
    </row>
    <row r="1550" customFormat="false" ht="13.5" hidden="false" customHeight="false" outlineLevel="0" collapsed="false">
      <c r="C1550" s="1072" t="s">
        <v>658</v>
      </c>
      <c r="D1550" s="1073" t="s">
        <v>2104</v>
      </c>
    </row>
    <row r="1551" customFormat="false" ht="13.5" hidden="false" customHeight="false" outlineLevel="0" collapsed="false">
      <c r="C1551" s="1072" t="s">
        <v>658</v>
      </c>
      <c r="D1551" s="1073" t="s">
        <v>2105</v>
      </c>
    </row>
    <row r="1552" customFormat="false" ht="13.5" hidden="false" customHeight="false" outlineLevel="0" collapsed="false">
      <c r="C1552" s="1072" t="s">
        <v>658</v>
      </c>
      <c r="D1552" s="1073" t="s">
        <v>2106</v>
      </c>
    </row>
    <row r="1553" customFormat="false" ht="13.5" hidden="false" customHeight="false" outlineLevel="0" collapsed="false">
      <c r="C1553" s="1072" t="s">
        <v>658</v>
      </c>
      <c r="D1553" s="1073" t="s">
        <v>2107</v>
      </c>
    </row>
    <row r="1554" customFormat="false" ht="13.5" hidden="false" customHeight="false" outlineLevel="0" collapsed="false">
      <c r="C1554" s="1072" t="s">
        <v>658</v>
      </c>
      <c r="D1554" s="1073" t="s">
        <v>2108</v>
      </c>
    </row>
    <row r="1555" customFormat="false" ht="13.5" hidden="false" customHeight="false" outlineLevel="0" collapsed="false">
      <c r="C1555" s="1072" t="s">
        <v>658</v>
      </c>
      <c r="D1555" s="1073" t="s">
        <v>2109</v>
      </c>
    </row>
    <row r="1556" customFormat="false" ht="13.5" hidden="false" customHeight="false" outlineLevel="0" collapsed="false">
      <c r="C1556" s="1072" t="s">
        <v>661</v>
      </c>
      <c r="D1556" s="1073" t="s">
        <v>1451</v>
      </c>
    </row>
    <row r="1557" customFormat="false" ht="13.5" hidden="false" customHeight="false" outlineLevel="0" collapsed="false">
      <c r="C1557" s="1072" t="s">
        <v>661</v>
      </c>
      <c r="D1557" s="1073" t="s">
        <v>2110</v>
      </c>
    </row>
    <row r="1558" customFormat="false" ht="13.5" hidden="false" customHeight="false" outlineLevel="0" collapsed="false">
      <c r="C1558" s="1072" t="s">
        <v>661</v>
      </c>
      <c r="D1558" s="1073" t="s">
        <v>2111</v>
      </c>
    </row>
    <row r="1559" customFormat="false" ht="13.5" hidden="false" customHeight="false" outlineLevel="0" collapsed="false">
      <c r="C1559" s="1072" t="s">
        <v>661</v>
      </c>
      <c r="D1559" s="1073" t="s">
        <v>2112</v>
      </c>
    </row>
    <row r="1560" customFormat="false" ht="13.5" hidden="false" customHeight="false" outlineLevel="0" collapsed="false">
      <c r="C1560" s="1072" t="s">
        <v>661</v>
      </c>
      <c r="D1560" s="1073" t="s">
        <v>2113</v>
      </c>
    </row>
    <row r="1561" customFormat="false" ht="13.5" hidden="false" customHeight="false" outlineLevel="0" collapsed="false">
      <c r="C1561" s="1072" t="s">
        <v>661</v>
      </c>
      <c r="D1561" s="1073" t="s">
        <v>2114</v>
      </c>
    </row>
    <row r="1562" customFormat="false" ht="13.5" hidden="false" customHeight="false" outlineLevel="0" collapsed="false">
      <c r="C1562" s="1072" t="s">
        <v>661</v>
      </c>
      <c r="D1562" s="1073" t="s">
        <v>2115</v>
      </c>
    </row>
    <row r="1563" customFormat="false" ht="13.5" hidden="false" customHeight="false" outlineLevel="0" collapsed="false">
      <c r="C1563" s="1072" t="s">
        <v>661</v>
      </c>
      <c r="D1563" s="1073" t="s">
        <v>2116</v>
      </c>
    </row>
    <row r="1564" customFormat="false" ht="13.5" hidden="false" customHeight="false" outlineLevel="0" collapsed="false">
      <c r="C1564" s="1072" t="s">
        <v>661</v>
      </c>
      <c r="D1564" s="1073" t="s">
        <v>2117</v>
      </c>
    </row>
    <row r="1565" customFormat="false" ht="13.5" hidden="false" customHeight="false" outlineLevel="0" collapsed="false">
      <c r="C1565" s="1072" t="s">
        <v>661</v>
      </c>
      <c r="D1565" s="1073" t="s">
        <v>2118</v>
      </c>
    </row>
    <row r="1566" customFormat="false" ht="13.5" hidden="false" customHeight="false" outlineLevel="0" collapsed="false">
      <c r="C1566" s="1072" t="s">
        <v>661</v>
      </c>
      <c r="D1566" s="1073" t="s">
        <v>2119</v>
      </c>
    </row>
    <row r="1567" customFormat="false" ht="13.5" hidden="false" customHeight="false" outlineLevel="0" collapsed="false">
      <c r="C1567" s="1072" t="s">
        <v>661</v>
      </c>
      <c r="D1567" s="1073" t="s">
        <v>2120</v>
      </c>
    </row>
    <row r="1568" customFormat="false" ht="13.5" hidden="false" customHeight="false" outlineLevel="0" collapsed="false">
      <c r="C1568" s="1072" t="s">
        <v>661</v>
      </c>
      <c r="D1568" s="1073" t="s">
        <v>2121</v>
      </c>
    </row>
    <row r="1569" customFormat="false" ht="13.5" hidden="false" customHeight="false" outlineLevel="0" collapsed="false">
      <c r="C1569" s="1072" t="s">
        <v>661</v>
      </c>
      <c r="D1569" s="1073" t="s">
        <v>2122</v>
      </c>
    </row>
    <row r="1570" customFormat="false" ht="13.5" hidden="false" customHeight="false" outlineLevel="0" collapsed="false">
      <c r="C1570" s="1072" t="s">
        <v>661</v>
      </c>
      <c r="D1570" s="1073" t="s">
        <v>2123</v>
      </c>
    </row>
    <row r="1571" customFormat="false" ht="13.5" hidden="false" customHeight="false" outlineLevel="0" collapsed="false">
      <c r="C1571" s="1072" t="s">
        <v>661</v>
      </c>
      <c r="D1571" s="1073" t="s">
        <v>2124</v>
      </c>
    </row>
    <row r="1572" customFormat="false" ht="13.5" hidden="false" customHeight="false" outlineLevel="0" collapsed="false">
      <c r="C1572" s="1072" t="s">
        <v>661</v>
      </c>
      <c r="D1572" s="1073" t="s">
        <v>2125</v>
      </c>
    </row>
    <row r="1573" customFormat="false" ht="13.5" hidden="false" customHeight="false" outlineLevel="0" collapsed="false">
      <c r="C1573" s="1072" t="s">
        <v>661</v>
      </c>
      <c r="D1573" s="1073" t="s">
        <v>2126</v>
      </c>
    </row>
    <row r="1574" customFormat="false" ht="13.5" hidden="false" customHeight="false" outlineLevel="0" collapsed="false">
      <c r="C1574" s="1072" t="s">
        <v>661</v>
      </c>
      <c r="D1574" s="1073" t="s">
        <v>2127</v>
      </c>
    </row>
    <row r="1575" customFormat="false" ht="13.5" hidden="false" customHeight="false" outlineLevel="0" collapsed="false">
      <c r="C1575" s="1072" t="s">
        <v>661</v>
      </c>
      <c r="D1575" s="1073" t="s">
        <v>2128</v>
      </c>
    </row>
    <row r="1576" customFormat="false" ht="13.5" hidden="false" customHeight="false" outlineLevel="0" collapsed="false">
      <c r="C1576" s="1072" t="s">
        <v>661</v>
      </c>
      <c r="D1576" s="1073" t="s">
        <v>2129</v>
      </c>
    </row>
    <row r="1577" customFormat="false" ht="13.5" hidden="false" customHeight="false" outlineLevel="0" collapsed="false">
      <c r="C1577" s="1072" t="s">
        <v>664</v>
      </c>
      <c r="D1577" s="1073" t="s">
        <v>2130</v>
      </c>
    </row>
    <row r="1578" customFormat="false" ht="13.5" hidden="false" customHeight="false" outlineLevel="0" collapsed="false">
      <c r="C1578" s="1072" t="s">
        <v>664</v>
      </c>
      <c r="D1578" s="1073" t="s">
        <v>2131</v>
      </c>
    </row>
    <row r="1579" customFormat="false" ht="13.5" hidden="false" customHeight="false" outlineLevel="0" collapsed="false">
      <c r="C1579" s="1072" t="s">
        <v>664</v>
      </c>
      <c r="D1579" s="1073" t="s">
        <v>2132</v>
      </c>
    </row>
    <row r="1580" customFormat="false" ht="13.5" hidden="false" customHeight="false" outlineLevel="0" collapsed="false">
      <c r="C1580" s="1072" t="s">
        <v>664</v>
      </c>
      <c r="D1580" s="1073" t="s">
        <v>2133</v>
      </c>
    </row>
    <row r="1581" customFormat="false" ht="13.5" hidden="false" customHeight="false" outlineLevel="0" collapsed="false">
      <c r="C1581" s="1072" t="s">
        <v>664</v>
      </c>
      <c r="D1581" s="1073" t="s">
        <v>2134</v>
      </c>
    </row>
    <row r="1582" customFormat="false" ht="13.5" hidden="false" customHeight="false" outlineLevel="0" collapsed="false">
      <c r="C1582" s="1072" t="s">
        <v>664</v>
      </c>
      <c r="D1582" s="1073" t="s">
        <v>2135</v>
      </c>
    </row>
    <row r="1583" customFormat="false" ht="13.5" hidden="false" customHeight="false" outlineLevel="0" collapsed="false">
      <c r="C1583" s="1072" t="s">
        <v>664</v>
      </c>
      <c r="D1583" s="1073" t="s">
        <v>2136</v>
      </c>
    </row>
    <row r="1584" customFormat="false" ht="13.5" hidden="false" customHeight="false" outlineLevel="0" collapsed="false">
      <c r="C1584" s="1072" t="s">
        <v>664</v>
      </c>
      <c r="D1584" s="1073" t="s">
        <v>2137</v>
      </c>
    </row>
    <row r="1585" customFormat="false" ht="13.5" hidden="false" customHeight="false" outlineLevel="0" collapsed="false">
      <c r="C1585" s="1072" t="s">
        <v>664</v>
      </c>
      <c r="D1585" s="1073" t="s">
        <v>2138</v>
      </c>
    </row>
    <row r="1586" customFormat="false" ht="13.5" hidden="false" customHeight="false" outlineLevel="0" collapsed="false">
      <c r="C1586" s="1072" t="s">
        <v>664</v>
      </c>
      <c r="D1586" s="1073" t="s">
        <v>2139</v>
      </c>
    </row>
    <row r="1587" customFormat="false" ht="13.5" hidden="false" customHeight="false" outlineLevel="0" collapsed="false">
      <c r="C1587" s="1072" t="s">
        <v>664</v>
      </c>
      <c r="D1587" s="1073" t="s">
        <v>2140</v>
      </c>
    </row>
    <row r="1588" customFormat="false" ht="13.5" hidden="false" customHeight="false" outlineLevel="0" collapsed="false">
      <c r="C1588" s="1072" t="s">
        <v>664</v>
      </c>
      <c r="D1588" s="1073" t="s">
        <v>2141</v>
      </c>
    </row>
    <row r="1589" customFormat="false" ht="13.5" hidden="false" customHeight="false" outlineLevel="0" collapsed="false">
      <c r="C1589" s="1072" t="s">
        <v>664</v>
      </c>
      <c r="D1589" s="1073" t="s">
        <v>2142</v>
      </c>
    </row>
    <row r="1590" customFormat="false" ht="13.5" hidden="false" customHeight="false" outlineLevel="0" collapsed="false">
      <c r="C1590" s="1072" t="s">
        <v>664</v>
      </c>
      <c r="D1590" s="1073" t="s">
        <v>2143</v>
      </c>
    </row>
    <row r="1591" customFormat="false" ht="13.5" hidden="false" customHeight="false" outlineLevel="0" collapsed="false">
      <c r="C1591" s="1072" t="s">
        <v>664</v>
      </c>
      <c r="D1591" s="1073" t="s">
        <v>1161</v>
      </c>
    </row>
    <row r="1592" customFormat="false" ht="13.5" hidden="false" customHeight="false" outlineLevel="0" collapsed="false">
      <c r="C1592" s="1072" t="s">
        <v>664</v>
      </c>
      <c r="D1592" s="1073" t="s">
        <v>2144</v>
      </c>
    </row>
    <row r="1593" customFormat="false" ht="13.5" hidden="false" customHeight="false" outlineLevel="0" collapsed="false">
      <c r="C1593" s="1072" t="s">
        <v>664</v>
      </c>
      <c r="D1593" s="1073" t="s">
        <v>2145</v>
      </c>
    </row>
    <row r="1594" customFormat="false" ht="13.5" hidden="false" customHeight="false" outlineLevel="0" collapsed="false">
      <c r="C1594" s="1072" t="s">
        <v>664</v>
      </c>
      <c r="D1594" s="1073" t="s">
        <v>2146</v>
      </c>
    </row>
    <row r="1595" customFormat="false" ht="13.5" hidden="false" customHeight="false" outlineLevel="0" collapsed="false">
      <c r="C1595" s="1072" t="s">
        <v>664</v>
      </c>
      <c r="D1595" s="1073" t="s">
        <v>2147</v>
      </c>
    </row>
    <row r="1596" customFormat="false" ht="13.5" hidden="false" customHeight="false" outlineLevel="0" collapsed="false">
      <c r="C1596" s="1072" t="s">
        <v>664</v>
      </c>
      <c r="D1596" s="1073" t="s">
        <v>2148</v>
      </c>
    </row>
    <row r="1597" customFormat="false" ht="13.5" hidden="false" customHeight="false" outlineLevel="0" collapsed="false">
      <c r="C1597" s="1072" t="s">
        <v>664</v>
      </c>
      <c r="D1597" s="1073" t="s">
        <v>2149</v>
      </c>
    </row>
    <row r="1598" customFormat="false" ht="13.5" hidden="false" customHeight="false" outlineLevel="0" collapsed="false">
      <c r="C1598" s="1072" t="s">
        <v>664</v>
      </c>
      <c r="D1598" s="1073" t="s">
        <v>2150</v>
      </c>
    </row>
    <row r="1599" customFormat="false" ht="13.5" hidden="false" customHeight="false" outlineLevel="0" collapsed="false">
      <c r="C1599" s="1072" t="s">
        <v>664</v>
      </c>
      <c r="D1599" s="1073" t="s">
        <v>1274</v>
      </c>
    </row>
    <row r="1600" customFormat="false" ht="13.5" hidden="false" customHeight="false" outlineLevel="0" collapsed="false">
      <c r="C1600" s="1072" t="s">
        <v>664</v>
      </c>
      <c r="D1600" s="1073" t="s">
        <v>2151</v>
      </c>
    </row>
    <row r="1601" customFormat="false" ht="13.5" hidden="false" customHeight="false" outlineLevel="0" collapsed="false">
      <c r="C1601" s="1072" t="s">
        <v>664</v>
      </c>
      <c r="D1601" s="1073" t="s">
        <v>1675</v>
      </c>
    </row>
    <row r="1602" customFormat="false" ht="13.5" hidden="false" customHeight="false" outlineLevel="0" collapsed="false">
      <c r="C1602" s="1072" t="s">
        <v>664</v>
      </c>
      <c r="D1602" s="1073" t="s">
        <v>2152</v>
      </c>
    </row>
    <row r="1603" customFormat="false" ht="13.5" hidden="false" customHeight="false" outlineLevel="0" collapsed="false">
      <c r="C1603" s="1072" t="s">
        <v>664</v>
      </c>
      <c r="D1603" s="1073" t="s">
        <v>2153</v>
      </c>
    </row>
    <row r="1604" customFormat="false" ht="13.5" hidden="false" customHeight="false" outlineLevel="0" collapsed="false">
      <c r="C1604" s="1072" t="s">
        <v>664</v>
      </c>
      <c r="D1604" s="1073" t="s">
        <v>2154</v>
      </c>
    </row>
    <row r="1605" customFormat="false" ht="13.5" hidden="false" customHeight="false" outlineLevel="0" collapsed="false">
      <c r="C1605" s="1072" t="s">
        <v>664</v>
      </c>
      <c r="D1605" s="1073" t="s">
        <v>2155</v>
      </c>
    </row>
    <row r="1606" customFormat="false" ht="13.5" hidden="false" customHeight="false" outlineLevel="0" collapsed="false">
      <c r="C1606" s="1072" t="s">
        <v>664</v>
      </c>
      <c r="D1606" s="1073" t="s">
        <v>2156</v>
      </c>
    </row>
    <row r="1607" customFormat="false" ht="13.5" hidden="false" customHeight="false" outlineLevel="0" collapsed="false">
      <c r="C1607" s="1072" t="s">
        <v>664</v>
      </c>
      <c r="D1607" s="1073" t="s">
        <v>2157</v>
      </c>
    </row>
    <row r="1608" customFormat="false" ht="13.5" hidden="false" customHeight="false" outlineLevel="0" collapsed="false">
      <c r="C1608" s="1072" t="s">
        <v>664</v>
      </c>
      <c r="D1608" s="1073" t="s">
        <v>2158</v>
      </c>
    </row>
    <row r="1609" customFormat="false" ht="13.5" hidden="false" customHeight="false" outlineLevel="0" collapsed="false">
      <c r="C1609" s="1072" t="s">
        <v>664</v>
      </c>
      <c r="D1609" s="1073" t="s">
        <v>2159</v>
      </c>
    </row>
    <row r="1610" customFormat="false" ht="13.5" hidden="false" customHeight="false" outlineLevel="0" collapsed="false">
      <c r="C1610" s="1072" t="s">
        <v>664</v>
      </c>
      <c r="D1610" s="1073" t="s">
        <v>2160</v>
      </c>
    </row>
    <row r="1611" customFormat="false" ht="13.5" hidden="false" customHeight="false" outlineLevel="0" collapsed="false">
      <c r="C1611" s="1072" t="s">
        <v>664</v>
      </c>
      <c r="D1611" s="1073" t="s">
        <v>2161</v>
      </c>
    </row>
    <row r="1612" customFormat="false" ht="13.5" hidden="false" customHeight="false" outlineLevel="0" collapsed="false">
      <c r="C1612" s="1072" t="s">
        <v>664</v>
      </c>
      <c r="D1612" s="1073" t="s">
        <v>2162</v>
      </c>
    </row>
    <row r="1613" customFormat="false" ht="13.5" hidden="false" customHeight="false" outlineLevel="0" collapsed="false">
      <c r="C1613" s="1072" t="s">
        <v>664</v>
      </c>
      <c r="D1613" s="1073" t="s">
        <v>2163</v>
      </c>
    </row>
    <row r="1614" customFormat="false" ht="13.5" hidden="false" customHeight="false" outlineLevel="0" collapsed="false">
      <c r="C1614" s="1072" t="s">
        <v>664</v>
      </c>
      <c r="D1614" s="1073" t="s">
        <v>2164</v>
      </c>
    </row>
    <row r="1615" customFormat="false" ht="13.5" hidden="false" customHeight="false" outlineLevel="0" collapsed="false">
      <c r="C1615" s="1072" t="s">
        <v>664</v>
      </c>
      <c r="D1615" s="1073" t="s">
        <v>2165</v>
      </c>
    </row>
    <row r="1616" customFormat="false" ht="13.5" hidden="false" customHeight="false" outlineLevel="0" collapsed="false">
      <c r="C1616" s="1072" t="s">
        <v>664</v>
      </c>
      <c r="D1616" s="1073" t="s">
        <v>2166</v>
      </c>
    </row>
    <row r="1617" customFormat="false" ht="13.5" hidden="false" customHeight="false" outlineLevel="0" collapsed="false">
      <c r="C1617" s="1072" t="s">
        <v>664</v>
      </c>
      <c r="D1617" s="1073" t="s">
        <v>2167</v>
      </c>
    </row>
    <row r="1618" customFormat="false" ht="13.5" hidden="false" customHeight="false" outlineLevel="0" collapsed="false">
      <c r="C1618" s="1072" t="s">
        <v>664</v>
      </c>
      <c r="D1618" s="1073" t="s">
        <v>2168</v>
      </c>
    </row>
    <row r="1619" customFormat="false" ht="13.5" hidden="false" customHeight="false" outlineLevel="0" collapsed="false">
      <c r="C1619" s="1072" t="s">
        <v>664</v>
      </c>
      <c r="D1619" s="1073" t="s">
        <v>2169</v>
      </c>
    </row>
    <row r="1620" customFormat="false" ht="13.5" hidden="false" customHeight="false" outlineLevel="0" collapsed="false">
      <c r="C1620" s="1072" t="s">
        <v>664</v>
      </c>
      <c r="D1620" s="1073" t="s">
        <v>2170</v>
      </c>
    </row>
    <row r="1621" customFormat="false" ht="13.5" hidden="false" customHeight="false" outlineLevel="0" collapsed="false">
      <c r="C1621" s="1072" t="s">
        <v>664</v>
      </c>
      <c r="D1621" s="1073" t="s">
        <v>2171</v>
      </c>
    </row>
    <row r="1622" customFormat="false" ht="13.5" hidden="false" customHeight="false" outlineLevel="0" collapsed="false">
      <c r="C1622" s="1072" t="s">
        <v>667</v>
      </c>
      <c r="D1622" s="1073" t="s">
        <v>2172</v>
      </c>
    </row>
    <row r="1623" customFormat="false" ht="13.5" hidden="false" customHeight="false" outlineLevel="0" collapsed="false">
      <c r="C1623" s="1072" t="s">
        <v>667</v>
      </c>
      <c r="D1623" s="1073" t="s">
        <v>2173</v>
      </c>
    </row>
    <row r="1624" customFormat="false" ht="13.5" hidden="false" customHeight="false" outlineLevel="0" collapsed="false">
      <c r="C1624" s="1072" t="s">
        <v>667</v>
      </c>
      <c r="D1624" s="1073" t="s">
        <v>2174</v>
      </c>
    </row>
    <row r="1625" customFormat="false" ht="13.5" hidden="false" customHeight="false" outlineLevel="0" collapsed="false">
      <c r="C1625" s="1072" t="s">
        <v>667</v>
      </c>
      <c r="D1625" s="1073" t="s">
        <v>2175</v>
      </c>
    </row>
    <row r="1626" customFormat="false" ht="13.5" hidden="false" customHeight="false" outlineLevel="0" collapsed="false">
      <c r="C1626" s="1072" t="s">
        <v>667</v>
      </c>
      <c r="D1626" s="1073" t="s">
        <v>2176</v>
      </c>
    </row>
    <row r="1627" customFormat="false" ht="13.5" hidden="false" customHeight="false" outlineLevel="0" collapsed="false">
      <c r="C1627" s="1072" t="s">
        <v>667</v>
      </c>
      <c r="D1627" s="1073" t="s">
        <v>2177</v>
      </c>
    </row>
    <row r="1628" customFormat="false" ht="13.5" hidden="false" customHeight="false" outlineLevel="0" collapsed="false">
      <c r="C1628" s="1072" t="s">
        <v>667</v>
      </c>
      <c r="D1628" s="1073" t="s">
        <v>2178</v>
      </c>
    </row>
    <row r="1629" customFormat="false" ht="13.5" hidden="false" customHeight="false" outlineLevel="0" collapsed="false">
      <c r="C1629" s="1072" t="s">
        <v>667</v>
      </c>
      <c r="D1629" s="1073" t="s">
        <v>2179</v>
      </c>
    </row>
    <row r="1630" customFormat="false" ht="13.5" hidden="false" customHeight="false" outlineLevel="0" collapsed="false">
      <c r="C1630" s="1072" t="s">
        <v>667</v>
      </c>
      <c r="D1630" s="1073" t="s">
        <v>2180</v>
      </c>
    </row>
    <row r="1631" customFormat="false" ht="13.5" hidden="false" customHeight="false" outlineLevel="0" collapsed="false">
      <c r="C1631" s="1072" t="s">
        <v>667</v>
      </c>
      <c r="D1631" s="1073" t="s">
        <v>2181</v>
      </c>
    </row>
    <row r="1632" customFormat="false" ht="13.5" hidden="false" customHeight="false" outlineLevel="0" collapsed="false">
      <c r="C1632" s="1072" t="s">
        <v>667</v>
      </c>
      <c r="D1632" s="1073" t="s">
        <v>2182</v>
      </c>
    </row>
    <row r="1633" customFormat="false" ht="13.5" hidden="false" customHeight="false" outlineLevel="0" collapsed="false">
      <c r="C1633" s="1072" t="s">
        <v>667</v>
      </c>
      <c r="D1633" s="1073" t="s">
        <v>2183</v>
      </c>
    </row>
    <row r="1634" customFormat="false" ht="13.5" hidden="false" customHeight="false" outlineLevel="0" collapsed="false">
      <c r="C1634" s="1072" t="s">
        <v>667</v>
      </c>
      <c r="D1634" s="1073" t="s">
        <v>2184</v>
      </c>
    </row>
    <row r="1635" customFormat="false" ht="13.5" hidden="false" customHeight="false" outlineLevel="0" collapsed="false">
      <c r="C1635" s="1072" t="s">
        <v>667</v>
      </c>
      <c r="D1635" s="1073" t="s">
        <v>2185</v>
      </c>
    </row>
    <row r="1636" customFormat="false" ht="13.5" hidden="false" customHeight="false" outlineLevel="0" collapsed="false">
      <c r="C1636" s="1072" t="s">
        <v>667</v>
      </c>
      <c r="D1636" s="1073" t="s">
        <v>2186</v>
      </c>
    </row>
    <row r="1637" customFormat="false" ht="13.5" hidden="false" customHeight="false" outlineLevel="0" collapsed="false">
      <c r="C1637" s="1072" t="s">
        <v>667</v>
      </c>
      <c r="D1637" s="1073" t="s">
        <v>2187</v>
      </c>
    </row>
    <row r="1638" customFormat="false" ht="13.5" hidden="false" customHeight="false" outlineLevel="0" collapsed="false">
      <c r="C1638" s="1072" t="s">
        <v>667</v>
      </c>
      <c r="D1638" s="1073" t="s">
        <v>2188</v>
      </c>
    </row>
    <row r="1639" customFormat="false" ht="13.5" hidden="false" customHeight="false" outlineLevel="0" collapsed="false">
      <c r="C1639" s="1072" t="s">
        <v>667</v>
      </c>
      <c r="D1639" s="1073" t="s">
        <v>2189</v>
      </c>
    </row>
    <row r="1640" customFormat="false" ht="13.5" hidden="false" customHeight="false" outlineLevel="0" collapsed="false">
      <c r="C1640" s="1072" t="s">
        <v>670</v>
      </c>
      <c r="D1640" s="1073" t="s">
        <v>2190</v>
      </c>
    </row>
    <row r="1641" customFormat="false" ht="13.5" hidden="false" customHeight="false" outlineLevel="0" collapsed="false">
      <c r="C1641" s="1072" t="s">
        <v>670</v>
      </c>
      <c r="D1641" s="1073" t="s">
        <v>2191</v>
      </c>
    </row>
    <row r="1642" customFormat="false" ht="13.5" hidden="false" customHeight="false" outlineLevel="0" collapsed="false">
      <c r="C1642" s="1072" t="s">
        <v>670</v>
      </c>
      <c r="D1642" s="1073" t="s">
        <v>2192</v>
      </c>
    </row>
    <row r="1643" customFormat="false" ht="13.5" hidden="false" customHeight="false" outlineLevel="0" collapsed="false">
      <c r="C1643" s="1072" t="s">
        <v>670</v>
      </c>
      <c r="D1643" s="1073" t="s">
        <v>2193</v>
      </c>
    </row>
    <row r="1644" customFormat="false" ht="13.5" hidden="false" customHeight="false" outlineLevel="0" collapsed="false">
      <c r="C1644" s="1072" t="s">
        <v>670</v>
      </c>
      <c r="D1644" s="1073" t="s">
        <v>2194</v>
      </c>
    </row>
    <row r="1645" customFormat="false" ht="13.5" hidden="false" customHeight="false" outlineLevel="0" collapsed="false">
      <c r="C1645" s="1072" t="s">
        <v>670</v>
      </c>
      <c r="D1645" s="1073" t="s">
        <v>2195</v>
      </c>
    </row>
    <row r="1646" customFormat="false" ht="13.5" hidden="false" customHeight="false" outlineLevel="0" collapsed="false">
      <c r="C1646" s="1072" t="s">
        <v>670</v>
      </c>
      <c r="D1646" s="1073" t="s">
        <v>2196</v>
      </c>
    </row>
    <row r="1647" customFormat="false" ht="13.5" hidden="false" customHeight="false" outlineLevel="0" collapsed="false">
      <c r="C1647" s="1072" t="s">
        <v>670</v>
      </c>
      <c r="D1647" s="1073" t="s">
        <v>2197</v>
      </c>
    </row>
    <row r="1648" customFormat="false" ht="13.5" hidden="false" customHeight="false" outlineLevel="0" collapsed="false">
      <c r="C1648" s="1072" t="s">
        <v>670</v>
      </c>
      <c r="D1648" s="1073" t="s">
        <v>2198</v>
      </c>
    </row>
    <row r="1649" customFormat="false" ht="13.5" hidden="false" customHeight="false" outlineLevel="0" collapsed="false">
      <c r="C1649" s="1072" t="s">
        <v>670</v>
      </c>
      <c r="D1649" s="1073" t="s">
        <v>2199</v>
      </c>
    </row>
    <row r="1650" customFormat="false" ht="13.5" hidden="false" customHeight="false" outlineLevel="0" collapsed="false">
      <c r="C1650" s="1072" t="s">
        <v>670</v>
      </c>
      <c r="D1650" s="1073" t="s">
        <v>2200</v>
      </c>
    </row>
    <row r="1651" customFormat="false" ht="13.5" hidden="false" customHeight="false" outlineLevel="0" collapsed="false">
      <c r="C1651" s="1072" t="s">
        <v>670</v>
      </c>
      <c r="D1651" s="1073" t="s">
        <v>2201</v>
      </c>
    </row>
    <row r="1652" customFormat="false" ht="13.5" hidden="false" customHeight="false" outlineLevel="0" collapsed="false">
      <c r="C1652" s="1072" t="s">
        <v>670</v>
      </c>
      <c r="D1652" s="1073" t="s">
        <v>2202</v>
      </c>
    </row>
    <row r="1653" customFormat="false" ht="13.5" hidden="false" customHeight="false" outlineLevel="0" collapsed="false">
      <c r="C1653" s="1072" t="s">
        <v>670</v>
      </c>
      <c r="D1653" s="1073" t="s">
        <v>2203</v>
      </c>
    </row>
    <row r="1654" customFormat="false" ht="13.5" hidden="false" customHeight="false" outlineLevel="0" collapsed="false">
      <c r="C1654" s="1072" t="s">
        <v>670</v>
      </c>
      <c r="D1654" s="1073" t="s">
        <v>2204</v>
      </c>
    </row>
    <row r="1655" customFormat="false" ht="13.5" hidden="false" customHeight="false" outlineLevel="0" collapsed="false">
      <c r="C1655" s="1072" t="s">
        <v>670</v>
      </c>
      <c r="D1655" s="1073" t="s">
        <v>2205</v>
      </c>
    </row>
    <row r="1656" customFormat="false" ht="13.5" hidden="false" customHeight="false" outlineLevel="0" collapsed="false">
      <c r="C1656" s="1072" t="s">
        <v>670</v>
      </c>
      <c r="D1656" s="1073" t="s">
        <v>2206</v>
      </c>
    </row>
    <row r="1657" customFormat="false" ht="13.5" hidden="false" customHeight="false" outlineLevel="0" collapsed="false">
      <c r="C1657" s="1072" t="s">
        <v>670</v>
      </c>
      <c r="D1657" s="1073" t="s">
        <v>2207</v>
      </c>
    </row>
    <row r="1658" customFormat="false" ht="13.5" hidden="false" customHeight="false" outlineLevel="0" collapsed="false">
      <c r="C1658" s="1072" t="s">
        <v>670</v>
      </c>
      <c r="D1658" s="1073" t="s">
        <v>2208</v>
      </c>
    </row>
    <row r="1659" customFormat="false" ht="13.5" hidden="false" customHeight="false" outlineLevel="0" collapsed="false">
      <c r="C1659" s="1072" t="s">
        <v>670</v>
      </c>
      <c r="D1659" s="1073" t="s">
        <v>2209</v>
      </c>
    </row>
    <row r="1660" customFormat="false" ht="13.5" hidden="false" customHeight="false" outlineLevel="0" collapsed="false">
      <c r="C1660" s="1072" t="s">
        <v>670</v>
      </c>
      <c r="D1660" s="1073" t="s">
        <v>2210</v>
      </c>
    </row>
    <row r="1661" customFormat="false" ht="13.5" hidden="false" customHeight="false" outlineLevel="0" collapsed="false">
      <c r="C1661" s="1072" t="s">
        <v>670</v>
      </c>
      <c r="D1661" s="1073" t="s">
        <v>2211</v>
      </c>
    </row>
    <row r="1662" customFormat="false" ht="13.5" hidden="false" customHeight="false" outlineLevel="0" collapsed="false">
      <c r="C1662" s="1072" t="s">
        <v>670</v>
      </c>
      <c r="D1662" s="1073" t="s">
        <v>1211</v>
      </c>
    </row>
    <row r="1663" customFormat="false" ht="13.5" hidden="false" customHeight="false" outlineLevel="0" collapsed="false">
      <c r="C1663" s="1072" t="s">
        <v>670</v>
      </c>
      <c r="D1663" s="1073" t="s">
        <v>2212</v>
      </c>
    </row>
    <row r="1664" customFormat="false" ht="13.5" hidden="false" customHeight="false" outlineLevel="0" collapsed="false">
      <c r="C1664" s="1072" t="s">
        <v>670</v>
      </c>
      <c r="D1664" s="1073" t="s">
        <v>2213</v>
      </c>
    </row>
    <row r="1665" customFormat="false" ht="13.5" hidden="false" customHeight="false" outlineLevel="0" collapsed="false">
      <c r="C1665" s="1072" t="s">
        <v>670</v>
      </c>
      <c r="D1665" s="1073" t="s">
        <v>2214</v>
      </c>
    </row>
    <row r="1666" customFormat="false" ht="13.5" hidden="false" customHeight="false" outlineLevel="0" collapsed="false">
      <c r="C1666" s="1072" t="s">
        <v>673</v>
      </c>
      <c r="D1666" s="1073" t="s">
        <v>2215</v>
      </c>
    </row>
    <row r="1667" customFormat="false" ht="13.5" hidden="false" customHeight="false" outlineLevel="0" collapsed="false">
      <c r="C1667" s="1072" t="s">
        <v>673</v>
      </c>
      <c r="D1667" s="1073" t="s">
        <v>2216</v>
      </c>
    </row>
    <row r="1668" customFormat="false" ht="13.5" hidden="false" customHeight="false" outlineLevel="0" collapsed="false">
      <c r="C1668" s="1072" t="s">
        <v>673</v>
      </c>
      <c r="D1668" s="1073" t="s">
        <v>2217</v>
      </c>
    </row>
    <row r="1669" customFormat="false" ht="13.5" hidden="false" customHeight="false" outlineLevel="0" collapsed="false">
      <c r="C1669" s="1072" t="s">
        <v>673</v>
      </c>
      <c r="D1669" s="1073" t="s">
        <v>2218</v>
      </c>
    </row>
    <row r="1670" customFormat="false" ht="13.5" hidden="false" customHeight="false" outlineLevel="0" collapsed="false">
      <c r="C1670" s="1072" t="s">
        <v>673</v>
      </c>
      <c r="D1670" s="1073" t="s">
        <v>2219</v>
      </c>
    </row>
    <row r="1671" customFormat="false" ht="13.5" hidden="false" customHeight="false" outlineLevel="0" collapsed="false">
      <c r="C1671" s="1072" t="s">
        <v>673</v>
      </c>
      <c r="D1671" s="1073" t="s">
        <v>2220</v>
      </c>
    </row>
    <row r="1672" customFormat="false" ht="13.5" hidden="false" customHeight="false" outlineLevel="0" collapsed="false">
      <c r="C1672" s="1072" t="s">
        <v>673</v>
      </c>
      <c r="D1672" s="1073" t="s">
        <v>2221</v>
      </c>
    </row>
    <row r="1673" customFormat="false" ht="13.5" hidden="false" customHeight="false" outlineLevel="0" collapsed="false">
      <c r="C1673" s="1072" t="s">
        <v>673</v>
      </c>
      <c r="D1673" s="1073" t="s">
        <v>2222</v>
      </c>
    </row>
    <row r="1674" customFormat="false" ht="13.5" hidden="false" customHeight="false" outlineLevel="0" collapsed="false">
      <c r="C1674" s="1072" t="s">
        <v>673</v>
      </c>
      <c r="D1674" s="1073" t="s">
        <v>2223</v>
      </c>
    </row>
    <row r="1675" customFormat="false" ht="13.5" hidden="false" customHeight="false" outlineLevel="0" collapsed="false">
      <c r="C1675" s="1072" t="s">
        <v>673</v>
      </c>
      <c r="D1675" s="1073" t="s">
        <v>2224</v>
      </c>
    </row>
    <row r="1676" customFormat="false" ht="13.5" hidden="false" customHeight="false" outlineLevel="0" collapsed="false">
      <c r="C1676" s="1072" t="s">
        <v>673</v>
      </c>
      <c r="D1676" s="1073" t="s">
        <v>2225</v>
      </c>
    </row>
    <row r="1677" customFormat="false" ht="13.5" hidden="false" customHeight="false" outlineLevel="0" collapsed="false">
      <c r="C1677" s="1072" t="s">
        <v>673</v>
      </c>
      <c r="D1677" s="1073" t="s">
        <v>2226</v>
      </c>
    </row>
    <row r="1678" customFormat="false" ht="13.5" hidden="false" customHeight="false" outlineLevel="0" collapsed="false">
      <c r="C1678" s="1072" t="s">
        <v>673</v>
      </c>
      <c r="D1678" s="1073" t="s">
        <v>2227</v>
      </c>
    </row>
    <row r="1679" customFormat="false" ht="13.5" hidden="false" customHeight="false" outlineLevel="0" collapsed="false">
      <c r="C1679" s="1072" t="s">
        <v>673</v>
      </c>
      <c r="D1679" s="1073" t="s">
        <v>2228</v>
      </c>
    </row>
    <row r="1680" customFormat="false" ht="13.5" hidden="false" customHeight="false" outlineLevel="0" collapsed="false">
      <c r="C1680" s="1072" t="s">
        <v>673</v>
      </c>
      <c r="D1680" s="1073" t="s">
        <v>2229</v>
      </c>
    </row>
    <row r="1681" customFormat="false" ht="13.5" hidden="false" customHeight="false" outlineLevel="0" collapsed="false">
      <c r="C1681" s="1072" t="s">
        <v>673</v>
      </c>
      <c r="D1681" s="1073" t="s">
        <v>2230</v>
      </c>
    </row>
    <row r="1682" customFormat="false" ht="13.5" hidden="false" customHeight="false" outlineLevel="0" collapsed="false">
      <c r="C1682" s="1072" t="s">
        <v>673</v>
      </c>
      <c r="D1682" s="1073" t="s">
        <v>2231</v>
      </c>
    </row>
    <row r="1683" customFormat="false" ht="13.5" hidden="false" customHeight="false" outlineLevel="0" collapsed="false">
      <c r="C1683" s="1072" t="s">
        <v>673</v>
      </c>
      <c r="D1683" s="1073" t="s">
        <v>2232</v>
      </c>
    </row>
    <row r="1684" customFormat="false" ht="13.5" hidden="false" customHeight="false" outlineLevel="0" collapsed="false">
      <c r="C1684" s="1072" t="s">
        <v>673</v>
      </c>
      <c r="D1684" s="1073" t="s">
        <v>2233</v>
      </c>
    </row>
    <row r="1685" customFormat="false" ht="13.5" hidden="false" customHeight="false" outlineLevel="0" collapsed="false">
      <c r="C1685" s="1072" t="s">
        <v>673</v>
      </c>
      <c r="D1685" s="1073" t="s">
        <v>2234</v>
      </c>
    </row>
    <row r="1686" customFormat="false" ht="13.5" hidden="false" customHeight="false" outlineLevel="0" collapsed="false">
      <c r="C1686" s="1072" t="s">
        <v>673</v>
      </c>
      <c r="D1686" s="1073" t="s">
        <v>2235</v>
      </c>
    </row>
    <row r="1687" customFormat="false" ht="13.5" hidden="false" customHeight="false" outlineLevel="0" collapsed="false">
      <c r="C1687" s="1072" t="s">
        <v>673</v>
      </c>
      <c r="D1687" s="1073" t="s">
        <v>2236</v>
      </c>
    </row>
    <row r="1688" customFormat="false" ht="13.5" hidden="false" customHeight="false" outlineLevel="0" collapsed="false">
      <c r="C1688" s="1072" t="s">
        <v>673</v>
      </c>
      <c r="D1688" s="1073" t="s">
        <v>2237</v>
      </c>
    </row>
    <row r="1689" customFormat="false" ht="13.5" hidden="false" customHeight="false" outlineLevel="0" collapsed="false">
      <c r="C1689" s="1072" t="s">
        <v>673</v>
      </c>
      <c r="D1689" s="1073" t="s">
        <v>2238</v>
      </c>
    </row>
    <row r="1690" customFormat="false" ht="13.5" hidden="false" customHeight="false" outlineLevel="0" collapsed="false">
      <c r="C1690" s="1072" t="s">
        <v>673</v>
      </c>
      <c r="D1690" s="1073" t="s">
        <v>2239</v>
      </c>
    </row>
    <row r="1691" customFormat="false" ht="13.5" hidden="false" customHeight="false" outlineLevel="0" collapsed="false">
      <c r="C1691" s="1072" t="s">
        <v>673</v>
      </c>
      <c r="D1691" s="1073" t="s">
        <v>2240</v>
      </c>
    </row>
    <row r="1692" customFormat="false" ht="13.5" hidden="false" customHeight="false" outlineLevel="0" collapsed="false">
      <c r="C1692" s="1072" t="s">
        <v>673</v>
      </c>
      <c r="D1692" s="1073" t="s">
        <v>2241</v>
      </c>
    </row>
    <row r="1693" customFormat="false" ht="13.5" hidden="false" customHeight="false" outlineLevel="0" collapsed="false">
      <c r="C1693" s="1072" t="s">
        <v>673</v>
      </c>
      <c r="D1693" s="1073" t="s">
        <v>2242</v>
      </c>
    </row>
    <row r="1694" customFormat="false" ht="13.5" hidden="false" customHeight="false" outlineLevel="0" collapsed="false">
      <c r="C1694" s="1072" t="s">
        <v>673</v>
      </c>
      <c r="D1694" s="1073" t="s">
        <v>2243</v>
      </c>
    </row>
    <row r="1695" customFormat="false" ht="13.5" hidden="false" customHeight="false" outlineLevel="0" collapsed="false">
      <c r="C1695" s="1072" t="s">
        <v>673</v>
      </c>
      <c r="D1695" s="1073" t="s">
        <v>2244</v>
      </c>
    </row>
    <row r="1696" customFormat="false" ht="13.5" hidden="false" customHeight="false" outlineLevel="0" collapsed="false">
      <c r="C1696" s="1072" t="s">
        <v>673</v>
      </c>
      <c r="D1696" s="1073" t="s">
        <v>2245</v>
      </c>
    </row>
    <row r="1697" customFormat="false" ht="13.5" hidden="false" customHeight="false" outlineLevel="0" collapsed="false">
      <c r="C1697" s="1072" t="s">
        <v>673</v>
      </c>
      <c r="D1697" s="1073" t="s">
        <v>2246</v>
      </c>
    </row>
    <row r="1698" customFormat="false" ht="13.5" hidden="false" customHeight="false" outlineLevel="0" collapsed="false">
      <c r="C1698" s="1072" t="s">
        <v>673</v>
      </c>
      <c r="D1698" s="1073" t="s">
        <v>2247</v>
      </c>
    </row>
    <row r="1699" customFormat="false" ht="13.5" hidden="false" customHeight="false" outlineLevel="0" collapsed="false">
      <c r="C1699" s="1072" t="s">
        <v>673</v>
      </c>
      <c r="D1699" s="1073" t="s">
        <v>2248</v>
      </c>
    </row>
    <row r="1700" customFormat="false" ht="13.5" hidden="false" customHeight="false" outlineLevel="0" collapsed="false">
      <c r="C1700" s="1072" t="s">
        <v>673</v>
      </c>
      <c r="D1700" s="1073" t="s">
        <v>2249</v>
      </c>
    </row>
    <row r="1701" customFormat="false" ht="13.5" hidden="false" customHeight="false" outlineLevel="0" collapsed="false">
      <c r="C1701" s="1072" t="s">
        <v>673</v>
      </c>
      <c r="D1701" s="1073" t="s">
        <v>2250</v>
      </c>
    </row>
    <row r="1702" customFormat="false" ht="13.5" hidden="false" customHeight="false" outlineLevel="0" collapsed="false">
      <c r="C1702" s="1072" t="s">
        <v>673</v>
      </c>
      <c r="D1702" s="1073" t="s">
        <v>2251</v>
      </c>
    </row>
    <row r="1703" customFormat="false" ht="13.5" hidden="false" customHeight="false" outlineLevel="0" collapsed="false">
      <c r="C1703" s="1072" t="s">
        <v>673</v>
      </c>
      <c r="D1703" s="1073" t="s">
        <v>2252</v>
      </c>
    </row>
    <row r="1704" customFormat="false" ht="13.5" hidden="false" customHeight="false" outlineLevel="0" collapsed="false">
      <c r="C1704" s="1072" t="s">
        <v>673</v>
      </c>
      <c r="D1704" s="1073" t="s">
        <v>2253</v>
      </c>
    </row>
    <row r="1705" customFormat="false" ht="13.5" hidden="false" customHeight="false" outlineLevel="0" collapsed="false">
      <c r="C1705" s="1072" t="s">
        <v>673</v>
      </c>
      <c r="D1705" s="1073" t="s">
        <v>2254</v>
      </c>
    </row>
    <row r="1706" customFormat="false" ht="13.5" hidden="false" customHeight="false" outlineLevel="0" collapsed="false">
      <c r="C1706" s="1072" t="s">
        <v>673</v>
      </c>
      <c r="D1706" s="1073" t="s">
        <v>2255</v>
      </c>
    </row>
    <row r="1707" customFormat="false" ht="13.5" hidden="false" customHeight="false" outlineLevel="0" collapsed="false">
      <c r="C1707" s="1072" t="s">
        <v>673</v>
      </c>
      <c r="D1707" s="1073" t="s">
        <v>2256</v>
      </c>
    </row>
    <row r="1708" customFormat="false" ht="13.5" hidden="false" customHeight="false" outlineLevel="0" collapsed="false">
      <c r="C1708" s="1072" t="s">
        <v>673</v>
      </c>
      <c r="D1708" s="1073" t="s">
        <v>2257</v>
      </c>
    </row>
    <row r="1709" customFormat="false" ht="13.5" hidden="false" customHeight="false" outlineLevel="0" collapsed="false">
      <c r="C1709" s="1072" t="s">
        <v>676</v>
      </c>
      <c r="D1709" s="1073" t="s">
        <v>2258</v>
      </c>
    </row>
    <row r="1710" customFormat="false" ht="13.5" hidden="false" customHeight="false" outlineLevel="0" collapsed="false">
      <c r="C1710" s="1072" t="s">
        <v>676</v>
      </c>
      <c r="D1710" s="1073" t="s">
        <v>2259</v>
      </c>
    </row>
    <row r="1711" customFormat="false" ht="13.5" hidden="false" customHeight="false" outlineLevel="0" collapsed="false">
      <c r="C1711" s="1072" t="s">
        <v>676</v>
      </c>
      <c r="D1711" s="1073" t="s">
        <v>2260</v>
      </c>
    </row>
    <row r="1712" customFormat="false" ht="13.5" hidden="false" customHeight="false" outlineLevel="0" collapsed="false">
      <c r="C1712" s="1072" t="s">
        <v>676</v>
      </c>
      <c r="D1712" s="1073" t="s">
        <v>2261</v>
      </c>
    </row>
    <row r="1713" customFormat="false" ht="13.5" hidden="false" customHeight="false" outlineLevel="0" collapsed="false">
      <c r="C1713" s="1072" t="s">
        <v>676</v>
      </c>
      <c r="D1713" s="1073" t="s">
        <v>2262</v>
      </c>
    </row>
    <row r="1714" customFormat="false" ht="13.5" hidden="false" customHeight="false" outlineLevel="0" collapsed="false">
      <c r="C1714" s="1072" t="s">
        <v>676</v>
      </c>
      <c r="D1714" s="1073" t="s">
        <v>2263</v>
      </c>
    </row>
    <row r="1715" customFormat="false" ht="13.5" hidden="false" customHeight="false" outlineLevel="0" collapsed="false">
      <c r="C1715" s="1072" t="s">
        <v>676</v>
      </c>
      <c r="D1715" s="1073" t="s">
        <v>2264</v>
      </c>
    </row>
    <row r="1716" customFormat="false" ht="13.5" hidden="false" customHeight="false" outlineLevel="0" collapsed="false">
      <c r="C1716" s="1072" t="s">
        <v>676</v>
      </c>
      <c r="D1716" s="1073" t="s">
        <v>2265</v>
      </c>
    </row>
    <row r="1717" customFormat="false" ht="13.5" hidden="false" customHeight="false" outlineLevel="0" collapsed="false">
      <c r="C1717" s="1072" t="s">
        <v>676</v>
      </c>
      <c r="D1717" s="1073" t="s">
        <v>2266</v>
      </c>
    </row>
    <row r="1718" customFormat="false" ht="13.5" hidden="false" customHeight="false" outlineLevel="0" collapsed="false">
      <c r="C1718" s="1072" t="s">
        <v>676</v>
      </c>
      <c r="D1718" s="1073" t="s">
        <v>2267</v>
      </c>
    </row>
    <row r="1719" customFormat="false" ht="13.5" hidden="false" customHeight="false" outlineLevel="0" collapsed="false">
      <c r="C1719" s="1072" t="s">
        <v>676</v>
      </c>
      <c r="D1719" s="1073" t="s">
        <v>2268</v>
      </c>
    </row>
    <row r="1720" customFormat="false" ht="13.5" hidden="false" customHeight="false" outlineLevel="0" collapsed="false">
      <c r="C1720" s="1072" t="s">
        <v>676</v>
      </c>
      <c r="D1720" s="1073" t="s">
        <v>2269</v>
      </c>
    </row>
    <row r="1721" customFormat="false" ht="13.5" hidden="false" customHeight="false" outlineLevel="0" collapsed="false">
      <c r="C1721" s="1072" t="s">
        <v>676</v>
      </c>
      <c r="D1721" s="1073" t="s">
        <v>2270</v>
      </c>
    </row>
    <row r="1722" customFormat="false" ht="13.5" hidden="false" customHeight="false" outlineLevel="0" collapsed="false">
      <c r="C1722" s="1072" t="s">
        <v>676</v>
      </c>
      <c r="D1722" s="1073" t="s">
        <v>2271</v>
      </c>
    </row>
    <row r="1723" customFormat="false" ht="13.5" hidden="false" customHeight="false" outlineLevel="0" collapsed="false">
      <c r="C1723" s="1072" t="s">
        <v>676</v>
      </c>
      <c r="D1723" s="1073" t="s">
        <v>2272</v>
      </c>
    </row>
    <row r="1724" customFormat="false" ht="13.5" hidden="false" customHeight="false" outlineLevel="0" collapsed="false">
      <c r="C1724" s="1072" t="s">
        <v>676</v>
      </c>
      <c r="D1724" s="1073" t="s">
        <v>2273</v>
      </c>
    </row>
    <row r="1725" customFormat="false" ht="13.5" hidden="false" customHeight="false" outlineLevel="0" collapsed="false">
      <c r="C1725" s="1072" t="s">
        <v>676</v>
      </c>
      <c r="D1725" s="1073" t="s">
        <v>2274</v>
      </c>
    </row>
    <row r="1726" customFormat="false" ht="13.5" hidden="false" customHeight="false" outlineLevel="0" collapsed="false">
      <c r="C1726" s="1072" t="s">
        <v>676</v>
      </c>
      <c r="D1726" s="1073" t="s">
        <v>2275</v>
      </c>
    </row>
    <row r="1727" customFormat="false" ht="13.5" hidden="false" customHeight="false" outlineLevel="0" collapsed="false">
      <c r="C1727" s="1072" t="s">
        <v>676</v>
      </c>
      <c r="D1727" s="1073" t="s">
        <v>2276</v>
      </c>
    </row>
    <row r="1728" customFormat="false" ht="13.5" hidden="false" customHeight="false" outlineLevel="0" collapsed="false">
      <c r="C1728" s="1072" t="s">
        <v>676</v>
      </c>
      <c r="D1728" s="1073" t="s">
        <v>2277</v>
      </c>
    </row>
    <row r="1729" customFormat="false" ht="13.5" hidden="false" customHeight="false" outlineLevel="0" collapsed="false">
      <c r="C1729" s="1072" t="s">
        <v>676</v>
      </c>
      <c r="D1729" s="1073" t="s">
        <v>2278</v>
      </c>
    </row>
    <row r="1730" customFormat="false" ht="13.5" hidden="false" customHeight="false" outlineLevel="0" collapsed="false">
      <c r="C1730" s="1072" t="s">
        <v>676</v>
      </c>
      <c r="D1730" s="1073" t="s">
        <v>2279</v>
      </c>
    </row>
    <row r="1731" customFormat="false" ht="13.5" hidden="false" customHeight="false" outlineLevel="0" collapsed="false">
      <c r="C1731" s="1072" t="s">
        <v>676</v>
      </c>
      <c r="D1731" s="1073" t="s">
        <v>2280</v>
      </c>
    </row>
    <row r="1732" customFormat="false" ht="13.5" hidden="false" customHeight="false" outlineLevel="0" collapsed="false">
      <c r="C1732" s="1072" t="s">
        <v>676</v>
      </c>
      <c r="D1732" s="1073" t="s">
        <v>2281</v>
      </c>
    </row>
    <row r="1733" customFormat="false" ht="13.5" hidden="false" customHeight="false" outlineLevel="0" collapsed="false">
      <c r="C1733" s="1072" t="s">
        <v>676</v>
      </c>
      <c r="D1733" s="1073" t="s">
        <v>2282</v>
      </c>
    </row>
    <row r="1734" customFormat="false" ht="13.5" hidden="false" customHeight="false" outlineLevel="0" collapsed="false">
      <c r="C1734" s="1072" t="s">
        <v>676</v>
      </c>
      <c r="D1734" s="1073" t="s">
        <v>2283</v>
      </c>
    </row>
    <row r="1735" customFormat="false" ht="13.5" hidden="false" customHeight="false" outlineLevel="0" collapsed="false">
      <c r="C1735" s="1072" t="s">
        <v>676</v>
      </c>
      <c r="D1735" s="1073" t="s">
        <v>2284</v>
      </c>
    </row>
    <row r="1736" customFormat="false" ht="13.5" hidden="false" customHeight="false" outlineLevel="0" collapsed="false">
      <c r="C1736" s="1072" t="s">
        <v>676</v>
      </c>
      <c r="D1736" s="1073" t="s">
        <v>2285</v>
      </c>
    </row>
    <row r="1737" customFormat="false" ht="13.5" hidden="false" customHeight="false" outlineLevel="0" collapsed="false">
      <c r="C1737" s="1072" t="s">
        <v>676</v>
      </c>
      <c r="D1737" s="1073" t="s">
        <v>2286</v>
      </c>
    </row>
    <row r="1738" customFormat="false" ht="13.5" hidden="false" customHeight="false" outlineLevel="0" collapsed="false">
      <c r="C1738" s="1072" t="s">
        <v>676</v>
      </c>
      <c r="D1738" s="1073" t="s">
        <v>2287</v>
      </c>
    </row>
    <row r="1739" customFormat="false" ht="13.5" hidden="false" customHeight="false" outlineLevel="0" collapsed="false">
      <c r="C1739" s="1072" t="s">
        <v>676</v>
      </c>
      <c r="D1739" s="1073" t="s">
        <v>2288</v>
      </c>
    </row>
    <row r="1740" customFormat="false" ht="13.5" hidden="false" customHeight="false" outlineLevel="0" collapsed="false">
      <c r="C1740" s="1072" t="s">
        <v>676</v>
      </c>
      <c r="D1740" s="1073" t="s">
        <v>2289</v>
      </c>
    </row>
    <row r="1741" customFormat="false" ht="13.5" hidden="false" customHeight="false" outlineLevel="0" collapsed="false">
      <c r="C1741" s="1072" t="s">
        <v>676</v>
      </c>
      <c r="D1741" s="1073" t="s">
        <v>2290</v>
      </c>
    </row>
    <row r="1742" customFormat="false" ht="13.5" hidden="false" customHeight="false" outlineLevel="0" collapsed="false">
      <c r="C1742" s="1072" t="s">
        <v>676</v>
      </c>
      <c r="D1742" s="1073" t="s">
        <v>2291</v>
      </c>
    </row>
    <row r="1743" customFormat="false" ht="13.5" hidden="false" customHeight="false" outlineLevel="0" collapsed="false">
      <c r="C1743" s="1072" t="s">
        <v>676</v>
      </c>
      <c r="D1743" s="1073" t="s">
        <v>2292</v>
      </c>
    </row>
    <row r="1744" customFormat="false" ht="13.5" hidden="false" customHeight="false" outlineLevel="0" collapsed="false">
      <c r="C1744" s="1072" t="s">
        <v>676</v>
      </c>
      <c r="D1744" s="1073" t="s">
        <v>2293</v>
      </c>
    </row>
    <row r="1745" customFormat="false" ht="13.5" hidden="false" customHeight="false" outlineLevel="0" collapsed="false">
      <c r="C1745" s="1072" t="s">
        <v>676</v>
      </c>
      <c r="D1745" s="1073" t="s">
        <v>2294</v>
      </c>
    </row>
    <row r="1746" customFormat="false" ht="13.5" hidden="false" customHeight="false" outlineLevel="0" collapsed="false">
      <c r="C1746" s="1072" t="s">
        <v>676</v>
      </c>
      <c r="D1746" s="1073" t="s">
        <v>2295</v>
      </c>
    </row>
    <row r="1747" customFormat="false" ht="13.5" hidden="false" customHeight="false" outlineLevel="0" collapsed="false">
      <c r="C1747" s="1072" t="s">
        <v>676</v>
      </c>
      <c r="D1747" s="1073" t="s">
        <v>2296</v>
      </c>
    </row>
    <row r="1748" customFormat="false" ht="13.5" hidden="false" customHeight="false" outlineLevel="0" collapsed="false">
      <c r="C1748" s="1072" t="s">
        <v>676</v>
      </c>
      <c r="D1748" s="1073" t="s">
        <v>2297</v>
      </c>
    </row>
    <row r="1749" customFormat="false" ht="14.25" hidden="false" customHeight="false" outlineLevel="0" collapsed="false">
      <c r="C1749" s="1079" t="s">
        <v>676</v>
      </c>
      <c r="D1749" s="1086" t="s">
        <v>2298</v>
      </c>
    </row>
  </sheetData>
  <printOptions headings="false" gridLines="false" gridLinesSet="true" horizontalCentered="false" verticalCentered="false"/>
  <pageMargins left="0.7" right="0.7" top="0.75" bottom="0.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LibreOffice/7.2.7.2$Windows_X86_64 LibreOffice_project/8d71d29d553c0f7dcbfa38fbfda25ee34cce99a2</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2021-03-17T09:08:00Z</dcterms:created>
  <dc:creator/>
  <dc:description/>
  <dc:language>ja-JP</dc:language>
  <cp:lastModifiedBy/>
  <dcterms:modified xsi:type="dcterms:W3CDTF">2024-03-21T09:17:09Z</dcterms:modified>
  <cp:revision>0</cp:revision>
  <dc:subject/>
  <dc:title/>
</cp:coreProperties>
</file>

<file path=docProps/custom.xml><?xml version="1.0" encoding="utf-8"?>
<Properties xmlns="http://schemas.openxmlformats.org/officeDocument/2006/custom-properties" xmlns:vt="http://schemas.openxmlformats.org/officeDocument/2006/docPropsVTypes"/>
</file>