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6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drawings/drawing7.xml" ContentType="application/vnd.openxmlformats-officedocument.drawing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drawings/drawing8.xml" ContentType="application/vnd.openxmlformats-officedocument.drawing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drawings/drawing9.xml" ContentType="application/vnd.openxmlformats-officedocument.drawing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codeName="ThisWorkbook"/>
  <mc:AlternateContent xmlns:mc="http://schemas.openxmlformats.org/markup-compatibility/2006">
    <mc:Choice Requires="x15">
      <x15ac:absPath xmlns:x15ac="http://schemas.microsoft.com/office/spreadsheetml/2010/11/ac" url="U:\市民部\課税課\市民税係\01　申告関係全般\10-3 住民税申告書校正\令和6年度住民税申告書\HP用\"/>
    </mc:Choice>
  </mc:AlternateContent>
  <xr:revisionPtr revIDLastSave="0" documentId="13_ncr:1_{9AF6412D-7350-4EA4-A0D9-0FE43C7D2357}" xr6:coauthVersionLast="36" xr6:coauthVersionMax="36" xr10:uidLastSave="{00000000-0000-0000-0000-000000000000}"/>
  <bookViews>
    <workbookView xWindow="0" yWindow="0" windowWidth="20490" windowHeight="7455" tabRatio="843" xr2:uid="{00000000-000D-0000-FFFF-FFFF00000000}"/>
  </bookViews>
  <sheets>
    <sheet name="基本情報" sheetId="1" r:id="rId1"/>
    <sheet name="所得" sheetId="2" r:id="rId2"/>
    <sheet name="源泉" sheetId="4" r:id="rId3"/>
    <sheet name="給与" sheetId="5" r:id="rId4"/>
    <sheet name="事不" sheetId="6" r:id="rId5"/>
    <sheet name="配当" sheetId="7" r:id="rId6"/>
    <sheet name="雑" sheetId="8" r:id="rId7"/>
    <sheet name="総一" sheetId="9" r:id="rId8"/>
    <sheet name="控除" sheetId="3" r:id="rId9"/>
    <sheet name="人的" sheetId="13" r:id="rId10"/>
    <sheet name="物的" sheetId="10" r:id="rId11"/>
    <sheet name="税額" sheetId="14" r:id="rId12"/>
    <sheet name="data" sheetId="11" state="hidden" r:id="rId13"/>
    <sheet name="calc" sheetId="15" state="hidden" r:id="rId14"/>
    <sheet name="更新情報" sheetId="16" state="hidden" r:id="rId15"/>
    <sheet name="申告書" sheetId="12" r:id="rId16"/>
  </sheets>
  <definedNames>
    <definedName name="_xlnm.Print_Area" localSheetId="0">基本情報!$A$1:$I$20</definedName>
    <definedName name="_xlnm.Print_Area" localSheetId="3">給与!$A$1:$AP$18</definedName>
    <definedName name="_xlnm.Print_Area" localSheetId="2">源泉!$B$3:$AI$51</definedName>
    <definedName name="_xlnm.Print_Area" localSheetId="15">申告書!$A$3:$AI$104</definedName>
    <definedName name="_xlnm.Print_Area" localSheetId="9">人的!$A$25:$N$37</definedName>
    <definedName name="_xlnm.Print_Area" localSheetId="11">税額!$A$2:$I$18</definedName>
    <definedName name="摘要" localSheetId="3">給与!#REF!,給与!#REF!</definedName>
    <definedName name="摘要" localSheetId="2">源泉!#REF!,源泉!#REF!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4" i="12" l="1"/>
  <c r="AF95" i="12"/>
  <c r="AF96" i="12"/>
  <c r="AF93" i="12"/>
  <c r="AF92" i="12"/>
  <c r="U63" i="12"/>
  <c r="O92" i="12"/>
  <c r="B5" i="1" l="1"/>
  <c r="O96" i="12" l="1"/>
  <c r="J9" i="12" l="1"/>
  <c r="L88" i="12"/>
  <c r="L85" i="12"/>
  <c r="L82" i="12"/>
  <c r="D18" i="12"/>
  <c r="D17" i="12"/>
  <c r="L18" i="12"/>
  <c r="L17" i="12"/>
  <c r="R29" i="12" l="1"/>
  <c r="R31" i="12"/>
  <c r="O45" i="12"/>
  <c r="M45" i="12"/>
  <c r="N44" i="12"/>
  <c r="M44" i="12"/>
  <c r="O42" i="12"/>
  <c r="M42" i="12"/>
  <c r="N41" i="12"/>
  <c r="M41" i="12"/>
  <c r="O39" i="12"/>
  <c r="M39" i="12"/>
  <c r="N38" i="12"/>
  <c r="M38" i="12"/>
  <c r="M36" i="12"/>
  <c r="O36" i="12"/>
  <c r="N35" i="12"/>
  <c r="M35" i="12"/>
  <c r="G22" i="2" l="1"/>
  <c r="I15" i="2"/>
  <c r="Q4" i="15" l="1"/>
  <c r="Y5" i="15"/>
  <c r="Y6" i="15"/>
  <c r="F9" i="8" l="1"/>
  <c r="E9" i="8"/>
  <c r="F10" i="8"/>
  <c r="E10" i="8"/>
  <c r="K44" i="12" l="1"/>
  <c r="K41" i="12"/>
  <c r="K38" i="12"/>
  <c r="K35" i="12"/>
  <c r="D42" i="12"/>
  <c r="D36" i="12"/>
  <c r="E9" i="6"/>
  <c r="E10" i="6"/>
  <c r="E11" i="6"/>
  <c r="G11" i="6"/>
  <c r="G9" i="6"/>
  <c r="G10" i="6"/>
  <c r="O95" i="12"/>
  <c r="O94" i="12"/>
  <c r="O93" i="12"/>
  <c r="C96" i="12"/>
  <c r="C95" i="12"/>
  <c r="C94" i="12"/>
  <c r="C93" i="12"/>
  <c r="C92" i="12"/>
  <c r="A12" i="12"/>
  <c r="M31" i="12"/>
  <c r="R44" i="12"/>
  <c r="R41" i="12"/>
  <c r="R38" i="12"/>
  <c r="R35" i="12"/>
  <c r="Q31" i="12"/>
  <c r="Q35" i="12"/>
  <c r="Q38" i="12"/>
  <c r="Q41" i="12"/>
  <c r="Q44" i="12"/>
  <c r="P44" i="12"/>
  <c r="P41" i="12"/>
  <c r="P38" i="12"/>
  <c r="P35" i="12"/>
  <c r="P31" i="12"/>
  <c r="Q29" i="12"/>
  <c r="P29" i="12"/>
  <c r="I90" i="12"/>
  <c r="N48" i="12"/>
  <c r="M48" i="12"/>
  <c r="K48" i="12"/>
  <c r="I48" i="12"/>
  <c r="H48" i="12"/>
  <c r="Y11" i="15"/>
  <c r="C48" i="12"/>
  <c r="M6" i="5"/>
  <c r="M7" i="5"/>
  <c r="M8" i="5"/>
  <c r="M9" i="5"/>
  <c r="M10" i="5"/>
  <c r="M11" i="5"/>
  <c r="M12" i="5"/>
  <c r="M13" i="5"/>
  <c r="M14" i="5"/>
  <c r="M15" i="5"/>
  <c r="M5" i="5"/>
  <c r="M4" i="5"/>
  <c r="C6" i="1"/>
  <c r="J5" i="12"/>
  <c r="J12" i="15"/>
  <c r="J11" i="15"/>
  <c r="J10" i="15"/>
  <c r="J9" i="15"/>
  <c r="J8" i="15"/>
  <c r="J7" i="15"/>
  <c r="J6" i="15"/>
  <c r="J5" i="15"/>
  <c r="J4" i="15"/>
  <c r="J3" i="15"/>
  <c r="J1" i="15"/>
  <c r="D29" i="12"/>
  <c r="Z46" i="12"/>
  <c r="P12" i="15"/>
  <c r="P11" i="15"/>
  <c r="P10" i="15"/>
  <c r="L24" i="15" s="1"/>
  <c r="P9" i="15"/>
  <c r="P8" i="15"/>
  <c r="P7" i="15"/>
  <c r="P6" i="15"/>
  <c r="P5" i="15"/>
  <c r="P4" i="15"/>
  <c r="L23" i="15" s="1"/>
  <c r="P3" i="15"/>
  <c r="Y10" i="15"/>
  <c r="C8" i="3"/>
  <c r="AB39" i="12" s="1"/>
  <c r="C9" i="3"/>
  <c r="N50" i="12"/>
  <c r="H50" i="12"/>
  <c r="C50" i="12"/>
  <c r="AB17" i="12"/>
  <c r="AB14" i="12"/>
  <c r="AB26" i="12"/>
  <c r="H36" i="13"/>
  <c r="H33" i="13"/>
  <c r="H30" i="13"/>
  <c r="H27" i="13"/>
  <c r="H24" i="13"/>
  <c r="H21" i="13"/>
  <c r="H18" i="13"/>
  <c r="H15" i="13"/>
  <c r="H9" i="13"/>
  <c r="L52" i="12"/>
  <c r="D52" i="12"/>
  <c r="W51" i="12"/>
  <c r="O32" i="12"/>
  <c r="M32" i="12"/>
  <c r="N31" i="12"/>
  <c r="D45" i="12"/>
  <c r="D39" i="12"/>
  <c r="C44" i="12"/>
  <c r="C43" i="12"/>
  <c r="C41" i="12"/>
  <c r="C40" i="12"/>
  <c r="C38" i="12"/>
  <c r="C37" i="12"/>
  <c r="C35" i="12"/>
  <c r="C34" i="12"/>
  <c r="N12" i="15"/>
  <c r="N11" i="15"/>
  <c r="N10" i="15"/>
  <c r="N9" i="15"/>
  <c r="N8" i="15"/>
  <c r="N7" i="15"/>
  <c r="N6" i="15"/>
  <c r="N5" i="15"/>
  <c r="D9" i="10"/>
  <c r="L16" i="12" s="1"/>
  <c r="O33" i="12"/>
  <c r="F33" i="12"/>
  <c r="F31" i="12"/>
  <c r="F30" i="12"/>
  <c r="L29" i="12"/>
  <c r="K9" i="12"/>
  <c r="A46" i="12"/>
  <c r="M88" i="12"/>
  <c r="M85" i="12"/>
  <c r="J88" i="12"/>
  <c r="D89" i="12"/>
  <c r="C88" i="12"/>
  <c r="C87" i="12"/>
  <c r="J85" i="12"/>
  <c r="D86" i="12"/>
  <c r="C85" i="12"/>
  <c r="C84" i="12"/>
  <c r="O86" i="12"/>
  <c r="O89" i="12"/>
  <c r="N89" i="12"/>
  <c r="L89" i="12"/>
  <c r="N86" i="12"/>
  <c r="L86" i="12"/>
  <c r="N83" i="12"/>
  <c r="L83" i="12"/>
  <c r="M82" i="12"/>
  <c r="J82" i="12"/>
  <c r="R87" i="12"/>
  <c r="R84" i="12"/>
  <c r="R81" i="12"/>
  <c r="O83" i="12"/>
  <c r="D83" i="12"/>
  <c r="C82" i="12"/>
  <c r="C81" i="12"/>
  <c r="L78" i="12"/>
  <c r="F78" i="12"/>
  <c r="L77" i="12"/>
  <c r="F77" i="12"/>
  <c r="L76" i="12"/>
  <c r="F76" i="12"/>
  <c r="U64" i="12"/>
  <c r="U65" i="12"/>
  <c r="U66" i="12"/>
  <c r="Y66" i="12"/>
  <c r="Y65" i="12"/>
  <c r="Y64" i="12"/>
  <c r="Y63" i="12"/>
  <c r="W66" i="12"/>
  <c r="W65" i="12"/>
  <c r="W64" i="12"/>
  <c r="W63" i="12"/>
  <c r="J4" i="12"/>
  <c r="O9" i="12"/>
  <c r="M9" i="12"/>
  <c r="E31" i="10"/>
  <c r="E26" i="10"/>
  <c r="F26" i="10" s="1"/>
  <c r="V29" i="15" s="1"/>
  <c r="V28" i="15" s="1"/>
  <c r="E25" i="10"/>
  <c r="F25" i="10" s="1"/>
  <c r="E24" i="10"/>
  <c r="F24" i="10" s="1"/>
  <c r="V19" i="15" s="1"/>
  <c r="E23" i="10"/>
  <c r="F23" i="10" s="1"/>
  <c r="E22" i="10"/>
  <c r="F22" i="10" s="1"/>
  <c r="V5" i="15" s="1"/>
  <c r="F31" i="10" l="1"/>
  <c r="V37" i="15" s="1"/>
  <c r="L32" i="10"/>
  <c r="L31" i="10"/>
  <c r="L30" i="10"/>
  <c r="E30" i="10" s="1"/>
  <c r="V13" i="15"/>
  <c r="V12" i="15"/>
  <c r="V24" i="15"/>
  <c r="V25" i="15"/>
  <c r="K7" i="15"/>
  <c r="K8" i="15"/>
  <c r="K6" i="15"/>
  <c r="K9" i="15"/>
  <c r="K10" i="15"/>
  <c r="K11" i="15"/>
  <c r="K4" i="15"/>
  <c r="K12" i="15"/>
  <c r="K5" i="15"/>
  <c r="E44" i="10"/>
  <c r="C13" i="3" s="1"/>
  <c r="AB45" i="12" s="1"/>
  <c r="V23" i="15"/>
  <c r="V22" i="15" s="1"/>
  <c r="V30" i="15"/>
  <c r="V31" i="15"/>
  <c r="V17" i="15"/>
  <c r="V18" i="15"/>
  <c r="V16" i="15" s="1"/>
  <c r="V11" i="15"/>
  <c r="V4" i="15"/>
  <c r="V7" i="15"/>
  <c r="V6" i="15"/>
  <c r="M23" i="15"/>
  <c r="L25" i="15"/>
  <c r="M25" i="15" s="1"/>
  <c r="Y9" i="15"/>
  <c r="K3" i="15"/>
  <c r="G9" i="1" s="1"/>
  <c r="M22" i="15"/>
  <c r="M24" i="15"/>
  <c r="L21" i="12"/>
  <c r="D23" i="12"/>
  <c r="L23" i="12"/>
  <c r="D25" i="12"/>
  <c r="D21" i="12"/>
  <c r="F4" i="9"/>
  <c r="R76" i="12" s="1"/>
  <c r="AE67" i="12"/>
  <c r="Z64" i="12"/>
  <c r="AE64" i="12"/>
  <c r="Z65" i="12"/>
  <c r="AE65" i="12"/>
  <c r="Z66" i="12"/>
  <c r="AE66" i="12"/>
  <c r="AE63" i="12"/>
  <c r="Z63" i="12"/>
  <c r="O66" i="12"/>
  <c r="O64" i="12"/>
  <c r="O65" i="12"/>
  <c r="L64" i="12"/>
  <c r="L65" i="12"/>
  <c r="L66" i="12"/>
  <c r="O63" i="12"/>
  <c r="L63" i="12"/>
  <c r="AE57" i="12"/>
  <c r="AE58" i="12"/>
  <c r="AE59" i="12"/>
  <c r="AE60" i="12"/>
  <c r="Z57" i="12"/>
  <c r="Z58" i="12"/>
  <c r="Z59" i="12"/>
  <c r="Z60" i="12"/>
  <c r="U57" i="12"/>
  <c r="U58" i="12"/>
  <c r="U59" i="12"/>
  <c r="U60" i="12"/>
  <c r="O57" i="12"/>
  <c r="O58" i="12"/>
  <c r="O59" i="12"/>
  <c r="O60" i="12"/>
  <c r="L57" i="12"/>
  <c r="L58" i="12"/>
  <c r="L59" i="12"/>
  <c r="L60" i="12"/>
  <c r="AE56" i="12"/>
  <c r="Z56" i="12"/>
  <c r="U56" i="12"/>
  <c r="O56" i="12"/>
  <c r="L56" i="12"/>
  <c r="AC71" i="12"/>
  <c r="AC72" i="12"/>
  <c r="AC73" i="12"/>
  <c r="V71" i="12"/>
  <c r="V72" i="12"/>
  <c r="V73" i="12"/>
  <c r="O71" i="12"/>
  <c r="O72" i="12"/>
  <c r="O73" i="12"/>
  <c r="L71" i="12"/>
  <c r="L72" i="12"/>
  <c r="L73" i="12"/>
  <c r="AC70" i="12"/>
  <c r="V70" i="12"/>
  <c r="O70" i="12"/>
  <c r="L70" i="12"/>
  <c r="D73" i="12"/>
  <c r="D72" i="12"/>
  <c r="D71" i="12"/>
  <c r="D69" i="12"/>
  <c r="G59" i="12"/>
  <c r="G60" i="12"/>
  <c r="G61" i="12"/>
  <c r="G62" i="12"/>
  <c r="G63" i="12"/>
  <c r="G64" i="12"/>
  <c r="G65" i="12"/>
  <c r="G66" i="12"/>
  <c r="G67" i="12"/>
  <c r="G68" i="12"/>
  <c r="E58" i="12"/>
  <c r="E59" i="12"/>
  <c r="E60" i="12"/>
  <c r="E61" i="12"/>
  <c r="E62" i="12"/>
  <c r="E63" i="12"/>
  <c r="E64" i="12"/>
  <c r="E65" i="12"/>
  <c r="E66" i="12"/>
  <c r="E67" i="12"/>
  <c r="E68" i="12"/>
  <c r="B58" i="12"/>
  <c r="B59" i="12"/>
  <c r="B60" i="12"/>
  <c r="B61" i="12"/>
  <c r="B62" i="12"/>
  <c r="B63" i="12"/>
  <c r="B64" i="12"/>
  <c r="B65" i="12"/>
  <c r="B66" i="12"/>
  <c r="B67" i="12"/>
  <c r="B68" i="12"/>
  <c r="E57" i="12"/>
  <c r="B57" i="12"/>
  <c r="G19" i="15"/>
  <c r="G18" i="15"/>
  <c r="G17" i="15"/>
  <c r="F19" i="15"/>
  <c r="F18" i="15"/>
  <c r="F17" i="15"/>
  <c r="E19" i="15"/>
  <c r="E18" i="15"/>
  <c r="E17" i="15"/>
  <c r="G8" i="15"/>
  <c r="F8" i="15"/>
  <c r="E8" i="15"/>
  <c r="G7" i="15"/>
  <c r="F7" i="15"/>
  <c r="E7" i="15"/>
  <c r="G6" i="15"/>
  <c r="F6" i="15"/>
  <c r="E6" i="15"/>
  <c r="G20" i="15"/>
  <c r="G16" i="15"/>
  <c r="F20" i="15"/>
  <c r="F16" i="15"/>
  <c r="E16" i="15"/>
  <c r="E20" i="15"/>
  <c r="G9" i="15"/>
  <c r="G5" i="15"/>
  <c r="F9" i="15"/>
  <c r="F5" i="15"/>
  <c r="E5" i="15"/>
  <c r="E9" i="15"/>
  <c r="E5" i="1"/>
  <c r="J7" i="12"/>
  <c r="J6" i="12"/>
  <c r="S9" i="12"/>
  <c r="AF8" i="12"/>
  <c r="AB8" i="12"/>
  <c r="AB6" i="12"/>
  <c r="AB5" i="12"/>
  <c r="A8" i="12"/>
  <c r="M5" i="12"/>
  <c r="G16" i="14"/>
  <c r="J100" i="12" s="1"/>
  <c r="J101" i="12" s="1"/>
  <c r="G15" i="14"/>
  <c r="J99" i="12" s="1"/>
  <c r="G14" i="14"/>
  <c r="J98" i="12" s="1"/>
  <c r="D17" i="10"/>
  <c r="D18" i="10" s="1"/>
  <c r="C5" i="3" s="1"/>
  <c r="AB36" i="12" s="1"/>
  <c r="C17" i="10"/>
  <c r="E22" i="2"/>
  <c r="AB20" i="12" s="1"/>
  <c r="E23" i="2"/>
  <c r="AB21" i="12" s="1"/>
  <c r="E24" i="2"/>
  <c r="AB22" i="12" s="1"/>
  <c r="E20" i="2"/>
  <c r="AB19" i="12" s="1"/>
  <c r="G20" i="2"/>
  <c r="G19" i="2"/>
  <c r="G17" i="2" s="1"/>
  <c r="E19" i="2"/>
  <c r="AB18" i="12" s="1"/>
  <c r="E9" i="2"/>
  <c r="K13" i="15" l="1"/>
  <c r="L27" i="12"/>
  <c r="V36" i="15"/>
  <c r="V35" i="15" s="1"/>
  <c r="F30" i="10" s="1"/>
  <c r="V34" i="15" s="1"/>
  <c r="F28" i="10" s="1"/>
  <c r="C7" i="3" s="1"/>
  <c r="AB38" i="12" s="1"/>
  <c r="V3" i="15"/>
  <c r="V10" i="15"/>
  <c r="V2" i="15" s="1"/>
  <c r="C12" i="3"/>
  <c r="AB40" i="12" s="1"/>
  <c r="L5" i="15"/>
  <c r="L11" i="15"/>
  <c r="O11" i="15" s="1"/>
  <c r="L8" i="15"/>
  <c r="O8" i="15" s="1"/>
  <c r="L10" i="15"/>
  <c r="O10" i="15" s="1"/>
  <c r="L9" i="15"/>
  <c r="O9" i="15" s="1"/>
  <c r="L7" i="15"/>
  <c r="O7" i="15" s="1"/>
  <c r="L6" i="15"/>
  <c r="O6" i="15" s="1"/>
  <c r="L12" i="15"/>
  <c r="O12" i="15" s="1"/>
  <c r="E21" i="2"/>
  <c r="E17" i="2"/>
  <c r="I20" i="2"/>
  <c r="AB31" i="12" s="1"/>
  <c r="I19" i="2"/>
  <c r="L19" i="12"/>
  <c r="O90" i="12"/>
  <c r="C9" i="10"/>
  <c r="D16" i="12" s="1"/>
  <c r="D10" i="10"/>
  <c r="C4" i="3" s="1"/>
  <c r="AB35" i="12" s="1"/>
  <c r="F5" i="9"/>
  <c r="F6" i="9"/>
  <c r="R78" i="12" s="1"/>
  <c r="H8" i="7"/>
  <c r="E16" i="2" s="1"/>
  <c r="I8" i="7"/>
  <c r="G16" i="2" s="1"/>
  <c r="E12" i="2"/>
  <c r="AB11" i="12" s="1"/>
  <c r="J9" i="6"/>
  <c r="G12" i="2" s="1"/>
  <c r="E13" i="2"/>
  <c r="AB12" i="12" s="1"/>
  <c r="J10" i="6"/>
  <c r="E14" i="2"/>
  <c r="AB13" i="12" s="1"/>
  <c r="J11" i="6"/>
  <c r="G14" i="2" s="1"/>
  <c r="J22" i="6"/>
  <c r="G57" i="12"/>
  <c r="G58" i="12"/>
  <c r="AB15" i="12" l="1"/>
  <c r="I16" i="2"/>
  <c r="D27" i="12"/>
  <c r="F20" i="10"/>
  <c r="O5" i="15"/>
  <c r="L16" i="15" s="1"/>
  <c r="M16" i="15" s="1"/>
  <c r="AB30" i="12"/>
  <c r="R77" i="12"/>
  <c r="C6" i="3"/>
  <c r="AB37" i="12" s="1"/>
  <c r="I14" i="2"/>
  <c r="AB25" i="12" s="1"/>
  <c r="G13" i="2"/>
  <c r="I13" i="2" s="1"/>
  <c r="AB24" i="12" s="1"/>
  <c r="I12" i="2"/>
  <c r="AB23" i="12" s="1"/>
  <c r="L20" i="15"/>
  <c r="M20" i="15" s="1"/>
  <c r="L15" i="15"/>
  <c r="D70" i="12"/>
  <c r="E17" i="5"/>
  <c r="E10" i="2" s="1"/>
  <c r="E8" i="2" s="1"/>
  <c r="B11" i="15" s="1"/>
  <c r="AB27" i="12"/>
  <c r="G4" i="9"/>
  <c r="G6" i="9"/>
  <c r="E3" i="12"/>
  <c r="L19" i="15" l="1"/>
  <c r="M19" i="15" s="1"/>
  <c r="L17" i="15"/>
  <c r="M17" i="15" s="1"/>
  <c r="L18" i="15"/>
  <c r="M18" i="15" s="1"/>
  <c r="H6" i="9"/>
  <c r="X78" i="12"/>
  <c r="H5" i="9"/>
  <c r="AD77" i="12" s="1"/>
  <c r="X76" i="12"/>
  <c r="B9" i="15"/>
  <c r="B8" i="15"/>
  <c r="B10" i="15"/>
  <c r="B12" i="15"/>
  <c r="B3" i="15"/>
  <c r="I8" i="2"/>
  <c r="AB16" i="12"/>
  <c r="G24" i="2"/>
  <c r="G21" i="2"/>
  <c r="H4" i="9"/>
  <c r="C11" i="3" l="1"/>
  <c r="AB42" i="12" s="1"/>
  <c r="F11" i="15"/>
  <c r="E13" i="15" s="1"/>
  <c r="B16" i="15"/>
  <c r="I23" i="2"/>
  <c r="I22" i="2"/>
  <c r="AD76" i="12"/>
  <c r="I24" i="2"/>
  <c r="AD78" i="12"/>
  <c r="H7" i="9"/>
  <c r="E2" i="15" l="1"/>
  <c r="I18" i="2" s="1"/>
  <c r="I21" i="2"/>
  <c r="AD79" i="12"/>
  <c r="AB33" i="12"/>
  <c r="I17" i="2" l="1"/>
  <c r="AB29" i="12" l="1"/>
  <c r="AB32" i="12" s="1"/>
  <c r="B17" i="15"/>
  <c r="B18" i="15" s="1"/>
  <c r="AB28" i="12" s="1"/>
  <c r="AB34" i="12" l="1"/>
  <c r="AB43" i="12" s="1"/>
  <c r="E35" i="10"/>
  <c r="C14" i="3" s="1"/>
  <c r="AB46" i="12" s="1"/>
  <c r="P15" i="15" l="1"/>
  <c r="M27" i="15" s="1"/>
  <c r="C10" i="3" s="1"/>
  <c r="AB41" i="12" s="1"/>
  <c r="AB44" i="12" s="1"/>
  <c r="AB47" i="12" s="1"/>
  <c r="P21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富津市</author>
  </authors>
  <commentList>
    <comment ref="AB40" authorId="0" shapeId="0" xr:uid="{00000000-0006-0000-0E00-000001000000}">
      <text>
        <r>
          <rPr>
            <b/>
            <sz val="9"/>
            <color indexed="81"/>
            <rFont val="BIZ UDゴシック"/>
            <family val="3"/>
            <charset val="128"/>
          </rPr>
          <t>勤労学生控除：260,000円
障害者控除
　普　　通：260,000円
　特　　別：300,000円
　同居特別：530,000円</t>
        </r>
      </text>
    </comment>
    <comment ref="AB42" authorId="0" shapeId="0" xr:uid="{00000000-0006-0000-0E00-000002000000}">
      <text>
        <r>
          <rPr>
            <b/>
            <sz val="9"/>
            <color indexed="81"/>
            <rFont val="BIZ UDゴシック"/>
            <family val="3"/>
            <charset val="128"/>
          </rPr>
          <t>一　　般：330,000円
特　　定：450,000円
老　　人：380,000円
同居老親：450,000円</t>
        </r>
      </text>
    </comment>
  </commentList>
</comments>
</file>

<file path=xl/sharedStrings.xml><?xml version="1.0" encoding="utf-8"?>
<sst xmlns="http://schemas.openxmlformats.org/spreadsheetml/2006/main" count="1027" uniqueCount="650">
  <si>
    <t>控除</t>
    <rPh sb="0" eb="2">
      <t>コウジョ</t>
    </rPh>
    <phoneticPr fontId="3"/>
  </si>
  <si>
    <t>総合譲渡・一時</t>
    <rPh sb="0" eb="2">
      <t>ソウゴウ</t>
    </rPh>
    <rPh sb="2" eb="4">
      <t>ジョウト</t>
    </rPh>
    <rPh sb="5" eb="7">
      <t>イチジ</t>
    </rPh>
    <phoneticPr fontId="3"/>
  </si>
  <si>
    <t>雑</t>
    <rPh sb="0" eb="1">
      <t>ザツ</t>
    </rPh>
    <phoneticPr fontId="3"/>
  </si>
  <si>
    <t>配当</t>
    <rPh sb="0" eb="2">
      <t>ハイトウ</t>
    </rPh>
    <phoneticPr fontId="3"/>
  </si>
  <si>
    <t>給与</t>
    <rPh sb="0" eb="2">
      <t>キュウヨ</t>
    </rPh>
    <phoneticPr fontId="3"/>
  </si>
  <si>
    <t>所得</t>
    <rPh sb="0" eb="2">
      <t>ショトク</t>
    </rPh>
    <phoneticPr fontId="3"/>
  </si>
  <si>
    <t>電話番号</t>
    <rPh sb="0" eb="2">
      <t>デンワ</t>
    </rPh>
    <rPh sb="2" eb="4">
      <t>バンゴウ</t>
    </rPh>
    <phoneticPr fontId="3"/>
  </si>
  <si>
    <t>本人との関係</t>
    <rPh sb="0" eb="2">
      <t>ホンニン</t>
    </rPh>
    <rPh sb="4" eb="6">
      <t>カンケイ</t>
    </rPh>
    <phoneticPr fontId="3"/>
  </si>
  <si>
    <t>氏名</t>
    <rPh sb="0" eb="2">
      <t>シメイ</t>
    </rPh>
    <phoneticPr fontId="3"/>
  </si>
  <si>
    <t>個人番号</t>
    <rPh sb="0" eb="2">
      <t>コジン</t>
    </rPh>
    <rPh sb="2" eb="4">
      <t>バンゴウ</t>
    </rPh>
    <phoneticPr fontId="3"/>
  </si>
  <si>
    <t>生年月日</t>
    <rPh sb="0" eb="2">
      <t>セイネン</t>
    </rPh>
    <rPh sb="2" eb="4">
      <t>ガッピ</t>
    </rPh>
    <phoneticPr fontId="3"/>
  </si>
  <si>
    <t>フリガナ</t>
    <phoneticPr fontId="3"/>
  </si>
  <si>
    <t>１月１日現在の住所</t>
    <rPh sb="1" eb="2">
      <t>ガツ</t>
    </rPh>
    <rPh sb="3" eb="4">
      <t>ニチ</t>
    </rPh>
    <rPh sb="4" eb="6">
      <t>ゲンザイ</t>
    </rPh>
    <rPh sb="7" eb="9">
      <t>ジュウショ</t>
    </rPh>
    <phoneticPr fontId="3"/>
  </si>
  <si>
    <t>現住所</t>
    <rPh sb="0" eb="3">
      <t>ゲンジュウショ</t>
    </rPh>
    <phoneticPr fontId="3"/>
  </si>
  <si>
    <t>基本情報</t>
    <rPh sb="0" eb="2">
      <t>キホン</t>
    </rPh>
    <rPh sb="2" eb="4">
      <t>ジョウホウ</t>
    </rPh>
    <phoneticPr fontId="3"/>
  </si>
  <si>
    <t>地震保険料</t>
    <rPh sb="0" eb="2">
      <t>ジシン</t>
    </rPh>
    <rPh sb="2" eb="5">
      <t>ホケンリョウ</t>
    </rPh>
    <phoneticPr fontId="3"/>
  </si>
  <si>
    <t>雑損控除</t>
    <rPh sb="0" eb="2">
      <t>ザッソン</t>
    </rPh>
    <rPh sb="2" eb="4">
      <t>コウジョ</t>
    </rPh>
    <phoneticPr fontId="3"/>
  </si>
  <si>
    <t>医療費控除</t>
    <rPh sb="0" eb="3">
      <t>イリョウヒ</t>
    </rPh>
    <rPh sb="3" eb="5">
      <t>コウジョ</t>
    </rPh>
    <phoneticPr fontId="3"/>
  </si>
  <si>
    <t>寄附金控除</t>
    <rPh sb="0" eb="3">
      <t>キフキン</t>
    </rPh>
    <rPh sb="3" eb="5">
      <t>コウジョ</t>
    </rPh>
    <phoneticPr fontId="3"/>
  </si>
  <si>
    <t>令和３年</t>
    <rPh sb="0" eb="2">
      <t>レイワ</t>
    </rPh>
    <rPh sb="3" eb="4">
      <t>ネン</t>
    </rPh>
    <phoneticPr fontId="3"/>
  </si>
  <si>
    <t>令和４年</t>
    <rPh sb="0" eb="2">
      <t>レイワ</t>
    </rPh>
    <rPh sb="3" eb="4">
      <t>ネン</t>
    </rPh>
    <phoneticPr fontId="3"/>
  </si>
  <si>
    <t>中の所得分の申告書を作成する</t>
    <rPh sb="0" eb="1">
      <t>ナカ</t>
    </rPh>
    <rPh sb="2" eb="4">
      <t>ショトク</t>
    </rPh>
    <rPh sb="4" eb="5">
      <t>ブン</t>
    </rPh>
    <rPh sb="6" eb="8">
      <t>シンコク</t>
    </rPh>
    <rPh sb="8" eb="9">
      <t>ショ</t>
    </rPh>
    <rPh sb="10" eb="12">
      <t>サクセイ</t>
    </rPh>
    <phoneticPr fontId="3"/>
  </si>
  <si>
    <t>所得があった</t>
    <rPh sb="0" eb="2">
      <t>ショトク</t>
    </rPh>
    <phoneticPr fontId="3"/>
  </si>
  <si>
    <t>扶養されていた</t>
    <rPh sb="0" eb="2">
      <t>フヨウ</t>
    </rPh>
    <phoneticPr fontId="3"/>
  </si>
  <si>
    <t>➡</t>
    <phoneticPr fontId="3"/>
  </si>
  <si>
    <t>課税される所得はなかった</t>
    <rPh sb="0" eb="2">
      <t>カゼイ</t>
    </rPh>
    <rPh sb="5" eb="7">
      <t>ショトク</t>
    </rPh>
    <phoneticPr fontId="3"/>
  </si>
  <si>
    <t>生活保護を受給していた</t>
    <rPh sb="0" eb="2">
      <t>セイカツ</t>
    </rPh>
    <rPh sb="2" eb="4">
      <t>ホゴ</t>
    </rPh>
    <rPh sb="5" eb="7">
      <t>ジュキュウ</t>
    </rPh>
    <phoneticPr fontId="3"/>
  </si>
  <si>
    <t>預金等で生活していた</t>
    <rPh sb="0" eb="2">
      <t>ヨキン</t>
    </rPh>
    <rPh sb="2" eb="3">
      <t>トウ</t>
    </rPh>
    <rPh sb="4" eb="6">
      <t>セイカツ</t>
    </rPh>
    <phoneticPr fontId="3"/>
  </si>
  <si>
    <t>その他（病気療養中など）</t>
    <rPh sb="2" eb="3">
      <t>タ</t>
    </rPh>
    <rPh sb="4" eb="6">
      <t>ビョウキ</t>
    </rPh>
    <rPh sb="6" eb="9">
      <t>リョウヨウチュウ</t>
    </rPh>
    <phoneticPr fontId="3"/>
  </si>
  <si>
    <t>事業</t>
    <rPh sb="0" eb="2">
      <t>ジギョウ</t>
    </rPh>
    <phoneticPr fontId="3"/>
  </si>
  <si>
    <t>源泉徴収票分</t>
    <rPh sb="0" eb="2">
      <t>ゲンセン</t>
    </rPh>
    <rPh sb="2" eb="5">
      <t>チョウシュウヒョウ</t>
    </rPh>
    <rPh sb="5" eb="6">
      <t>ブン</t>
    </rPh>
    <phoneticPr fontId="3"/>
  </si>
  <si>
    <t>源泉徴収票以外</t>
    <rPh sb="0" eb="2">
      <t>ゲンセン</t>
    </rPh>
    <rPh sb="2" eb="5">
      <t>チョウシュウヒョウ</t>
    </rPh>
    <rPh sb="5" eb="7">
      <t>イガイ</t>
    </rPh>
    <phoneticPr fontId="3"/>
  </si>
  <si>
    <t>給与所得</t>
    <rPh sb="0" eb="2">
      <t>キュウヨ</t>
    </rPh>
    <rPh sb="2" eb="4">
      <t>ショトク</t>
    </rPh>
    <phoneticPr fontId="3"/>
  </si>
  <si>
    <t>事業所得</t>
    <rPh sb="0" eb="2">
      <t>ジギョウ</t>
    </rPh>
    <rPh sb="2" eb="4">
      <t>ショトク</t>
    </rPh>
    <phoneticPr fontId="3"/>
  </si>
  <si>
    <t>不動産所得</t>
    <rPh sb="0" eb="3">
      <t>フドウサン</t>
    </rPh>
    <rPh sb="3" eb="5">
      <t>ショトク</t>
    </rPh>
    <phoneticPr fontId="3"/>
  </si>
  <si>
    <t>配当所得</t>
    <rPh sb="0" eb="2">
      <t>ハイトウ</t>
    </rPh>
    <rPh sb="2" eb="4">
      <t>ショトク</t>
    </rPh>
    <phoneticPr fontId="3"/>
  </si>
  <si>
    <t>雑所得</t>
    <rPh sb="0" eb="1">
      <t>ザツ</t>
    </rPh>
    <rPh sb="1" eb="3">
      <t>ショトク</t>
    </rPh>
    <phoneticPr fontId="3"/>
  </si>
  <si>
    <t>収入金額</t>
    <rPh sb="0" eb="2">
      <t>シュウニュウ</t>
    </rPh>
    <rPh sb="2" eb="4">
      <t>キンガク</t>
    </rPh>
    <phoneticPr fontId="3"/>
  </si>
  <si>
    <t>控除額</t>
    <rPh sb="0" eb="2">
      <t>コウジョ</t>
    </rPh>
    <rPh sb="2" eb="3">
      <t>ガク</t>
    </rPh>
    <phoneticPr fontId="3"/>
  </si>
  <si>
    <t>所得金額</t>
    <rPh sb="0" eb="2">
      <t>ショトク</t>
    </rPh>
    <rPh sb="2" eb="4">
      <t>キンガク</t>
    </rPh>
    <phoneticPr fontId="3"/>
  </si>
  <si>
    <t>収入額</t>
    <rPh sb="0" eb="2">
      <t>シュウニュウ</t>
    </rPh>
    <rPh sb="2" eb="3">
      <t>ガク</t>
    </rPh>
    <phoneticPr fontId="3"/>
  </si>
  <si>
    <t>所得額</t>
    <rPh sb="0" eb="2">
      <t>ショトク</t>
    </rPh>
    <rPh sb="2" eb="3">
      <t>ガク</t>
    </rPh>
    <phoneticPr fontId="3"/>
  </si>
  <si>
    <t>公的年金等</t>
    <rPh sb="0" eb="2">
      <t>コウテキ</t>
    </rPh>
    <rPh sb="2" eb="4">
      <t>ネンキン</t>
    </rPh>
    <rPh sb="4" eb="5">
      <t>トウ</t>
    </rPh>
    <phoneticPr fontId="3"/>
  </si>
  <si>
    <t>営業等</t>
    <rPh sb="0" eb="2">
      <t>エイギョウ</t>
    </rPh>
    <rPh sb="2" eb="3">
      <t>トウ</t>
    </rPh>
    <phoneticPr fontId="3"/>
  </si>
  <si>
    <t>農業</t>
    <rPh sb="0" eb="2">
      <t>ノウギョウ</t>
    </rPh>
    <phoneticPr fontId="3"/>
  </si>
  <si>
    <t>（電話）</t>
    <rPh sb="1" eb="3">
      <t>デンワ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</si>
  <si>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</si>
  <si>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3"/>
  </si>
  <si>
    <t>個人番号又は
法人番号</t>
    <rPh sb="0" eb="4">
      <t>コジンバンゴウ</t>
    </rPh>
    <rPh sb="4" eb="5">
      <t>マタ</t>
    </rPh>
    <rPh sb="7" eb="9">
      <t>ホウジン</t>
    </rPh>
    <rPh sb="9" eb="11">
      <t>バンゴウ</t>
    </rPh>
    <phoneticPr fontId="3"/>
  </si>
  <si>
    <t>支払者</t>
    <rPh sb="0" eb="2">
      <t>シハライ</t>
    </rPh>
    <rPh sb="2" eb="3">
      <t>シャ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</si>
  <si>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</si>
  <si>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</si>
  <si>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</si>
  <si>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元号</t>
    <rPh sb="0" eb="2">
      <t>ゲンゴウ</t>
    </rPh>
    <phoneticPr fontId="3"/>
  </si>
  <si>
    <t>退職</t>
    <rPh sb="0" eb="2">
      <t>タイショク</t>
    </rPh>
    <phoneticPr fontId="3"/>
  </si>
  <si>
    <t>就職</t>
    <rPh sb="0" eb="2">
      <t>シュウショク</t>
    </rPh>
    <phoneticPr fontId="3"/>
  </si>
  <si>
    <t>その他</t>
    <rPh sb="2" eb="3">
      <t>タ</t>
    </rPh>
    <phoneticPr fontId="3"/>
  </si>
  <si>
    <t>特別</t>
    <rPh sb="0" eb="2">
      <t>トクベツ</t>
    </rPh>
    <phoneticPr fontId="3"/>
  </si>
  <si>
    <t>受給者生年月日</t>
  </si>
  <si>
    <t>中途就・退職</t>
    <rPh sb="0" eb="2">
      <t>チュウト</t>
    </rPh>
    <rPh sb="2" eb="3">
      <t>シュウ</t>
    </rPh>
    <rPh sb="4" eb="6">
      <t>タイショク</t>
    </rPh>
    <phoneticPr fontId="3"/>
  </si>
  <si>
    <t>勤労学生</t>
    <phoneticPr fontId="3"/>
  </si>
  <si>
    <t>ひとり親</t>
    <phoneticPr fontId="3"/>
  </si>
  <si>
    <t>寡婦</t>
    <phoneticPr fontId="3"/>
  </si>
  <si>
    <t>本人が障害者</t>
    <rPh sb="0" eb="2">
      <t>ホンニン</t>
    </rPh>
    <rPh sb="3" eb="6">
      <t>ショウガイシャ</t>
    </rPh>
    <phoneticPr fontId="3"/>
  </si>
  <si>
    <t>乙欄</t>
  </si>
  <si>
    <t>災害者</t>
  </si>
  <si>
    <t>死亡退職</t>
  </si>
  <si>
    <t>外国人</t>
  </si>
  <si>
    <t>未成年者</t>
    <rPh sb="0" eb="4">
      <t>ミセイネンシャ</t>
    </rPh>
    <phoneticPr fontId="3"/>
  </si>
  <si>
    <t>区分</t>
    <rPh sb="0" eb="2">
      <t>クブン</t>
    </rPh>
    <phoneticPr fontId="3"/>
  </si>
  <si>
    <t>(フリガナ)</t>
    <phoneticPr fontId="3"/>
  </si>
  <si>
    <t>(フリガナ)</t>
    <phoneticPr fontId="3"/>
  </si>
  <si>
    <t>16歳未満の扶養親族</t>
    <rPh sb="2" eb="5">
      <t>サイミマン</t>
    </rPh>
    <rPh sb="6" eb="8">
      <t>フヨウ</t>
    </rPh>
    <rPh sb="8" eb="10">
      <t>シンゾク</t>
    </rPh>
    <phoneticPr fontId="3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</si>
  <si>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3"/>
  </si>
  <si>
    <t>円</t>
    <phoneticPr fontId="3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</si>
  <si>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3"/>
  </si>
  <si>
    <t>円</t>
  </si>
  <si>
    <t>基礎控除の額</t>
    <rPh sb="0" eb="2">
      <t>キソ</t>
    </rPh>
    <rPh sb="2" eb="4">
      <t>コウジョ</t>
    </rPh>
    <rPh sb="5" eb="6">
      <t>ガク</t>
    </rPh>
    <phoneticPr fontId="3"/>
  </si>
  <si>
    <t>旧長期損害保険料等の金額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rPh sb="8" eb="9">
      <t>トウ</t>
    </rPh>
    <rPh sb="10" eb="12">
      <t>キンガク</t>
    </rPh>
    <phoneticPr fontId="3"/>
  </si>
  <si>
    <t>円</t>
    <rPh sb="0" eb="1">
      <t>エン</t>
    </rPh>
    <phoneticPr fontId="3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</si>
  <si>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トウ</t>
    </rPh>
    <rPh sb="9" eb="11">
      <t>キンガク</t>
    </rPh>
    <phoneticPr fontId="3"/>
  </si>
  <si>
    <t>配偶者の
合計所得</t>
    <rPh sb="0" eb="3">
      <t>ハイグウシャ</t>
    </rPh>
    <rPh sb="5" eb="7">
      <t>ゴウケイ</t>
    </rPh>
    <rPh sb="7" eb="9">
      <t>ショトク</t>
    </rPh>
    <phoneticPr fontId="3"/>
  </si>
  <si>
    <t>区分</t>
    <phoneticPr fontId="3"/>
  </si>
  <si>
    <t>(源泉・特別)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3"/>
  </si>
  <si>
    <t>住宅借入金等
年末残高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3"/>
  </si>
  <si>
    <t>住宅借入金等
特別控除区分
（２回目）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3"/>
  </si>
  <si>
    <t>居住開始年月日（２回目）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</si>
  <si>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3"/>
  </si>
  <si>
    <t>住宅借入金等
年末残高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ネンマツ</t>
    </rPh>
    <rPh sb="9" eb="11">
      <t>ザンダカ</t>
    </rPh>
    <rPh sb="14" eb="16">
      <t>カイメ</t>
    </rPh>
    <phoneticPr fontId="3"/>
  </si>
  <si>
    <t>住宅借入金等
特別控除区分
（１回目）</t>
    <rPh sb="0" eb="2">
      <t>ジュウタク</t>
    </rPh>
    <rPh sb="2" eb="4">
      <t>カリイレ</t>
    </rPh>
    <rPh sb="4" eb="5">
      <t>キン</t>
    </rPh>
    <rPh sb="5" eb="6">
      <t>トウ</t>
    </rPh>
    <rPh sb="7" eb="9">
      <t>トクベツ</t>
    </rPh>
    <rPh sb="9" eb="11">
      <t>コウジョ</t>
    </rPh>
    <rPh sb="11" eb="13">
      <t>クブン</t>
    </rPh>
    <rPh sb="16" eb="18">
      <t>カイメ</t>
    </rPh>
    <phoneticPr fontId="3"/>
  </si>
  <si>
    <t>居住開始年月日（１回目）</t>
    <rPh sb="0" eb="2">
      <t>キョジュウ</t>
    </rPh>
    <rPh sb="2" eb="4">
      <t>カイシ</t>
    </rPh>
    <rPh sb="4" eb="7">
      <t>ネンガッピ</t>
    </rPh>
    <rPh sb="9" eb="11">
      <t>カイメ</t>
    </rPh>
    <phoneticPr fontId="3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</si>
  <si>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3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</si>
  <si>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3"/>
  </si>
  <si>
    <t>介護医療
保険料
の金額</t>
    <rPh sb="0" eb="2">
      <t>カイゴ</t>
    </rPh>
    <rPh sb="2" eb="4">
      <t>イリョウ</t>
    </rPh>
    <rPh sb="5" eb="7">
      <t>ホケン</t>
    </rPh>
    <rPh sb="7" eb="8">
      <t>リョウ</t>
    </rPh>
    <rPh sb="10" eb="12">
      <t>キンガク</t>
    </rPh>
    <phoneticPr fontId="3"/>
  </si>
  <si>
    <t>旧生命
保険料
の金額</t>
    <rPh sb="0" eb="1">
      <t>キュウ</t>
    </rPh>
    <rPh sb="1" eb="3">
      <t>セイメイ</t>
    </rPh>
    <rPh sb="4" eb="6">
      <t>ホケン</t>
    </rPh>
    <rPh sb="6" eb="7">
      <t>リョウ</t>
    </rPh>
    <rPh sb="9" eb="11">
      <t>キンガク</t>
    </rPh>
    <phoneticPr fontId="3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</si>
  <si>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3"/>
  </si>
  <si>
    <t>（摘要）</t>
    <rPh sb="1" eb="3">
      <t>テキヨウ</t>
    </rPh>
    <phoneticPr fontId="3"/>
  </si>
  <si>
    <t>内</t>
    <rPh sb="0" eb="1">
      <t>ウチ</t>
    </rPh>
    <phoneticPr fontId="3"/>
  </si>
  <si>
    <t>住宅借入金等特別控除の額</t>
    <rPh sb="0" eb="2">
      <t>ジュウタク</t>
    </rPh>
    <rPh sb="2" eb="4">
      <t>カリイレ</t>
    </rPh>
    <rPh sb="4" eb="5">
      <t>キン</t>
    </rPh>
    <rPh sb="5" eb="6">
      <t>トウ</t>
    </rPh>
    <rPh sb="6" eb="8">
      <t>トクベツ</t>
    </rPh>
    <rPh sb="8" eb="10">
      <t>コウジョ</t>
    </rPh>
    <rPh sb="11" eb="12">
      <t>ガク</t>
    </rPh>
    <phoneticPr fontId="3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</si>
  <si>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3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</si>
  <si>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3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</si>
  <si>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3"/>
  </si>
  <si>
    <t>人</t>
    <rPh sb="0" eb="1">
      <t>ニン</t>
    </rPh>
    <phoneticPr fontId="3"/>
  </si>
  <si>
    <t>従人</t>
    <rPh sb="0" eb="1">
      <t>シタガ</t>
    </rPh>
    <rPh sb="1" eb="2">
      <t>ニン</t>
    </rPh>
    <phoneticPr fontId="3"/>
  </si>
  <si>
    <t>従有</t>
    <rPh sb="0" eb="1">
      <t>シタガ</t>
    </rPh>
    <rPh sb="1" eb="2">
      <t>アリ</t>
    </rPh>
    <phoneticPr fontId="3"/>
  </si>
  <si>
    <t>有</t>
    <rPh sb="0" eb="1">
      <t>アリ</t>
    </rPh>
    <phoneticPr fontId="3"/>
  </si>
  <si>
    <t>老人</t>
    <rPh sb="0" eb="2">
      <t>ロウジン</t>
    </rPh>
    <phoneticPr fontId="3"/>
  </si>
  <si>
    <t>特定</t>
    <rPh sb="0" eb="2">
      <t>トクテイ</t>
    </rPh>
    <phoneticPr fontId="3"/>
  </si>
  <si>
    <t>の有無等　</t>
    <rPh sb="3" eb="4">
      <t>トウ</t>
    </rPh>
    <phoneticPr fontId="3"/>
  </si>
  <si>
    <t>（本人を除く。）</t>
    <rPh sb="1" eb="3">
      <t>ホンニン</t>
    </rPh>
    <rPh sb="4" eb="5">
      <t>ノゾ</t>
    </rPh>
    <phoneticPr fontId="3"/>
  </si>
  <si>
    <t>（配偶者を除く。）</t>
    <rPh sb="1" eb="4">
      <t>ハイグウシャ</t>
    </rPh>
    <rPh sb="5" eb="6">
      <t>ノゾ</t>
    </rPh>
    <phoneticPr fontId="3"/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</si>
  <si>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3"/>
  </si>
  <si>
    <t>障害者の数</t>
    <rPh sb="0" eb="3">
      <t>ショウガイシャ</t>
    </rPh>
    <rPh sb="4" eb="5">
      <t>カズ</t>
    </rPh>
    <phoneticPr fontId="3"/>
  </si>
  <si>
    <t>16歳未満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3"/>
  </si>
  <si>
    <t>控除対象扶養親族の数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phoneticPr fontId="3"/>
  </si>
  <si>
    <t>配偶者(特別)
控除の額</t>
    <rPh sb="0" eb="2">
      <t>ハイグウ</t>
    </rPh>
    <rPh sb="2" eb="3">
      <t>シャ</t>
    </rPh>
    <rPh sb="4" eb="6">
      <t>トクベツ</t>
    </rPh>
    <rPh sb="8" eb="10">
      <t>コウジョ</t>
    </rPh>
    <rPh sb="11" eb="12">
      <t>ガク</t>
    </rPh>
    <phoneticPr fontId="3"/>
  </si>
  <si>
    <t>(源泉)控除対象配偶者</t>
    <rPh sb="1" eb="3">
      <t>ゲンセン</t>
    </rPh>
    <rPh sb="4" eb="6">
      <t>コウジョ</t>
    </rPh>
    <rPh sb="6" eb="8">
      <t>タイショウ</t>
    </rPh>
    <rPh sb="8" eb="11">
      <t>ハイグウシャ</t>
    </rPh>
    <phoneticPr fontId="3"/>
  </si>
  <si>
    <t>給料・賞与</t>
    <rPh sb="0" eb="2">
      <t>キュウリョウ</t>
    </rPh>
    <rPh sb="3" eb="5">
      <t>ショウヨ</t>
    </rPh>
    <phoneticPr fontId="3"/>
  </si>
  <si>
    <t>（調整控除後）</t>
    <rPh sb="1" eb="3">
      <t>チョウセイ</t>
    </rPh>
    <rPh sb="3" eb="5">
      <t>コウジョ</t>
    </rPh>
    <rPh sb="5" eb="6">
      <t>ゴ</t>
    </rPh>
    <phoneticPr fontId="3"/>
  </si>
  <si>
    <t>源泉徴収税額</t>
    <rPh sb="0" eb="2">
      <t>ゲンセン</t>
    </rPh>
    <rPh sb="2" eb="4">
      <t>チョウシュウ</t>
    </rPh>
    <rPh sb="4" eb="6">
      <t>ゼイガク</t>
    </rPh>
    <phoneticPr fontId="3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</si>
  <si>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3"/>
  </si>
  <si>
    <t>給与所得控除後の金額</t>
    <rPh sb="0" eb="2">
      <t>キュウヨ</t>
    </rPh>
    <rPh sb="2" eb="4">
      <t>ショトク</t>
    </rPh>
    <rPh sb="4" eb="6">
      <t>コウジョ</t>
    </rPh>
    <rPh sb="6" eb="7">
      <t>アト</t>
    </rPh>
    <rPh sb="8" eb="10">
      <t>キンガク</t>
    </rPh>
    <phoneticPr fontId="3"/>
  </si>
  <si>
    <t>支払金額</t>
    <rPh sb="0" eb="2">
      <t>シハライ</t>
    </rPh>
    <rPh sb="2" eb="4">
      <t>キンガク</t>
    </rPh>
    <phoneticPr fontId="3"/>
  </si>
  <si>
    <t>種別</t>
    <rPh sb="0" eb="2">
      <t>シュベツ</t>
    </rPh>
    <phoneticPr fontId="3"/>
  </si>
  <si>
    <t>(フリガナ)</t>
    <phoneticPr fontId="3"/>
  </si>
  <si>
    <t>(役職名)</t>
    <rPh sb="1" eb="4">
      <t>ヤクショクメイ</t>
    </rPh>
    <phoneticPr fontId="3"/>
  </si>
  <si>
    <t>(受給者番号)</t>
    <rPh sb="1" eb="4">
      <t>ジュキュウシャ</t>
    </rPh>
    <rPh sb="4" eb="6">
      <t>バンゴウ</t>
    </rPh>
    <phoneticPr fontId="3"/>
  </si>
  <si>
    <t>住所又は居所</t>
    <rPh sb="0" eb="2">
      <t>ジュウショ</t>
    </rPh>
    <rPh sb="2" eb="3">
      <t>マタ</t>
    </rPh>
    <rPh sb="4" eb="6">
      <t>キョショ</t>
    </rPh>
    <phoneticPr fontId="3"/>
  </si>
  <si>
    <t>支払
を受ける者</t>
    <rPh sb="0" eb="2">
      <t>シハラ</t>
    </rPh>
    <rPh sb="4" eb="5">
      <t>ウ</t>
    </rPh>
    <rPh sb="7" eb="8">
      <t>シャ</t>
    </rPh>
    <phoneticPr fontId="3"/>
  </si>
  <si>
    <t>合計</t>
    <rPh sb="0" eb="2">
      <t>ゴウケイ</t>
    </rPh>
    <phoneticPr fontId="3"/>
  </si>
  <si>
    <t>賞与等</t>
    <rPh sb="0" eb="2">
      <t>ショウヨ</t>
    </rPh>
    <rPh sb="2" eb="3">
      <t>トウ</t>
    </rPh>
    <phoneticPr fontId="3"/>
  </si>
  <si>
    <t>９月</t>
  </si>
  <si>
    <t>８月</t>
  </si>
  <si>
    <t>７月</t>
  </si>
  <si>
    <t>６月</t>
  </si>
  <si>
    <t>５月</t>
  </si>
  <si>
    <t>４月</t>
  </si>
  <si>
    <t>名称</t>
    <rPh sb="0" eb="2">
      <t>メイショウ</t>
    </rPh>
    <phoneticPr fontId="3"/>
  </si>
  <si>
    <t>３月</t>
  </si>
  <si>
    <t>所在地</t>
    <rPh sb="0" eb="3">
      <t>ショザイチ</t>
    </rPh>
    <phoneticPr fontId="3"/>
  </si>
  <si>
    <t>２月</t>
  </si>
  <si>
    <t>勤務先</t>
    <rPh sb="0" eb="3">
      <t>キンムサキ</t>
    </rPh>
    <phoneticPr fontId="3"/>
  </si>
  <si>
    <t>１月</t>
    <rPh sb="1" eb="2">
      <t>ガツ</t>
    </rPh>
    <phoneticPr fontId="3"/>
  </si>
  <si>
    <t>月収</t>
    <rPh sb="0" eb="2">
      <t>ゲッシュウ</t>
    </rPh>
    <phoneticPr fontId="3"/>
  </si>
  <si>
    <t>日数</t>
    <rPh sb="0" eb="2">
      <t>ニッスウ</t>
    </rPh>
    <phoneticPr fontId="3"/>
  </si>
  <si>
    <t>日給</t>
    <rPh sb="0" eb="2">
      <t>ニッキュウ</t>
    </rPh>
    <phoneticPr fontId="3"/>
  </si>
  <si>
    <t>専従者控除合計額</t>
    <rPh sb="0" eb="3">
      <t>センジュウシャ</t>
    </rPh>
    <rPh sb="3" eb="5">
      <t>コウジョ</t>
    </rPh>
    <rPh sb="5" eb="7">
      <t>ゴウケイ</t>
    </rPh>
    <rPh sb="7" eb="8">
      <t>ガク</t>
    </rPh>
    <phoneticPr fontId="3"/>
  </si>
  <si>
    <t>従事月数</t>
    <rPh sb="0" eb="2">
      <t>ジュウジ</t>
    </rPh>
    <rPh sb="2" eb="4">
      <t>ツキスウ</t>
    </rPh>
    <phoneticPr fontId="3"/>
  </si>
  <si>
    <t>専従者給与(控除)額</t>
    <rPh sb="0" eb="3">
      <t>センジュウシャ</t>
    </rPh>
    <rPh sb="3" eb="5">
      <t>キュウヨ</t>
    </rPh>
    <rPh sb="6" eb="8">
      <t>コウジョ</t>
    </rPh>
    <rPh sb="9" eb="10">
      <t>ガク</t>
    </rPh>
    <phoneticPr fontId="3"/>
  </si>
  <si>
    <t>続柄</t>
    <rPh sb="0" eb="1">
      <t>ツヅ</t>
    </rPh>
    <rPh sb="1" eb="2">
      <t>ガラ</t>
    </rPh>
    <phoneticPr fontId="3"/>
  </si>
  <si>
    <t>フリガナ</t>
    <phoneticPr fontId="3"/>
  </si>
  <si>
    <t>フリガナ</t>
    <phoneticPr fontId="3"/>
  </si>
  <si>
    <t>承認なし</t>
    <rPh sb="0" eb="2">
      <t>ショウニン</t>
    </rPh>
    <phoneticPr fontId="3"/>
  </si>
  <si>
    <t>承認あり</t>
    <rPh sb="0" eb="2">
      <t>ショウニン</t>
    </rPh>
    <phoneticPr fontId="3"/>
  </si>
  <si>
    <t>所得税における青色申告の承認の有無</t>
    <rPh sb="0" eb="3">
      <t>ショトクゼイ</t>
    </rPh>
    <rPh sb="7" eb="9">
      <t>アオイロ</t>
    </rPh>
    <rPh sb="9" eb="11">
      <t>シンコク</t>
    </rPh>
    <rPh sb="12" eb="14">
      <t>ショウニン</t>
    </rPh>
    <rPh sb="15" eb="17">
      <t>ウム</t>
    </rPh>
    <phoneticPr fontId="3"/>
  </si>
  <si>
    <t>事業専従者</t>
    <rPh sb="0" eb="2">
      <t>ジギョウ</t>
    </rPh>
    <rPh sb="2" eb="5">
      <t>センジュウシャ</t>
    </rPh>
    <phoneticPr fontId="3"/>
  </si>
  <si>
    <t>不動産</t>
    <rPh sb="0" eb="3">
      <t>フドウサン</t>
    </rPh>
    <phoneticPr fontId="3"/>
  </si>
  <si>
    <t>青色申告特別控除</t>
    <rPh sb="0" eb="2">
      <t>アオイロ</t>
    </rPh>
    <rPh sb="2" eb="4">
      <t>シンコク</t>
    </rPh>
    <rPh sb="4" eb="6">
      <t>トクベツ</t>
    </rPh>
    <rPh sb="6" eb="8">
      <t>コウジョ</t>
    </rPh>
    <phoneticPr fontId="3"/>
  </si>
  <si>
    <t>必要経費</t>
    <rPh sb="0" eb="2">
      <t>ヒツヨウ</t>
    </rPh>
    <rPh sb="2" eb="4">
      <t>ケイヒ</t>
    </rPh>
    <phoneticPr fontId="3"/>
  </si>
  <si>
    <t>所得の種類</t>
    <rPh sb="0" eb="2">
      <t>ショトク</t>
    </rPh>
    <rPh sb="3" eb="5">
      <t>シュルイ</t>
    </rPh>
    <phoneticPr fontId="3"/>
  </si>
  <si>
    <t>事業所得・不動産所得</t>
    <rPh sb="0" eb="2">
      <t>ジギョウ</t>
    </rPh>
    <rPh sb="2" eb="4">
      <t>ショトク</t>
    </rPh>
    <rPh sb="5" eb="8">
      <t>フドウサン</t>
    </rPh>
    <rPh sb="8" eb="10">
      <t>ショトク</t>
    </rPh>
    <phoneticPr fontId="3"/>
  </si>
  <si>
    <t>国外株式等に係る外国所得税額</t>
    <rPh sb="0" eb="2">
      <t>コクガイ</t>
    </rPh>
    <rPh sb="2" eb="4">
      <t>カブシキ</t>
    </rPh>
    <rPh sb="4" eb="5">
      <t>トウ</t>
    </rPh>
    <rPh sb="6" eb="7">
      <t>カカ</t>
    </rPh>
    <rPh sb="8" eb="10">
      <t>ガイコク</t>
    </rPh>
    <rPh sb="10" eb="12">
      <t>ショトク</t>
    </rPh>
    <rPh sb="12" eb="14">
      <t>ゼイガク</t>
    </rPh>
    <phoneticPr fontId="3"/>
  </si>
  <si>
    <t>その他</t>
  </si>
  <si>
    <t>投資信託(外貨建)</t>
  </si>
  <si>
    <t>投資信託(一般)</t>
    <rPh sb="0" eb="2">
      <t>トウシ</t>
    </rPh>
    <rPh sb="2" eb="4">
      <t>シンタク</t>
    </rPh>
    <rPh sb="5" eb="7">
      <t>イッパン</t>
    </rPh>
    <phoneticPr fontId="3"/>
  </si>
  <si>
    <t>株式等</t>
    <rPh sb="0" eb="2">
      <t>カブシキ</t>
    </rPh>
    <rPh sb="2" eb="3">
      <t>トウ</t>
    </rPh>
    <phoneticPr fontId="3"/>
  </si>
  <si>
    <t>支払確定年月</t>
    <rPh sb="0" eb="2">
      <t>シハライ</t>
    </rPh>
    <rPh sb="2" eb="4">
      <t>カクテイ</t>
    </rPh>
    <rPh sb="4" eb="6">
      <t>ネンゲツ</t>
    </rPh>
    <phoneticPr fontId="3"/>
  </si>
  <si>
    <t>その他</t>
    <phoneticPr fontId="3"/>
  </si>
  <si>
    <t>業務</t>
    <rPh sb="0" eb="2">
      <t>ギョウム</t>
    </rPh>
    <phoneticPr fontId="3"/>
  </si>
  <si>
    <t>種目</t>
    <rPh sb="0" eb="2">
      <t>シュモク</t>
    </rPh>
    <phoneticPr fontId="3"/>
  </si>
  <si>
    <t>合計：短期＋{(長期＋一時)/2}</t>
  </si>
  <si>
    <t>一時</t>
    <rPh sb="0" eb="2">
      <t>イチジ</t>
    </rPh>
    <phoneticPr fontId="3"/>
  </si>
  <si>
    <t>長期</t>
    <rPh sb="0" eb="2">
      <t>チョウキ</t>
    </rPh>
    <phoneticPr fontId="3"/>
  </si>
  <si>
    <t>短期</t>
    <rPh sb="0" eb="2">
      <t>タンキ</t>
    </rPh>
    <phoneticPr fontId="3"/>
  </si>
  <si>
    <t>総合譲渡</t>
    <rPh sb="0" eb="2">
      <t>ソウゴウ</t>
    </rPh>
    <rPh sb="2" eb="4">
      <t>ジョウト</t>
    </rPh>
    <phoneticPr fontId="3"/>
  </si>
  <si>
    <t>特別控除額</t>
    <rPh sb="0" eb="2">
      <t>トクベツ</t>
    </rPh>
    <rPh sb="2" eb="4">
      <t>コウジョ</t>
    </rPh>
    <rPh sb="4" eb="5">
      <t>ガク</t>
    </rPh>
    <phoneticPr fontId="3"/>
  </si>
  <si>
    <t>差引金額</t>
    <rPh sb="0" eb="2">
      <t>サシヒキ</t>
    </rPh>
    <rPh sb="2" eb="4">
      <t>キンガク</t>
    </rPh>
    <phoneticPr fontId="3"/>
  </si>
  <si>
    <t>総合譲渡所得・一時所得</t>
    <rPh sb="0" eb="2">
      <t>ソウゴウ</t>
    </rPh>
    <rPh sb="2" eb="4">
      <t>ジョウト</t>
    </rPh>
    <rPh sb="4" eb="6">
      <t>ショトク</t>
    </rPh>
    <rPh sb="7" eb="9">
      <t>イチジ</t>
    </rPh>
    <rPh sb="9" eb="11">
      <t>ショトク</t>
    </rPh>
    <phoneticPr fontId="3"/>
  </si>
  <si>
    <t>保険金などで補填される額</t>
    <rPh sb="0" eb="3">
      <t>ホケンキン</t>
    </rPh>
    <rPh sb="6" eb="8">
      <t>ホテン</t>
    </rPh>
    <rPh sb="11" eb="12">
      <t>ガク</t>
    </rPh>
    <phoneticPr fontId="3"/>
  </si>
  <si>
    <t>支払った医療費など</t>
    <rPh sb="0" eb="2">
      <t>シハラ</t>
    </rPh>
    <rPh sb="4" eb="7">
      <t>イリョウヒ</t>
    </rPh>
    <phoneticPr fontId="3"/>
  </si>
  <si>
    <t>旧長期損害保険料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phoneticPr fontId="3"/>
  </si>
  <si>
    <t>支払った保険料</t>
    <rPh sb="0" eb="2">
      <t>シハラ</t>
    </rPh>
    <rPh sb="4" eb="7">
      <t>ホケンリョウ</t>
    </rPh>
    <phoneticPr fontId="3"/>
  </si>
  <si>
    <t>地震保険料控除</t>
    <rPh sb="0" eb="2">
      <t>ジシン</t>
    </rPh>
    <rPh sb="2" eb="5">
      <t>ホケンリョウ</t>
    </rPh>
    <rPh sb="5" eb="7">
      <t>コウジョ</t>
    </rPh>
    <phoneticPr fontId="3"/>
  </si>
  <si>
    <t>介護医療保険料</t>
    <rPh sb="0" eb="2">
      <t>カイゴ</t>
    </rPh>
    <rPh sb="2" eb="4">
      <t>イリョウ</t>
    </rPh>
    <rPh sb="4" eb="7">
      <t>ホケンリョウ</t>
    </rPh>
    <phoneticPr fontId="3"/>
  </si>
  <si>
    <t>旧個人年金保険料</t>
    <rPh sb="0" eb="1">
      <t>キュウ</t>
    </rPh>
    <rPh sb="1" eb="3">
      <t>コジン</t>
    </rPh>
    <rPh sb="3" eb="5">
      <t>ネンキン</t>
    </rPh>
    <rPh sb="5" eb="8">
      <t>ホケンリョウ</t>
    </rPh>
    <phoneticPr fontId="3"/>
  </si>
  <si>
    <t>新個人年金保険料</t>
    <rPh sb="0" eb="1">
      <t>シン</t>
    </rPh>
    <rPh sb="1" eb="3">
      <t>コジン</t>
    </rPh>
    <rPh sb="5" eb="7">
      <t>ホケン</t>
    </rPh>
    <rPh sb="7" eb="8">
      <t>リョウ</t>
    </rPh>
    <phoneticPr fontId="3"/>
  </si>
  <si>
    <t>旧生命保険料</t>
    <rPh sb="0" eb="1">
      <t>キュウ</t>
    </rPh>
    <rPh sb="1" eb="3">
      <t>セイメイ</t>
    </rPh>
    <rPh sb="3" eb="5">
      <t>ホケン</t>
    </rPh>
    <rPh sb="5" eb="6">
      <t>リョウ</t>
    </rPh>
    <phoneticPr fontId="3"/>
  </si>
  <si>
    <t>新生命保険料</t>
    <rPh sb="0" eb="1">
      <t>シン</t>
    </rPh>
    <rPh sb="1" eb="3">
      <t>セイメイ</t>
    </rPh>
    <rPh sb="3" eb="5">
      <t>ホケン</t>
    </rPh>
    <rPh sb="5" eb="6">
      <t>リョウ</t>
    </rPh>
    <phoneticPr fontId="3"/>
  </si>
  <si>
    <t>生命保険料控除</t>
    <rPh sb="0" eb="2">
      <t>セイメイ</t>
    </rPh>
    <rPh sb="2" eb="4">
      <t>ホケン</t>
    </rPh>
    <rPh sb="4" eb="5">
      <t>リョウ</t>
    </rPh>
    <rPh sb="5" eb="7">
      <t>コウジョ</t>
    </rPh>
    <phoneticPr fontId="3"/>
  </si>
  <si>
    <t>国民年金保険料</t>
    <rPh sb="0" eb="2">
      <t>コクミン</t>
    </rPh>
    <rPh sb="2" eb="4">
      <t>ネンキン</t>
    </rPh>
    <rPh sb="4" eb="7">
      <t>ホケンリョウ</t>
    </rPh>
    <phoneticPr fontId="3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</si>
  <si>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"/>
  </si>
  <si>
    <t>介護保険料</t>
    <rPh sb="0" eb="2">
      <t>カイゴ</t>
    </rPh>
    <rPh sb="2" eb="5">
      <t>ホケンリョウ</t>
    </rPh>
    <phoneticPr fontId="3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</si>
  <si>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"/>
  </si>
  <si>
    <t>社会保険の種類</t>
    <rPh sb="0" eb="2">
      <t>シャカイ</t>
    </rPh>
    <rPh sb="2" eb="4">
      <t>ホケン</t>
    </rPh>
    <rPh sb="5" eb="7">
      <t>シュルイ</t>
    </rPh>
    <phoneticPr fontId="3"/>
  </si>
  <si>
    <t>社会保険料控除</t>
    <rPh sb="0" eb="2">
      <t>シャカイ</t>
    </rPh>
    <rPh sb="2" eb="5">
      <t>ホケンリョウ</t>
    </rPh>
    <rPh sb="5" eb="7">
      <t>コウジョ</t>
    </rPh>
    <phoneticPr fontId="3"/>
  </si>
  <si>
    <t>31日</t>
    <rPh sb="2" eb="3">
      <t>ニチ</t>
    </rPh>
    <phoneticPr fontId="3"/>
  </si>
  <si>
    <t>31年</t>
    <rPh sb="2" eb="3">
      <t>ネン</t>
    </rPh>
    <phoneticPr fontId="3"/>
  </si>
  <si>
    <t>30日</t>
    <rPh sb="2" eb="3">
      <t>ニチ</t>
    </rPh>
    <phoneticPr fontId="3"/>
  </si>
  <si>
    <t>30年</t>
    <rPh sb="2" eb="3">
      <t>ネン</t>
    </rPh>
    <phoneticPr fontId="3"/>
  </si>
  <si>
    <t>29日</t>
    <rPh sb="2" eb="3">
      <t>ニチ</t>
    </rPh>
    <phoneticPr fontId="3"/>
  </si>
  <si>
    <t>29年</t>
    <rPh sb="2" eb="3">
      <t>ネン</t>
    </rPh>
    <phoneticPr fontId="3"/>
  </si>
  <si>
    <t>28日</t>
    <rPh sb="2" eb="3">
      <t>ニチ</t>
    </rPh>
    <phoneticPr fontId="3"/>
  </si>
  <si>
    <t>28年</t>
    <rPh sb="2" eb="3">
      <t>ネン</t>
    </rPh>
    <phoneticPr fontId="3"/>
  </si>
  <si>
    <t>27日</t>
    <rPh sb="2" eb="3">
      <t>ニチ</t>
    </rPh>
    <phoneticPr fontId="3"/>
  </si>
  <si>
    <t>27年</t>
    <rPh sb="2" eb="3">
      <t>ネン</t>
    </rPh>
    <phoneticPr fontId="3"/>
  </si>
  <si>
    <t>26日</t>
    <rPh sb="2" eb="3">
      <t>ニチ</t>
    </rPh>
    <phoneticPr fontId="3"/>
  </si>
  <si>
    <t>26年</t>
    <rPh sb="2" eb="3">
      <t>ネン</t>
    </rPh>
    <phoneticPr fontId="3"/>
  </si>
  <si>
    <t>25日</t>
    <rPh sb="2" eb="3">
      <t>ニチ</t>
    </rPh>
    <phoneticPr fontId="3"/>
  </si>
  <si>
    <t>25年</t>
    <rPh sb="2" eb="3">
      <t>ネン</t>
    </rPh>
    <phoneticPr fontId="3"/>
  </si>
  <si>
    <t>24日</t>
    <rPh sb="2" eb="3">
      <t>ニチ</t>
    </rPh>
    <phoneticPr fontId="3"/>
  </si>
  <si>
    <t>24年</t>
    <rPh sb="2" eb="3">
      <t>ネン</t>
    </rPh>
    <phoneticPr fontId="3"/>
  </si>
  <si>
    <t>23日</t>
    <rPh sb="2" eb="3">
      <t>ニチ</t>
    </rPh>
    <phoneticPr fontId="3"/>
  </si>
  <si>
    <t>23年</t>
    <rPh sb="2" eb="3">
      <t>ネン</t>
    </rPh>
    <phoneticPr fontId="3"/>
  </si>
  <si>
    <t>22日</t>
    <rPh sb="2" eb="3">
      <t>ニチ</t>
    </rPh>
    <phoneticPr fontId="3"/>
  </si>
  <si>
    <t>22年</t>
    <rPh sb="2" eb="3">
      <t>ネン</t>
    </rPh>
    <phoneticPr fontId="3"/>
  </si>
  <si>
    <t>21日</t>
    <rPh sb="2" eb="3">
      <t>ニチ</t>
    </rPh>
    <phoneticPr fontId="3"/>
  </si>
  <si>
    <t>21年</t>
    <rPh sb="2" eb="3">
      <t>ネン</t>
    </rPh>
    <phoneticPr fontId="3"/>
  </si>
  <si>
    <t>20日</t>
    <rPh sb="2" eb="3">
      <t>ニチ</t>
    </rPh>
    <phoneticPr fontId="3"/>
  </si>
  <si>
    <t>20年</t>
    <rPh sb="2" eb="3">
      <t>ネン</t>
    </rPh>
    <phoneticPr fontId="3"/>
  </si>
  <si>
    <t>19日</t>
    <rPh sb="2" eb="3">
      <t>ニチ</t>
    </rPh>
    <phoneticPr fontId="3"/>
  </si>
  <si>
    <t>19年</t>
    <rPh sb="2" eb="3">
      <t>ネン</t>
    </rPh>
    <phoneticPr fontId="3"/>
  </si>
  <si>
    <t>18日</t>
    <rPh sb="2" eb="3">
      <t>ニチ</t>
    </rPh>
    <phoneticPr fontId="3"/>
  </si>
  <si>
    <t>18年</t>
    <rPh sb="2" eb="3">
      <t>ネン</t>
    </rPh>
    <phoneticPr fontId="3"/>
  </si>
  <si>
    <t>17日</t>
    <rPh sb="2" eb="3">
      <t>ニチ</t>
    </rPh>
    <phoneticPr fontId="3"/>
  </si>
  <si>
    <t>17年</t>
    <rPh sb="2" eb="3">
      <t>ネン</t>
    </rPh>
    <phoneticPr fontId="3"/>
  </si>
  <si>
    <t>16日</t>
    <rPh sb="2" eb="3">
      <t>ニチ</t>
    </rPh>
    <phoneticPr fontId="3"/>
  </si>
  <si>
    <t>16年</t>
    <rPh sb="2" eb="3">
      <t>ネン</t>
    </rPh>
    <phoneticPr fontId="3"/>
  </si>
  <si>
    <t>15日</t>
    <rPh sb="2" eb="3">
      <t>ニチ</t>
    </rPh>
    <phoneticPr fontId="3"/>
  </si>
  <si>
    <t>15年</t>
    <rPh sb="2" eb="3">
      <t>ネン</t>
    </rPh>
    <phoneticPr fontId="3"/>
  </si>
  <si>
    <t>14日</t>
    <rPh sb="2" eb="3">
      <t>ニチ</t>
    </rPh>
    <phoneticPr fontId="3"/>
  </si>
  <si>
    <t>14年</t>
    <rPh sb="2" eb="3">
      <t>ネン</t>
    </rPh>
    <phoneticPr fontId="3"/>
  </si>
  <si>
    <t>13日</t>
    <rPh sb="2" eb="3">
      <t>ニチ</t>
    </rPh>
    <phoneticPr fontId="3"/>
  </si>
  <si>
    <t>13年</t>
    <rPh sb="2" eb="3">
      <t>ネン</t>
    </rPh>
    <phoneticPr fontId="3"/>
  </si>
  <si>
    <t>12日</t>
    <rPh sb="2" eb="3">
      <t>ニチ</t>
    </rPh>
    <phoneticPr fontId="3"/>
  </si>
  <si>
    <t>12月</t>
  </si>
  <si>
    <t>12年</t>
    <rPh sb="2" eb="3">
      <t>ネン</t>
    </rPh>
    <phoneticPr fontId="3"/>
  </si>
  <si>
    <t>11日</t>
    <rPh sb="2" eb="3">
      <t>ニチ</t>
    </rPh>
    <phoneticPr fontId="3"/>
  </si>
  <si>
    <t>11月</t>
  </si>
  <si>
    <t>11年</t>
    <rPh sb="2" eb="3">
      <t>ネン</t>
    </rPh>
    <phoneticPr fontId="3"/>
  </si>
  <si>
    <t>10日</t>
    <rPh sb="2" eb="3">
      <t>ニチ</t>
    </rPh>
    <phoneticPr fontId="3"/>
  </si>
  <si>
    <t>10月</t>
  </si>
  <si>
    <t>10年</t>
    <rPh sb="2" eb="3">
      <t>ネン</t>
    </rPh>
    <phoneticPr fontId="3"/>
  </si>
  <si>
    <t>9日</t>
    <rPh sb="1" eb="2">
      <t>ニチ</t>
    </rPh>
    <phoneticPr fontId="3"/>
  </si>
  <si>
    <t>9月</t>
  </si>
  <si>
    <t>9年</t>
    <rPh sb="1" eb="2">
      <t>ネン</t>
    </rPh>
    <phoneticPr fontId="3"/>
  </si>
  <si>
    <t>8日</t>
    <rPh sb="1" eb="2">
      <t>ニチ</t>
    </rPh>
    <phoneticPr fontId="3"/>
  </si>
  <si>
    <t>8月</t>
  </si>
  <si>
    <t>8年</t>
    <rPh sb="1" eb="2">
      <t>ネン</t>
    </rPh>
    <phoneticPr fontId="3"/>
  </si>
  <si>
    <t>7日</t>
    <rPh sb="1" eb="2">
      <t>ニチ</t>
    </rPh>
    <phoneticPr fontId="3"/>
  </si>
  <si>
    <t>7月</t>
  </si>
  <si>
    <t>7年</t>
    <rPh sb="1" eb="2">
      <t>ネン</t>
    </rPh>
    <phoneticPr fontId="3"/>
  </si>
  <si>
    <t>6日</t>
    <rPh sb="1" eb="2">
      <t>ニチ</t>
    </rPh>
    <phoneticPr fontId="3"/>
  </si>
  <si>
    <t>6月</t>
  </si>
  <si>
    <t>6年</t>
    <rPh sb="1" eb="2">
      <t>ネン</t>
    </rPh>
    <phoneticPr fontId="3"/>
  </si>
  <si>
    <t>認定</t>
    <rPh sb="0" eb="2">
      <t>ニンテイ</t>
    </rPh>
    <phoneticPr fontId="3"/>
  </si>
  <si>
    <t>5日</t>
    <rPh sb="1" eb="2">
      <t>ニチ</t>
    </rPh>
    <phoneticPr fontId="3"/>
  </si>
  <si>
    <t>5月</t>
  </si>
  <si>
    <t>5年</t>
    <rPh sb="1" eb="2">
      <t>ネン</t>
    </rPh>
    <phoneticPr fontId="3"/>
  </si>
  <si>
    <t>西暦</t>
    <rPh sb="0" eb="2">
      <t>セイレキ</t>
    </rPh>
    <phoneticPr fontId="2"/>
  </si>
  <si>
    <t>横領</t>
    <rPh sb="0" eb="2">
      <t>オウリョウ</t>
    </rPh>
    <phoneticPr fontId="3"/>
  </si>
  <si>
    <t>療育</t>
    <rPh sb="0" eb="2">
      <t>リョウイク</t>
    </rPh>
    <phoneticPr fontId="3"/>
  </si>
  <si>
    <t>4日</t>
    <rPh sb="1" eb="2">
      <t>ニチ</t>
    </rPh>
    <phoneticPr fontId="3"/>
  </si>
  <si>
    <t>4月</t>
  </si>
  <si>
    <t>4年</t>
    <rPh sb="1" eb="2">
      <t>ネン</t>
    </rPh>
    <phoneticPr fontId="3"/>
  </si>
  <si>
    <t>令和</t>
    <rPh sb="0" eb="2">
      <t>レイワ</t>
    </rPh>
    <phoneticPr fontId="2"/>
  </si>
  <si>
    <t>盗難</t>
    <rPh sb="0" eb="2">
      <t>トウナン</t>
    </rPh>
    <phoneticPr fontId="3"/>
  </si>
  <si>
    <t>特別障害者</t>
    <rPh sb="0" eb="2">
      <t>トクベツ</t>
    </rPh>
    <rPh sb="2" eb="5">
      <t>ショウガイシャ</t>
    </rPh>
    <phoneticPr fontId="3"/>
  </si>
  <si>
    <t>精神</t>
    <rPh sb="0" eb="2">
      <t>セイシン</t>
    </rPh>
    <phoneticPr fontId="3"/>
  </si>
  <si>
    <t>3日</t>
    <rPh sb="1" eb="2">
      <t>ニチ</t>
    </rPh>
    <phoneticPr fontId="3"/>
  </si>
  <si>
    <t>3月</t>
  </si>
  <si>
    <t>3年</t>
    <rPh sb="1" eb="2">
      <t>ネン</t>
    </rPh>
    <phoneticPr fontId="3"/>
  </si>
  <si>
    <t>平成</t>
    <rPh sb="0" eb="2">
      <t>ヘイセイ</t>
    </rPh>
    <phoneticPr fontId="2"/>
  </si>
  <si>
    <t>災害</t>
    <rPh sb="0" eb="2">
      <t>サイガイ</t>
    </rPh>
    <phoneticPr fontId="3"/>
  </si>
  <si>
    <t>普通障害者</t>
    <rPh sb="0" eb="2">
      <t>フツウ</t>
    </rPh>
    <rPh sb="2" eb="5">
      <t>ショウガイシャ</t>
    </rPh>
    <phoneticPr fontId="3"/>
  </si>
  <si>
    <t>身体</t>
    <rPh sb="0" eb="2">
      <t>シンタイ</t>
    </rPh>
    <phoneticPr fontId="3"/>
  </si>
  <si>
    <t>2日</t>
    <rPh sb="1" eb="2">
      <t>ニチ</t>
    </rPh>
    <phoneticPr fontId="3"/>
  </si>
  <si>
    <t>2月</t>
  </si>
  <si>
    <t>2年</t>
    <rPh sb="1" eb="2">
      <t>ネン</t>
    </rPh>
    <phoneticPr fontId="3"/>
  </si>
  <si>
    <t>昭和</t>
    <rPh sb="0" eb="2">
      <t>ショウワ</t>
    </rPh>
    <phoneticPr fontId="2"/>
  </si>
  <si>
    <t>1日</t>
    <rPh sb="1" eb="2">
      <t>ニチ</t>
    </rPh>
    <phoneticPr fontId="3"/>
  </si>
  <si>
    <t>1月</t>
    <rPh sb="1" eb="2">
      <t>ガツ</t>
    </rPh>
    <phoneticPr fontId="3"/>
  </si>
  <si>
    <t>元年</t>
    <rPh sb="0" eb="2">
      <t>ガンネン</t>
    </rPh>
    <phoneticPr fontId="3"/>
  </si>
  <si>
    <t>大正</t>
    <rPh sb="0" eb="2">
      <t>タイショウ</t>
    </rPh>
    <phoneticPr fontId="2"/>
  </si>
  <si>
    <t>月</t>
    <rPh sb="0" eb="1">
      <t>ツキ</t>
    </rPh>
    <phoneticPr fontId="3"/>
  </si>
  <si>
    <t>級
度</t>
    <rPh sb="0" eb="1">
      <t>キュウ</t>
    </rPh>
    <rPh sb="2" eb="3">
      <t>ド</t>
    </rPh>
    <phoneticPr fontId="3"/>
  </si>
  <si>
    <t>・</t>
    <phoneticPr fontId="3"/>
  </si>
  <si>
    <t>別居の場合の住所</t>
    <rPh sb="0" eb="2">
      <t>ベッキョ</t>
    </rPh>
    <rPh sb="3" eb="5">
      <t>バアイ</t>
    </rPh>
    <rPh sb="6" eb="8">
      <t>ジュウショ</t>
    </rPh>
    <phoneticPr fontId="3"/>
  </si>
  <si>
    <t>特別障害に該当する場合</t>
    <rPh sb="0" eb="2">
      <t>トクベツ</t>
    </rPh>
    <rPh sb="2" eb="4">
      <t>ショウガイ</t>
    </rPh>
    <rPh sb="5" eb="7">
      <t>ガイトウ</t>
    </rPh>
    <rPh sb="9" eb="11">
      <t>バアイ</t>
    </rPh>
    <phoneticPr fontId="3"/>
  </si>
  <si>
    <t>続柄</t>
    <rPh sb="0" eb="2">
      <t>ツヅキガラ</t>
    </rPh>
    <phoneticPr fontId="3"/>
  </si>
  <si>
    <t>フリガナ</t>
    <phoneticPr fontId="3"/>
  </si>
  <si>
    <t>所得金額調整控除に関する事項</t>
    <rPh sb="0" eb="2">
      <t>ショトク</t>
    </rPh>
    <rPh sb="2" eb="4">
      <t>キンガク</t>
    </rPh>
    <rPh sb="4" eb="6">
      <t>チョウセイ</t>
    </rPh>
    <rPh sb="6" eb="8">
      <t>コウジョ</t>
    </rPh>
    <rPh sb="9" eb="10">
      <t>カン</t>
    </rPh>
    <rPh sb="12" eb="14">
      <t>ジコウ</t>
    </rPh>
    <phoneticPr fontId="3"/>
  </si>
  <si>
    <t>住所</t>
    <rPh sb="0" eb="2">
      <t>ジュウショ</t>
    </rPh>
    <phoneticPr fontId="3"/>
  </si>
  <si>
    <t>別居の扶養親族等に関する事項</t>
  </si>
  <si>
    <t>合計額</t>
    <rPh sb="0" eb="2">
      <t>ゴウケイ</t>
    </rPh>
    <rPh sb="2" eb="3">
      <t>ガク</t>
    </rPh>
    <phoneticPr fontId="3"/>
  </si>
  <si>
    <t>住所地の共同募金会、日赤支部分、
都道府県、市区町村分(特例控除対象以外)</t>
    <rPh sb="0" eb="2">
      <t>ジュウショ</t>
    </rPh>
    <rPh sb="2" eb="3">
      <t>チ</t>
    </rPh>
    <rPh sb="4" eb="6">
      <t>キョウドウ</t>
    </rPh>
    <rPh sb="6" eb="9">
      <t>ボキンカイ</t>
    </rPh>
    <rPh sb="10" eb="12">
      <t>ニッセキ</t>
    </rPh>
    <rPh sb="12" eb="14">
      <t>シブ</t>
    </rPh>
    <rPh sb="14" eb="15">
      <t>ブン</t>
    </rPh>
    <rPh sb="17" eb="21">
      <t>トドウフケン</t>
    </rPh>
    <rPh sb="22" eb="24">
      <t>シク</t>
    </rPh>
    <rPh sb="24" eb="26">
      <t>チョウソン</t>
    </rPh>
    <rPh sb="26" eb="27">
      <t>ブン</t>
    </rPh>
    <rPh sb="34" eb="36">
      <t>イガイ</t>
    </rPh>
    <phoneticPr fontId="3"/>
  </si>
  <si>
    <t>従事月数</t>
    <rPh sb="0" eb="2">
      <t>ジュウジ</t>
    </rPh>
    <rPh sb="2" eb="3">
      <t>ツキ</t>
    </rPh>
    <rPh sb="3" eb="4">
      <t>スウ</t>
    </rPh>
    <phoneticPr fontId="3"/>
  </si>
  <si>
    <t>都道府県、市区町村分(特例控除対象)</t>
    <rPh sb="0" eb="4">
      <t>トドウフケン</t>
    </rPh>
    <rPh sb="5" eb="7">
      <t>シク</t>
    </rPh>
    <rPh sb="7" eb="9">
      <t>チョウソン</t>
    </rPh>
    <rPh sb="9" eb="10">
      <t>ブン</t>
    </rPh>
    <rPh sb="11" eb="13">
      <t>トクレイ</t>
    </rPh>
    <rPh sb="13" eb="15">
      <t>コウジョ</t>
    </rPh>
    <rPh sb="15" eb="17">
      <t>タイショウ</t>
    </rPh>
    <phoneticPr fontId="3"/>
  </si>
  <si>
    <t>寄附金に関する事項</t>
    <rPh sb="0" eb="3">
      <t>キフキン</t>
    </rPh>
    <rPh sb="4" eb="5">
      <t>カン</t>
    </rPh>
    <rPh sb="7" eb="9">
      <t>ジコウ</t>
    </rPh>
    <phoneticPr fontId="3"/>
  </si>
  <si>
    <t>合計：短期＋{(長期＋一時)/2}</t>
    <rPh sb="0" eb="2">
      <t>ゴウケイ</t>
    </rPh>
    <rPh sb="3" eb="5">
      <t>タンキ</t>
    </rPh>
    <rPh sb="8" eb="10">
      <t>チョウキ</t>
    </rPh>
    <rPh sb="11" eb="13">
      <t>イチジ</t>
    </rPh>
    <phoneticPr fontId="3"/>
  </si>
  <si>
    <t>年金以外の所得</t>
    <rPh sb="0" eb="2">
      <t>ネンキン</t>
    </rPh>
    <rPh sb="2" eb="4">
      <t>イガイ</t>
    </rPh>
    <rPh sb="5" eb="7">
      <t>ショトク</t>
    </rPh>
    <phoneticPr fontId="3"/>
  </si>
  <si>
    <t>勤務先名</t>
    <rPh sb="0" eb="3">
      <t>キンムサキ</t>
    </rPh>
    <rPh sb="3" eb="4">
      <t>メイ</t>
    </rPh>
    <phoneticPr fontId="3"/>
  </si>
  <si>
    <t>国外株式等に係る外国所得税額</t>
    <rPh sb="0" eb="2">
      <t>コクガイ</t>
    </rPh>
    <rPh sb="2" eb="4">
      <t>カブシキ</t>
    </rPh>
    <rPh sb="4" eb="5">
      <t>トウ</t>
    </rPh>
    <rPh sb="6" eb="7">
      <t>カカ</t>
    </rPh>
    <rPh sb="8" eb="10">
      <t>ガイコク</t>
    </rPh>
    <rPh sb="10" eb="13">
      <t>ショトクゼイ</t>
    </rPh>
    <rPh sb="13" eb="14">
      <t>ガク</t>
    </rPh>
    <phoneticPr fontId="3"/>
  </si>
  <si>
    <t>・</t>
    <phoneticPr fontId="3"/>
  </si>
  <si>
    <t>65歳未満</t>
    <rPh sb="2" eb="5">
      <t>サイミマン</t>
    </rPh>
    <phoneticPr fontId="3"/>
  </si>
  <si>
    <t>65歳以上</t>
    <rPh sb="2" eb="5">
      <t>サイイジョウ</t>
    </rPh>
    <phoneticPr fontId="3"/>
  </si>
  <si>
    <t>・</t>
    <phoneticPr fontId="3"/>
  </si>
  <si>
    <t>配当所得の種類</t>
    <rPh sb="0" eb="2">
      <t>ハイトウ</t>
    </rPh>
    <rPh sb="2" eb="4">
      <t>ショトク</t>
    </rPh>
    <rPh sb="5" eb="7">
      <t>シュルイ</t>
    </rPh>
    <phoneticPr fontId="3"/>
  </si>
  <si>
    <t>勤務日数</t>
    <rPh sb="0" eb="2">
      <t>キンム</t>
    </rPh>
    <rPh sb="2" eb="4">
      <t>ニッスウ</t>
    </rPh>
    <phoneticPr fontId="3"/>
  </si>
  <si>
    <t>青色申告特別控除額</t>
    <rPh sb="0" eb="2">
      <t>アオイロ</t>
    </rPh>
    <rPh sb="2" eb="4">
      <t>シンコク</t>
    </rPh>
    <rPh sb="4" eb="6">
      <t>トクベツ</t>
    </rPh>
    <rPh sb="6" eb="8">
      <t>コウジョ</t>
    </rPh>
    <rPh sb="8" eb="9">
      <t>ガク</t>
    </rPh>
    <phoneticPr fontId="3"/>
  </si>
  <si>
    <t>(源泉徴収票のない人は記載してください。)</t>
    <rPh sb="1" eb="3">
      <t>ゲンセン</t>
    </rPh>
    <rPh sb="3" eb="6">
      <t>チョウシュウヒョウ</t>
    </rPh>
    <rPh sb="9" eb="10">
      <t>ヒト</t>
    </rPh>
    <rPh sb="11" eb="13">
      <t>キサイ</t>
    </rPh>
    <phoneticPr fontId="3"/>
  </si>
  <si>
    <t>確認</t>
    <rPh sb="0" eb="2">
      <t>カクニン</t>
    </rPh>
    <phoneticPr fontId="3"/>
  </si>
  <si>
    <t>入力</t>
    <rPh sb="0" eb="2">
      <t>ニュウリョク</t>
    </rPh>
    <phoneticPr fontId="3"/>
  </si>
  <si>
    <t>※市使用欄</t>
    <rPh sb="1" eb="2">
      <t>シ</t>
    </rPh>
    <rPh sb="2" eb="4">
      <t>シヨウ</t>
    </rPh>
    <rPh sb="4" eb="5">
      <t>ラン</t>
    </rPh>
    <phoneticPr fontId="3"/>
  </si>
  <si>
    <r>
      <t>所得がなかった人の事項</t>
    </r>
    <r>
      <rPr>
        <sz val="9"/>
        <color theme="1"/>
        <rFont val="BIZ UDゴシック"/>
        <family val="3"/>
        <charset val="128"/>
      </rPr>
      <t>(該当する項目を選択してください)</t>
    </r>
    <rPh sb="0" eb="2">
      <t>ショトク</t>
    </rPh>
    <rPh sb="7" eb="8">
      <t>ヒト</t>
    </rPh>
    <rPh sb="9" eb="11">
      <t>ジコウ</t>
    </rPh>
    <rPh sb="12" eb="14">
      <t>ガイトウ</t>
    </rPh>
    <rPh sb="16" eb="18">
      <t>コウモク</t>
    </rPh>
    <rPh sb="19" eb="21">
      <t>センタク</t>
    </rPh>
    <phoneticPr fontId="3"/>
  </si>
  <si>
    <t>㉘</t>
    <phoneticPr fontId="3"/>
  </si>
  <si>
    <t>合計(㉕+㉖+㉗)</t>
    <rPh sb="0" eb="2">
      <t>ゴウケイ</t>
    </rPh>
    <phoneticPr fontId="3"/>
  </si>
  <si>
    <t>保険金などで補填される金額</t>
    <rPh sb="0" eb="3">
      <t>ホケンキン</t>
    </rPh>
    <rPh sb="6" eb="8">
      <t>ホテン</t>
    </rPh>
    <rPh sb="11" eb="13">
      <t>キンガク</t>
    </rPh>
    <phoneticPr fontId="3"/>
  </si>
  <si>
    <t>支払った医療費等</t>
    <rPh sb="0" eb="2">
      <t>シハラ</t>
    </rPh>
    <rPh sb="4" eb="7">
      <t>イリョウヒ</t>
    </rPh>
    <rPh sb="7" eb="8">
      <t>トウ</t>
    </rPh>
    <phoneticPr fontId="3"/>
  </si>
  <si>
    <t>㉗</t>
    <phoneticPr fontId="3"/>
  </si>
  <si>
    <t>㉖</t>
    <phoneticPr fontId="3"/>
  </si>
  <si>
    <t>差引損失額のうち災害関連支出の金額</t>
    <rPh sb="0" eb="2">
      <t>サシヒキ</t>
    </rPh>
    <rPh sb="2" eb="4">
      <t>ソンシツ</t>
    </rPh>
    <rPh sb="4" eb="5">
      <t>ガク</t>
    </rPh>
    <rPh sb="8" eb="10">
      <t>サイガイ</t>
    </rPh>
    <rPh sb="10" eb="12">
      <t>カンレン</t>
    </rPh>
    <rPh sb="12" eb="14">
      <t>シシュツ</t>
    </rPh>
    <rPh sb="15" eb="17">
      <t>キンガク</t>
    </rPh>
    <phoneticPr fontId="3"/>
  </si>
  <si>
    <t>損害金額</t>
    <rPh sb="0" eb="2">
      <t>ソンガイ</t>
    </rPh>
    <rPh sb="2" eb="4">
      <t>キンガク</t>
    </rPh>
    <phoneticPr fontId="3"/>
  </si>
  <si>
    <t>㉕</t>
    <phoneticPr fontId="3"/>
  </si>
  <si>
    <t>⑬～㉔までの計</t>
    <rPh sb="6" eb="7">
      <t>ケイ</t>
    </rPh>
    <phoneticPr fontId="3"/>
  </si>
  <si>
    <t>・</t>
    <phoneticPr fontId="3"/>
  </si>
  <si>
    <t>㉔</t>
    <phoneticPr fontId="3"/>
  </si>
  <si>
    <t>基礎控除</t>
    <rPh sb="0" eb="2">
      <t>キソ</t>
    </rPh>
    <rPh sb="2" eb="4">
      <t>コウジョ</t>
    </rPh>
    <phoneticPr fontId="3"/>
  </si>
  <si>
    <t>損害を受けた資産の種類</t>
    <rPh sb="0" eb="2">
      <t>ソンガイ</t>
    </rPh>
    <rPh sb="3" eb="4">
      <t>ウ</t>
    </rPh>
    <rPh sb="6" eb="8">
      <t>シサン</t>
    </rPh>
    <rPh sb="9" eb="11">
      <t>シュルイ</t>
    </rPh>
    <phoneticPr fontId="3"/>
  </si>
  <si>
    <t>損害年月日</t>
    <rPh sb="0" eb="2">
      <t>ソンガイ</t>
    </rPh>
    <rPh sb="2" eb="5">
      <t>ネンガッピ</t>
    </rPh>
    <phoneticPr fontId="3"/>
  </si>
  <si>
    <t>損害の原因</t>
    <rPh sb="0" eb="2">
      <t>ソンガイ</t>
    </rPh>
    <rPh sb="3" eb="5">
      <t>ゲンイン</t>
    </rPh>
    <phoneticPr fontId="3"/>
  </si>
  <si>
    <t>㉖
雑損控除</t>
    <rPh sb="2" eb="4">
      <t>ザッソン</t>
    </rPh>
    <rPh sb="4" eb="6">
      <t>コウジョ</t>
    </rPh>
    <phoneticPr fontId="3"/>
  </si>
  <si>
    <t>㉓</t>
    <phoneticPr fontId="3"/>
  </si>
  <si>
    <t>扶養控除</t>
    <rPh sb="0" eb="2">
      <t>フヨウ</t>
    </rPh>
    <rPh sb="2" eb="4">
      <t>コウジョ</t>
    </rPh>
    <phoneticPr fontId="3"/>
  </si>
  <si>
    <t>㉑～㉒</t>
    <phoneticPr fontId="3"/>
  </si>
  <si>
    <t>配偶者(特別)控除</t>
    <rPh sb="0" eb="3">
      <t>ハイグウシャ</t>
    </rPh>
    <rPh sb="4" eb="6">
      <t>トクベツ</t>
    </rPh>
    <rPh sb="7" eb="9">
      <t>コウジョ</t>
    </rPh>
    <phoneticPr fontId="3"/>
  </si>
  <si>
    <t>別居</t>
    <phoneticPr fontId="3"/>
  </si>
  <si>
    <t>・</t>
    <phoneticPr fontId="3"/>
  </si>
  <si>
    <t>⑲～⑳</t>
    <phoneticPr fontId="3"/>
  </si>
  <si>
    <t>勤労学生、障害者控除</t>
    <rPh sb="0" eb="2">
      <t>キンロウ</t>
    </rPh>
    <rPh sb="2" eb="4">
      <t>ガクセイ</t>
    </rPh>
    <rPh sb="5" eb="8">
      <t>ショウガイシャ</t>
    </rPh>
    <rPh sb="8" eb="10">
      <t>コウジョ</t>
    </rPh>
    <phoneticPr fontId="3"/>
  </si>
  <si>
    <t>非該当</t>
    <rPh sb="0" eb="3">
      <t>ヒガイトウ</t>
    </rPh>
    <phoneticPr fontId="3"/>
  </si>
  <si>
    <t>障害者控除</t>
    <rPh sb="0" eb="3">
      <t>ショウガイシャ</t>
    </rPh>
    <rPh sb="3" eb="5">
      <t>コウジョ</t>
    </rPh>
    <phoneticPr fontId="3"/>
  </si>
  <si>
    <t>⑰～⑱</t>
    <phoneticPr fontId="3"/>
  </si>
  <si>
    <t>寡婦、ひとり親控除</t>
    <rPh sb="0" eb="2">
      <t>カフ</t>
    </rPh>
    <rPh sb="6" eb="7">
      <t>オヤ</t>
    </rPh>
    <rPh sb="7" eb="9">
      <t>コウジョ</t>
    </rPh>
    <phoneticPr fontId="3"/>
  </si>
  <si>
    <t>⑳障害者控除</t>
    <rPh sb="1" eb="4">
      <t>ショウガイシャ</t>
    </rPh>
    <rPh sb="4" eb="6">
      <t>コウジョ</t>
    </rPh>
    <phoneticPr fontId="3"/>
  </si>
  <si>
    <t>同居老親</t>
  </si>
  <si>
    <t>⑯</t>
    <phoneticPr fontId="3"/>
  </si>
  <si>
    <t>別居</t>
    <phoneticPr fontId="3"/>
  </si>
  <si>
    <t>⑮</t>
    <phoneticPr fontId="3"/>
  </si>
  <si>
    <t>生命保険料控除</t>
    <rPh sb="0" eb="2">
      <t>セイメイ</t>
    </rPh>
    <rPh sb="2" eb="5">
      <t>ホケンリョウ</t>
    </rPh>
    <rPh sb="5" eb="7">
      <t>コウジョ</t>
    </rPh>
    <phoneticPr fontId="3"/>
  </si>
  <si>
    <t>一般</t>
    <rPh sb="0" eb="2">
      <t>イッパン</t>
    </rPh>
    <phoneticPr fontId="3"/>
  </si>
  <si>
    <t>⑭</t>
    <phoneticPr fontId="3"/>
  </si>
  <si>
    <t>小規模企業共済等掛金控除</t>
    <rPh sb="0" eb="3">
      <t>ショウキボ</t>
    </rPh>
    <rPh sb="3" eb="5">
      <t>キギョウ</t>
    </rPh>
    <rPh sb="5" eb="7">
      <t>キョウサイ</t>
    </rPh>
    <rPh sb="7" eb="8">
      <t>トウ</t>
    </rPh>
    <rPh sb="8" eb="9">
      <t>カ</t>
    </rPh>
    <rPh sb="9" eb="10">
      <t>キン</t>
    </rPh>
    <rPh sb="10" eb="12">
      <t>コウジョ</t>
    </rPh>
    <phoneticPr fontId="3"/>
  </si>
  <si>
    <t>⑬</t>
    <phoneticPr fontId="3"/>
  </si>
  <si>
    <t>⑫</t>
    <phoneticPr fontId="3"/>
  </si>
  <si>
    <t>年少</t>
    <rPh sb="0" eb="2">
      <t>ネンショウ</t>
    </rPh>
    <phoneticPr fontId="3"/>
  </si>
  <si>
    <t>⑪</t>
    <phoneticPr fontId="3"/>
  </si>
  <si>
    <t>配特</t>
    <rPh sb="0" eb="1">
      <t>クバ</t>
    </rPh>
    <rPh sb="1" eb="2">
      <t>トク</t>
    </rPh>
    <phoneticPr fontId="3"/>
  </si>
  <si>
    <t>控配</t>
    <rPh sb="0" eb="1">
      <t>ヒカエ</t>
    </rPh>
    <rPh sb="1" eb="2">
      <t>ハイ</t>
    </rPh>
    <phoneticPr fontId="3"/>
  </si>
  <si>
    <t>老親判断</t>
    <rPh sb="0" eb="2">
      <t>ロウシン</t>
    </rPh>
    <rPh sb="2" eb="4">
      <t>ハンダン</t>
    </rPh>
    <phoneticPr fontId="3"/>
  </si>
  <si>
    <t>別居</t>
    <rPh sb="0" eb="2">
      <t>ベッキョ</t>
    </rPh>
    <phoneticPr fontId="3"/>
  </si>
  <si>
    <t>年齢</t>
    <rPh sb="0" eb="2">
      <t>ネンレイ</t>
    </rPh>
    <phoneticPr fontId="3"/>
  </si>
  <si>
    <t>⑩</t>
    <phoneticPr fontId="3"/>
  </si>
  <si>
    <t>合計(⑦+⑧+⑨)</t>
    <rPh sb="0" eb="2">
      <t>ゴウケイ</t>
    </rPh>
    <phoneticPr fontId="3"/>
  </si>
  <si>
    <t>甥姪</t>
    <rPh sb="0" eb="1">
      <t>オイ</t>
    </rPh>
    <rPh sb="1" eb="2">
      <t>メイ</t>
    </rPh>
    <phoneticPr fontId="3"/>
  </si>
  <si>
    <t>従兄弟姉妹</t>
    <rPh sb="0" eb="1">
      <t>ジュウ</t>
    </rPh>
    <rPh sb="1" eb="3">
      <t>キョウダイ</t>
    </rPh>
    <rPh sb="3" eb="5">
      <t>シマイ</t>
    </rPh>
    <phoneticPr fontId="3"/>
  </si>
  <si>
    <t>伯叔父母</t>
    <rPh sb="0" eb="1">
      <t>ハク</t>
    </rPh>
    <rPh sb="1" eb="3">
      <t>オジ</t>
    </rPh>
    <rPh sb="3" eb="4">
      <t>ハハ</t>
    </rPh>
    <phoneticPr fontId="3"/>
  </si>
  <si>
    <t>兄弟姉妹</t>
    <rPh sb="0" eb="2">
      <t>キョウダイ</t>
    </rPh>
    <rPh sb="2" eb="4">
      <t>シマイ</t>
    </rPh>
    <phoneticPr fontId="3"/>
  </si>
  <si>
    <t>曽祖父母</t>
    <rPh sb="0" eb="1">
      <t>ソウ</t>
    </rPh>
    <rPh sb="1" eb="4">
      <t>ソフボ</t>
    </rPh>
    <phoneticPr fontId="3"/>
  </si>
  <si>
    <t>祖父母</t>
    <rPh sb="0" eb="3">
      <t>ソフボ</t>
    </rPh>
    <phoneticPr fontId="3"/>
  </si>
  <si>
    <t>父母</t>
    <rPh sb="0" eb="2">
      <t>フボ</t>
    </rPh>
    <phoneticPr fontId="3"/>
  </si>
  <si>
    <t>子の子</t>
    <rPh sb="0" eb="1">
      <t>コ</t>
    </rPh>
    <rPh sb="2" eb="3">
      <t>コ</t>
    </rPh>
    <phoneticPr fontId="3"/>
  </si>
  <si>
    <t>子</t>
    <rPh sb="0" eb="1">
      <t>コ</t>
    </rPh>
    <phoneticPr fontId="3"/>
  </si>
  <si>
    <t>⑨</t>
    <phoneticPr fontId="3"/>
  </si>
  <si>
    <t>⑧</t>
    <phoneticPr fontId="3"/>
  </si>
  <si>
    <t>㉓扶養親族（16歳未満の者を含む）</t>
    <rPh sb="1" eb="3">
      <t>フヨウ</t>
    </rPh>
    <rPh sb="3" eb="5">
      <t>シンゾク</t>
    </rPh>
    <rPh sb="8" eb="11">
      <t>サイミマン</t>
    </rPh>
    <rPh sb="12" eb="13">
      <t>シャ</t>
    </rPh>
    <rPh sb="14" eb="15">
      <t>フク</t>
    </rPh>
    <phoneticPr fontId="3"/>
  </si>
  <si>
    <t>未帰還</t>
    <rPh sb="0" eb="3">
      <t>ミキカン</t>
    </rPh>
    <phoneticPr fontId="3"/>
  </si>
  <si>
    <t>生死不明</t>
    <rPh sb="0" eb="2">
      <t>セイシ</t>
    </rPh>
    <rPh sb="2" eb="4">
      <t>フメイ</t>
    </rPh>
    <phoneticPr fontId="3"/>
  </si>
  <si>
    <t>離婚</t>
    <rPh sb="0" eb="2">
      <t>リコン</t>
    </rPh>
    <phoneticPr fontId="3"/>
  </si>
  <si>
    <t>死別</t>
    <rPh sb="0" eb="2">
      <t>シベツ</t>
    </rPh>
    <phoneticPr fontId="3"/>
  </si>
  <si>
    <t>⑦</t>
    <phoneticPr fontId="3"/>
  </si>
  <si>
    <t>合計所得</t>
    <rPh sb="0" eb="2">
      <t>ゴウケイ</t>
    </rPh>
    <rPh sb="2" eb="4">
      <t>ショトク</t>
    </rPh>
    <phoneticPr fontId="3"/>
  </si>
  <si>
    <t>⑥</t>
    <phoneticPr fontId="3"/>
  </si>
  <si>
    <t>別居</t>
    <phoneticPr fontId="3"/>
  </si>
  <si>
    <t>個年</t>
    <rPh sb="0" eb="1">
      <t>コ</t>
    </rPh>
    <rPh sb="1" eb="2">
      <t>ドシ</t>
    </rPh>
    <phoneticPr fontId="3"/>
  </si>
  <si>
    <t>生保</t>
    <rPh sb="0" eb="2">
      <t>セイホ</t>
    </rPh>
    <phoneticPr fontId="3"/>
  </si>
  <si>
    <t>⑤</t>
    <phoneticPr fontId="3"/>
  </si>
  <si>
    <t>配偶者の氏名</t>
    <rPh sb="0" eb="3">
      <t>ハイグウシャ</t>
    </rPh>
    <rPh sb="4" eb="6">
      <t>シメイ</t>
    </rPh>
    <phoneticPr fontId="3"/>
  </si>
  <si>
    <t>④</t>
    <phoneticPr fontId="3"/>
  </si>
  <si>
    <t>利子</t>
    <rPh sb="0" eb="2">
      <t>リシ</t>
    </rPh>
    <phoneticPr fontId="3"/>
  </si>
  <si>
    <t>フリガナ</t>
    <phoneticPr fontId="3"/>
  </si>
  <si>
    <t>㉑～㉒
配偶者控除
配偶者特別控除
同一生計配偶者</t>
    <rPh sb="4" eb="7">
      <t>ハイグウシャ</t>
    </rPh>
    <rPh sb="7" eb="9">
      <t>コウジョ</t>
    </rPh>
    <rPh sb="10" eb="13">
      <t>ハイグウシャ</t>
    </rPh>
    <rPh sb="13" eb="15">
      <t>トクベツ</t>
    </rPh>
    <rPh sb="15" eb="17">
      <t>コウジョ</t>
    </rPh>
    <rPh sb="18" eb="20">
      <t>ドウイツ</t>
    </rPh>
    <rPh sb="20" eb="22">
      <t>セイケイ</t>
    </rPh>
    <rPh sb="22" eb="25">
      <t>ハイグウシャ</t>
    </rPh>
    <phoneticPr fontId="3"/>
  </si>
  <si>
    <t>③</t>
    <phoneticPr fontId="3"/>
  </si>
  <si>
    <t>(学校名)</t>
    <phoneticPr fontId="3"/>
  </si>
  <si>
    <t>親控除</t>
    <phoneticPr fontId="3"/>
  </si>
  <si>
    <t>②</t>
    <phoneticPr fontId="3"/>
  </si>
  <si>
    <t>⑲勤労学生控除</t>
    <rPh sb="1" eb="3">
      <t>キンロウ</t>
    </rPh>
    <rPh sb="3" eb="5">
      <t>ガクセイ</t>
    </rPh>
    <rPh sb="5" eb="7">
      <t>コウジョ</t>
    </rPh>
    <phoneticPr fontId="3"/>
  </si>
  <si>
    <t>⑱ひとり</t>
    <phoneticPr fontId="3"/>
  </si>
  <si>
    <t>⑰寡婦控除</t>
    <rPh sb="1" eb="3">
      <t>カフ</t>
    </rPh>
    <rPh sb="3" eb="5">
      <t>コウジョ</t>
    </rPh>
    <phoneticPr fontId="3"/>
  </si>
  <si>
    <t>⑰～⑳
本人該当</t>
    <rPh sb="4" eb="6">
      <t>ホンニン</t>
    </rPh>
    <rPh sb="6" eb="8">
      <t>ガイトウ</t>
    </rPh>
    <phoneticPr fontId="3"/>
  </si>
  <si>
    <t>①</t>
    <phoneticPr fontId="3"/>
  </si>
  <si>
    <t>旧長</t>
    <rPh sb="0" eb="1">
      <t>キュウ</t>
    </rPh>
    <rPh sb="1" eb="2">
      <t>オサ</t>
    </rPh>
    <phoneticPr fontId="3"/>
  </si>
  <si>
    <t>シ</t>
    <phoneticPr fontId="3"/>
  </si>
  <si>
    <t>旧長期損害保険料の計</t>
    <rPh sb="0" eb="1">
      <t>キュウ</t>
    </rPh>
    <rPh sb="1" eb="3">
      <t>チョウキ</t>
    </rPh>
    <rPh sb="3" eb="5">
      <t>ソンガイ</t>
    </rPh>
    <rPh sb="5" eb="7">
      <t>ホケン</t>
    </rPh>
    <rPh sb="7" eb="8">
      <t>リョウ</t>
    </rPh>
    <rPh sb="9" eb="10">
      <t>ケイ</t>
    </rPh>
    <phoneticPr fontId="3"/>
  </si>
  <si>
    <t>地震保険料の計</t>
    <rPh sb="0" eb="2">
      <t>ジシン</t>
    </rPh>
    <rPh sb="2" eb="5">
      <t>ホケンリョウ</t>
    </rPh>
    <rPh sb="6" eb="7">
      <t>ケイ</t>
    </rPh>
    <phoneticPr fontId="3"/>
  </si>
  <si>
    <t>⑯
地震保険料控除</t>
    <rPh sb="2" eb="4">
      <t>ジシン</t>
    </rPh>
    <rPh sb="4" eb="7">
      <t>ホケンリョウ</t>
    </rPh>
    <rPh sb="7" eb="9">
      <t>コウジョ</t>
    </rPh>
    <phoneticPr fontId="3"/>
  </si>
  <si>
    <t>地震</t>
    <rPh sb="0" eb="2">
      <t>ジシン</t>
    </rPh>
    <phoneticPr fontId="3"/>
  </si>
  <si>
    <t>旧個</t>
    <rPh sb="0" eb="1">
      <t>キュウ</t>
    </rPh>
    <rPh sb="1" eb="2">
      <t>コ</t>
    </rPh>
    <phoneticPr fontId="3"/>
  </si>
  <si>
    <t>旧生</t>
    <rPh sb="0" eb="1">
      <t>キュウ</t>
    </rPh>
    <rPh sb="1" eb="2">
      <t>セイ</t>
    </rPh>
    <phoneticPr fontId="3"/>
  </si>
  <si>
    <t>介医</t>
    <rPh sb="0" eb="1">
      <t>スケ</t>
    </rPh>
    <rPh sb="1" eb="2">
      <t>イ</t>
    </rPh>
    <phoneticPr fontId="3"/>
  </si>
  <si>
    <t>新個</t>
    <rPh sb="0" eb="1">
      <t>シン</t>
    </rPh>
    <rPh sb="1" eb="2">
      <t>コ</t>
    </rPh>
    <phoneticPr fontId="3"/>
  </si>
  <si>
    <t>新生</t>
    <rPh sb="0" eb="1">
      <t>シン</t>
    </rPh>
    <rPh sb="1" eb="2">
      <t>セイ</t>
    </rPh>
    <phoneticPr fontId="3"/>
  </si>
  <si>
    <t>サ</t>
    <phoneticPr fontId="3"/>
  </si>
  <si>
    <t>コ</t>
    <phoneticPr fontId="3"/>
  </si>
  <si>
    <t>介護医療保険料の計</t>
    <rPh sb="0" eb="2">
      <t>カイゴ</t>
    </rPh>
    <rPh sb="2" eb="4">
      <t>イリョウ</t>
    </rPh>
    <rPh sb="4" eb="7">
      <t>ホケンリョウ</t>
    </rPh>
    <rPh sb="8" eb="9">
      <t>ケイ</t>
    </rPh>
    <phoneticPr fontId="3"/>
  </si>
  <si>
    <t>ケ</t>
    <phoneticPr fontId="3"/>
  </si>
  <si>
    <t>ク</t>
    <phoneticPr fontId="3"/>
  </si>
  <si>
    <t>旧個人年金保険料の計</t>
    <rPh sb="0" eb="1">
      <t>キュウ</t>
    </rPh>
    <rPh sb="1" eb="3">
      <t>コジン</t>
    </rPh>
    <rPh sb="3" eb="5">
      <t>ネンキン</t>
    </rPh>
    <rPh sb="5" eb="8">
      <t>ホケンリョウ</t>
    </rPh>
    <rPh sb="9" eb="10">
      <t>ケイ</t>
    </rPh>
    <phoneticPr fontId="3"/>
  </si>
  <si>
    <t>新個人年金保険料の計</t>
    <rPh sb="0" eb="1">
      <t>シン</t>
    </rPh>
    <rPh sb="1" eb="3">
      <t>コジン</t>
    </rPh>
    <rPh sb="3" eb="5">
      <t>ネンキン</t>
    </rPh>
    <rPh sb="5" eb="8">
      <t>ホケンリョウ</t>
    </rPh>
    <rPh sb="9" eb="10">
      <t>ケイ</t>
    </rPh>
    <phoneticPr fontId="3"/>
  </si>
  <si>
    <t>キ</t>
    <phoneticPr fontId="3"/>
  </si>
  <si>
    <t>カ</t>
    <phoneticPr fontId="3"/>
  </si>
  <si>
    <t>旧生命保険料の計</t>
    <rPh sb="0" eb="1">
      <t>キュウ</t>
    </rPh>
    <rPh sb="1" eb="3">
      <t>セイメイ</t>
    </rPh>
    <rPh sb="3" eb="5">
      <t>ホケン</t>
    </rPh>
    <rPh sb="5" eb="6">
      <t>リョウ</t>
    </rPh>
    <rPh sb="7" eb="8">
      <t>ケイ</t>
    </rPh>
    <phoneticPr fontId="3"/>
  </si>
  <si>
    <t>新生命保険料の計</t>
    <rPh sb="0" eb="1">
      <t>シン</t>
    </rPh>
    <rPh sb="1" eb="3">
      <t>セイメイ</t>
    </rPh>
    <rPh sb="3" eb="5">
      <t>ホケン</t>
    </rPh>
    <rPh sb="5" eb="6">
      <t>リョウ</t>
    </rPh>
    <rPh sb="7" eb="8">
      <t>ケイ</t>
    </rPh>
    <phoneticPr fontId="3"/>
  </si>
  <si>
    <t>⑮
生命保険料控除</t>
    <rPh sb="2" eb="4">
      <t>セイメイ</t>
    </rPh>
    <rPh sb="4" eb="7">
      <t>ホケンリョウ</t>
    </rPh>
    <rPh sb="7" eb="9">
      <t>コウジョ</t>
    </rPh>
    <phoneticPr fontId="3"/>
  </si>
  <si>
    <t>オ</t>
    <phoneticPr fontId="3"/>
  </si>
  <si>
    <t>エ</t>
    <phoneticPr fontId="3"/>
  </si>
  <si>
    <t>ウ</t>
    <phoneticPr fontId="3"/>
  </si>
  <si>
    <t>イ</t>
    <phoneticPr fontId="3"/>
  </si>
  <si>
    <t>ア</t>
    <phoneticPr fontId="3"/>
  </si>
  <si>
    <t>⑬
社会保険料控除</t>
    <rPh sb="2" eb="4">
      <t>シャカイ</t>
    </rPh>
    <rPh sb="4" eb="7">
      <t>ホケンリョウ</t>
    </rPh>
    <rPh sb="7" eb="9">
      <t>コウジョ</t>
    </rPh>
    <phoneticPr fontId="3"/>
  </si>
  <si>
    <t>・</t>
    <phoneticPr fontId="3"/>
  </si>
  <si>
    <t>本人との続柄</t>
    <rPh sb="0" eb="2">
      <t>ホンニン</t>
    </rPh>
    <rPh sb="4" eb="5">
      <t>ツヅ</t>
    </rPh>
    <rPh sb="5" eb="6">
      <t>ガラ</t>
    </rPh>
    <phoneticPr fontId="3"/>
  </si>
  <si>
    <t>代理人欄</t>
    <rPh sb="0" eb="3">
      <t>ダイリニン</t>
    </rPh>
    <rPh sb="3" eb="4">
      <t>ラン</t>
    </rPh>
    <phoneticPr fontId="3"/>
  </si>
  <si>
    <t>提出年月日</t>
    <rPh sb="0" eb="2">
      <t>テイシュツ</t>
    </rPh>
    <rPh sb="2" eb="5">
      <t>ネンガッピ</t>
    </rPh>
    <phoneticPr fontId="3"/>
  </si>
  <si>
    <t>-</t>
    <phoneticPr fontId="3"/>
  </si>
  <si>
    <t>宛名番号</t>
    <rPh sb="0" eb="2">
      <t>アテナ</t>
    </rPh>
    <rPh sb="2" eb="4">
      <t>バンゴウ</t>
    </rPh>
    <phoneticPr fontId="3"/>
  </si>
  <si>
    <t>富津市長様</t>
    <rPh sb="0" eb="3">
      <t>フッツシ</t>
    </rPh>
    <rPh sb="3" eb="4">
      <t>チョウ</t>
    </rPh>
    <rPh sb="4" eb="5">
      <t>サマ</t>
    </rPh>
    <phoneticPr fontId="3"/>
  </si>
  <si>
    <t>市民税・県民税申告書</t>
  </si>
  <si>
    <t>短期</t>
    <rPh sb="0" eb="2">
      <t>タンキ</t>
    </rPh>
    <phoneticPr fontId="3"/>
  </si>
  <si>
    <t>長期</t>
    <rPh sb="0" eb="2">
      <t>チョウキ</t>
    </rPh>
    <phoneticPr fontId="3"/>
  </si>
  <si>
    <t>一時</t>
    <rPh sb="0" eb="2">
      <t>イチジ</t>
    </rPh>
    <phoneticPr fontId="3"/>
  </si>
  <si>
    <t>小規模企業共済等掛金控除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rPh sb="10" eb="12">
      <t>コウジョ</t>
    </rPh>
    <phoneticPr fontId="3"/>
  </si>
  <si>
    <t>種類</t>
    <rPh sb="0" eb="2">
      <t>シュルイ</t>
    </rPh>
    <phoneticPr fontId="3"/>
  </si>
  <si>
    <t>支払った掛金等</t>
    <rPh sb="0" eb="2">
      <t>シハラ</t>
    </rPh>
    <rPh sb="4" eb="6">
      <t>カケキン</t>
    </rPh>
    <rPh sb="6" eb="7">
      <t>トウ</t>
    </rPh>
    <phoneticPr fontId="3"/>
  </si>
  <si>
    <t>小規模企業共済</t>
    <rPh sb="0" eb="3">
      <t>ショウキボ</t>
    </rPh>
    <rPh sb="3" eb="5">
      <t>キギョウ</t>
    </rPh>
    <rPh sb="5" eb="7">
      <t>キョウサイ</t>
    </rPh>
    <phoneticPr fontId="3"/>
  </si>
  <si>
    <t>企業型確定拠出年金</t>
    <rPh sb="0" eb="3">
      <t>キギョウガタ</t>
    </rPh>
    <rPh sb="3" eb="5">
      <t>カクテイ</t>
    </rPh>
    <rPh sb="5" eb="7">
      <t>キョシュツ</t>
    </rPh>
    <rPh sb="7" eb="9">
      <t>ネンキン</t>
    </rPh>
    <phoneticPr fontId="3"/>
  </si>
  <si>
    <t>個人型確定拠出年金（iDeco）</t>
    <rPh sb="0" eb="3">
      <t>コジンガタ</t>
    </rPh>
    <rPh sb="3" eb="5">
      <t>カクテイ</t>
    </rPh>
    <rPh sb="5" eb="7">
      <t>キョシュツ</t>
    </rPh>
    <rPh sb="7" eb="9">
      <t>ネンキン</t>
    </rPh>
    <phoneticPr fontId="3"/>
  </si>
  <si>
    <t>心身障害者扶養共済制度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セイド</t>
    </rPh>
    <phoneticPr fontId="3"/>
  </si>
  <si>
    <t>農業者年金</t>
    <rPh sb="0" eb="3">
      <t>ノウギョウシャ</t>
    </rPh>
    <rPh sb="3" eb="5">
      <t>ネンキン</t>
    </rPh>
    <phoneticPr fontId="3"/>
  </si>
  <si>
    <t>任意継続健康保険</t>
    <rPh sb="0" eb="2">
      <t>ニンイ</t>
    </rPh>
    <rPh sb="2" eb="4">
      <t>ケイゾク</t>
    </rPh>
    <rPh sb="4" eb="6">
      <t>ケンコウ</t>
    </rPh>
    <rPh sb="6" eb="8">
      <t>ホケン</t>
    </rPh>
    <phoneticPr fontId="3"/>
  </si>
  <si>
    <t>その他</t>
    <rPh sb="2" eb="3">
      <t>タ</t>
    </rPh>
    <phoneticPr fontId="3"/>
  </si>
  <si>
    <t>扶養等入力</t>
  </si>
  <si>
    <t>損害年月日</t>
    <rPh sb="0" eb="2">
      <t>ソンガイ</t>
    </rPh>
    <rPh sb="2" eb="5">
      <t>ネンガッピ</t>
    </rPh>
    <phoneticPr fontId="3"/>
  </si>
  <si>
    <t>損害金額</t>
    <phoneticPr fontId="3"/>
  </si>
  <si>
    <t>保険金などで補填される金額</t>
    <rPh sb="0" eb="3">
      <t>ホケンキン</t>
    </rPh>
    <rPh sb="6" eb="8">
      <t>ホテン</t>
    </rPh>
    <rPh sb="11" eb="13">
      <t>キンガク</t>
    </rPh>
    <phoneticPr fontId="3"/>
  </si>
  <si>
    <t>災害関連支出の金額</t>
    <rPh sb="0" eb="2">
      <t>サイガイ</t>
    </rPh>
    <rPh sb="2" eb="4">
      <t>カンレン</t>
    </rPh>
    <rPh sb="4" eb="6">
      <t>シシュツ</t>
    </rPh>
    <rPh sb="7" eb="9">
      <t>キンガク</t>
    </rPh>
    <phoneticPr fontId="3"/>
  </si>
  <si>
    <t>年</t>
    <rPh sb="0" eb="1">
      <t>ネン</t>
    </rPh>
    <phoneticPr fontId="3"/>
  </si>
  <si>
    <t>代理人</t>
  </si>
  <si>
    <t>扶養親族</t>
    <rPh sb="0" eb="2">
      <t>フヨウ</t>
    </rPh>
    <rPh sb="2" eb="4">
      <t>シンゾク</t>
    </rPh>
    <phoneticPr fontId="3"/>
  </si>
  <si>
    <t>➡手帳等の区分</t>
    <rPh sb="1" eb="3">
      <t>テチョウ</t>
    </rPh>
    <rPh sb="3" eb="4">
      <t>トウ</t>
    </rPh>
    <rPh sb="5" eb="7">
      <t>クブン</t>
    </rPh>
    <phoneticPr fontId="3"/>
  </si>
  <si>
    <t>Ａ</t>
    <phoneticPr fontId="3"/>
  </si>
  <si>
    <t>Ｂ</t>
    <phoneticPr fontId="3"/>
  </si>
  <si>
    <t>Ｃ</t>
    <phoneticPr fontId="3"/>
  </si>
  <si>
    <t>障害等級</t>
    <rPh sb="0" eb="2">
      <t>ショウガイ</t>
    </rPh>
    <rPh sb="2" eb="4">
      <t>トウキュウ</t>
    </rPh>
    <phoneticPr fontId="3"/>
  </si>
  <si>
    <t>手帳等種別</t>
    <rPh sb="0" eb="2">
      <t>テチョウ</t>
    </rPh>
    <rPh sb="2" eb="3">
      <t>トウ</t>
    </rPh>
    <rPh sb="3" eb="5">
      <t>シュベツ</t>
    </rPh>
    <phoneticPr fontId="3"/>
  </si>
  <si>
    <t>続柄</t>
    <rPh sb="0" eb="2">
      <t>ゾクガラ</t>
    </rPh>
    <phoneticPr fontId="3"/>
  </si>
  <si>
    <t>他(診断書など)</t>
    <rPh sb="0" eb="1">
      <t>タ</t>
    </rPh>
    <rPh sb="2" eb="4">
      <t>シンダン</t>
    </rPh>
    <rPh sb="4" eb="5">
      <t>ショ</t>
    </rPh>
    <phoneticPr fontId="3"/>
  </si>
  <si>
    <t>※扶養親族が５人以上いる場合には、このページを印刷して申告書に添付してください。</t>
    <rPh sb="1" eb="3">
      <t>フヨウ</t>
    </rPh>
    <rPh sb="3" eb="5">
      <t>シンゾク</t>
    </rPh>
    <rPh sb="7" eb="8">
      <t>ニン</t>
    </rPh>
    <rPh sb="8" eb="10">
      <t>イジョウ</t>
    </rPh>
    <rPh sb="12" eb="14">
      <t>バアイ</t>
    </rPh>
    <rPh sb="23" eb="25">
      <t>インサツ</t>
    </rPh>
    <rPh sb="27" eb="30">
      <t>シンコクショ</t>
    </rPh>
    <rPh sb="31" eb="33">
      <t>テンプ</t>
    </rPh>
    <phoneticPr fontId="3"/>
  </si>
  <si>
    <t>本人該当</t>
    <rPh sb="0" eb="2">
      <t>ホンニン</t>
    </rPh>
    <rPh sb="2" eb="4">
      <t>ガイトウ</t>
    </rPh>
    <phoneticPr fontId="3"/>
  </si>
  <si>
    <t>寡婦控除</t>
    <rPh sb="0" eb="2">
      <t>カフ</t>
    </rPh>
    <rPh sb="2" eb="4">
      <t>コウジョ</t>
    </rPh>
    <phoneticPr fontId="3"/>
  </si>
  <si>
    <t>ひとり親控除</t>
    <rPh sb="3" eb="4">
      <t>オヤ</t>
    </rPh>
    <rPh sb="4" eb="6">
      <t>コウジョ</t>
    </rPh>
    <phoneticPr fontId="3"/>
  </si>
  <si>
    <t>勤労学生控除</t>
    <rPh sb="0" eb="2">
      <t>キンロウ</t>
    </rPh>
    <rPh sb="2" eb="4">
      <t>ガクセイ</t>
    </rPh>
    <rPh sb="4" eb="6">
      <t>コウジョ</t>
    </rPh>
    <phoneticPr fontId="3"/>
  </si>
  <si>
    <t>学校名</t>
    <rPh sb="0" eb="3">
      <t>ガッコウメイ</t>
    </rPh>
    <phoneticPr fontId="3"/>
  </si>
  <si>
    <t>住所地の共同募金会、日赤支部・都道府県、市区町村分（特例控除対象以外）</t>
    <rPh sb="0" eb="2">
      <t>ジュウショ</t>
    </rPh>
    <rPh sb="2" eb="3">
      <t>チ</t>
    </rPh>
    <rPh sb="4" eb="6">
      <t>キョウドウ</t>
    </rPh>
    <rPh sb="6" eb="9">
      <t>ボキンカイ</t>
    </rPh>
    <rPh sb="10" eb="12">
      <t>ニッセキ</t>
    </rPh>
    <rPh sb="12" eb="14">
      <t>シブ</t>
    </rPh>
    <rPh sb="15" eb="19">
      <t>トドウフケン</t>
    </rPh>
    <rPh sb="20" eb="22">
      <t>シク</t>
    </rPh>
    <rPh sb="22" eb="24">
      <t>チョウソン</t>
    </rPh>
    <rPh sb="24" eb="25">
      <t>ブン</t>
    </rPh>
    <rPh sb="26" eb="28">
      <t>トクレイ</t>
    </rPh>
    <rPh sb="28" eb="30">
      <t>コウジョ</t>
    </rPh>
    <rPh sb="30" eb="32">
      <t>タイショウ</t>
    </rPh>
    <rPh sb="32" eb="34">
      <t>イガイ</t>
    </rPh>
    <rPh sb="33" eb="34">
      <t>ガイ</t>
    </rPh>
    <phoneticPr fontId="3"/>
  </si>
  <si>
    <t>都道府県、市町村に対する寄附(ふるさと納税など)（特例控除対象）</t>
    <rPh sb="0" eb="4">
      <t>トドウフケン</t>
    </rPh>
    <rPh sb="5" eb="8">
      <t>シチョウソン</t>
    </rPh>
    <rPh sb="9" eb="10">
      <t>タイ</t>
    </rPh>
    <rPh sb="12" eb="14">
      <t>キフ</t>
    </rPh>
    <rPh sb="19" eb="21">
      <t>ノウゼイ</t>
    </rPh>
    <rPh sb="25" eb="27">
      <t>トクレイ</t>
    </rPh>
    <rPh sb="27" eb="29">
      <t>コウジョ</t>
    </rPh>
    <rPh sb="29" eb="31">
      <t>タイショウ</t>
    </rPh>
    <phoneticPr fontId="3"/>
  </si>
  <si>
    <t>上記以外の寄附金控除に該当する寄附金（条例指定分）</t>
    <rPh sb="0" eb="2">
      <t>ジョウキ</t>
    </rPh>
    <rPh sb="2" eb="4">
      <t>イガイ</t>
    </rPh>
    <rPh sb="5" eb="8">
      <t>キフキン</t>
    </rPh>
    <rPh sb="8" eb="10">
      <t>コウジョ</t>
    </rPh>
    <rPh sb="11" eb="13">
      <t>ガイトウ</t>
    </rPh>
    <rPh sb="15" eb="18">
      <t>キフキン</t>
    </rPh>
    <rPh sb="19" eb="21">
      <t>ジョウレイ</t>
    </rPh>
    <rPh sb="21" eb="23">
      <t>シテイ</t>
    </rPh>
    <rPh sb="23" eb="24">
      <t>ブン</t>
    </rPh>
    <phoneticPr fontId="3"/>
  </si>
  <si>
    <t>寄附金の種類</t>
    <rPh sb="0" eb="3">
      <t>キフキン</t>
    </rPh>
    <rPh sb="4" eb="6">
      <t>シュルイ</t>
    </rPh>
    <phoneticPr fontId="3"/>
  </si>
  <si>
    <t>都道府県、市町村分（特例控除対象）</t>
    <rPh sb="0" eb="2">
      <t>トドウ</t>
    </rPh>
    <rPh sb="2" eb="4">
      <t>フケン</t>
    </rPh>
    <rPh sb="5" eb="8">
      <t>シチョウソン</t>
    </rPh>
    <rPh sb="8" eb="9">
      <t>ブン</t>
    </rPh>
    <rPh sb="10" eb="12">
      <t>トクレイ</t>
    </rPh>
    <rPh sb="12" eb="14">
      <t>コウジョ</t>
    </rPh>
    <rPh sb="14" eb="16">
      <t>タイショウ</t>
    </rPh>
    <phoneticPr fontId="3"/>
  </si>
  <si>
    <t>条例指定分</t>
    <rPh sb="0" eb="2">
      <t>ジョウレイ</t>
    </rPh>
    <rPh sb="2" eb="4">
      <t>シテイ</t>
    </rPh>
    <rPh sb="4" eb="5">
      <t>ブン</t>
    </rPh>
    <phoneticPr fontId="3"/>
  </si>
  <si>
    <t>住所地の共同募金会、日赤支部・都道府県、市区町村分(特例控除対象以外)</t>
    <phoneticPr fontId="3"/>
  </si>
  <si>
    <t>寄附金額</t>
    <rPh sb="0" eb="3">
      <t>キフキン</t>
    </rPh>
    <rPh sb="3" eb="4">
      <t>ガク</t>
    </rPh>
    <phoneticPr fontId="3"/>
  </si>
  <si>
    <t>給与所得速算</t>
    <rPh sb="0" eb="2">
      <t>キュウヨ</t>
    </rPh>
    <rPh sb="2" eb="4">
      <t>ショトク</t>
    </rPh>
    <rPh sb="4" eb="6">
      <t>ソクサン</t>
    </rPh>
    <phoneticPr fontId="3"/>
  </si>
  <si>
    <t>歳</t>
    <rPh sb="0" eb="1">
      <t>サイ</t>
    </rPh>
    <phoneticPr fontId="3"/>
  </si>
  <si>
    <t>※該当する項目を選択してください</t>
    <phoneticPr fontId="3"/>
  </si>
  <si>
    <t>年金所得速算</t>
    <rPh sb="0" eb="2">
      <t>ネンキン</t>
    </rPh>
    <rPh sb="2" eb="4">
      <t>ショトク</t>
    </rPh>
    <rPh sb="4" eb="6">
      <t>ソクサン</t>
    </rPh>
    <phoneticPr fontId="3"/>
  </si>
  <si>
    <t>※分離所得には対応しておりません。</t>
    <rPh sb="1" eb="3">
      <t>ブンリ</t>
    </rPh>
    <rPh sb="3" eb="5">
      <t>ショトク</t>
    </rPh>
    <rPh sb="7" eb="9">
      <t>タイオウ</t>
    </rPh>
    <phoneticPr fontId="3"/>
  </si>
  <si>
    <t>非該当</t>
    <rPh sb="0" eb="3">
      <t>ヒガイトウ</t>
    </rPh>
    <phoneticPr fontId="3"/>
  </si>
  <si>
    <t>源泉徴収分</t>
    <rPh sb="0" eb="2">
      <t>ゲンセン</t>
    </rPh>
    <rPh sb="2" eb="4">
      <t>チョウシュウ</t>
    </rPh>
    <rPh sb="4" eb="5">
      <t>ブン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</si>
  <si>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</si>
  <si>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</si>
  <si>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</si>
  <si>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</si>
  <si>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32年</t>
    <rPh sb="2" eb="3">
      <t>ネン</t>
    </rPh>
    <phoneticPr fontId="3"/>
  </si>
  <si>
    <t>33年</t>
    <rPh sb="2" eb="3">
      <t>ネン</t>
    </rPh>
    <phoneticPr fontId="3"/>
  </si>
  <si>
    <t>34年</t>
    <rPh sb="2" eb="3">
      <t>ネン</t>
    </rPh>
    <phoneticPr fontId="3"/>
  </si>
  <si>
    <t>35年</t>
    <rPh sb="2" eb="3">
      <t>ネン</t>
    </rPh>
    <phoneticPr fontId="3"/>
  </si>
  <si>
    <t>36年</t>
    <rPh sb="2" eb="3">
      <t>ネン</t>
    </rPh>
    <phoneticPr fontId="3"/>
  </si>
  <si>
    <t>37年</t>
    <rPh sb="2" eb="3">
      <t>ネン</t>
    </rPh>
    <phoneticPr fontId="3"/>
  </si>
  <si>
    <t>38年</t>
    <rPh sb="2" eb="3">
      <t>ネン</t>
    </rPh>
    <phoneticPr fontId="3"/>
  </si>
  <si>
    <t>39年</t>
    <rPh sb="2" eb="3">
      <t>ネン</t>
    </rPh>
    <phoneticPr fontId="3"/>
  </si>
  <si>
    <t>40年</t>
    <rPh sb="2" eb="3">
      <t>ネン</t>
    </rPh>
    <phoneticPr fontId="3"/>
  </si>
  <si>
    <t>41年</t>
    <rPh sb="2" eb="3">
      <t>ネン</t>
    </rPh>
    <phoneticPr fontId="3"/>
  </si>
  <si>
    <t>42年</t>
    <rPh sb="2" eb="3">
      <t>ネン</t>
    </rPh>
    <phoneticPr fontId="3"/>
  </si>
  <si>
    <t>43年</t>
    <rPh sb="2" eb="3">
      <t>ネン</t>
    </rPh>
    <phoneticPr fontId="3"/>
  </si>
  <si>
    <t>44年</t>
    <rPh sb="2" eb="3">
      <t>ネン</t>
    </rPh>
    <phoneticPr fontId="3"/>
  </si>
  <si>
    <t>45年</t>
    <rPh sb="2" eb="3">
      <t>ネン</t>
    </rPh>
    <phoneticPr fontId="3"/>
  </si>
  <si>
    <t>46年</t>
    <rPh sb="2" eb="3">
      <t>ネン</t>
    </rPh>
    <phoneticPr fontId="3"/>
  </si>
  <si>
    <t>47年</t>
    <rPh sb="2" eb="3">
      <t>ネン</t>
    </rPh>
    <phoneticPr fontId="3"/>
  </si>
  <si>
    <t>48年</t>
    <rPh sb="2" eb="3">
      <t>ネン</t>
    </rPh>
    <phoneticPr fontId="3"/>
  </si>
  <si>
    <t>49年</t>
    <rPh sb="2" eb="3">
      <t>ネン</t>
    </rPh>
    <phoneticPr fontId="3"/>
  </si>
  <si>
    <t>50年</t>
    <rPh sb="2" eb="3">
      <t>ネン</t>
    </rPh>
    <phoneticPr fontId="3"/>
  </si>
  <si>
    <t>51年</t>
    <rPh sb="2" eb="3">
      <t>ネン</t>
    </rPh>
    <phoneticPr fontId="3"/>
  </si>
  <si>
    <t>52年</t>
    <rPh sb="2" eb="3">
      <t>ネン</t>
    </rPh>
    <phoneticPr fontId="3"/>
  </si>
  <si>
    <t>53年</t>
    <rPh sb="2" eb="3">
      <t>ネン</t>
    </rPh>
    <phoneticPr fontId="3"/>
  </si>
  <si>
    <t>54年</t>
    <rPh sb="2" eb="3">
      <t>ネン</t>
    </rPh>
    <phoneticPr fontId="3"/>
  </si>
  <si>
    <t>55年</t>
    <rPh sb="2" eb="3">
      <t>ネン</t>
    </rPh>
    <phoneticPr fontId="3"/>
  </si>
  <si>
    <t>56年</t>
    <rPh sb="2" eb="3">
      <t>ネン</t>
    </rPh>
    <phoneticPr fontId="3"/>
  </si>
  <si>
    <t>57年</t>
    <rPh sb="2" eb="3">
      <t>ネン</t>
    </rPh>
    <phoneticPr fontId="3"/>
  </si>
  <si>
    <t>58年</t>
    <rPh sb="2" eb="3">
      <t>ネン</t>
    </rPh>
    <phoneticPr fontId="3"/>
  </si>
  <si>
    <t>59年</t>
    <rPh sb="2" eb="3">
      <t>ネン</t>
    </rPh>
    <phoneticPr fontId="3"/>
  </si>
  <si>
    <t>60年</t>
    <rPh sb="2" eb="3">
      <t>ネン</t>
    </rPh>
    <phoneticPr fontId="3"/>
  </si>
  <si>
    <t>61年</t>
    <rPh sb="2" eb="3">
      <t>ネン</t>
    </rPh>
    <phoneticPr fontId="3"/>
  </si>
  <si>
    <t>62年</t>
    <rPh sb="2" eb="3">
      <t>ネン</t>
    </rPh>
    <phoneticPr fontId="3"/>
  </si>
  <si>
    <t>63年</t>
    <rPh sb="2" eb="3">
      <t>ネン</t>
    </rPh>
    <phoneticPr fontId="3"/>
  </si>
  <si>
    <t>64年</t>
    <rPh sb="2" eb="3">
      <t>ネン</t>
    </rPh>
    <phoneticPr fontId="3"/>
  </si>
  <si>
    <r>
      <t>２級(度)</t>
    </r>
    <r>
      <rPr>
        <sz val="11"/>
        <color theme="1"/>
        <rFont val="游ゴシック"/>
        <family val="3"/>
        <charset val="128"/>
        <scheme val="minor"/>
      </rPr>
      <t/>
    </r>
    <rPh sb="1" eb="2">
      <t>キュウ</t>
    </rPh>
    <rPh sb="3" eb="4">
      <t>ド</t>
    </rPh>
    <phoneticPr fontId="3"/>
  </si>
  <si>
    <r>
      <t>３級(度)</t>
    </r>
    <r>
      <rPr>
        <sz val="11"/>
        <color theme="1"/>
        <rFont val="游ゴシック"/>
        <family val="3"/>
        <charset val="128"/>
        <scheme val="minor"/>
      </rPr>
      <t/>
    </r>
    <rPh sb="1" eb="2">
      <t>キュウ</t>
    </rPh>
    <rPh sb="3" eb="4">
      <t>ド</t>
    </rPh>
    <phoneticPr fontId="3"/>
  </si>
  <si>
    <r>
      <t>４級(度)</t>
    </r>
    <r>
      <rPr>
        <sz val="11"/>
        <color theme="1"/>
        <rFont val="游ゴシック"/>
        <family val="3"/>
        <charset val="128"/>
        <scheme val="minor"/>
      </rPr>
      <t/>
    </r>
    <rPh sb="1" eb="2">
      <t>キュウ</t>
    </rPh>
    <rPh sb="3" eb="4">
      <t>ド</t>
    </rPh>
    <phoneticPr fontId="3"/>
  </si>
  <si>
    <r>
      <t>５級(度)</t>
    </r>
    <r>
      <rPr>
        <sz val="11"/>
        <color theme="1"/>
        <rFont val="游ゴシック"/>
        <family val="3"/>
        <charset val="128"/>
        <scheme val="minor"/>
      </rPr>
      <t/>
    </r>
    <rPh sb="1" eb="2">
      <t>キュウ</t>
    </rPh>
    <rPh sb="3" eb="4">
      <t>ド</t>
    </rPh>
    <phoneticPr fontId="3"/>
  </si>
  <si>
    <r>
      <t>６級(度)</t>
    </r>
    <r>
      <rPr>
        <sz val="11"/>
        <color theme="1"/>
        <rFont val="游ゴシック"/>
        <family val="3"/>
        <charset val="128"/>
        <scheme val="minor"/>
      </rPr>
      <t/>
    </r>
    <rPh sb="1" eb="2">
      <t>キュウ</t>
    </rPh>
    <rPh sb="3" eb="4">
      <t>ド</t>
    </rPh>
    <phoneticPr fontId="3"/>
  </si>
  <si>
    <t>合計</t>
    <rPh sb="0" eb="2">
      <t>ゴウケイ</t>
    </rPh>
    <phoneticPr fontId="3"/>
  </si>
  <si>
    <t>控除額</t>
  </si>
  <si>
    <t>控除額</t>
    <rPh sb="0" eb="2">
      <t>コウジョ</t>
    </rPh>
    <rPh sb="2" eb="3">
      <t>ガク</t>
    </rPh>
    <phoneticPr fontId="3"/>
  </si>
  <si>
    <t>配偶者</t>
    <rPh sb="0" eb="3">
      <t>ハイグウシャ</t>
    </rPh>
    <phoneticPr fontId="3"/>
  </si>
  <si>
    <t>扶養1</t>
    <rPh sb="0" eb="2">
      <t>フヨウ</t>
    </rPh>
    <phoneticPr fontId="3"/>
  </si>
  <si>
    <t>扶養2</t>
    <rPh sb="0" eb="2">
      <t>フヨウ</t>
    </rPh>
    <phoneticPr fontId="3"/>
  </si>
  <si>
    <t>扶養3</t>
    <rPh sb="0" eb="2">
      <t>フヨウ</t>
    </rPh>
    <phoneticPr fontId="3"/>
  </si>
  <si>
    <t>扶養4</t>
    <rPh sb="0" eb="2">
      <t>フヨウ</t>
    </rPh>
    <phoneticPr fontId="3"/>
  </si>
  <si>
    <t>扶養5</t>
    <rPh sb="0" eb="2">
      <t>フヨウ</t>
    </rPh>
    <phoneticPr fontId="3"/>
  </si>
  <si>
    <t>扶養6</t>
    <rPh sb="0" eb="2">
      <t>フヨウ</t>
    </rPh>
    <phoneticPr fontId="3"/>
  </si>
  <si>
    <t>扶養7</t>
    <rPh sb="0" eb="2">
      <t>フヨウ</t>
    </rPh>
    <phoneticPr fontId="3"/>
  </si>
  <si>
    <t>扶養8</t>
    <rPh sb="0" eb="2">
      <t>フヨウ</t>
    </rPh>
    <phoneticPr fontId="3"/>
  </si>
  <si>
    <t>扶養種別</t>
    <rPh sb="0" eb="2">
      <t>フヨウ</t>
    </rPh>
    <rPh sb="2" eb="4">
      <t>シュベツ</t>
    </rPh>
    <phoneticPr fontId="3"/>
  </si>
  <si>
    <t>直系尊属</t>
    <rPh sb="0" eb="2">
      <t>チョッケイ</t>
    </rPh>
    <rPh sb="2" eb="4">
      <t>ソンゾク</t>
    </rPh>
    <phoneticPr fontId="3"/>
  </si>
  <si>
    <t>生年月日</t>
    <rPh sb="0" eb="2">
      <t>セイネン</t>
    </rPh>
    <rPh sb="2" eb="4">
      <t>ガッピ</t>
    </rPh>
    <phoneticPr fontId="3"/>
  </si>
  <si>
    <t>本人</t>
    <rPh sb="0" eb="2">
      <t>ホンニン</t>
    </rPh>
    <phoneticPr fontId="3"/>
  </si>
  <si>
    <t>障害種別</t>
    <rPh sb="0" eb="2">
      <t>ショウガイ</t>
    </rPh>
    <rPh sb="2" eb="4">
      <t>シュベツ</t>
    </rPh>
    <phoneticPr fontId="3"/>
  </si>
  <si>
    <t>寡婦</t>
    <rPh sb="0" eb="2">
      <t>カフ</t>
    </rPh>
    <phoneticPr fontId="3"/>
  </si>
  <si>
    <t>給与から天引き（特別徴収）</t>
  </si>
  <si>
    <t>納付方法</t>
    <rPh sb="0" eb="2">
      <t>ノウフ</t>
    </rPh>
    <rPh sb="2" eb="4">
      <t>ホウホウ</t>
    </rPh>
    <phoneticPr fontId="3"/>
  </si>
  <si>
    <t>自分で納付（普通徴収）</t>
    <rPh sb="0" eb="2">
      <t>ジブン</t>
    </rPh>
    <rPh sb="3" eb="5">
      <t>ノウフ</t>
    </rPh>
    <rPh sb="6" eb="8">
      <t>フツウ</t>
    </rPh>
    <rPh sb="8" eb="10">
      <t>チョウシュウ</t>
    </rPh>
    <phoneticPr fontId="3"/>
  </si>
  <si>
    <t>利子所得</t>
    <rPh sb="0" eb="2">
      <t>リシ</t>
    </rPh>
    <rPh sb="2" eb="4">
      <t>ショトク</t>
    </rPh>
    <phoneticPr fontId="3"/>
  </si>
  <si>
    <t/>
  </si>
  <si>
    <t>基礎控除</t>
    <rPh sb="0" eb="2">
      <t>キソ</t>
    </rPh>
    <rPh sb="2" eb="4">
      <t>コウジョ</t>
    </rPh>
    <phoneticPr fontId="3"/>
  </si>
  <si>
    <t>控除額</t>
    <rPh sb="0" eb="2">
      <t>コウジョ</t>
    </rPh>
    <rPh sb="2" eb="3">
      <t>ガク</t>
    </rPh>
    <phoneticPr fontId="3"/>
  </si>
  <si>
    <t>障害者控除</t>
  </si>
  <si>
    <t>医療費</t>
    <rPh sb="0" eb="3">
      <t>イリョウヒ</t>
    </rPh>
    <phoneticPr fontId="3"/>
  </si>
  <si>
    <t>特例</t>
    <rPh sb="0" eb="2">
      <t>トクレイ</t>
    </rPh>
    <phoneticPr fontId="3"/>
  </si>
  <si>
    <t>ひとり親</t>
    <rPh sb="3" eb="4">
      <t>オヤ</t>
    </rPh>
    <phoneticPr fontId="3"/>
  </si>
  <si>
    <t>雑損</t>
    <rPh sb="0" eb="2">
      <t>ザッソン</t>
    </rPh>
    <phoneticPr fontId="3"/>
  </si>
  <si>
    <t>同居特別</t>
    <rPh sb="0" eb="2">
      <t>ドウキョ</t>
    </rPh>
    <rPh sb="2" eb="4">
      <t>トクベツ</t>
    </rPh>
    <phoneticPr fontId="3"/>
  </si>
  <si>
    <t>普通障害</t>
    <rPh sb="0" eb="2">
      <t>フツウ</t>
    </rPh>
    <rPh sb="2" eb="4">
      <t>ショウガイ</t>
    </rPh>
    <phoneticPr fontId="3"/>
  </si>
  <si>
    <t>特別障害</t>
    <rPh sb="0" eb="2">
      <t>トクベツ</t>
    </rPh>
    <rPh sb="2" eb="4">
      <t>ショウガイ</t>
    </rPh>
    <phoneticPr fontId="3"/>
  </si>
  <si>
    <t>家屋</t>
    <rPh sb="0" eb="2">
      <t>カオク</t>
    </rPh>
    <phoneticPr fontId="3"/>
  </si>
  <si>
    <t>家財</t>
    <rPh sb="0" eb="2">
      <t>カザイ</t>
    </rPh>
    <phoneticPr fontId="3"/>
  </si>
  <si>
    <t>その他</t>
    <rPh sb="2" eb="3">
      <t>タ</t>
    </rPh>
    <phoneticPr fontId="3"/>
  </si>
  <si>
    <t>度</t>
    <rPh sb="0" eb="1">
      <t>タビ</t>
    </rPh>
    <phoneticPr fontId="3"/>
  </si>
  <si>
    <t>所得金額調整控除</t>
    <rPh sb="0" eb="2">
      <t>ショトク</t>
    </rPh>
    <rPh sb="2" eb="4">
      <t>キンガク</t>
    </rPh>
    <rPh sb="4" eb="6">
      <t>チョウセイ</t>
    </rPh>
    <rPh sb="6" eb="8">
      <t>コウジョ</t>
    </rPh>
    <phoneticPr fontId="3"/>
  </si>
  <si>
    <t>年金</t>
    <rPh sb="0" eb="2">
      <t>ネンキン</t>
    </rPh>
    <phoneticPr fontId="3"/>
  </si>
  <si>
    <t>子ども等</t>
    <rPh sb="0" eb="1">
      <t>コ</t>
    </rPh>
    <rPh sb="3" eb="4">
      <t>トウ</t>
    </rPh>
    <phoneticPr fontId="3"/>
  </si>
  <si>
    <t>年分</t>
    <rPh sb="0" eb="2">
      <t>ネンブン</t>
    </rPh>
    <phoneticPr fontId="3"/>
  </si>
  <si>
    <t>所得</t>
    <rPh sb="0" eb="2">
      <t>ショトク</t>
    </rPh>
    <phoneticPr fontId="3"/>
  </si>
  <si>
    <t>控除</t>
    <rPh sb="0" eb="2">
      <t>コウジョ</t>
    </rPh>
    <phoneticPr fontId="3"/>
  </si>
  <si>
    <t>次へ</t>
    <rPh sb="0" eb="1">
      <t>ツギ</t>
    </rPh>
    <phoneticPr fontId="3"/>
  </si>
  <si>
    <t>基本情報</t>
    <rPh sb="0" eb="2">
      <t>キホン</t>
    </rPh>
    <rPh sb="2" eb="4">
      <t>ジョウホウ</t>
    </rPh>
    <phoneticPr fontId="3"/>
  </si>
  <si>
    <t>申告書</t>
    <rPh sb="0" eb="3">
      <t>シンコクショ</t>
    </rPh>
    <phoneticPr fontId="3"/>
  </si>
  <si>
    <t>戻る</t>
    <rPh sb="0" eb="1">
      <t>モド</t>
    </rPh>
    <phoneticPr fontId="3"/>
  </si>
  <si>
    <t>青色承認</t>
    <rPh sb="0" eb="2">
      <t>アオイロ</t>
    </rPh>
    <rPh sb="2" eb="4">
      <t>ショウニン</t>
    </rPh>
    <phoneticPr fontId="3"/>
  </si>
  <si>
    <t>寄附金(税額)控除入力</t>
    <rPh sb="0" eb="3">
      <t>キフキン</t>
    </rPh>
    <rPh sb="4" eb="6">
      <t>ゼイガク</t>
    </rPh>
    <rPh sb="7" eb="9">
      <t>コウジョ</t>
    </rPh>
    <rPh sb="9" eb="11">
      <t>ニュウリョク</t>
    </rPh>
    <phoneticPr fontId="3"/>
  </si>
  <si>
    <t>調整</t>
    <rPh sb="0" eb="2">
      <t>チョウセイ</t>
    </rPh>
    <phoneticPr fontId="3"/>
  </si>
  <si>
    <t>住所</t>
    <phoneticPr fontId="3"/>
  </si>
  <si>
    <t>氏名</t>
    <phoneticPr fontId="3"/>
  </si>
  <si>
    <t>１級(度)</t>
    <rPh sb="1" eb="2">
      <t>キュウ</t>
    </rPh>
    <rPh sb="3" eb="4">
      <t>ド</t>
    </rPh>
    <phoneticPr fontId="3"/>
  </si>
  <si>
    <t>生命保険料の金額の内訳</t>
    <rPh sb="0" eb="2">
      <t>セイメイ</t>
    </rPh>
    <rPh sb="2" eb="5">
      <t>ホケンリョウ</t>
    </rPh>
    <rPh sb="6" eb="8">
      <t>キンガク</t>
    </rPh>
    <rPh sb="9" eb="11">
      <t>ウチワケ</t>
    </rPh>
    <phoneticPr fontId="3"/>
  </si>
  <si>
    <t>新個人年金保険料
の金額</t>
    <rPh sb="0" eb="1">
      <t>シン</t>
    </rPh>
    <rPh sb="1" eb="3">
      <t>コジン</t>
    </rPh>
    <rPh sb="3" eb="5">
      <t>ネンキン</t>
    </rPh>
    <rPh sb="5" eb="7">
      <t>ホケン</t>
    </rPh>
    <rPh sb="7" eb="8">
      <t>リョウ</t>
    </rPh>
    <rPh sb="10" eb="12">
      <t>キンガク</t>
    </rPh>
    <phoneticPr fontId="3"/>
  </si>
  <si>
    <t>旧個人年金保険料
の金額</t>
    <rPh sb="0" eb="1">
      <t>キュウ</t>
    </rPh>
    <rPh sb="1" eb="3">
      <t>コジン</t>
    </rPh>
    <rPh sb="3" eb="5">
      <t>ネンキン</t>
    </rPh>
    <rPh sb="5" eb="7">
      <t>ホケン</t>
    </rPh>
    <rPh sb="7" eb="8">
      <t>リョウ</t>
    </rPh>
    <rPh sb="10" eb="12">
      <t>キンガク</t>
    </rPh>
    <phoneticPr fontId="3"/>
  </si>
  <si>
    <t>10月</t>
    <phoneticPr fontId="3"/>
  </si>
  <si>
    <t>11月</t>
    <phoneticPr fontId="3"/>
  </si>
  <si>
    <t>12月</t>
    <phoneticPr fontId="3"/>
  </si>
  <si>
    <t>㉗医療費
控除</t>
    <rPh sb="1" eb="4">
      <t>イリョウヒ</t>
    </rPh>
    <rPh sb="5" eb="7">
      <t>コウジョ</t>
    </rPh>
    <phoneticPr fontId="3"/>
  </si>
  <si>
    <t>このページを印刷し、提出してください。</t>
  </si>
  <si>
    <t>293-8506</t>
    <phoneticPr fontId="3"/>
  </si>
  <si>
    <t>富津市下飯野2443番地</t>
    <rPh sb="0" eb="3">
      <t>フッツシ</t>
    </rPh>
    <rPh sb="3" eb="6">
      <t>シモイイノ</t>
    </rPh>
    <rPh sb="10" eb="12">
      <t>バンチ</t>
    </rPh>
    <phoneticPr fontId="3"/>
  </si>
  <si>
    <t>富津市役所　課税課　市民税係</t>
    <rPh sb="0" eb="5">
      <t>フッツシヤクショ</t>
    </rPh>
    <rPh sb="6" eb="9">
      <t>カゼイカ</t>
    </rPh>
    <rPh sb="10" eb="14">
      <t>シミンゼイカカリ</t>
    </rPh>
    <phoneticPr fontId="3"/>
  </si>
  <si>
    <t>控が必要な場合には、提出用・控用の２部印刷し、</t>
    <rPh sb="0" eb="1">
      <t>ヒカエ</t>
    </rPh>
    <rPh sb="2" eb="4">
      <t>ヒツヨウ</t>
    </rPh>
    <rPh sb="5" eb="7">
      <t>バアイ</t>
    </rPh>
    <rPh sb="10" eb="12">
      <t>テイシュツ</t>
    </rPh>
    <rPh sb="12" eb="13">
      <t>ヨウ</t>
    </rPh>
    <rPh sb="14" eb="15">
      <t>ヒカエ</t>
    </rPh>
    <rPh sb="15" eb="16">
      <t>ヨウ</t>
    </rPh>
    <rPh sb="18" eb="19">
      <t>ブ</t>
    </rPh>
    <rPh sb="19" eb="21">
      <t>インサツ</t>
    </rPh>
    <phoneticPr fontId="3"/>
  </si>
  <si>
    <t>非課税所得（障害者年金・遺族年金・失業給付など）の受給のみ</t>
    <rPh sb="0" eb="3">
      <t>ヒカゼイ</t>
    </rPh>
    <rPh sb="3" eb="5">
      <t>ショトク</t>
    </rPh>
    <rPh sb="6" eb="9">
      <t>ショウガイシャ</t>
    </rPh>
    <rPh sb="9" eb="11">
      <t>ネンキン</t>
    </rPh>
    <rPh sb="12" eb="14">
      <t>イゾク</t>
    </rPh>
    <rPh sb="14" eb="16">
      <t>ネンキン</t>
    </rPh>
    <rPh sb="17" eb="19">
      <t>シツギョウ</t>
    </rPh>
    <rPh sb="19" eb="21">
      <t>キュウフ</t>
    </rPh>
    <rPh sb="25" eb="27">
      <t>ジュキュウ</t>
    </rPh>
    <phoneticPr fontId="3"/>
  </si>
  <si>
    <t>控除対象配偶者（同一生計配偶者・配偶者特別控除）</t>
    <rPh sb="0" eb="2">
      <t>コウジョ</t>
    </rPh>
    <rPh sb="2" eb="4">
      <t>タイショウ</t>
    </rPh>
    <rPh sb="4" eb="7">
      <t>ハイグウシャ</t>
    </rPh>
    <rPh sb="8" eb="10">
      <t>ドウイツ</t>
    </rPh>
    <rPh sb="10" eb="12">
      <t>セイケイ</t>
    </rPh>
    <rPh sb="12" eb="15">
      <t>ハイグウシャ</t>
    </rPh>
    <rPh sb="16" eb="19">
      <t>ハイグウシャ</t>
    </rPh>
    <rPh sb="19" eb="21">
      <t>トクベツ</t>
    </rPh>
    <rPh sb="21" eb="23">
      <t>コウジョ</t>
    </rPh>
    <phoneticPr fontId="3"/>
  </si>
  <si>
    <t>配偶者</t>
    <rPh sb="0" eb="3">
      <t>ハイグウシャ</t>
    </rPh>
    <phoneticPr fontId="3"/>
  </si>
  <si>
    <t>扶養等入力</t>
    <rPh sb="0" eb="2">
      <t>フヨウ</t>
    </rPh>
    <rPh sb="2" eb="3">
      <t>トウ</t>
    </rPh>
    <rPh sb="3" eb="5">
      <t>ニュウリョク</t>
    </rPh>
    <phoneticPr fontId="3"/>
  </si>
  <si>
    <t>歳未満</t>
    <rPh sb="0" eb="3">
      <t>サイミマン</t>
    </rPh>
    <phoneticPr fontId="3"/>
  </si>
  <si>
    <t>以上で終了です。申告書画面から印刷して提出してください。</t>
    <rPh sb="0" eb="2">
      <t>イジョウ</t>
    </rPh>
    <rPh sb="3" eb="5">
      <t>シュウリョウ</t>
    </rPh>
    <rPh sb="8" eb="11">
      <t>シンコクショ</t>
    </rPh>
    <rPh sb="11" eb="13">
      <t>ガメン</t>
    </rPh>
    <rPh sb="15" eb="17">
      <t>インサツ</t>
    </rPh>
    <rPh sb="19" eb="21">
      <t>テイシュツ</t>
    </rPh>
    <phoneticPr fontId="3"/>
  </si>
  <si>
    <t>給与・公的年金等に係る所得以外（４月１日に65歳未満の方は給与所得以外）の
市民税・県民税の納税方法を選択してください</t>
    <phoneticPr fontId="3"/>
  </si>
  <si>
    <t>源泉旧長分</t>
    <rPh sb="0" eb="2">
      <t>ゲンセン</t>
    </rPh>
    <rPh sb="2" eb="3">
      <t>キュウ</t>
    </rPh>
    <rPh sb="3" eb="4">
      <t>オサ</t>
    </rPh>
    <rPh sb="4" eb="5">
      <t>ブン</t>
    </rPh>
    <phoneticPr fontId="3"/>
  </si>
  <si>
    <t>1 収入金額等</t>
    <rPh sb="2" eb="4">
      <t>シュウニュウ</t>
    </rPh>
    <rPh sb="4" eb="6">
      <t>キンガク</t>
    </rPh>
    <rPh sb="6" eb="7">
      <t>トウ</t>
    </rPh>
    <phoneticPr fontId="3"/>
  </si>
  <si>
    <t>２　所得金額</t>
    <rPh sb="2" eb="4">
      <t>ショトク</t>
    </rPh>
    <rPh sb="4" eb="6">
      <t>キンガク</t>
    </rPh>
    <phoneticPr fontId="3"/>
  </si>
  <si>
    <t>４　所得から差し引かれる金額</t>
    <rPh sb="2" eb="4">
      <t>ショトク</t>
    </rPh>
    <rPh sb="6" eb="7">
      <t>サ</t>
    </rPh>
    <rPh sb="8" eb="9">
      <t>ヒ</t>
    </rPh>
    <rPh sb="12" eb="14">
      <t>キンガク</t>
    </rPh>
    <phoneticPr fontId="3"/>
  </si>
  <si>
    <t>３　所得から差し引かれる金額に関する事項</t>
    <rPh sb="2" eb="4">
      <t>ショトク</t>
    </rPh>
    <rPh sb="6" eb="7">
      <t>サ</t>
    </rPh>
    <rPh sb="8" eb="9">
      <t>ヒ</t>
    </rPh>
    <rPh sb="12" eb="14">
      <t>キンガク</t>
    </rPh>
    <rPh sb="15" eb="16">
      <t>カン</t>
    </rPh>
    <rPh sb="18" eb="20">
      <t>ジコウ</t>
    </rPh>
    <phoneticPr fontId="3"/>
  </si>
  <si>
    <t>５　給与・公的年金等に係る所得以外（４月１日に65歳未満の方は給与所得以外）の市民税・県民税の納税方法を選択してください</t>
    <rPh sb="2" eb="4">
      <t>キュウヨ</t>
    </rPh>
    <rPh sb="5" eb="7">
      <t>コウテキ</t>
    </rPh>
    <rPh sb="7" eb="9">
      <t>ネンキン</t>
    </rPh>
    <rPh sb="9" eb="10">
      <t>トウ</t>
    </rPh>
    <rPh sb="11" eb="12">
      <t>カカ</t>
    </rPh>
    <rPh sb="13" eb="15">
      <t>ショトク</t>
    </rPh>
    <rPh sb="15" eb="17">
      <t>イガイ</t>
    </rPh>
    <rPh sb="19" eb="20">
      <t>ガツ</t>
    </rPh>
    <rPh sb="21" eb="22">
      <t>ニチ</t>
    </rPh>
    <rPh sb="25" eb="28">
      <t>サイミマン</t>
    </rPh>
    <rPh sb="29" eb="30">
      <t>カタ</t>
    </rPh>
    <rPh sb="31" eb="33">
      <t>キュウヨ</t>
    </rPh>
    <rPh sb="33" eb="35">
      <t>ショトク</t>
    </rPh>
    <rPh sb="35" eb="37">
      <t>イガイ</t>
    </rPh>
    <rPh sb="39" eb="41">
      <t>シミン</t>
    </rPh>
    <rPh sb="41" eb="42">
      <t>ゼイ</t>
    </rPh>
    <rPh sb="43" eb="45">
      <t>ケンミン</t>
    </rPh>
    <rPh sb="45" eb="46">
      <t>ゼイ</t>
    </rPh>
    <rPh sb="47" eb="49">
      <t>ノウゼイ</t>
    </rPh>
    <rPh sb="49" eb="51">
      <t>ホウホウ</t>
    </rPh>
    <rPh sb="52" eb="54">
      <t>センタク</t>
    </rPh>
    <phoneticPr fontId="3"/>
  </si>
  <si>
    <t>６　給与所得の内訳</t>
    <rPh sb="2" eb="4">
      <t>キュウヨ</t>
    </rPh>
    <rPh sb="4" eb="6">
      <t>ショトク</t>
    </rPh>
    <rPh sb="7" eb="9">
      <t>ウチワケ</t>
    </rPh>
    <phoneticPr fontId="3"/>
  </si>
  <si>
    <t>７　事業・不動産所得に関する事項</t>
    <rPh sb="2" eb="4">
      <t>ジギョウ</t>
    </rPh>
    <rPh sb="5" eb="8">
      <t>フドウサン</t>
    </rPh>
    <rPh sb="8" eb="10">
      <t>ショトク</t>
    </rPh>
    <rPh sb="11" eb="12">
      <t>カン</t>
    </rPh>
    <rPh sb="14" eb="16">
      <t>ジコウ</t>
    </rPh>
    <phoneticPr fontId="3"/>
  </si>
  <si>
    <t>８　配当所得に関する事項</t>
    <rPh sb="2" eb="4">
      <t>ハイトウ</t>
    </rPh>
    <rPh sb="4" eb="6">
      <t>ショトク</t>
    </rPh>
    <rPh sb="7" eb="8">
      <t>カン</t>
    </rPh>
    <rPh sb="10" eb="12">
      <t>ジコウ</t>
    </rPh>
    <phoneticPr fontId="3"/>
  </si>
  <si>
    <t>９　雑所得(公的年金等以外に関する事項)</t>
    <rPh sb="2" eb="5">
      <t>ザツショトク</t>
    </rPh>
    <rPh sb="6" eb="8">
      <t>コウテキ</t>
    </rPh>
    <rPh sb="8" eb="10">
      <t>ネンキン</t>
    </rPh>
    <rPh sb="10" eb="11">
      <t>トウ</t>
    </rPh>
    <rPh sb="11" eb="13">
      <t>イガイ</t>
    </rPh>
    <rPh sb="14" eb="15">
      <t>カン</t>
    </rPh>
    <rPh sb="17" eb="19">
      <t>ジコウ</t>
    </rPh>
    <phoneticPr fontId="3"/>
  </si>
  <si>
    <t>10　総合譲渡・一時所得の所得金額に関する事項</t>
    <phoneticPr fontId="3"/>
  </si>
  <si>
    <t>11　事業専従者に関する事項</t>
    <rPh sb="3" eb="5">
      <t>ジギョウ</t>
    </rPh>
    <rPh sb="5" eb="8">
      <t>センジュウシャ</t>
    </rPh>
    <rPh sb="9" eb="10">
      <t>カン</t>
    </rPh>
    <rPh sb="12" eb="14">
      <t>ジコウ</t>
    </rPh>
    <phoneticPr fontId="3"/>
  </si>
  <si>
    <t>富津市</t>
    <rPh sb="0" eb="3">
      <t>フッツシ</t>
    </rPh>
    <phoneticPr fontId="3"/>
  </si>
  <si>
    <t>千葉県</t>
    <rPh sb="0" eb="3">
      <t>チバケン</t>
    </rPh>
    <phoneticPr fontId="3"/>
  </si>
  <si>
    <t>13　事業税に関する事項</t>
    <phoneticPr fontId="3"/>
  </si>
  <si>
    <t>非課税所得など</t>
    <rPh sb="0" eb="3">
      <t>ヒカゼイ</t>
    </rPh>
    <rPh sb="3" eb="5">
      <t>ショトク</t>
    </rPh>
    <phoneticPr fontId="3"/>
  </si>
  <si>
    <t>損益通算の特例適用前の不動産所得</t>
    <rPh sb="0" eb="2">
      <t>ソンエキ</t>
    </rPh>
    <rPh sb="2" eb="4">
      <t>ツウサン</t>
    </rPh>
    <rPh sb="5" eb="7">
      <t>トクレイ</t>
    </rPh>
    <rPh sb="7" eb="9">
      <t>テキヨウ</t>
    </rPh>
    <rPh sb="9" eb="10">
      <t>マエ</t>
    </rPh>
    <rPh sb="11" eb="14">
      <t>フドウサン</t>
    </rPh>
    <rPh sb="14" eb="16">
      <t>ショトク</t>
    </rPh>
    <phoneticPr fontId="3"/>
  </si>
  <si>
    <t>事業用資産の譲渡損失など</t>
    <rPh sb="0" eb="3">
      <t>ジギョウヨウ</t>
    </rPh>
    <rPh sb="3" eb="5">
      <t>シサン</t>
    </rPh>
    <rPh sb="6" eb="8">
      <t>ジョウト</t>
    </rPh>
    <rPh sb="8" eb="10">
      <t>ソンシツ</t>
    </rPh>
    <phoneticPr fontId="3"/>
  </si>
  <si>
    <t>資産の種類</t>
    <rPh sb="0" eb="2">
      <t>シサン</t>
    </rPh>
    <rPh sb="3" eb="5">
      <t>シュルイ</t>
    </rPh>
    <phoneticPr fontId="3"/>
  </si>
  <si>
    <t>損害額、被災損失額(白)</t>
    <rPh sb="0" eb="2">
      <t>ソンガイ</t>
    </rPh>
    <rPh sb="2" eb="3">
      <t>ガク</t>
    </rPh>
    <rPh sb="4" eb="6">
      <t>ヒサイ</t>
    </rPh>
    <rPh sb="6" eb="9">
      <t>ソンシツガク</t>
    </rPh>
    <rPh sb="10" eb="11">
      <t>シロ</t>
    </rPh>
    <phoneticPr fontId="3"/>
  </si>
  <si>
    <t>前年中の開廃業</t>
    <rPh sb="0" eb="2">
      <t>ゼンネン</t>
    </rPh>
    <rPh sb="2" eb="3">
      <t>チュウ</t>
    </rPh>
    <rPh sb="4" eb="5">
      <t>カイ</t>
    </rPh>
    <rPh sb="5" eb="7">
      <t>ハイギョウ</t>
    </rPh>
    <phoneticPr fontId="3"/>
  </si>
  <si>
    <t>開始・廃止</t>
    <rPh sb="0" eb="2">
      <t>カイシ</t>
    </rPh>
    <rPh sb="3" eb="5">
      <t>ハイシ</t>
    </rPh>
    <phoneticPr fontId="3"/>
  </si>
  <si>
    <t>他都道府県の事務所等</t>
    <rPh sb="0" eb="1">
      <t>タ</t>
    </rPh>
    <rPh sb="1" eb="5">
      <t>トドウフケン</t>
    </rPh>
    <rPh sb="6" eb="8">
      <t>ジム</t>
    </rPh>
    <rPh sb="8" eb="9">
      <t>ショ</t>
    </rPh>
    <rPh sb="9" eb="10">
      <t>トウ</t>
    </rPh>
    <phoneticPr fontId="3"/>
  </si>
  <si>
    <t>開始</t>
    <rPh sb="0" eb="2">
      <t>カイシ</t>
    </rPh>
    <phoneticPr fontId="3"/>
  </si>
  <si>
    <t>廃止</t>
    <rPh sb="0" eb="2">
      <t>ハイシ</t>
    </rPh>
    <phoneticPr fontId="3"/>
  </si>
  <si>
    <t>開始・廃止</t>
    <rPh sb="0" eb="2">
      <t>カイシ</t>
    </rPh>
    <rPh sb="3" eb="5">
      <t>ハイシ</t>
    </rPh>
    <phoneticPr fontId="3"/>
  </si>
  <si>
    <t>令和５年</t>
    <rPh sb="0" eb="2">
      <t>レイワ</t>
    </rPh>
    <rPh sb="3" eb="4">
      <t>ネン</t>
    </rPh>
    <phoneticPr fontId="3"/>
  </si>
  <si>
    <t>開廃業</t>
    <rPh sb="0" eb="1">
      <t>カイ</t>
    </rPh>
    <rPh sb="1" eb="3">
      <t>ハイギョウ</t>
    </rPh>
    <phoneticPr fontId="3"/>
  </si>
  <si>
    <t>返送用の封筒(宛先を記入し、切手を貼付)と併せて郵送してください。</t>
    <rPh sb="0" eb="3">
      <t>ヘンソウヨウ</t>
    </rPh>
    <rPh sb="4" eb="6">
      <t>フウトウ</t>
    </rPh>
    <rPh sb="7" eb="9">
      <t>アテサキ</t>
    </rPh>
    <rPh sb="10" eb="12">
      <t>キニュウ</t>
    </rPh>
    <rPh sb="14" eb="16">
      <t>キッテ</t>
    </rPh>
    <rPh sb="17" eb="19">
      <t>チョウフ</t>
    </rPh>
    <rPh sb="21" eb="22">
      <t>アワ</t>
    </rPh>
    <rPh sb="24" eb="26">
      <t>ユウソウ</t>
    </rPh>
    <phoneticPr fontId="3"/>
  </si>
  <si>
    <t>Ver.1.1.0</t>
    <phoneticPr fontId="3"/>
  </si>
  <si>
    <t>令和５年度対応
住宅借入金項目を削除。事業税を追加</t>
    <rPh sb="0" eb="2">
      <t>レイワ</t>
    </rPh>
    <rPh sb="3" eb="5">
      <t>ネンド</t>
    </rPh>
    <rPh sb="5" eb="7">
      <t>タイオウ</t>
    </rPh>
    <rPh sb="8" eb="10">
      <t>ジュウタク</t>
    </rPh>
    <rPh sb="10" eb="12">
      <t>カリイレ</t>
    </rPh>
    <rPh sb="12" eb="13">
      <t>キン</t>
    </rPh>
    <rPh sb="13" eb="15">
      <t>コウモク</t>
    </rPh>
    <rPh sb="16" eb="18">
      <t>サクジョ</t>
    </rPh>
    <rPh sb="19" eb="22">
      <t>ジギョウゼイ</t>
    </rPh>
    <rPh sb="23" eb="25">
      <t>ツイカ</t>
    </rPh>
    <phoneticPr fontId="3"/>
  </si>
  <si>
    <t>支払者の「名称」及び
「法人番号又は所在地」等</t>
    <rPh sb="0" eb="2">
      <t>シハライ</t>
    </rPh>
    <rPh sb="2" eb="3">
      <t>シャ</t>
    </rPh>
    <rPh sb="5" eb="7">
      <t>メイショウ</t>
    </rPh>
    <rPh sb="8" eb="9">
      <t>オヨ</t>
    </rPh>
    <rPh sb="12" eb="14">
      <t>ホウジン</t>
    </rPh>
    <rPh sb="14" eb="16">
      <t>バンゴウ</t>
    </rPh>
    <rPh sb="16" eb="17">
      <t>マタ</t>
    </rPh>
    <rPh sb="18" eb="21">
      <t>ショザイチ</t>
    </rPh>
    <rPh sb="22" eb="23">
      <t>トウ</t>
    </rPh>
    <phoneticPr fontId="3"/>
  </si>
  <si>
    <t>法人番号又は所在地</t>
    <rPh sb="0" eb="2">
      <t>ホウジン</t>
    </rPh>
    <rPh sb="2" eb="4">
      <t>バンゴウ</t>
    </rPh>
    <rPh sb="4" eb="5">
      <t>マタ</t>
    </rPh>
    <rPh sb="6" eb="9">
      <t>ショザイチ</t>
    </rPh>
    <phoneticPr fontId="3"/>
  </si>
  <si>
    <t>Ver.1.2.0</t>
    <phoneticPr fontId="3"/>
  </si>
  <si>
    <t>令和６年度対応
「配当割額又は株式等譲渡所得割額の控除に関する事項」を削除</t>
    <rPh sb="0" eb="2">
      <t>レイワ</t>
    </rPh>
    <rPh sb="3" eb="5">
      <t>ネンド</t>
    </rPh>
    <rPh sb="5" eb="7">
      <t>タイオウ</t>
    </rPh>
    <rPh sb="9" eb="11">
      <t>ハイトウ</t>
    </rPh>
    <rPh sb="11" eb="12">
      <t>ワリ</t>
    </rPh>
    <rPh sb="12" eb="13">
      <t>ガク</t>
    </rPh>
    <rPh sb="13" eb="14">
      <t>マタ</t>
    </rPh>
    <rPh sb="15" eb="17">
      <t>カブシキ</t>
    </rPh>
    <rPh sb="17" eb="18">
      <t>トウ</t>
    </rPh>
    <rPh sb="18" eb="20">
      <t>ジョウト</t>
    </rPh>
    <rPh sb="20" eb="22">
      <t>ショトク</t>
    </rPh>
    <rPh sb="22" eb="23">
      <t>ワリ</t>
    </rPh>
    <rPh sb="23" eb="24">
      <t>ガク</t>
    </rPh>
    <rPh sb="25" eb="27">
      <t>コウジョ</t>
    </rPh>
    <rPh sb="28" eb="29">
      <t>カン</t>
    </rPh>
    <rPh sb="31" eb="33">
      <t>ジコウ</t>
    </rPh>
    <rPh sb="35" eb="37">
      <t>サクジョ</t>
    </rPh>
    <phoneticPr fontId="3"/>
  </si>
  <si>
    <t>更新履歴</t>
    <rPh sb="0" eb="2">
      <t>コウシン</t>
    </rPh>
    <rPh sb="2" eb="4">
      <t>リレキ</t>
    </rPh>
    <phoneticPr fontId="3"/>
  </si>
  <si>
    <t>更新内容</t>
    <rPh sb="0" eb="2">
      <t>コウシン</t>
    </rPh>
    <rPh sb="2" eb="4">
      <t>ナイヨウ</t>
    </rPh>
    <phoneticPr fontId="3"/>
  </si>
  <si>
    <t>令和６年</t>
    <rPh sb="0" eb="2">
      <t>レイワ</t>
    </rPh>
    <rPh sb="3" eb="4">
      <t>ネン</t>
    </rPh>
    <phoneticPr fontId="3"/>
  </si>
  <si>
    <t>源泉徴収税額がある場合には、所得税の確定申告が必要な場合がありますので、最寄りの税務署にご相談ください。</t>
    <rPh sb="0" eb="2">
      <t>ゲンセン</t>
    </rPh>
    <rPh sb="2" eb="4">
      <t>チョウシュウ</t>
    </rPh>
    <rPh sb="4" eb="6">
      <t>ゼイガク</t>
    </rPh>
    <rPh sb="9" eb="11">
      <t>バアイ</t>
    </rPh>
    <rPh sb="14" eb="17">
      <t>ショトクゼイ</t>
    </rPh>
    <rPh sb="18" eb="20">
      <t>カクテイ</t>
    </rPh>
    <rPh sb="20" eb="22">
      <t>シンコク</t>
    </rPh>
    <rPh sb="23" eb="25">
      <t>ヒツヨウ</t>
    </rPh>
    <rPh sb="26" eb="28">
      <t>バアイ</t>
    </rPh>
    <rPh sb="36" eb="38">
      <t>モヨ</t>
    </rPh>
    <rPh sb="40" eb="43">
      <t>ゼイムショ</t>
    </rPh>
    <rPh sb="45" eb="47">
      <t>ソウダン</t>
    </rPh>
    <phoneticPr fontId="3"/>
  </si>
  <si>
    <t>国外居住</t>
    <rPh sb="0" eb="2">
      <t>コクガイ</t>
    </rPh>
    <rPh sb="2" eb="4">
      <t>キョジュウ</t>
    </rPh>
    <phoneticPr fontId="3"/>
  </si>
  <si>
    <t>30歳未満又は70歳以上</t>
    <rPh sb="2" eb="3">
      <t>サイ</t>
    </rPh>
    <rPh sb="3" eb="5">
      <t>ミマン</t>
    </rPh>
    <rPh sb="5" eb="6">
      <t>マタ</t>
    </rPh>
    <rPh sb="9" eb="10">
      <t>サイ</t>
    </rPh>
    <rPh sb="10" eb="12">
      <t>イジョウ</t>
    </rPh>
    <phoneticPr fontId="3"/>
  </si>
  <si>
    <t>留学</t>
    <rPh sb="0" eb="2">
      <t>リュウガク</t>
    </rPh>
    <phoneticPr fontId="3"/>
  </si>
  <si>
    <t>障害者</t>
    <rPh sb="0" eb="3">
      <t>ショウガイシャ</t>
    </rPh>
    <phoneticPr fontId="3"/>
  </si>
  <si>
    <t>38万円以上の支払</t>
    <rPh sb="2" eb="4">
      <t>マンエン</t>
    </rPh>
    <rPh sb="4" eb="6">
      <t>イジョウ</t>
    </rPh>
    <rPh sb="7" eb="9">
      <t>シハライ</t>
    </rPh>
    <phoneticPr fontId="3"/>
  </si>
  <si>
    <t>国外居住の場合</t>
    <rPh sb="0" eb="2">
      <t>コクガイ</t>
    </rPh>
    <rPh sb="2" eb="4">
      <t>キョジュウ</t>
    </rPh>
    <rPh sb="5" eb="7">
      <t>バアイ</t>
    </rPh>
    <phoneticPr fontId="3"/>
  </si>
  <si>
    <t>Ver.1.2.1</t>
    <phoneticPr fontId="3"/>
  </si>
  <si>
    <r>
      <t>※扶養親族がいる場合には扶養等入力画面から追加してください。</t>
    </r>
    <r>
      <rPr>
        <sz val="14"/>
        <color theme="1"/>
        <rFont val="BIZ UDゴシック"/>
        <family val="3"/>
        <charset val="128"/>
      </rPr>
      <t>➡</t>
    </r>
    <phoneticPr fontId="3"/>
  </si>
  <si>
    <t>「国外居住に関する要件」を追加
見切れていた箇所等を微調整</t>
    <rPh sb="1" eb="3">
      <t>コクガイ</t>
    </rPh>
    <rPh sb="3" eb="5">
      <t>キョジュウ</t>
    </rPh>
    <rPh sb="6" eb="7">
      <t>カン</t>
    </rPh>
    <rPh sb="9" eb="11">
      <t>ヨウケン</t>
    </rPh>
    <rPh sb="13" eb="15">
      <t>ツイカ</t>
    </rPh>
    <rPh sb="16" eb="18">
      <t>ミキ</t>
    </rPh>
    <rPh sb="22" eb="24">
      <t>カショ</t>
    </rPh>
    <rPh sb="24" eb="25">
      <t>トウ</t>
    </rPh>
    <rPh sb="26" eb="29">
      <t>ビチョウセイ</t>
    </rPh>
    <phoneticPr fontId="3"/>
  </si>
  <si>
    <t>令和７年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</si>
</sst>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000000000"/>
    <numFmt numFmtId="177" formatCode="&quot;(&quot;#,##0&quot;)&quot;"/>
    <numFmt numFmtId="178" formatCode="General&quot;年&quot;"/>
    <numFmt numFmtId="179" formatCode="0_);[Red]\(0\)"/>
    <numFmt numFmtId="180" formatCode="yyyy/m/d;@"/>
    <numFmt numFmtId="181" formatCode="0000\ 0000\ 000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9"/>
      <color indexed="81"/>
      <name val="BIZ UD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1"/>
      <color theme="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2"/>
      <color indexed="8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sz val="9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sz val="4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0" tint="-0.14999847407452621"/>
      <name val="BIZ UDゴシック"/>
      <family val="3"/>
      <charset val="128"/>
    </font>
    <font>
      <b/>
      <u/>
      <sz val="12"/>
      <color theme="10"/>
      <name val="BIZ UDゴシック"/>
      <family val="3"/>
      <charset val="128"/>
    </font>
    <font>
      <b/>
      <u/>
      <sz val="9"/>
      <color theme="10"/>
      <name val="BIZ UDゴシック"/>
      <family val="3"/>
      <charset val="128"/>
    </font>
    <font>
      <b/>
      <sz val="7"/>
      <color theme="1"/>
      <name val="BIZ UD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darkGray">
        <bgColor theme="0" tint="-0.14999847407452621"/>
      </patternFill>
    </fill>
    <fill>
      <patternFill patternType="darkGray">
        <bgColor theme="0" tint="-0.1499679555650502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9D9D9"/>
        <bgColor indexed="64"/>
      </patternFill>
    </fill>
  </fills>
  <borders count="20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 diagonalDown="1">
      <left style="hair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hair">
        <color auto="1"/>
      </top>
      <bottom/>
      <diagonal style="thin">
        <color auto="1"/>
      </diagonal>
    </border>
    <border diagonalDown="1">
      <left/>
      <right/>
      <top style="hair">
        <color auto="1"/>
      </top>
      <bottom/>
      <diagonal style="thin">
        <color auto="1"/>
      </diagonal>
    </border>
    <border diagonalDown="1">
      <left style="hair">
        <color auto="1"/>
      </left>
      <right/>
      <top style="hair">
        <color auto="1"/>
      </top>
      <bottom/>
      <diagonal style="thin">
        <color auto="1"/>
      </diagonal>
    </border>
    <border>
      <left/>
      <right style="hair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 style="thin">
        <color indexed="64"/>
      </bottom>
      <diagonal/>
    </border>
    <border>
      <left/>
      <right/>
      <top style="medium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indexed="64"/>
      </bottom>
      <diagonal/>
    </border>
    <border>
      <left style="medium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medium">
        <color theme="0" tint="-0.499984740745262"/>
      </bottom>
      <diagonal/>
    </border>
    <border>
      <left/>
      <right/>
      <top style="thin">
        <color indexed="64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0" tint="-0.499984740745262"/>
      </bottom>
      <diagonal/>
    </border>
    <border>
      <left/>
      <right style="thin">
        <color indexed="64"/>
      </right>
      <top style="thin">
        <color auto="1"/>
      </top>
      <bottom style="dotted">
        <color indexed="64"/>
      </bottom>
      <diagonal/>
    </border>
    <border>
      <left/>
      <right/>
      <top style="double">
        <color auto="1"/>
      </top>
      <bottom style="dotted">
        <color indexed="64"/>
      </bottom>
      <diagonal/>
    </border>
    <border>
      <left/>
      <right style="thin">
        <color indexed="64"/>
      </right>
      <top style="double">
        <color auto="1"/>
      </top>
      <bottom style="dotted">
        <color indexed="64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medium">
        <color theme="0" tint="-0.499984740745262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theme="0" tint="-0.499984740745262"/>
      </right>
      <top style="hair">
        <color indexed="64"/>
      </top>
      <bottom style="thin">
        <color indexed="64"/>
      </bottom>
      <diagonal/>
    </border>
    <border>
      <left style="medium">
        <color theme="0" tint="-4.9989318521683403E-2"/>
      </left>
      <right style="medium">
        <color theme="0" tint="-0.499984740745262"/>
      </right>
      <top style="medium">
        <color theme="0" tint="-4.9989318521683403E-2"/>
      </top>
      <bottom style="medium">
        <color theme="0" tint="-0.49998474074526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0.499984740745262"/>
      </bottom>
      <diagonal/>
    </border>
    <border>
      <left/>
      <right/>
      <top style="medium">
        <color theme="0" tint="-4.9989318521683403E-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4.9989318521683403E-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4.9989318521683403E-2"/>
      </right>
      <top style="medium">
        <color theme="0" tint="-0.499984740745262"/>
      </top>
      <bottom style="medium">
        <color theme="0" tint="-4.9989318521683403E-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0.499984740745262"/>
      </top>
      <bottom style="medium">
        <color theme="0" tint="-4.9989318521683403E-2"/>
      </bottom>
      <diagonal/>
    </border>
    <border>
      <left/>
      <right/>
      <top style="medium">
        <color theme="0" tint="-0.499984740745262"/>
      </top>
      <bottom style="medium">
        <color theme="0" tint="-4.9989318521683403E-2"/>
      </bottom>
      <diagonal/>
    </border>
    <border>
      <left style="medium">
        <color theme="0" tint="-0.499984740745262"/>
      </left>
      <right style="thin">
        <color indexed="64"/>
      </right>
      <top style="medium">
        <color theme="0" tint="-0.499984740745262"/>
      </top>
      <bottom style="medium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medium">
        <color theme="0" tint="-4.9989318521683403E-2"/>
      </bottom>
      <diagonal/>
    </border>
    <border>
      <left style="thin">
        <color indexed="64"/>
      </left>
      <right style="medium">
        <color theme="0" tint="-4.9989318521683403E-2"/>
      </right>
      <top style="medium">
        <color theme="0" tint="-0.499984740745262"/>
      </top>
      <bottom style="medium">
        <color theme="0" tint="-4.9989318521683403E-2"/>
      </bottom>
      <diagonal/>
    </border>
    <border>
      <left style="medium">
        <color theme="0" tint="-0.499984740745262"/>
      </left>
      <right style="medium">
        <color theme="0" tint="-4.9989318521683403E-2"/>
      </right>
      <top style="medium">
        <color theme="0" tint="-0.499984740745262"/>
      </top>
      <bottom style="thin">
        <color indexed="64"/>
      </bottom>
      <diagonal/>
    </border>
    <border>
      <left/>
      <right style="medium">
        <color theme="0" tint="-4.9989318521683403E-2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0.499984740745262"/>
      </left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/>
      <diagonal/>
    </border>
    <border>
      <left style="medium">
        <color theme="0" tint="-4.9989318521683403E-2"/>
      </left>
      <right/>
      <top/>
      <bottom/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 style="medium">
        <color theme="0" tint="-0.49998474074526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thin">
        <color indexed="64"/>
      </right>
      <top/>
      <bottom style="medium">
        <color theme="0" tint="-4.9989318521683403E-2"/>
      </bottom>
      <diagonal/>
    </border>
    <border>
      <left style="thin">
        <color indexed="64"/>
      </left>
      <right/>
      <top/>
      <bottom style="medium">
        <color theme="0" tint="-4.9989318521683403E-2"/>
      </bottom>
      <diagonal/>
    </border>
    <border>
      <left/>
      <right style="double">
        <color auto="1"/>
      </right>
      <top/>
      <bottom/>
      <diagonal/>
    </border>
    <border>
      <left style="thin">
        <color theme="1" tint="0.2499465926084170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 style="medium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4.9989318521683403E-2"/>
      </bottom>
      <diagonal/>
    </border>
    <border>
      <left style="medium">
        <color theme="0" tint="-0.499984740745262"/>
      </left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medium">
        <color theme="0" tint="-4.9989318521683403E-2"/>
      </bottom>
      <diagonal/>
    </border>
    <border>
      <left/>
      <right/>
      <top style="thin">
        <color indexed="64"/>
      </top>
      <bottom style="medium">
        <color theme="0" tint="-4.9989318521683403E-2"/>
      </bottom>
      <diagonal/>
    </border>
    <border>
      <left style="medium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 style="medium">
        <color theme="0" tint="-4.9989318521683403E-2"/>
      </left>
      <right/>
      <top style="thin">
        <color indexed="64"/>
      </top>
      <bottom/>
      <diagonal/>
    </border>
    <border>
      <left style="medium">
        <color theme="0" tint="-4.9989318521683403E-2"/>
      </left>
      <right/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hair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medium">
        <color theme="0" tint="-4.9989318521683403E-2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0" tint="-4.9989318521683403E-2"/>
      </right>
      <top/>
      <bottom style="thin">
        <color indexed="64"/>
      </bottom>
      <diagonal/>
    </border>
    <border>
      <left style="medium">
        <color theme="0" tint="-0.499984740745262"/>
      </left>
      <right style="medium">
        <color theme="0" tint="-4.9989318521683403E-2"/>
      </right>
      <top style="thin">
        <color indexed="64"/>
      </top>
      <bottom/>
      <diagonal/>
    </border>
    <border>
      <left style="medium">
        <color theme="0" tint="-0.499984740745262"/>
      </left>
      <right style="medium">
        <color theme="0" tint="-4.9989318521683403E-2"/>
      </right>
      <top style="thin">
        <color indexed="64"/>
      </top>
      <bottom style="double">
        <color indexed="64"/>
      </bottom>
      <diagonal/>
    </border>
    <border>
      <left style="medium">
        <color theme="0" tint="-0.499984740745262"/>
      </left>
      <right style="medium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0" tint="-4.9989318521683403E-2"/>
      </top>
      <bottom style="double">
        <color auto="1"/>
      </bottom>
      <diagonal/>
    </border>
    <border>
      <left/>
      <right/>
      <top style="medium">
        <color theme="0" tint="-4.9989318521683403E-2"/>
      </top>
      <bottom style="thin">
        <color indexed="64"/>
      </bottom>
      <diagonal/>
    </border>
    <border>
      <left/>
      <right style="medium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/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thin">
        <color indexed="64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56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0" applyNumberFormat="1" applyFont="1" applyBorder="1">
      <alignment vertical="center"/>
    </xf>
    <xf numFmtId="0" fontId="5" fillId="5" borderId="91" xfId="0" applyFont="1" applyFill="1" applyBorder="1" applyAlignment="1" applyProtection="1">
      <alignment horizontal="center" vertical="center" shrinkToFit="1"/>
    </xf>
    <xf numFmtId="0" fontId="5" fillId="5" borderId="93" xfId="0" applyFont="1" applyFill="1" applyBorder="1" applyAlignment="1" applyProtection="1">
      <alignment horizontal="center" vertical="center" shrinkToFit="1"/>
    </xf>
    <xf numFmtId="0" fontId="5" fillId="0" borderId="0" xfId="0" applyFont="1" applyBorder="1" applyProtection="1">
      <alignment vertical="center"/>
      <protection locked="0"/>
    </xf>
    <xf numFmtId="38" fontId="5" fillId="0" borderId="0" xfId="0" applyNumberFormat="1" applyFont="1">
      <alignment vertical="center"/>
    </xf>
    <xf numFmtId="14" fontId="5" fillId="0" borderId="0" xfId="0" applyNumberFormat="1" applyFont="1">
      <alignment vertical="center"/>
    </xf>
    <xf numFmtId="0" fontId="10" fillId="0" borderId="0" xfId="0" applyFont="1">
      <alignment vertical="center"/>
    </xf>
    <xf numFmtId="38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NumberFormat="1" applyFont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1" applyNumberFormat="1" applyFont="1" applyBorder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0" fillId="0" borderId="0" xfId="0" applyFont="1" applyProtection="1">
      <alignment vertical="center"/>
    </xf>
    <xf numFmtId="0" fontId="5" fillId="5" borderId="64" xfId="0" applyFont="1" applyFill="1" applyBorder="1" applyProtection="1">
      <alignment vertical="center"/>
    </xf>
    <xf numFmtId="0" fontId="5" fillId="5" borderId="64" xfId="0" applyFont="1" applyFill="1" applyBorder="1" applyAlignment="1" applyProtection="1">
      <alignment horizontal="center" vertical="center"/>
    </xf>
    <xf numFmtId="0" fontId="5" fillId="5" borderId="71" xfId="0" applyFont="1" applyFill="1" applyBorder="1" applyProtection="1">
      <alignment vertical="center"/>
    </xf>
    <xf numFmtId="0" fontId="5" fillId="0" borderId="114" xfId="0" applyFont="1" applyBorder="1" applyProtection="1">
      <alignment vertical="center"/>
    </xf>
    <xf numFmtId="0" fontId="5" fillId="0" borderId="86" xfId="0" applyFont="1" applyBorder="1" applyProtection="1">
      <alignment vertical="center"/>
    </xf>
    <xf numFmtId="0" fontId="5" fillId="0" borderId="100" xfId="0" applyFont="1" applyBorder="1" applyProtection="1">
      <alignment vertical="center"/>
    </xf>
    <xf numFmtId="0" fontId="5" fillId="0" borderId="57" xfId="0" applyFont="1" applyBorder="1" applyAlignment="1" applyProtection="1">
      <alignment horizontal="center" vertical="center" shrinkToFit="1"/>
    </xf>
    <xf numFmtId="0" fontId="5" fillId="0" borderId="56" xfId="0" applyFont="1" applyBorder="1" applyAlignment="1" applyProtection="1">
      <alignment horizontal="center" vertical="center" shrinkToFit="1"/>
    </xf>
    <xf numFmtId="0" fontId="5" fillId="0" borderId="58" xfId="0" applyFont="1" applyBorder="1" applyAlignment="1" applyProtection="1">
      <alignment horizontal="center" vertical="center" shrinkToFit="1"/>
    </xf>
    <xf numFmtId="0" fontId="5" fillId="0" borderId="0" xfId="0" applyFont="1" applyProtection="1">
      <alignment vertical="center"/>
    </xf>
    <xf numFmtId="0" fontId="5" fillId="5" borderId="69" xfId="0" applyFont="1" applyFill="1" applyBorder="1" applyProtection="1">
      <alignment vertical="center"/>
    </xf>
    <xf numFmtId="0" fontId="5" fillId="5" borderId="59" xfId="0" applyFont="1" applyFill="1" applyBorder="1" applyProtection="1">
      <alignment vertical="center"/>
    </xf>
    <xf numFmtId="0" fontId="5" fillId="5" borderId="76" xfId="0" applyFont="1" applyFill="1" applyBorder="1" applyProtection="1">
      <alignment vertical="center"/>
    </xf>
    <xf numFmtId="0" fontId="9" fillId="0" borderId="101" xfId="0" applyFont="1" applyFill="1" applyBorder="1" applyAlignment="1" applyProtection="1">
      <alignment vertical="center" wrapText="1"/>
    </xf>
    <xf numFmtId="0" fontId="5" fillId="5" borderId="83" xfId="0" applyFont="1" applyFill="1" applyBorder="1" applyAlignment="1" applyProtection="1">
      <alignment horizontal="center" vertical="center" shrinkToFit="1"/>
    </xf>
    <xf numFmtId="0" fontId="5" fillId="0" borderId="98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87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5" borderId="76" xfId="0" applyFont="1" applyFill="1" applyBorder="1" applyAlignment="1" applyProtection="1">
      <alignment horizontal="center" vertical="center" shrinkToFit="1"/>
    </xf>
    <xf numFmtId="0" fontId="5" fillId="5" borderId="69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 shrinkToFit="1"/>
    </xf>
    <xf numFmtId="0" fontId="5" fillId="0" borderId="56" xfId="0" applyFont="1" applyBorder="1" applyProtection="1">
      <alignment vertical="center"/>
    </xf>
    <xf numFmtId="0" fontId="5" fillId="0" borderId="80" xfId="0" applyFont="1" applyBorder="1" applyAlignment="1" applyProtection="1">
      <alignment vertical="center" shrinkToFit="1"/>
    </xf>
    <xf numFmtId="0" fontId="5" fillId="0" borderId="80" xfId="0" applyFont="1" applyBorder="1" applyProtection="1">
      <alignment vertical="center"/>
    </xf>
    <xf numFmtId="0" fontId="5" fillId="0" borderId="80" xfId="0" applyFont="1" applyBorder="1" applyAlignment="1" applyProtection="1">
      <alignment horizontal="center" vertical="center" shrinkToFit="1"/>
    </xf>
    <xf numFmtId="0" fontId="5" fillId="0" borderId="78" xfId="0" applyFont="1" applyBorder="1" applyAlignment="1" applyProtection="1">
      <alignment horizontal="center" vertical="center" shrinkToFit="1"/>
    </xf>
    <xf numFmtId="0" fontId="5" fillId="5" borderId="66" xfId="0" applyFont="1" applyFill="1" applyBorder="1" applyProtection="1">
      <alignment vertical="center"/>
    </xf>
    <xf numFmtId="0" fontId="7" fillId="5" borderId="70" xfId="0" applyFont="1" applyFill="1" applyBorder="1" applyAlignment="1" applyProtection="1">
      <alignment vertical="center" shrinkToFit="1"/>
    </xf>
    <xf numFmtId="0" fontId="6" fillId="0" borderId="58" xfId="0" applyFont="1" applyBorder="1" applyAlignment="1" applyProtection="1">
      <alignment horizontal="center" vertical="center" wrapText="1"/>
    </xf>
    <xf numFmtId="0" fontId="15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0" xfId="0" applyFont="1" applyFill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/>
    </xf>
    <xf numFmtId="0" fontId="5" fillId="2" borderId="11" xfId="0" applyFont="1" applyFill="1" applyBorder="1" applyAlignment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8" fillId="2" borderId="15" xfId="0" applyFont="1" applyFill="1" applyBorder="1" applyAlignment="1">
      <alignment horizontal="right" vertical="center"/>
    </xf>
    <xf numFmtId="0" fontId="5" fillId="2" borderId="124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distributed" vertical="center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distributed" vertical="center"/>
      <protection locked="0"/>
    </xf>
    <xf numFmtId="0" fontId="5" fillId="2" borderId="4" xfId="0" applyFont="1" applyFill="1" applyBorder="1" applyProtection="1">
      <alignment vertical="center"/>
      <protection locked="0"/>
    </xf>
    <xf numFmtId="0" fontId="5" fillId="2" borderId="8" xfId="0" applyFont="1" applyFill="1" applyBorder="1" applyProtection="1">
      <alignment vertical="center"/>
    </xf>
    <xf numFmtId="0" fontId="5" fillId="2" borderId="0" xfId="0" applyFont="1" applyFill="1" applyBorder="1">
      <alignment vertical="center"/>
    </xf>
    <xf numFmtId="0" fontId="5" fillId="2" borderId="17" xfId="0" applyFont="1" applyFill="1" applyBorder="1">
      <alignment vertical="center"/>
    </xf>
    <xf numFmtId="0" fontId="5" fillId="2" borderId="0" xfId="0" applyFont="1" applyFill="1" applyBorder="1" applyProtection="1">
      <alignment vertical="center"/>
      <protection locked="0"/>
    </xf>
    <xf numFmtId="0" fontId="5" fillId="0" borderId="0" xfId="0" applyFont="1" applyBorder="1" applyAlignment="1">
      <alignment horizontal="left" vertical="center"/>
    </xf>
    <xf numFmtId="3" fontId="5" fillId="0" borderId="0" xfId="1" applyNumberFormat="1" applyFont="1" applyBorder="1">
      <alignment vertical="center"/>
    </xf>
    <xf numFmtId="9" fontId="5" fillId="0" borderId="0" xfId="0" applyNumberFormat="1" applyFont="1">
      <alignment vertical="center"/>
    </xf>
    <xf numFmtId="3" fontId="5" fillId="0" borderId="0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16" fillId="0" borderId="0" xfId="0" applyFont="1">
      <alignment vertical="center"/>
    </xf>
    <xf numFmtId="0" fontId="17" fillId="2" borderId="0" xfId="0" applyFont="1" applyFill="1">
      <alignment vertical="center"/>
    </xf>
    <xf numFmtId="0" fontId="5" fillId="2" borderId="0" xfId="0" applyFont="1" applyFill="1" applyProtection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15" xfId="0" applyFont="1" applyFill="1" applyBorder="1" applyAlignment="1" applyProtection="1">
      <alignment horizontal="center" vertical="center" shrinkToFit="1"/>
      <protection locked="0"/>
    </xf>
    <xf numFmtId="38" fontId="18" fillId="0" borderId="116" xfId="1" applyFont="1" applyFill="1" applyBorder="1" applyProtection="1">
      <alignment vertical="center"/>
      <protection locked="0"/>
    </xf>
    <xf numFmtId="0" fontId="5" fillId="0" borderId="120" xfId="0" applyFont="1" applyFill="1" applyBorder="1" applyAlignment="1" applyProtection="1">
      <alignment horizontal="center" vertical="center" shrinkToFit="1"/>
      <protection locked="0"/>
    </xf>
    <xf numFmtId="38" fontId="18" fillId="0" borderId="4" xfId="1" applyFont="1" applyFill="1" applyBorder="1" applyProtection="1">
      <alignment vertical="center"/>
      <protection locked="0"/>
    </xf>
    <xf numFmtId="0" fontId="5" fillId="2" borderId="8" xfId="0" applyFont="1" applyFill="1" applyBorder="1" applyAlignment="1">
      <alignment horizontal="center" vertical="center"/>
    </xf>
    <xf numFmtId="0" fontId="5" fillId="2" borderId="51" xfId="0" applyFont="1" applyFill="1" applyBorder="1">
      <alignment vertical="center"/>
    </xf>
    <xf numFmtId="0" fontId="5" fillId="2" borderId="49" xfId="0" applyFont="1" applyFill="1" applyBorder="1">
      <alignment vertical="center"/>
    </xf>
    <xf numFmtId="0" fontId="5" fillId="2" borderId="47" xfId="0" applyFont="1" applyFill="1" applyBorder="1">
      <alignment vertical="center"/>
    </xf>
    <xf numFmtId="3" fontId="5" fillId="2" borderId="46" xfId="0" applyNumberFormat="1" applyFont="1" applyFill="1" applyBorder="1">
      <alignment vertical="center"/>
    </xf>
    <xf numFmtId="0" fontId="5" fillId="0" borderId="123" xfId="0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>
      <alignment vertical="center"/>
    </xf>
    <xf numFmtId="0" fontId="5" fillId="2" borderId="0" xfId="0" applyFont="1" applyFill="1" applyAlignment="1">
      <alignment horizontal="right" vertical="center"/>
    </xf>
    <xf numFmtId="38" fontId="5" fillId="2" borderId="0" xfId="1" applyFont="1" applyFill="1">
      <alignment vertical="center"/>
    </xf>
    <xf numFmtId="0" fontId="5" fillId="2" borderId="3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38" fontId="5" fillId="2" borderId="4" xfId="0" applyNumberFormat="1" applyFont="1" applyFill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38" fontId="18" fillId="2" borderId="17" xfId="1" applyFont="1" applyFill="1" applyBorder="1" applyProtection="1">
      <alignment vertical="center"/>
      <protection locked="0"/>
    </xf>
    <xf numFmtId="0" fontId="5" fillId="0" borderId="0" xfId="0" applyFont="1" applyFill="1">
      <alignment vertical="center"/>
    </xf>
    <xf numFmtId="0" fontId="20" fillId="2" borderId="0" xfId="0" applyFont="1" applyFill="1">
      <alignment vertical="center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178" fontId="5" fillId="2" borderId="3" xfId="0" applyNumberFormat="1" applyFont="1" applyFill="1" applyBorder="1" applyAlignment="1" applyProtection="1">
      <alignment horizontal="distributed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0" fontId="5" fillId="2" borderId="2" xfId="0" applyFont="1" applyFill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distributed" vertical="center"/>
      <protection locked="0"/>
    </xf>
    <xf numFmtId="0" fontId="8" fillId="0" borderId="11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2" borderId="2" xfId="0" applyFont="1" applyFill="1" applyBorder="1" applyProtection="1">
      <alignment vertical="center"/>
    </xf>
    <xf numFmtId="0" fontId="5" fillId="2" borderId="2" xfId="0" applyFont="1" applyFill="1" applyBorder="1" applyAlignment="1">
      <alignment horizontal="distributed" vertical="center"/>
    </xf>
    <xf numFmtId="0" fontId="5" fillId="2" borderId="1" xfId="0" applyFont="1" applyFill="1" applyBorder="1" applyProtection="1">
      <alignment vertical="center"/>
    </xf>
    <xf numFmtId="0" fontId="5" fillId="2" borderId="8" xfId="0" applyFont="1" applyFill="1" applyBorder="1" applyAlignment="1">
      <alignment horizontal="distributed" vertical="center"/>
    </xf>
    <xf numFmtId="0" fontId="5" fillId="2" borderId="50" xfId="0" applyFont="1" applyFill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distributed" vertical="center"/>
    </xf>
    <xf numFmtId="0" fontId="5" fillId="2" borderId="49" xfId="0" applyFont="1" applyFill="1" applyBorder="1" applyAlignment="1">
      <alignment horizontal="distributed" vertical="center"/>
    </xf>
    <xf numFmtId="0" fontId="5" fillId="2" borderId="48" xfId="0" applyFont="1" applyFill="1" applyBorder="1" applyAlignment="1" applyProtection="1">
      <alignment horizontal="distributed" vertical="center"/>
      <protection locked="0"/>
    </xf>
    <xf numFmtId="0" fontId="5" fillId="2" borderId="46" xfId="0" applyFont="1" applyFill="1" applyBorder="1" applyProtection="1">
      <alignment vertical="center"/>
      <protection locked="0"/>
    </xf>
    <xf numFmtId="0" fontId="5" fillId="2" borderId="48" xfId="0" applyFont="1" applyFill="1" applyBorder="1" applyProtection="1">
      <alignment vertical="center"/>
    </xf>
    <xf numFmtId="0" fontId="5" fillId="2" borderId="47" xfId="0" applyFont="1" applyFill="1" applyBorder="1" applyProtection="1">
      <alignment vertical="center"/>
    </xf>
    <xf numFmtId="0" fontId="5" fillId="2" borderId="51" xfId="0" applyFont="1" applyFill="1" applyBorder="1" applyAlignment="1">
      <alignment horizontal="distributed" vertical="center"/>
    </xf>
    <xf numFmtId="0" fontId="5" fillId="2" borderId="51" xfId="0" applyFont="1" applyFill="1" applyBorder="1" applyProtection="1">
      <alignment vertical="center"/>
    </xf>
    <xf numFmtId="0" fontId="5" fillId="2" borderId="34" xfId="0" applyFont="1" applyFill="1" applyBorder="1" applyAlignment="1" applyProtection="1">
      <alignment horizontal="distributed"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14" xfId="0" applyFont="1" applyFill="1" applyBorder="1" applyAlignment="1" applyProtection="1">
      <alignment horizontal="distributed" vertical="center"/>
      <protection locked="0"/>
    </xf>
    <xf numFmtId="0" fontId="5" fillId="2" borderId="15" xfId="0" applyFont="1" applyFill="1" applyBorder="1" applyProtection="1">
      <alignment vertical="center"/>
      <protection locked="0"/>
    </xf>
    <xf numFmtId="0" fontId="5" fillId="2" borderId="14" xfId="0" applyFont="1" applyFill="1" applyBorder="1" applyProtection="1">
      <alignment vertical="center"/>
    </xf>
    <xf numFmtId="0" fontId="5" fillId="2" borderId="13" xfId="0" applyFont="1" applyFill="1" applyBorder="1" applyProtection="1">
      <alignment vertical="center"/>
    </xf>
    <xf numFmtId="0" fontId="5" fillId="2" borderId="3" xfId="0" applyFont="1" applyFill="1" applyBorder="1" applyProtection="1">
      <alignment vertical="center"/>
    </xf>
    <xf numFmtId="0" fontId="19" fillId="0" borderId="0" xfId="0" applyFont="1">
      <alignment vertical="center"/>
    </xf>
    <xf numFmtId="0" fontId="21" fillId="2" borderId="0" xfId="0" applyFont="1" applyFill="1">
      <alignment vertical="center"/>
    </xf>
    <xf numFmtId="38" fontId="5" fillId="2" borderId="4" xfId="1" applyFont="1" applyFill="1" applyBorder="1">
      <alignment vertical="center"/>
    </xf>
    <xf numFmtId="0" fontId="14" fillId="2" borderId="0" xfId="2" applyFont="1" applyFill="1">
      <alignment vertical="center"/>
    </xf>
    <xf numFmtId="0" fontId="22" fillId="2" borderId="0" xfId="0" applyFont="1" applyFill="1">
      <alignment vertical="center"/>
    </xf>
    <xf numFmtId="38" fontId="23" fillId="0" borderId="115" xfId="1" applyFont="1" applyFill="1" applyBorder="1" applyAlignment="1" applyProtection="1">
      <alignment vertical="center" shrinkToFit="1"/>
      <protection locked="0"/>
    </xf>
    <xf numFmtId="38" fontId="5" fillId="2" borderId="4" xfId="1" applyFont="1" applyFill="1" applyBorder="1" applyAlignment="1">
      <alignment vertical="center" shrinkToFit="1"/>
    </xf>
    <xf numFmtId="38" fontId="5" fillId="2" borderId="4" xfId="1" applyFont="1" applyFill="1" applyBorder="1" applyAlignment="1" applyProtection="1">
      <alignment vertical="center" shrinkToFit="1"/>
    </xf>
    <xf numFmtId="38" fontId="23" fillId="0" borderId="120" xfId="1" applyFont="1" applyFill="1" applyBorder="1" applyAlignment="1" applyProtection="1">
      <alignment vertical="center" shrinkToFit="1"/>
      <protection locked="0"/>
    </xf>
    <xf numFmtId="0" fontId="5" fillId="0" borderId="116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2" borderId="5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38" fontId="18" fillId="2" borderId="4" xfId="1" applyFont="1" applyFill="1" applyBorder="1" applyAlignment="1">
      <alignment vertical="center"/>
    </xf>
    <xf numFmtId="0" fontId="5" fillId="2" borderId="117" xfId="0" applyFont="1" applyFill="1" applyBorder="1" applyAlignment="1" applyProtection="1">
      <alignment vertical="center" shrinkToFit="1"/>
      <protection locked="0"/>
    </xf>
    <xf numFmtId="0" fontId="21" fillId="2" borderId="118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119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3" xfId="0" applyFont="1" applyFill="1" applyBorder="1" applyAlignment="1" applyProtection="1">
      <alignment vertical="center" shrinkToFit="1"/>
      <protection locked="0"/>
    </xf>
    <xf numFmtId="0" fontId="21" fillId="2" borderId="2" xfId="0" applyNumberFormat="1" applyFont="1" applyFill="1" applyBorder="1" applyAlignment="1" applyProtection="1">
      <alignment vertical="center" shrinkToFit="1"/>
      <protection locked="0"/>
    </xf>
    <xf numFmtId="0" fontId="21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15" xfId="0" applyFont="1" applyFill="1" applyBorder="1" applyAlignment="1" applyProtection="1">
      <alignment horizontal="center" vertical="center"/>
      <protection locked="0"/>
    </xf>
    <xf numFmtId="0" fontId="5" fillId="0" borderId="120" xfId="0" applyFont="1" applyFill="1" applyBorder="1" applyAlignment="1" applyProtection="1">
      <alignment horizontal="center" vertical="center"/>
      <protection locked="0"/>
    </xf>
    <xf numFmtId="38" fontId="18" fillId="2" borderId="4" xfId="1" applyFont="1" applyFill="1" applyBorder="1">
      <alignment vertical="center"/>
    </xf>
    <xf numFmtId="0" fontId="5" fillId="2" borderId="0" xfId="0" applyFont="1" applyFill="1" applyAlignment="1">
      <alignment vertical="center"/>
    </xf>
    <xf numFmtId="0" fontId="5" fillId="2" borderId="146" xfId="0" applyFont="1" applyFill="1" applyBorder="1" applyAlignment="1">
      <alignment horizontal="distributed" vertical="center"/>
    </xf>
    <xf numFmtId="0" fontId="5" fillId="0" borderId="143" xfId="0" applyFont="1" applyFill="1" applyBorder="1" applyProtection="1">
      <alignment vertical="center"/>
      <protection locked="0"/>
    </xf>
    <xf numFmtId="0" fontId="5" fillId="2" borderId="131" xfId="0" applyFont="1" applyFill="1" applyBorder="1" applyAlignment="1" applyProtection="1">
      <alignment horizontal="distributed" vertical="center"/>
      <protection locked="0"/>
    </xf>
    <xf numFmtId="0" fontId="5" fillId="2" borderId="124" xfId="0" applyFont="1" applyFill="1" applyBorder="1" applyAlignment="1" applyProtection="1">
      <alignment horizontal="distributed" vertical="center"/>
      <protection locked="0"/>
    </xf>
    <xf numFmtId="0" fontId="5" fillId="2" borderId="130" xfId="0" applyFont="1" applyFill="1" applyBorder="1" applyProtection="1">
      <alignment vertical="center"/>
      <protection locked="0"/>
    </xf>
    <xf numFmtId="0" fontId="5" fillId="2" borderId="147" xfId="0" applyFont="1" applyFill="1" applyBorder="1" applyAlignment="1">
      <alignment horizontal="distributed" vertical="center"/>
    </xf>
    <xf numFmtId="0" fontId="5" fillId="0" borderId="144" xfId="0" applyFont="1" applyFill="1" applyBorder="1" applyProtection="1">
      <alignment vertical="center"/>
      <protection locked="0"/>
    </xf>
    <xf numFmtId="0" fontId="5" fillId="2" borderId="3" xfId="0" applyFont="1" applyFill="1" applyBorder="1" applyAlignment="1">
      <alignment vertical="center" shrinkToFit="1"/>
    </xf>
    <xf numFmtId="0" fontId="5" fillId="2" borderId="148" xfId="0" applyFont="1" applyFill="1" applyBorder="1" applyAlignment="1">
      <alignment horizontal="distributed" vertical="center"/>
    </xf>
    <xf numFmtId="0" fontId="5" fillId="0" borderId="145" xfId="0" applyFont="1" applyFill="1" applyBorder="1" applyProtection="1">
      <alignment vertical="center"/>
      <protection locked="0"/>
    </xf>
    <xf numFmtId="0" fontId="2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0" borderId="0" xfId="0" applyFont="1" applyFill="1">
      <alignment vertical="center"/>
    </xf>
    <xf numFmtId="0" fontId="9" fillId="0" borderId="0" xfId="0" applyFont="1">
      <alignment vertical="center"/>
    </xf>
    <xf numFmtId="0" fontId="10" fillId="2" borderId="0" xfId="0" applyFont="1" applyFill="1" applyBorder="1" applyAlignment="1" applyProtection="1">
      <alignment vertical="center"/>
    </xf>
    <xf numFmtId="0" fontId="6" fillId="2" borderId="14" xfId="0" applyFont="1" applyFill="1" applyBorder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Alignment="1" applyProtection="1">
      <alignment vertical="center" textRotation="255"/>
    </xf>
    <xf numFmtId="0" fontId="9" fillId="2" borderId="0" xfId="0" applyFont="1" applyFill="1" applyBorder="1" applyAlignment="1" applyProtection="1">
      <alignment horizontal="center" vertical="center" shrinkToFit="1"/>
    </xf>
    <xf numFmtId="0" fontId="6" fillId="3" borderId="3" xfId="0" applyFont="1" applyFill="1" applyBorder="1" applyAlignment="1" applyProtection="1">
      <alignment vertical="center"/>
    </xf>
    <xf numFmtId="0" fontId="6" fillId="3" borderId="2" xfId="0" applyFont="1" applyFill="1" applyBorder="1" applyAlignment="1" applyProtection="1">
      <alignment vertical="center"/>
    </xf>
    <xf numFmtId="176" fontId="9" fillId="3" borderId="2" xfId="0" applyNumberFormat="1" applyFont="1" applyFill="1" applyBorder="1" applyAlignment="1" applyProtection="1">
      <alignment vertical="center" shrinkToFit="1"/>
    </xf>
    <xf numFmtId="176" fontId="9" fillId="3" borderId="1" xfId="0" applyNumberFormat="1" applyFont="1" applyFill="1" applyBorder="1" applyAlignment="1" applyProtection="1">
      <alignment vertical="center" shrinkToFit="1"/>
    </xf>
    <xf numFmtId="176" fontId="9" fillId="2" borderId="0" xfId="0" applyNumberFormat="1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distributed" vertical="center"/>
    </xf>
    <xf numFmtId="0" fontId="6" fillId="2" borderId="8" xfId="0" applyFont="1" applyFill="1" applyBorder="1" applyProtection="1">
      <alignment vertical="center"/>
    </xf>
    <xf numFmtId="0" fontId="6" fillId="2" borderId="6" xfId="0" applyFont="1" applyFill="1" applyBorder="1" applyAlignment="1" applyProtection="1">
      <alignment horizontal="right" vertical="center"/>
    </xf>
    <xf numFmtId="0" fontId="9" fillId="2" borderId="8" xfId="0" applyFont="1" applyFill="1" applyBorder="1" applyProtection="1">
      <alignment vertical="center"/>
    </xf>
    <xf numFmtId="0" fontId="9" fillId="2" borderId="7" xfId="0" applyFont="1" applyFill="1" applyBorder="1" applyProtection="1">
      <alignment vertical="center"/>
    </xf>
    <xf numFmtId="0" fontId="6" fillId="2" borderId="0" xfId="0" applyFont="1" applyFill="1" applyBorder="1" applyAlignment="1" applyProtection="1">
      <alignment horizontal="right" vertical="center"/>
    </xf>
    <xf numFmtId="3" fontId="9" fillId="2" borderId="0" xfId="0" applyNumberFormat="1" applyFont="1" applyFill="1" applyBorder="1" applyAlignment="1" applyProtection="1">
      <alignment horizontal="right" vertical="center" shrinkToFit="1"/>
    </xf>
    <xf numFmtId="0" fontId="27" fillId="2" borderId="0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right" vertical="center"/>
    </xf>
    <xf numFmtId="0" fontId="9" fillId="2" borderId="42" xfId="0" applyFont="1" applyFill="1" applyBorder="1" applyProtection="1">
      <alignment vertical="center"/>
    </xf>
    <xf numFmtId="0" fontId="6" fillId="2" borderId="6" xfId="0" applyFont="1" applyFill="1" applyBorder="1" applyAlignment="1" applyProtection="1">
      <alignment horizontal="center" vertical="center" shrinkToFit="1"/>
    </xf>
    <xf numFmtId="0" fontId="8" fillId="2" borderId="2" xfId="0" applyFont="1" applyFill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vertical="center" shrinkToFit="1"/>
    </xf>
    <xf numFmtId="0" fontId="6" fillId="2" borderId="125" xfId="0" applyFont="1" applyFill="1" applyBorder="1" applyProtection="1">
      <alignment vertical="center"/>
    </xf>
    <xf numFmtId="0" fontId="6" fillId="2" borderId="127" xfId="0" applyFont="1" applyFill="1" applyBorder="1" applyAlignment="1" applyProtection="1">
      <alignment horizontal="right" vertical="center"/>
    </xf>
    <xf numFmtId="0" fontId="9" fillId="2" borderId="125" xfId="0" applyFont="1" applyFill="1" applyBorder="1" applyProtection="1">
      <alignment vertical="center"/>
    </xf>
    <xf numFmtId="0" fontId="9" fillId="2" borderId="128" xfId="0" applyFont="1" applyFill="1" applyBorder="1" applyAlignment="1" applyProtection="1">
      <alignment vertical="center"/>
    </xf>
    <xf numFmtId="0" fontId="9" fillId="2" borderId="0" xfId="0" applyFont="1" applyFill="1" applyBorder="1" applyProtection="1">
      <alignment vertical="center"/>
    </xf>
    <xf numFmtId="0" fontId="9" fillId="2" borderId="17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9" fillId="2" borderId="5" xfId="0" applyFont="1" applyFill="1" applyBorder="1" applyAlignment="1" applyProtection="1">
      <alignment vertical="center"/>
    </xf>
    <xf numFmtId="0" fontId="9" fillId="2" borderId="32" xfId="0" applyFont="1" applyFill="1" applyBorder="1" applyAlignment="1" applyProtection="1">
      <alignment vertical="center"/>
    </xf>
    <xf numFmtId="0" fontId="9" fillId="2" borderId="31" xfId="0" applyFont="1" applyFill="1" applyBorder="1" applyAlignment="1" applyProtection="1">
      <alignment vertical="center"/>
    </xf>
    <xf numFmtId="0" fontId="9" fillId="2" borderId="41" xfId="0" applyFont="1" applyFill="1" applyBorder="1" applyAlignment="1" applyProtection="1">
      <alignment vertical="center"/>
    </xf>
    <xf numFmtId="0" fontId="9" fillId="2" borderId="30" xfId="0" applyFont="1" applyFill="1" applyBorder="1" applyProtection="1">
      <alignment vertical="center"/>
    </xf>
    <xf numFmtId="0" fontId="9" fillId="2" borderId="39" xfId="0" applyFont="1" applyFill="1" applyBorder="1" applyProtection="1">
      <alignment vertical="center"/>
    </xf>
    <xf numFmtId="0" fontId="6" fillId="2" borderId="29" xfId="0" applyFont="1" applyFill="1" applyBorder="1" applyAlignment="1" applyProtection="1">
      <alignment horizontal="right" vertical="center"/>
    </xf>
    <xf numFmtId="0" fontId="6" fillId="2" borderId="38" xfId="0" applyFont="1" applyFill="1" applyBorder="1" applyAlignment="1" applyProtection="1">
      <alignment horizontal="right" vertical="center"/>
    </xf>
    <xf numFmtId="0" fontId="8" fillId="2" borderId="16" xfId="0" applyFont="1" applyFill="1" applyBorder="1" applyAlignment="1" applyProtection="1">
      <alignment horizontal="center" vertical="center" shrinkToFit="1"/>
    </xf>
    <xf numFmtId="0" fontId="8" fillId="2" borderId="13" xfId="0" applyFont="1" applyFill="1" applyBorder="1" applyAlignment="1" applyProtection="1">
      <alignment vertical="center" shrinkToFit="1"/>
    </xf>
    <xf numFmtId="0" fontId="9" fillId="2" borderId="8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vertical="center"/>
    </xf>
    <xf numFmtId="0" fontId="6" fillId="2" borderId="36" xfId="0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 shrinkToFit="1"/>
    </xf>
    <xf numFmtId="0" fontId="8" fillId="2" borderId="41" xfId="0" applyFont="1" applyFill="1" applyBorder="1" applyAlignment="1" applyProtection="1">
      <alignment vertical="center" shrinkToFit="1"/>
    </xf>
    <xf numFmtId="0" fontId="9" fillId="2" borderId="0" xfId="0" applyFont="1" applyFill="1" applyProtection="1">
      <alignment vertical="center"/>
    </xf>
    <xf numFmtId="0" fontId="9" fillId="2" borderId="17" xfId="0" applyFont="1" applyFill="1" applyBorder="1" applyProtection="1">
      <alignment vertical="center"/>
    </xf>
    <xf numFmtId="0" fontId="6" fillId="2" borderId="5" xfId="0" applyFont="1" applyFill="1" applyBorder="1" applyAlignment="1" applyProtection="1">
      <alignment horizontal="right" vertical="center"/>
    </xf>
    <xf numFmtId="0" fontId="6" fillId="4" borderId="3" xfId="0" applyFont="1" applyFill="1" applyBorder="1" applyAlignment="1" applyProtection="1">
      <alignment vertical="center"/>
    </xf>
    <xf numFmtId="0" fontId="6" fillId="4" borderId="2" xfId="0" applyFont="1" applyFill="1" applyBorder="1" applyAlignment="1" applyProtection="1">
      <alignment vertical="center"/>
    </xf>
    <xf numFmtId="176" fontId="9" fillId="4" borderId="2" xfId="0" applyNumberFormat="1" applyFont="1" applyFill="1" applyBorder="1" applyAlignment="1" applyProtection="1">
      <alignment vertical="center"/>
    </xf>
    <xf numFmtId="0" fontId="27" fillId="3" borderId="8" xfId="0" applyFont="1" applyFill="1" applyBorder="1" applyAlignment="1" applyProtection="1">
      <alignment vertical="center" wrapText="1"/>
    </xf>
    <xf numFmtId="0" fontId="27" fillId="3" borderId="17" xfId="0" applyFont="1" applyFill="1" applyBorder="1" applyAlignment="1" applyProtection="1">
      <alignment vertical="center" wrapText="1"/>
    </xf>
    <xf numFmtId="0" fontId="27" fillId="3" borderId="0" xfId="0" applyFont="1" applyFill="1" applyBorder="1" applyAlignment="1" applyProtection="1">
      <alignment vertical="center" wrapText="1"/>
    </xf>
    <xf numFmtId="0" fontId="27" fillId="3" borderId="5" xfId="0" applyFont="1" applyFill="1" applyBorder="1" applyAlignment="1" applyProtection="1">
      <alignment vertical="center" wrapText="1"/>
    </xf>
    <xf numFmtId="0" fontId="9" fillId="3" borderId="0" xfId="0" applyNumberFormat="1" applyFont="1" applyFill="1" applyBorder="1" applyAlignment="1" applyProtection="1">
      <alignment vertical="center" shrinkToFit="1"/>
    </xf>
    <xf numFmtId="0" fontId="9" fillId="3" borderId="5" xfId="0" applyNumberFormat="1" applyFont="1" applyFill="1" applyBorder="1" applyAlignment="1" applyProtection="1">
      <alignment vertical="center" shrinkToFit="1"/>
    </xf>
    <xf numFmtId="0" fontId="9" fillId="2" borderId="0" xfId="0" applyNumberFormat="1" applyFont="1" applyFill="1" applyBorder="1" applyAlignment="1" applyProtection="1">
      <alignment horizontal="center" vertical="center" shrinkToFit="1"/>
    </xf>
    <xf numFmtId="0" fontId="9" fillId="3" borderId="17" xfId="0" applyNumberFormat="1" applyFont="1" applyFill="1" applyBorder="1" applyAlignment="1" applyProtection="1">
      <alignment vertical="center" shrinkToFit="1"/>
    </xf>
    <xf numFmtId="0" fontId="9" fillId="3" borderId="0" xfId="0" applyNumberFormat="1" applyFont="1" applyFill="1" applyBorder="1" applyAlignment="1" applyProtection="1">
      <alignment vertical="center"/>
    </xf>
    <xf numFmtId="0" fontId="9" fillId="3" borderId="5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9" fillId="3" borderId="17" xfId="0" applyNumberFormat="1" applyFont="1" applyFill="1" applyBorder="1" applyAlignment="1" applyProtection="1">
      <alignment vertical="center"/>
    </xf>
    <xf numFmtId="0" fontId="9" fillId="3" borderId="14" xfId="0" applyNumberFormat="1" applyFont="1" applyFill="1" applyBorder="1" applyAlignment="1" applyProtection="1">
      <alignment vertical="center"/>
    </xf>
    <xf numFmtId="0" fontId="9" fillId="3" borderId="13" xfId="0" applyNumberFormat="1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 textRotation="255" shrinkToFit="1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4" xfId="0" applyFont="1" applyFill="1" applyBorder="1" applyProtection="1">
      <alignment vertical="center"/>
    </xf>
    <xf numFmtId="0" fontId="9" fillId="2" borderId="3" xfId="0" applyFont="1" applyFill="1" applyBorder="1" applyProtection="1">
      <alignment vertical="center"/>
    </xf>
    <xf numFmtId="0" fontId="9" fillId="3" borderId="8" xfId="0" applyFont="1" applyFill="1" applyBorder="1" applyAlignment="1" applyProtection="1">
      <alignment vertical="center" shrinkToFit="1"/>
    </xf>
    <xf numFmtId="0" fontId="9" fillId="3" borderId="7" xfId="0" applyFont="1" applyFill="1" applyBorder="1" applyAlignment="1" applyProtection="1">
      <alignment vertical="center" shrinkToFit="1"/>
    </xf>
    <xf numFmtId="0" fontId="9" fillId="3" borderId="6" xfId="0" applyFont="1" applyFill="1" applyBorder="1" applyAlignment="1" applyProtection="1">
      <alignment vertical="center" shrinkToFit="1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21" xfId="0" applyFont="1" applyFill="1" applyBorder="1" applyAlignment="1">
      <alignment vertical="center"/>
    </xf>
    <xf numFmtId="0" fontId="5" fillId="2" borderId="11" xfId="0" applyFont="1" applyFill="1" applyBorder="1">
      <alignment vertical="center"/>
    </xf>
    <xf numFmtId="38" fontId="5" fillId="2" borderId="17" xfId="1" applyFont="1" applyFill="1" applyBorder="1">
      <alignment vertical="center"/>
    </xf>
    <xf numFmtId="38" fontId="5" fillId="2" borderId="6" xfId="1" applyFont="1" applyFill="1" applyBorder="1">
      <alignment vertical="center"/>
    </xf>
    <xf numFmtId="38" fontId="5" fillId="2" borderId="16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38" fontId="5" fillId="2" borderId="2" xfId="1" applyFont="1" applyFill="1" applyBorder="1">
      <alignment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5" xfId="0" applyFont="1" applyFill="1" applyBorder="1" applyAlignment="1">
      <alignment vertical="center"/>
    </xf>
    <xf numFmtId="0" fontId="5" fillId="2" borderId="0" xfId="0" applyFont="1" applyFill="1" applyAlignment="1">
      <alignment horizontal="distributed" vertical="center" shrinkToFit="1"/>
    </xf>
    <xf numFmtId="38" fontId="5" fillId="2" borderId="0" xfId="0" applyNumberFormat="1" applyFont="1" applyFill="1">
      <alignment vertical="center"/>
    </xf>
    <xf numFmtId="38" fontId="30" fillId="2" borderId="0" xfId="0" applyNumberFormat="1" applyFont="1" applyFill="1">
      <alignment vertical="center"/>
    </xf>
    <xf numFmtId="0" fontId="6" fillId="0" borderId="99" xfId="0" applyFont="1" applyBorder="1" applyAlignment="1" applyProtection="1">
      <alignment horizontal="left" vertical="center" wrapText="1"/>
    </xf>
    <xf numFmtId="0" fontId="6" fillId="0" borderId="99" xfId="0" applyFont="1" applyBorder="1" applyAlignment="1" applyProtection="1">
      <alignment horizontal="left" vertical="center" wrapText="1" shrinkToFit="1"/>
    </xf>
    <xf numFmtId="0" fontId="31" fillId="2" borderId="0" xfId="2" applyFont="1" applyFill="1" applyAlignment="1">
      <alignment horizontal="center" vertical="center"/>
    </xf>
    <xf numFmtId="0" fontId="18" fillId="0" borderId="0" xfId="0" applyFont="1">
      <alignment vertical="center"/>
    </xf>
    <xf numFmtId="0" fontId="31" fillId="0" borderId="0" xfId="2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5" fillId="0" borderId="82" xfId="0" applyFont="1" applyBorder="1" applyAlignment="1" applyProtection="1">
      <alignment vertical="center"/>
    </xf>
    <xf numFmtId="0" fontId="5" fillId="0" borderId="67" xfId="0" applyFont="1" applyBorder="1" applyAlignment="1" applyProtection="1">
      <alignment horizontal="center" vertical="center" shrinkToFit="1"/>
    </xf>
    <xf numFmtId="0" fontId="5" fillId="5" borderId="59" xfId="0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vertical="center" shrinkToFit="1"/>
    </xf>
    <xf numFmtId="0" fontId="5" fillId="0" borderId="59" xfId="0" applyFont="1" applyFill="1" applyBorder="1" applyAlignment="1" applyProtection="1">
      <alignment horizontal="center" vertical="center" shrinkToFit="1"/>
    </xf>
    <xf numFmtId="0" fontId="5" fillId="0" borderId="122" xfId="0" applyFont="1" applyFill="1" applyBorder="1" applyProtection="1">
      <alignment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2" xfId="0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31" fillId="2" borderId="0" xfId="2" applyFont="1" applyFill="1" applyAlignment="1" applyProtection="1">
      <alignment horizontal="center" vertical="center"/>
      <protection locked="0"/>
    </xf>
    <xf numFmtId="0" fontId="14" fillId="2" borderId="4" xfId="2" applyFont="1" applyFill="1" applyBorder="1" applyAlignment="1" applyProtection="1">
      <alignment horizontal="center" vertical="center" shrinkToFit="1"/>
      <protection locked="0"/>
    </xf>
    <xf numFmtId="0" fontId="14" fillId="2" borderId="4" xfId="2" applyFont="1" applyFill="1" applyBorder="1" applyAlignment="1" applyProtection="1">
      <alignment horizontal="center" vertical="center"/>
      <protection locked="0"/>
    </xf>
    <xf numFmtId="0" fontId="14" fillId="2" borderId="4" xfId="2" applyFont="1" applyFill="1" applyBorder="1" applyProtection="1">
      <alignment vertical="center"/>
      <protection locked="0"/>
    </xf>
    <xf numFmtId="0" fontId="14" fillId="2" borderId="0" xfId="2" applyFont="1" applyFill="1" applyProtection="1">
      <alignment vertical="center"/>
      <protection locked="0"/>
    </xf>
    <xf numFmtId="0" fontId="14" fillId="2" borderId="149" xfId="2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14" fontId="5" fillId="0" borderId="0" xfId="0" applyNumberFormat="1" applyFont="1" applyBorder="1" applyProtection="1">
      <alignment vertical="center"/>
    </xf>
    <xf numFmtId="38" fontId="5" fillId="0" borderId="0" xfId="0" applyNumberFormat="1" applyFont="1" applyBorder="1" applyProtection="1">
      <alignment vertical="center"/>
    </xf>
    <xf numFmtId="0" fontId="5" fillId="0" borderId="0" xfId="0" applyNumberFormat="1" applyFont="1" applyBorder="1" applyProtection="1">
      <alignment vertical="center"/>
    </xf>
    <xf numFmtId="0" fontId="5" fillId="0" borderId="0" xfId="1" applyNumberFormat="1" applyFont="1" applyBorder="1" applyProtection="1">
      <alignment vertical="center"/>
    </xf>
    <xf numFmtId="0" fontId="5" fillId="0" borderId="0" xfId="0" applyFont="1" applyBorder="1" applyAlignment="1" applyProtection="1">
      <alignment vertical="center" textRotation="255"/>
    </xf>
    <xf numFmtId="38" fontId="5" fillId="0" borderId="0" xfId="1" applyNumberFormat="1" applyFont="1" applyBorder="1" applyProtection="1">
      <alignment vertical="center"/>
    </xf>
    <xf numFmtId="0" fontId="31" fillId="2" borderId="149" xfId="2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Border="1">
      <alignment vertical="center"/>
    </xf>
    <xf numFmtId="0" fontId="32" fillId="6" borderId="149" xfId="2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38" fontId="5" fillId="0" borderId="153" xfId="1" applyFont="1" applyFill="1" applyBorder="1" applyProtection="1">
      <alignment vertical="center"/>
      <protection locked="0"/>
    </xf>
    <xf numFmtId="38" fontId="5" fillId="2" borderId="21" xfId="1" applyFont="1" applyFill="1" applyBorder="1">
      <alignment vertical="center"/>
    </xf>
    <xf numFmtId="0" fontId="5" fillId="2" borderId="3" xfId="0" applyFont="1" applyFill="1" applyBorder="1" applyAlignment="1">
      <alignment horizontal="distributed" vertical="center" justifyLastLine="1"/>
    </xf>
    <xf numFmtId="38" fontId="5" fillId="2" borderId="8" xfId="1" applyFont="1" applyFill="1" applyBorder="1">
      <alignment vertical="center"/>
    </xf>
    <xf numFmtId="0" fontId="5" fillId="2" borderId="1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0" fontId="14" fillId="2" borderId="11" xfId="2" applyFont="1" applyFill="1" applyBorder="1" applyAlignment="1" applyProtection="1">
      <alignment horizontal="center" vertical="center" shrinkToFit="1"/>
      <protection locked="0"/>
    </xf>
    <xf numFmtId="0" fontId="14" fillId="2" borderId="15" xfId="2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>
      <alignment vertical="center"/>
    </xf>
    <xf numFmtId="0" fontId="5" fillId="2" borderId="162" xfId="0" applyFont="1" applyFill="1" applyBorder="1" applyProtection="1">
      <alignment vertical="center"/>
    </xf>
    <xf numFmtId="0" fontId="5" fillId="2" borderId="163" xfId="0" applyFont="1" applyFill="1" applyBorder="1">
      <alignment vertical="center"/>
    </xf>
    <xf numFmtId="0" fontId="5" fillId="2" borderId="172" xfId="0" applyFont="1" applyFill="1" applyBorder="1">
      <alignment vertical="center"/>
    </xf>
    <xf numFmtId="0" fontId="5" fillId="2" borderId="170" xfId="0" applyFont="1" applyFill="1" applyBorder="1">
      <alignment vertical="center"/>
    </xf>
    <xf numFmtId="38" fontId="5" fillId="2" borderId="5" xfId="1" applyFont="1" applyFill="1" applyBorder="1" applyProtection="1">
      <alignment vertical="center"/>
      <protection locked="0"/>
    </xf>
    <xf numFmtId="0" fontId="6" fillId="2" borderId="177" xfId="0" applyFont="1" applyFill="1" applyBorder="1" applyAlignment="1" applyProtection="1">
      <alignment horizontal="right" vertical="center"/>
    </xf>
    <xf numFmtId="0" fontId="9" fillId="2" borderId="172" xfId="0" applyFont="1" applyFill="1" applyBorder="1">
      <alignment vertical="center"/>
    </xf>
    <xf numFmtId="0" fontId="9" fillId="2" borderId="163" xfId="0" applyFont="1" applyFill="1" applyBorder="1">
      <alignment vertical="center"/>
    </xf>
    <xf numFmtId="0" fontId="9" fillId="2" borderId="170" xfId="0" applyFont="1" applyFill="1" applyBorder="1">
      <alignment vertical="center"/>
    </xf>
    <xf numFmtId="0" fontId="5" fillId="2" borderId="13" xfId="0" applyFont="1" applyFill="1" applyBorder="1" applyAlignment="1">
      <alignment vertical="center" shrinkToFit="1"/>
    </xf>
    <xf numFmtId="38" fontId="18" fillId="2" borderId="15" xfId="1" applyFont="1" applyFill="1" applyBorder="1">
      <alignment vertical="center"/>
    </xf>
    <xf numFmtId="38" fontId="18" fillId="0" borderId="179" xfId="1" applyFont="1" applyFill="1" applyBorder="1" applyProtection="1">
      <alignment vertical="center"/>
      <protection locked="0"/>
    </xf>
    <xf numFmtId="38" fontId="18" fillId="0" borderId="164" xfId="1" applyFont="1" applyFill="1" applyBorder="1" applyProtection="1">
      <alignment vertical="center"/>
      <protection locked="0"/>
    </xf>
    <xf numFmtId="0" fontId="5" fillId="0" borderId="166" xfId="0" applyFont="1" applyFill="1" applyBorder="1" applyAlignment="1" applyProtection="1">
      <alignment horizontal="center" vertical="center"/>
      <protection locked="0"/>
    </xf>
    <xf numFmtId="0" fontId="5" fillId="0" borderId="167" xfId="0" applyFont="1" applyFill="1" applyBorder="1" applyAlignment="1" applyProtection="1">
      <alignment vertical="center" shrinkToFit="1"/>
      <protection locked="0"/>
    </xf>
    <xf numFmtId="38" fontId="18" fillId="0" borderId="168" xfId="1" applyFont="1" applyFill="1" applyBorder="1" applyProtection="1">
      <alignment vertical="center"/>
      <protection locked="0"/>
    </xf>
    <xf numFmtId="0" fontId="5" fillId="2" borderId="185" xfId="0" applyFont="1" applyFill="1" applyBorder="1">
      <alignment vertical="center"/>
    </xf>
    <xf numFmtId="0" fontId="5" fillId="2" borderId="186" xfId="0" applyFont="1" applyFill="1" applyBorder="1" applyAlignment="1">
      <alignment horizontal="distributed" vertical="center"/>
    </xf>
    <xf numFmtId="0" fontId="5" fillId="2" borderId="185" xfId="0" applyFont="1" applyFill="1" applyBorder="1" applyAlignment="1">
      <alignment horizontal="distributed" vertical="center"/>
    </xf>
    <xf numFmtId="0" fontId="23" fillId="0" borderId="189" xfId="0" applyFont="1" applyFill="1" applyBorder="1" applyAlignment="1" applyProtection="1">
      <alignment horizontal="center" vertical="center"/>
      <protection locked="0"/>
    </xf>
    <xf numFmtId="0" fontId="5" fillId="2" borderId="163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vertical="center" shrinkToFit="1"/>
    </xf>
    <xf numFmtId="0" fontId="5" fillId="0" borderId="166" xfId="0" applyFont="1" applyFill="1" applyBorder="1" applyAlignment="1" applyProtection="1">
      <alignment horizontal="center" vertical="center" shrinkToFit="1"/>
      <protection locked="0"/>
    </xf>
    <xf numFmtId="0" fontId="5" fillId="2" borderId="182" xfId="0" applyFont="1" applyFill="1" applyBorder="1" applyAlignment="1" applyProtection="1">
      <alignment vertical="center" shrinkToFit="1"/>
      <protection locked="0"/>
    </xf>
    <xf numFmtId="0" fontId="21" fillId="2" borderId="183" xfId="0" applyNumberFormat="1" applyFont="1" applyFill="1" applyBorder="1" applyAlignment="1" applyProtection="1">
      <alignment vertical="center" shrinkToFit="1"/>
      <protection locked="0"/>
    </xf>
    <xf numFmtId="0" fontId="21" fillId="2" borderId="180" xfId="0" applyNumberFormat="1" applyFont="1" applyFill="1" applyBorder="1" applyAlignment="1" applyProtection="1">
      <alignment horizontal="center" vertical="center" shrinkToFit="1"/>
      <protection locked="0"/>
    </xf>
    <xf numFmtId="38" fontId="18" fillId="0" borderId="167" xfId="1" applyFont="1" applyFill="1" applyBorder="1" applyProtection="1">
      <alignment vertical="center"/>
      <protection locked="0"/>
    </xf>
    <xf numFmtId="38" fontId="18" fillId="2" borderId="15" xfId="1" applyFont="1" applyFill="1" applyBorder="1" applyAlignment="1">
      <alignment vertical="center"/>
    </xf>
    <xf numFmtId="0" fontId="26" fillId="0" borderId="0" xfId="0" applyFont="1" applyFill="1">
      <alignment vertical="center"/>
    </xf>
    <xf numFmtId="0" fontId="31" fillId="2" borderId="0" xfId="2" applyFont="1" applyFill="1" applyBorder="1" applyAlignment="1" applyProtection="1">
      <alignment horizontal="center" vertical="center"/>
    </xf>
    <xf numFmtId="0" fontId="14" fillId="2" borderId="0" xfId="2" applyFont="1" applyFill="1" applyBorder="1" applyAlignment="1" applyProtection="1">
      <alignment horizontal="center" vertical="center"/>
    </xf>
    <xf numFmtId="0" fontId="32" fillId="0" borderId="0" xfId="2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>
      <alignment vertical="center" shrinkToFit="1"/>
    </xf>
    <xf numFmtId="38" fontId="23" fillId="0" borderId="179" xfId="1" applyFont="1" applyFill="1" applyBorder="1" applyAlignment="1" applyProtection="1">
      <alignment vertical="center" shrinkToFit="1"/>
      <protection locked="0"/>
    </xf>
    <xf numFmtId="38" fontId="23" fillId="0" borderId="164" xfId="1" applyFont="1" applyFill="1" applyBorder="1" applyAlignment="1" applyProtection="1">
      <alignment vertical="center" shrinkToFit="1"/>
      <protection locked="0"/>
    </xf>
    <xf numFmtId="38" fontId="23" fillId="0" borderId="166" xfId="1" applyFont="1" applyFill="1" applyBorder="1" applyAlignment="1" applyProtection="1">
      <alignment vertical="center" shrinkToFit="1"/>
      <protection locked="0"/>
    </xf>
    <xf numFmtId="38" fontId="23" fillId="0" borderId="168" xfId="1" applyFon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distributed" vertical="center"/>
      <protection locked="0"/>
    </xf>
    <xf numFmtId="0" fontId="5" fillId="2" borderId="47" xfId="0" applyFont="1" applyFill="1" applyBorder="1" applyAlignment="1" applyProtection="1">
      <alignment horizontal="distributed" vertical="center"/>
      <protection locked="0"/>
    </xf>
    <xf numFmtId="0" fontId="5" fillId="2" borderId="13" xfId="0" applyFont="1" applyFill="1" applyBorder="1" applyAlignment="1" applyProtection="1">
      <alignment horizontal="distributed" vertical="center"/>
      <protection locked="0"/>
    </xf>
    <xf numFmtId="0" fontId="5" fillId="2" borderId="14" xfId="0" applyFont="1" applyFill="1" applyBorder="1">
      <alignment vertical="center"/>
    </xf>
    <xf numFmtId="0" fontId="5" fillId="2" borderId="14" xfId="0" applyFont="1" applyFill="1" applyBorder="1" applyProtection="1">
      <alignment vertical="center"/>
      <protection locked="0"/>
    </xf>
    <xf numFmtId="0" fontId="5" fillId="2" borderId="13" xfId="0" applyFont="1" applyFill="1" applyBorder="1" applyProtection="1">
      <alignment vertical="center"/>
      <protection locked="0"/>
    </xf>
    <xf numFmtId="0" fontId="5" fillId="2" borderId="14" xfId="0" applyFont="1" applyFill="1" applyBorder="1" applyAlignment="1">
      <alignment horizontal="left" vertical="center" indent="3"/>
    </xf>
    <xf numFmtId="0" fontId="5" fillId="2" borderId="14" xfId="0" applyFont="1" applyFill="1" applyBorder="1" applyAlignment="1" applyProtection="1">
      <alignment horizontal="left" vertical="center" indent="3"/>
    </xf>
    <xf numFmtId="0" fontId="8" fillId="0" borderId="153" xfId="0" applyNumberFormat="1" applyFont="1" applyFill="1" applyBorder="1" applyAlignment="1" applyProtection="1">
      <alignment horizontal="center" vertical="center"/>
      <protection locked="0"/>
    </xf>
    <xf numFmtId="181" fontId="5" fillId="0" borderId="181" xfId="0" applyNumberFormat="1" applyFont="1" applyFill="1" applyBorder="1" applyAlignment="1" applyProtection="1">
      <alignment horizontal="center" vertical="center"/>
      <protection locked="0"/>
    </xf>
    <xf numFmtId="38" fontId="5" fillId="0" borderId="181" xfId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distributed" vertical="center"/>
    </xf>
    <xf numFmtId="0" fontId="5" fillId="2" borderId="47" xfId="0" applyFont="1" applyFill="1" applyBorder="1" applyAlignment="1" applyProtection="1">
      <alignment horizontal="distributed" vertical="center"/>
    </xf>
    <xf numFmtId="0" fontId="5" fillId="2" borderId="13" xfId="0" applyFont="1" applyFill="1" applyBorder="1" applyAlignment="1" applyProtection="1">
      <alignment horizontal="distributed" vertical="center"/>
    </xf>
    <xf numFmtId="181" fontId="5" fillId="0" borderId="192" xfId="0" applyNumberFormat="1" applyFont="1" applyFill="1" applyBorder="1" applyAlignment="1" applyProtection="1">
      <alignment horizontal="center" vertical="center"/>
      <protection locked="0"/>
    </xf>
    <xf numFmtId="181" fontId="5" fillId="0" borderId="193" xfId="0" applyNumberFormat="1" applyFont="1" applyFill="1" applyBorder="1" applyAlignment="1" applyProtection="1">
      <alignment horizontal="center" vertical="center"/>
      <protection locked="0"/>
    </xf>
    <xf numFmtId="0" fontId="5" fillId="2" borderId="195" xfId="0" applyFont="1" applyFill="1" applyBorder="1" applyAlignment="1" applyProtection="1">
      <alignment horizontal="distributed" vertical="center"/>
    </xf>
    <xf numFmtId="0" fontId="5" fillId="2" borderId="163" xfId="0" applyFont="1" applyFill="1" applyBorder="1" applyAlignment="1" applyProtection="1">
      <alignment horizontal="distributed" vertical="center"/>
    </xf>
    <xf numFmtId="0" fontId="5" fillId="2" borderId="196" xfId="0" applyFont="1" applyFill="1" applyBorder="1" applyAlignment="1">
      <alignment horizontal="distributed" vertical="center"/>
    </xf>
    <xf numFmtId="3" fontId="5" fillId="2" borderId="1" xfId="0" applyNumberFormat="1" applyFont="1" applyFill="1" applyBorder="1">
      <alignment vertical="center"/>
    </xf>
    <xf numFmtId="0" fontId="5" fillId="2" borderId="41" xfId="0" applyFont="1" applyFill="1" applyBorder="1">
      <alignment vertical="center"/>
    </xf>
    <xf numFmtId="3" fontId="5" fillId="2" borderId="140" xfId="0" applyNumberFormat="1" applyFont="1" applyFill="1" applyBorder="1">
      <alignment vertical="center"/>
    </xf>
    <xf numFmtId="38" fontId="18" fillId="0" borderId="191" xfId="1" applyFont="1" applyFill="1" applyBorder="1" applyProtection="1">
      <alignment vertical="center"/>
      <protection locked="0"/>
    </xf>
    <xf numFmtId="38" fontId="18" fillId="0" borderId="160" xfId="1" applyFont="1" applyFill="1" applyBorder="1" applyProtection="1">
      <alignment vertical="center"/>
      <protection locked="0"/>
    </xf>
    <xf numFmtId="38" fontId="18" fillId="0" borderId="194" xfId="1" applyFont="1" applyFill="1" applyBorder="1" applyProtection="1">
      <alignment vertical="center"/>
      <protection locked="0"/>
    </xf>
    <xf numFmtId="38" fontId="18" fillId="0" borderId="181" xfId="1" applyFont="1" applyFill="1" applyBorder="1" applyProtection="1">
      <alignment vertical="center"/>
      <protection locked="0"/>
    </xf>
    <xf numFmtId="38" fontId="5" fillId="2" borderId="1" xfId="1" applyFont="1" applyFill="1" applyBorder="1">
      <alignment vertical="center"/>
    </xf>
    <xf numFmtId="0" fontId="5" fillId="2" borderId="125" xfId="0" applyFont="1" applyFill="1" applyBorder="1" applyAlignment="1" applyProtection="1">
      <alignment horizontal="distributed" vertical="center"/>
      <protection locked="0"/>
    </xf>
    <xf numFmtId="38" fontId="5" fillId="2" borderId="7" xfId="1" applyFont="1" applyFill="1" applyBorder="1">
      <alignment vertical="center"/>
    </xf>
    <xf numFmtId="38" fontId="5" fillId="2" borderId="4" xfId="1" applyFont="1" applyFill="1" applyBorder="1" applyProtection="1">
      <alignment vertical="center"/>
    </xf>
    <xf numFmtId="181" fontId="5" fillId="0" borderId="187" xfId="0" applyNumberFormat="1" applyFont="1" applyFill="1" applyBorder="1" applyAlignment="1" applyProtection="1">
      <alignment horizontal="center" vertical="center"/>
      <protection locked="0"/>
    </xf>
    <xf numFmtId="181" fontId="5" fillId="0" borderId="184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center"/>
    </xf>
    <xf numFmtId="0" fontId="5" fillId="0" borderId="57" xfId="0" applyFont="1" applyBorder="1" applyAlignment="1" applyProtection="1">
      <alignment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>
      <alignment vertical="center"/>
    </xf>
    <xf numFmtId="0" fontId="9" fillId="2" borderId="7" xfId="0" applyFont="1" applyFill="1" applyBorder="1" applyAlignment="1" applyProtection="1">
      <alignment horizontal="center" vertical="center"/>
    </xf>
    <xf numFmtId="0" fontId="33" fillId="0" borderId="0" xfId="0" applyFont="1">
      <alignment vertical="center"/>
    </xf>
    <xf numFmtId="176" fontId="9" fillId="4" borderId="1" xfId="0" applyNumberFormat="1" applyFont="1" applyFill="1" applyBorder="1" applyAlignment="1" applyProtection="1">
      <alignment vertical="center"/>
    </xf>
    <xf numFmtId="0" fontId="16" fillId="0" borderId="0" xfId="1" applyNumberFormat="1" applyFont="1" applyBorder="1">
      <alignment vertical="center"/>
    </xf>
    <xf numFmtId="0" fontId="7" fillId="0" borderId="104" xfId="0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top" wrapText="1"/>
    </xf>
    <xf numFmtId="0" fontId="16" fillId="0" borderId="0" xfId="0" applyFont="1" applyProtection="1">
      <alignment vertical="center"/>
      <protection locked="0"/>
    </xf>
    <xf numFmtId="0" fontId="0" fillId="0" borderId="0" xfId="0" applyAlignment="1">
      <alignment vertical="center" wrapText="1"/>
    </xf>
    <xf numFmtId="0" fontId="5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7" borderId="0" xfId="0" applyFont="1" applyFill="1" applyBorder="1" applyAlignment="1">
      <alignment horizontal="distributed" vertical="center"/>
    </xf>
    <xf numFmtId="181" fontId="5" fillId="7" borderId="0" xfId="0" applyNumberFormat="1" applyFont="1" applyFill="1" applyBorder="1" applyAlignment="1" applyProtection="1">
      <alignment horizontal="center" vertical="center"/>
      <protection locked="0"/>
    </xf>
    <xf numFmtId="38" fontId="5" fillId="7" borderId="0" xfId="1" applyFont="1" applyFill="1" applyBorder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34" xfId="0" applyFont="1" applyFill="1" applyBorder="1" applyAlignment="1" applyProtection="1">
      <alignment vertical="center"/>
    </xf>
    <xf numFmtId="0" fontId="5" fillId="2" borderId="33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8" fillId="0" borderId="201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5" fillId="0" borderId="120" xfId="0" applyFont="1" applyFill="1" applyBorder="1" applyProtection="1">
      <alignment vertical="center"/>
      <protection locked="0"/>
    </xf>
    <xf numFmtId="0" fontId="5" fillId="0" borderId="4" xfId="0" applyFont="1" applyFill="1" applyBorder="1" applyProtection="1">
      <alignment vertical="center"/>
      <protection locked="0"/>
    </xf>
    <xf numFmtId="0" fontId="5" fillId="0" borderId="3" xfId="0" applyFont="1" applyFill="1" applyBorder="1" applyProtection="1">
      <alignment vertical="center"/>
      <protection locked="0"/>
    </xf>
    <xf numFmtId="0" fontId="5" fillId="0" borderId="137" xfId="0" applyFont="1" applyFill="1" applyBorder="1" applyProtection="1">
      <alignment vertical="center"/>
      <protection locked="0"/>
    </xf>
    <xf numFmtId="0" fontId="5" fillId="0" borderId="11" xfId="0" applyFont="1" applyFill="1" applyBorder="1" applyProtection="1">
      <alignment vertical="center"/>
      <protection locked="0"/>
    </xf>
    <xf numFmtId="0" fontId="5" fillId="0" borderId="8" xfId="0" applyFont="1" applyFill="1" applyBorder="1" applyProtection="1">
      <alignment vertical="center"/>
      <protection locked="0"/>
    </xf>
    <xf numFmtId="0" fontId="5" fillId="0" borderId="122" xfId="0" applyFont="1" applyFill="1" applyBorder="1" applyAlignment="1" applyProtection="1">
      <alignment vertical="center" shrinkToFit="1"/>
      <protection locked="0"/>
    </xf>
    <xf numFmtId="0" fontId="5" fillId="0" borderId="118" xfId="0" applyFont="1" applyFill="1" applyBorder="1" applyAlignment="1" applyProtection="1">
      <alignment vertical="center" shrinkToFit="1"/>
      <protection locked="0"/>
    </xf>
    <xf numFmtId="0" fontId="5" fillId="0" borderId="161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>
      <alignment horizontal="center" vertical="center" textRotation="255"/>
    </xf>
    <xf numFmtId="0" fontId="5" fillId="0" borderId="157" xfId="0" applyFont="1" applyFill="1" applyBorder="1" applyAlignment="1" applyProtection="1">
      <alignment vertical="center" shrinkToFit="1"/>
      <protection locked="0"/>
    </xf>
    <xf numFmtId="0" fontId="5" fillId="0" borderId="158" xfId="0" applyFont="1" applyFill="1" applyBorder="1" applyAlignment="1" applyProtection="1">
      <alignment vertical="center" shrinkToFit="1"/>
      <protection locked="0"/>
    </xf>
    <xf numFmtId="0" fontId="5" fillId="0" borderId="159" xfId="0" applyFont="1" applyFill="1" applyBorder="1" applyAlignment="1" applyProtection="1">
      <alignment vertical="center" shrinkToFit="1"/>
      <protection locked="0"/>
    </xf>
    <xf numFmtId="0" fontId="5" fillId="0" borderId="123" xfId="0" applyFont="1" applyFill="1" applyBorder="1" applyAlignment="1" applyProtection="1">
      <alignment vertical="center" shrinkToFit="1"/>
      <protection locked="0"/>
    </xf>
    <xf numFmtId="0" fontId="5" fillId="0" borderId="4" xfId="0" applyFont="1" applyFill="1" applyBorder="1" applyAlignment="1" applyProtection="1">
      <alignment vertical="center" shrinkToFit="1"/>
      <protection locked="0"/>
    </xf>
    <xf numFmtId="0" fontId="5" fillId="0" borderId="164" xfId="0" applyFont="1" applyFill="1" applyBorder="1" applyAlignment="1" applyProtection="1">
      <alignment vertical="center" shrinkToFit="1"/>
      <protection locked="0"/>
    </xf>
    <xf numFmtId="0" fontId="5" fillId="0" borderId="120" xfId="0" applyFont="1" applyFill="1" applyBorder="1" applyAlignment="1" applyProtection="1">
      <alignment vertical="center" shrinkToFit="1"/>
      <protection locked="0"/>
    </xf>
    <xf numFmtId="0" fontId="5" fillId="0" borderId="11" xfId="0" applyFont="1" applyFill="1" applyBorder="1" applyAlignment="1" applyProtection="1">
      <alignment vertical="center" shrinkToFit="1"/>
      <protection locked="0"/>
    </xf>
    <xf numFmtId="0" fontId="5" fillId="0" borderId="165" xfId="0" applyFont="1" applyFill="1" applyBorder="1" applyAlignment="1" applyProtection="1">
      <alignment vertical="center" shrinkToFit="1"/>
      <protection locked="0"/>
    </xf>
    <xf numFmtId="0" fontId="5" fillId="0" borderId="123" xfId="0" applyFont="1" applyFill="1" applyBorder="1" applyProtection="1">
      <alignment vertical="center"/>
      <protection locked="0"/>
    </xf>
    <xf numFmtId="0" fontId="5" fillId="0" borderId="164" xfId="0" applyFont="1" applyFill="1" applyBorder="1" applyProtection="1">
      <alignment vertical="center"/>
      <protection locked="0"/>
    </xf>
    <xf numFmtId="181" fontId="5" fillId="0" borderId="166" xfId="0" applyNumberFormat="1" applyFont="1" applyFill="1" applyBorder="1" applyAlignment="1" applyProtection="1">
      <alignment horizontal="left" vertical="center"/>
      <protection locked="0"/>
    </xf>
    <xf numFmtId="181" fontId="5" fillId="0" borderId="167" xfId="0" applyNumberFormat="1" applyFont="1" applyFill="1" applyBorder="1" applyAlignment="1" applyProtection="1">
      <alignment horizontal="left" vertical="center"/>
      <protection locked="0"/>
    </xf>
    <xf numFmtId="181" fontId="5" fillId="0" borderId="168" xfId="0" applyNumberFormat="1" applyFont="1" applyFill="1" applyBorder="1" applyAlignment="1" applyProtection="1">
      <alignment horizontal="left" vertical="center"/>
      <protection locked="0"/>
    </xf>
    <xf numFmtId="0" fontId="5" fillId="0" borderId="115" xfId="0" applyFont="1" applyFill="1" applyBorder="1" applyProtection="1">
      <alignment vertical="center"/>
      <protection locked="0"/>
    </xf>
    <xf numFmtId="0" fontId="5" fillId="0" borderId="116" xfId="0" applyFont="1" applyFill="1" applyBorder="1" applyProtection="1">
      <alignment vertical="center"/>
      <protection locked="0"/>
    </xf>
    <xf numFmtId="0" fontId="5" fillId="0" borderId="169" xfId="0" applyFont="1" applyFill="1" applyBorder="1" applyProtection="1">
      <alignment vertical="center"/>
      <protection locked="0"/>
    </xf>
    <xf numFmtId="0" fontId="5" fillId="0" borderId="171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>
      <alignment vertical="center" wrapText="1"/>
    </xf>
    <xf numFmtId="0" fontId="5" fillId="2" borderId="21" xfId="0" applyFont="1" applyFill="1" applyBorder="1">
      <alignment vertical="center"/>
    </xf>
    <xf numFmtId="0" fontId="5" fillId="2" borderId="15" xfId="0" applyFont="1" applyFill="1" applyBorder="1">
      <alignment vertical="center"/>
    </xf>
    <xf numFmtId="38" fontId="5" fillId="2" borderId="11" xfId="1" applyFont="1" applyFill="1" applyBorder="1">
      <alignment vertical="center"/>
    </xf>
    <xf numFmtId="38" fontId="5" fillId="2" borderId="15" xfId="1" applyFont="1" applyFill="1" applyBorder="1">
      <alignment vertical="center"/>
    </xf>
    <xf numFmtId="0" fontId="9" fillId="2" borderId="4" xfId="0" applyFont="1" applyFill="1" applyBorder="1" applyAlignment="1" applyProtection="1">
      <alignment horizontal="center" vertical="center" textRotation="255" shrinkToFit="1"/>
    </xf>
    <xf numFmtId="0" fontId="27" fillId="2" borderId="4" xfId="0" applyFont="1" applyFill="1" applyBorder="1" applyAlignment="1" applyProtection="1">
      <alignment horizontal="distributed" vertical="center" wrapText="1" justifyLastLine="1" shrinkToFit="1"/>
    </xf>
    <xf numFmtId="0" fontId="27" fillId="2" borderId="4" xfId="0" applyFont="1" applyFill="1" applyBorder="1" applyAlignment="1" applyProtection="1">
      <alignment horizontal="distributed" vertical="center" justifyLastLine="1" shrinkToFit="1"/>
    </xf>
    <xf numFmtId="0" fontId="27" fillId="2" borderId="4" xfId="0" applyFont="1" applyFill="1" applyBorder="1" applyAlignment="1" applyProtection="1">
      <alignment horizontal="distributed" vertical="center" wrapText="1" justifyLastLine="1"/>
    </xf>
    <xf numFmtId="0" fontId="27" fillId="2" borderId="3" xfId="0" applyFont="1" applyFill="1" applyBorder="1" applyAlignment="1" applyProtection="1">
      <alignment horizontal="distributed" vertical="center" wrapText="1" justifyLastLine="1"/>
    </xf>
    <xf numFmtId="0" fontId="9" fillId="2" borderId="4" xfId="0" applyFont="1" applyFill="1" applyBorder="1" applyAlignment="1" applyProtection="1">
      <alignment horizontal="left" vertical="center" shrinkToFit="1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 applyProtection="1">
      <alignment horizontal="center" vertical="center" shrinkToFit="1"/>
    </xf>
    <xf numFmtId="0" fontId="9" fillId="2" borderId="3" xfId="0" applyFont="1" applyFill="1" applyBorder="1" applyAlignment="1" applyProtection="1">
      <alignment horizontal="left" vertical="center" shrinkToFit="1"/>
    </xf>
    <xf numFmtId="0" fontId="9" fillId="2" borderId="2" xfId="0" applyFont="1" applyFill="1" applyBorder="1" applyAlignment="1" applyProtection="1">
      <alignment horizontal="left" vertical="center" shrinkToFit="1"/>
    </xf>
    <xf numFmtId="0" fontId="9" fillId="2" borderId="1" xfId="0" applyFont="1" applyFill="1" applyBorder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right" vertical="center" textRotation="255"/>
    </xf>
    <xf numFmtId="0" fontId="9" fillId="2" borderId="0" xfId="0" applyFont="1" applyFill="1" applyBorder="1" applyAlignment="1" applyProtection="1">
      <alignment horizontal="right" vertical="center" textRotation="255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176" fontId="9" fillId="3" borderId="7" xfId="0" applyNumberFormat="1" applyFont="1" applyFill="1" applyBorder="1" applyAlignment="1" applyProtection="1">
      <alignment horizontal="center" vertical="center"/>
    </xf>
    <xf numFmtId="176" fontId="9" fillId="3" borderId="2" xfId="0" applyNumberFormat="1" applyFont="1" applyFill="1" applyBorder="1" applyAlignment="1" applyProtection="1">
      <alignment horizontal="center" vertical="center"/>
    </xf>
    <xf numFmtId="176" fontId="9" fillId="3" borderId="6" xfId="0" applyNumberFormat="1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 textRotation="255" shrinkToFit="1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0" fontId="28" fillId="2" borderId="23" xfId="0" applyFont="1" applyFill="1" applyBorder="1" applyAlignment="1" applyProtection="1">
      <alignment horizontal="center" vertical="center"/>
    </xf>
    <xf numFmtId="0" fontId="28" fillId="2" borderId="22" xfId="0" applyFont="1" applyFill="1" applyBorder="1" applyAlignment="1" applyProtection="1">
      <alignment horizontal="center" vertical="center"/>
    </xf>
    <xf numFmtId="0" fontId="6" fillId="6" borderId="23" xfId="0" applyFont="1" applyFill="1" applyBorder="1" applyAlignment="1" applyProtection="1">
      <alignment horizontal="center" vertical="center" shrinkToFit="1"/>
    </xf>
    <xf numFmtId="0" fontId="6" fillId="6" borderId="22" xfId="0" applyFont="1" applyFill="1" applyBorder="1" applyAlignment="1" applyProtection="1">
      <alignment horizontal="center" vertical="center" shrinkToFit="1"/>
    </xf>
    <xf numFmtId="0" fontId="6" fillId="6" borderId="134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textRotation="255"/>
    </xf>
    <xf numFmtId="0" fontId="6" fillId="2" borderId="14" xfId="0" applyFont="1" applyFill="1" applyBorder="1" applyAlignment="1" applyProtection="1">
      <alignment horizontal="center" vertical="center" textRotation="255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</xf>
    <xf numFmtId="176" fontId="9" fillId="3" borderId="1" xfId="0" applyNumberFormat="1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9" fillId="6" borderId="20" xfId="0" applyFont="1" applyFill="1" applyBorder="1" applyAlignment="1" applyProtection="1">
      <alignment horizontal="center" vertical="center" shrinkToFit="1"/>
    </xf>
    <xf numFmtId="0" fontId="9" fillId="6" borderId="19" xfId="0" applyFont="1" applyFill="1" applyBorder="1" applyAlignment="1" applyProtection="1">
      <alignment horizontal="center" vertical="center" shrinkToFit="1"/>
    </xf>
    <xf numFmtId="0" fontId="9" fillId="6" borderId="18" xfId="0" applyFont="1" applyFill="1" applyBorder="1" applyAlignment="1" applyProtection="1">
      <alignment horizontal="center" vertical="center" shrinkToFit="1"/>
    </xf>
    <xf numFmtId="0" fontId="9" fillId="2" borderId="11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29" fillId="2" borderId="8" xfId="0" applyFont="1" applyFill="1" applyBorder="1" applyAlignment="1" applyProtection="1">
      <alignment horizontal="center" vertical="center" textRotation="255"/>
    </xf>
    <xf numFmtId="0" fontId="29" fillId="2" borderId="6" xfId="0" applyFont="1" applyFill="1" applyBorder="1" applyAlignment="1" applyProtection="1">
      <alignment horizontal="center" vertical="center" textRotation="255"/>
    </xf>
    <xf numFmtId="0" fontId="29" fillId="2" borderId="17" xfId="0" applyFont="1" applyFill="1" applyBorder="1" applyAlignment="1" applyProtection="1">
      <alignment horizontal="center" vertical="center" textRotation="255"/>
    </xf>
    <xf numFmtId="0" fontId="29" fillId="2" borderId="5" xfId="0" applyFont="1" applyFill="1" applyBorder="1" applyAlignment="1" applyProtection="1">
      <alignment horizontal="center" vertical="center" textRotation="255"/>
    </xf>
    <xf numFmtId="0" fontId="29" fillId="2" borderId="16" xfId="0" applyFont="1" applyFill="1" applyBorder="1" applyAlignment="1" applyProtection="1">
      <alignment horizontal="center" vertical="center" textRotation="255"/>
    </xf>
    <xf numFmtId="0" fontId="29" fillId="2" borderId="13" xfId="0" applyFont="1" applyFill="1" applyBorder="1" applyAlignment="1" applyProtection="1">
      <alignment horizontal="center" vertical="center" textRotation="255"/>
    </xf>
    <xf numFmtId="3" fontId="9" fillId="0" borderId="154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56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55" xfId="0" applyNumberFormat="1" applyFont="1" applyFill="1" applyBorder="1" applyAlignment="1" applyProtection="1">
      <alignment horizontal="right" vertical="center" shrinkToFit="1"/>
      <protection locked="0"/>
    </xf>
    <xf numFmtId="0" fontId="28" fillId="2" borderId="8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</xf>
    <xf numFmtId="0" fontId="28" fillId="2" borderId="6" xfId="0" applyFont="1" applyFill="1" applyBorder="1" applyAlignment="1" applyProtection="1">
      <alignment horizontal="center" vertical="center"/>
    </xf>
    <xf numFmtId="0" fontId="28" fillId="2" borderId="16" xfId="0" applyFont="1" applyFill="1" applyBorder="1" applyAlignment="1" applyProtection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</xf>
    <xf numFmtId="0" fontId="28" fillId="2" borderId="7" xfId="0" applyFont="1" applyFill="1" applyBorder="1" applyAlignment="1" applyProtection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14" xfId="0" applyFont="1" applyFill="1" applyBorder="1" applyAlignment="1" applyProtection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right" vertical="center" shrinkToFit="1"/>
    </xf>
    <xf numFmtId="3" fontId="9" fillId="2" borderId="2" xfId="0" applyNumberFormat="1" applyFont="1" applyFill="1" applyBorder="1" applyAlignment="1" applyProtection="1">
      <alignment horizontal="right" vertical="center" shrinkToFit="1"/>
    </xf>
    <xf numFmtId="3" fontId="9" fillId="2" borderId="1" xfId="0" applyNumberFormat="1" applyFont="1" applyFill="1" applyBorder="1" applyAlignment="1" applyProtection="1">
      <alignment horizontal="right" vertical="center" shrinkToFit="1"/>
    </xf>
    <xf numFmtId="3" fontId="9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9" fillId="2" borderId="2" xfId="0" applyNumberFormat="1" applyFont="1" applyFill="1" applyBorder="1" applyAlignment="1" applyProtection="1">
      <alignment horizontal="right" vertical="center" shrinkToFit="1"/>
      <protection locked="0"/>
    </xf>
    <xf numFmtId="3" fontId="9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textRotation="255"/>
    </xf>
    <xf numFmtId="0" fontId="9" fillId="2" borderId="6" xfId="0" applyFont="1" applyFill="1" applyBorder="1" applyAlignment="1" applyProtection="1">
      <alignment horizontal="center" vertical="center" textRotation="255"/>
    </xf>
    <xf numFmtId="0" fontId="9" fillId="2" borderId="17" xfId="0" applyFont="1" applyFill="1" applyBorder="1" applyAlignment="1" applyProtection="1">
      <alignment horizontal="center" vertical="center" textRotation="255"/>
    </xf>
    <xf numFmtId="0" fontId="9" fillId="2" borderId="5" xfId="0" applyFont="1" applyFill="1" applyBorder="1" applyAlignment="1" applyProtection="1">
      <alignment horizontal="center" vertical="center" textRotation="255"/>
    </xf>
    <xf numFmtId="0" fontId="9" fillId="2" borderId="16" xfId="0" applyFont="1" applyFill="1" applyBorder="1" applyAlignment="1" applyProtection="1">
      <alignment horizontal="center" vertical="center" textRotation="255"/>
    </xf>
    <xf numFmtId="0" fontId="9" fillId="2" borderId="13" xfId="0" applyFont="1" applyFill="1" applyBorder="1" applyAlignment="1" applyProtection="1">
      <alignment horizontal="center" vertical="center" textRotation="255"/>
    </xf>
    <xf numFmtId="0" fontId="6" fillId="2" borderId="23" xfId="0" applyFont="1" applyFill="1" applyBorder="1" applyAlignment="1" applyProtection="1">
      <alignment horizontal="center" vertical="center" shrinkToFit="1"/>
    </xf>
    <xf numFmtId="0" fontId="6" fillId="2" borderId="22" xfId="0" applyFont="1" applyFill="1" applyBorder="1" applyAlignment="1" applyProtection="1">
      <alignment horizontal="center" vertical="center" shrinkToFit="1"/>
    </xf>
    <xf numFmtId="0" fontId="6" fillId="2" borderId="134" xfId="0" applyFont="1" applyFill="1" applyBorder="1" applyAlignment="1" applyProtection="1">
      <alignment horizontal="center" vertical="center" shrinkToFit="1"/>
    </xf>
    <xf numFmtId="0" fontId="28" fillId="2" borderId="25" xfId="0" applyFont="1" applyFill="1" applyBorder="1" applyAlignment="1" applyProtection="1">
      <alignment horizontal="center" vertical="center"/>
    </xf>
    <xf numFmtId="0" fontId="28" fillId="2" borderId="2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 textRotation="255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28" fillId="2" borderId="17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28" fillId="2" borderId="16" xfId="0" applyFont="1" applyFill="1" applyBorder="1" applyAlignment="1" applyProtection="1">
      <alignment horizontal="center" vertical="center" wrapText="1"/>
    </xf>
    <xf numFmtId="0" fontId="28" fillId="2" borderId="13" xfId="0" applyFont="1" applyFill="1" applyBorder="1" applyAlignment="1" applyProtection="1">
      <alignment horizontal="center" vertical="center" wrapText="1"/>
    </xf>
    <xf numFmtId="0" fontId="28" fillId="2" borderId="17" xfId="0" applyFont="1" applyFill="1" applyBorder="1" applyAlignment="1" applyProtection="1">
      <alignment horizontal="center" vertical="center"/>
    </xf>
    <xf numFmtId="0" fontId="28" fillId="2" borderId="0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 vertical="center" shrinkToFit="1"/>
    </xf>
    <xf numFmtId="0" fontId="6" fillId="2" borderId="24" xfId="0" applyFont="1" applyFill="1" applyBorder="1" applyAlignment="1" applyProtection="1">
      <alignment horizontal="center" vertical="center" shrinkToFit="1"/>
    </xf>
    <xf numFmtId="0" fontId="6" fillId="2" borderId="135" xfId="0" applyFont="1" applyFill="1" applyBorder="1" applyAlignment="1" applyProtection="1">
      <alignment horizontal="center" vertical="center" shrinkToFit="1"/>
    </xf>
    <xf numFmtId="0" fontId="6" fillId="2" borderId="136" xfId="0" applyFont="1" applyFill="1" applyBorder="1" applyAlignment="1" applyProtection="1">
      <alignment horizontal="center" vertical="center" shrinkToFit="1"/>
    </xf>
    <xf numFmtId="0" fontId="6" fillId="2" borderId="30" xfId="0" applyFont="1" applyFill="1" applyBorder="1" applyAlignment="1" applyProtection="1">
      <alignment horizontal="center" vertical="center" textRotation="255" shrinkToFit="1"/>
    </xf>
    <xf numFmtId="0" fontId="6" fillId="2" borderId="17" xfId="0" applyFont="1" applyFill="1" applyBorder="1" applyAlignment="1" applyProtection="1">
      <alignment horizontal="center" vertical="center" textRotation="255" shrinkToFit="1"/>
    </xf>
    <xf numFmtId="0" fontId="6" fillId="2" borderId="16" xfId="0" applyFont="1" applyFill="1" applyBorder="1" applyAlignment="1" applyProtection="1">
      <alignment horizontal="center" vertical="center" textRotation="255" shrinkToFit="1"/>
    </xf>
    <xf numFmtId="0" fontId="6" fillId="2" borderId="30" xfId="0" applyFont="1" applyFill="1" applyBorder="1" applyAlignment="1" applyProtection="1">
      <alignment horizontal="center" vertical="center" shrinkToFit="1"/>
    </xf>
    <xf numFmtId="0" fontId="6" fillId="2" borderId="29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16" xfId="0" applyFont="1" applyFill="1" applyBorder="1" applyAlignment="1" applyProtection="1">
      <alignment horizontal="center" vertical="center" shrinkToFit="1"/>
    </xf>
    <xf numFmtId="0" fontId="6" fillId="2" borderId="13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/>
    </xf>
    <xf numFmtId="0" fontId="6" fillId="2" borderId="27" xfId="0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 shrinkToFit="1"/>
    </xf>
    <xf numFmtId="0" fontId="9" fillId="2" borderId="27" xfId="0" applyFont="1" applyFill="1" applyBorder="1" applyAlignment="1" applyProtection="1">
      <alignment horizontal="center" vertical="center" shrinkToFit="1"/>
    </xf>
    <xf numFmtId="0" fontId="9" fillId="2" borderId="26" xfId="0" applyFont="1" applyFill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0" fontId="9" fillId="2" borderId="14" xfId="0" applyFont="1" applyFill="1" applyBorder="1" applyAlignment="1" applyProtection="1">
      <alignment horizontal="center" vertical="center" shrinkToFit="1"/>
    </xf>
    <xf numFmtId="0" fontId="9" fillId="2" borderId="13" xfId="0" applyFont="1" applyFill="1" applyBorder="1" applyAlignment="1" applyProtection="1">
      <alignment horizontal="center" vertical="center" shrinkToFit="1"/>
    </xf>
    <xf numFmtId="3" fontId="9" fillId="2" borderId="8" xfId="0" applyNumberFormat="1" applyFont="1" applyFill="1" applyBorder="1" applyAlignment="1" applyProtection="1">
      <alignment horizontal="right" vertical="center" shrinkToFit="1"/>
    </xf>
    <xf numFmtId="3" fontId="9" fillId="2" borderId="7" xfId="0" applyNumberFormat="1" applyFont="1" applyFill="1" applyBorder="1" applyAlignment="1" applyProtection="1">
      <alignment horizontal="right" vertical="center" shrinkToFit="1"/>
    </xf>
    <xf numFmtId="3" fontId="9" fillId="2" borderId="6" xfId="0" applyNumberFormat="1" applyFont="1" applyFill="1" applyBorder="1" applyAlignment="1" applyProtection="1">
      <alignment horizontal="right" vertical="center" shrinkToFit="1"/>
    </xf>
    <xf numFmtId="3" fontId="9" fillId="2" borderId="17" xfId="0" applyNumberFormat="1" applyFont="1" applyFill="1" applyBorder="1" applyAlignment="1" applyProtection="1">
      <alignment horizontal="right" vertical="center" shrinkToFit="1"/>
    </xf>
    <xf numFmtId="3" fontId="9" fillId="2" borderId="0" xfId="0" applyNumberFormat="1" applyFont="1" applyFill="1" applyBorder="1" applyAlignment="1" applyProtection="1">
      <alignment horizontal="right" vertical="center" shrinkToFit="1"/>
    </xf>
    <xf numFmtId="3" fontId="9" fillId="2" borderId="5" xfId="0" applyNumberFormat="1" applyFont="1" applyFill="1" applyBorder="1" applyAlignment="1" applyProtection="1">
      <alignment horizontal="right" vertical="center" shrinkToFit="1"/>
    </xf>
    <xf numFmtId="3" fontId="9" fillId="2" borderId="16" xfId="0" applyNumberFormat="1" applyFont="1" applyFill="1" applyBorder="1" applyAlignment="1" applyProtection="1">
      <alignment horizontal="right" vertical="center" shrinkToFit="1"/>
    </xf>
    <xf numFmtId="3" fontId="9" fillId="2" borderId="14" xfId="0" applyNumberFormat="1" applyFont="1" applyFill="1" applyBorder="1" applyAlignment="1" applyProtection="1">
      <alignment horizontal="right" vertical="center" shrinkToFit="1"/>
    </xf>
    <xf numFmtId="3" fontId="9" fillId="2" borderId="13" xfId="0" applyNumberFormat="1" applyFont="1" applyFill="1" applyBorder="1" applyAlignment="1" applyProtection="1">
      <alignment horizontal="right" vertical="center" shrinkToFit="1"/>
    </xf>
    <xf numFmtId="3" fontId="9" fillId="2" borderId="15" xfId="0" applyNumberFormat="1" applyFont="1" applyFill="1" applyBorder="1" applyAlignment="1" applyProtection="1">
      <alignment horizontal="right" vertical="center" shrinkToFit="1"/>
    </xf>
    <xf numFmtId="3" fontId="9" fillId="2" borderId="142" xfId="0" applyNumberFormat="1" applyFont="1" applyFill="1" applyBorder="1" applyAlignment="1" applyProtection="1">
      <alignment horizontal="right" vertical="center" shrinkToFit="1"/>
    </xf>
    <xf numFmtId="0" fontId="27" fillId="2" borderId="8" xfId="0" applyFont="1" applyFill="1" applyBorder="1" applyAlignment="1" applyProtection="1">
      <alignment horizontal="center" vertical="center" wrapText="1"/>
    </xf>
    <xf numFmtId="0" fontId="27" fillId="2" borderId="7" xfId="0" applyFont="1" applyFill="1" applyBorder="1" applyAlignment="1" applyProtection="1">
      <alignment horizontal="center" vertical="center" wrapText="1"/>
    </xf>
    <xf numFmtId="0" fontId="27" fillId="2" borderId="32" xfId="0" applyFont="1" applyFill="1" applyBorder="1" applyAlignment="1" applyProtection="1">
      <alignment horizontal="center" vertical="center" wrapText="1"/>
    </xf>
    <xf numFmtId="0" fontId="27" fillId="2" borderId="31" xfId="0" applyFont="1" applyFill="1" applyBorder="1" applyAlignment="1" applyProtection="1">
      <alignment horizontal="center" vertical="center" wrapText="1"/>
    </xf>
    <xf numFmtId="0" fontId="28" fillId="2" borderId="4" xfId="0" applyFont="1" applyFill="1" applyBorder="1" applyAlignment="1" applyProtection="1">
      <alignment horizontal="center" vertical="center" wrapText="1"/>
    </xf>
    <xf numFmtId="0" fontId="28" fillId="2" borderId="33" xfId="0" applyFont="1" applyFill="1" applyBorder="1" applyAlignment="1" applyProtection="1">
      <alignment horizontal="center" vertical="center" wrapText="1"/>
    </xf>
    <xf numFmtId="0" fontId="28" fillId="2" borderId="50" xfId="0" applyFont="1" applyFill="1" applyBorder="1" applyAlignment="1" applyProtection="1">
      <alignment horizontal="center"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2" borderId="50" xfId="0" applyFont="1" applyFill="1" applyBorder="1" applyAlignment="1" applyProtection="1">
      <alignment horizontal="center" vertical="center" wrapText="1"/>
    </xf>
    <xf numFmtId="0" fontId="9" fillId="2" borderId="50" xfId="0" applyFont="1" applyFill="1" applyBorder="1" applyAlignment="1" applyProtection="1">
      <alignment horizontal="center" vertical="center" shrinkToFit="1"/>
    </xf>
    <xf numFmtId="3" fontId="9" fillId="7" borderId="140" xfId="0" applyNumberFormat="1" applyFont="1" applyFill="1" applyBorder="1" applyAlignment="1" applyProtection="1">
      <alignment horizontal="right" vertical="center" shrinkToFit="1"/>
    </xf>
    <xf numFmtId="0" fontId="8" fillId="2" borderId="140" xfId="0" applyFont="1" applyFill="1" applyBorder="1" applyAlignment="1" applyProtection="1">
      <alignment horizontal="center" vertical="center" shrinkToFit="1"/>
    </xf>
    <xf numFmtId="3" fontId="9" fillId="2" borderId="140" xfId="0" applyNumberFormat="1" applyFont="1" applyFill="1" applyBorder="1" applyAlignment="1" applyProtection="1">
      <alignment horizontal="right" vertical="center" shrinkToFit="1"/>
    </xf>
    <xf numFmtId="3" fontId="9" fillId="2" borderId="141" xfId="0" applyNumberFormat="1" applyFont="1" applyFill="1" applyBorder="1" applyAlignment="1" applyProtection="1">
      <alignment horizontal="right" vertical="center" shrinkToFit="1"/>
    </xf>
    <xf numFmtId="0" fontId="27" fillId="2" borderId="40" xfId="0" applyFont="1" applyFill="1" applyBorder="1" applyAlignment="1" applyProtection="1">
      <alignment horizontal="center" vertical="center" wrapText="1"/>
    </xf>
    <xf numFmtId="0" fontId="27" fillId="2" borderId="39" xfId="0" applyFont="1" applyFill="1" applyBorder="1" applyAlignment="1" applyProtection="1">
      <alignment horizontal="center" vertical="center" wrapText="1"/>
    </xf>
    <xf numFmtId="0" fontId="27" fillId="2" borderId="37" xfId="0" applyFont="1" applyFill="1" applyBorder="1" applyAlignment="1" applyProtection="1">
      <alignment horizontal="center" vertical="center" wrapText="1"/>
    </xf>
    <xf numFmtId="0" fontId="27" fillId="2" borderId="0" xfId="0" applyFont="1" applyFill="1" applyBorder="1" applyAlignment="1" applyProtection="1">
      <alignment horizontal="center" vertical="center" wrapText="1"/>
    </xf>
    <xf numFmtId="0" fontId="27" fillId="2" borderId="35" xfId="0" applyFont="1" applyFill="1" applyBorder="1" applyAlignment="1" applyProtection="1">
      <alignment horizontal="center" vertical="center" wrapText="1"/>
    </xf>
    <xf numFmtId="0" fontId="27" fillId="2" borderId="30" xfId="0" applyFont="1" applyFill="1" applyBorder="1" applyAlignment="1" applyProtection="1">
      <alignment horizontal="center" vertical="center" wrapText="1"/>
    </xf>
    <xf numFmtId="0" fontId="27" fillId="2" borderId="16" xfId="0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0" fontId="9" fillId="7" borderId="15" xfId="0" applyFont="1" applyFill="1" applyBorder="1" applyAlignment="1" applyProtection="1">
      <alignment horizontal="center" vertical="center"/>
    </xf>
    <xf numFmtId="0" fontId="9" fillId="7" borderId="4" xfId="0" applyFont="1" applyFill="1" applyBorder="1" applyAlignment="1" applyProtection="1">
      <alignment horizontal="center" vertical="center"/>
    </xf>
    <xf numFmtId="0" fontId="28" fillId="2" borderId="46" xfId="0" applyFont="1" applyFill="1" applyBorder="1" applyAlignment="1" applyProtection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</xf>
    <xf numFmtId="0" fontId="27" fillId="2" borderId="15" xfId="0" applyFont="1" applyFill="1" applyBorder="1" applyAlignment="1" applyProtection="1">
      <alignment horizontal="center" vertical="center" wrapText="1"/>
    </xf>
    <xf numFmtId="0" fontId="9" fillId="2" borderId="46" xfId="0" applyFont="1" applyFill="1" applyBorder="1" applyAlignment="1" applyProtection="1">
      <alignment horizontal="center" vertical="center" shrinkToFit="1"/>
    </xf>
    <xf numFmtId="0" fontId="9" fillId="2" borderId="15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177" fontId="9" fillId="0" borderId="121" xfId="0" applyNumberFormat="1" applyFont="1" applyFill="1" applyBorder="1" applyAlignment="1" applyProtection="1">
      <alignment horizontal="right" vertical="center"/>
      <protection locked="0"/>
    </xf>
    <xf numFmtId="177" fontId="9" fillId="0" borderId="126" xfId="0" applyNumberFormat="1" applyFont="1" applyFill="1" applyBorder="1" applyAlignment="1" applyProtection="1">
      <alignment horizontal="right" vertical="center"/>
      <protection locked="0"/>
    </xf>
    <xf numFmtId="177" fontId="9" fillId="0" borderId="200" xfId="0" applyNumberFormat="1" applyFont="1" applyFill="1" applyBorder="1" applyAlignment="1" applyProtection="1">
      <alignment horizontal="right" vertical="center"/>
      <protection locked="0"/>
    </xf>
    <xf numFmtId="3" fontId="7" fillId="0" borderId="173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74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75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76" xfId="0" applyNumberFormat="1" applyFont="1" applyFill="1" applyBorder="1" applyAlignment="1" applyProtection="1">
      <alignment horizontal="right" vertical="center" shrinkToFit="1"/>
      <protection locked="0"/>
    </xf>
    <xf numFmtId="3" fontId="7" fillId="6" borderId="202" xfId="0" applyNumberFormat="1" applyFont="1" applyFill="1" applyBorder="1" applyAlignment="1" applyProtection="1">
      <alignment horizontal="right" vertical="center" shrinkToFit="1"/>
    </xf>
    <xf numFmtId="3" fontId="7" fillId="6" borderId="14" xfId="0" applyNumberFormat="1" applyFont="1" applyFill="1" applyBorder="1" applyAlignment="1" applyProtection="1">
      <alignment horizontal="right" vertical="center" shrinkToFit="1"/>
    </xf>
    <xf numFmtId="3" fontId="7" fillId="6" borderId="13" xfId="0" applyNumberFormat="1" applyFont="1" applyFill="1" applyBorder="1" applyAlignment="1" applyProtection="1">
      <alignment horizontal="right" vertical="center" shrinkToFit="1"/>
    </xf>
    <xf numFmtId="0" fontId="9" fillId="2" borderId="17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Protection="1">
      <alignment vertical="center"/>
    </xf>
    <xf numFmtId="0" fontId="9" fillId="2" borderId="5" xfId="0" applyFont="1" applyFill="1" applyBorder="1" applyProtection="1">
      <alignment vertical="center"/>
    </xf>
    <xf numFmtId="0" fontId="27" fillId="2" borderId="29" xfId="0" applyFont="1" applyFill="1" applyBorder="1" applyAlignment="1" applyProtection="1">
      <alignment horizontal="center" vertical="center" wrapText="1"/>
    </xf>
    <xf numFmtId="0" fontId="27" fillId="2" borderId="41" xfId="0" applyFont="1" applyFill="1" applyBorder="1" applyAlignment="1" applyProtection="1">
      <alignment horizontal="center" vertical="center" wrapText="1"/>
    </xf>
    <xf numFmtId="3" fontId="7" fillId="0" borderId="154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56" xfId="0" applyNumberFormat="1" applyFont="1" applyFill="1" applyBorder="1" applyAlignment="1" applyProtection="1">
      <alignment horizontal="right" vertical="center" shrinkToFit="1"/>
      <protection locked="0"/>
    </xf>
    <xf numFmtId="3" fontId="7" fillId="0" borderId="155" xfId="0" applyNumberFormat="1" applyFont="1" applyFill="1" applyBorder="1" applyAlignment="1" applyProtection="1">
      <alignment horizontal="righ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132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3" fontId="8" fillId="2" borderId="3" xfId="0" applyNumberFormat="1" applyFont="1" applyFill="1" applyBorder="1" applyAlignment="1" applyProtection="1">
      <alignment horizontal="right" vertical="center" shrinkToFit="1"/>
    </xf>
    <xf numFmtId="3" fontId="8" fillId="2" borderId="2" xfId="0" applyNumberFormat="1" applyFont="1" applyFill="1" applyBorder="1" applyAlignment="1" applyProtection="1">
      <alignment horizontal="right" vertical="center" shrinkToFit="1"/>
    </xf>
    <xf numFmtId="3" fontId="8" fillId="2" borderId="1" xfId="0" applyNumberFormat="1" applyFont="1" applyFill="1" applyBorder="1" applyAlignment="1" applyProtection="1">
      <alignment horizontal="right" vertical="center" shrinkToFit="1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17" xfId="0" applyFont="1" applyFill="1" applyBorder="1" applyAlignment="1" applyProtection="1">
      <alignment horizontal="center"/>
    </xf>
    <xf numFmtId="0" fontId="9" fillId="2" borderId="17" xfId="0" applyFont="1" applyFill="1" applyBorder="1" applyAlignment="1" applyProtection="1">
      <alignment horizontal="distributed" vertical="center" wrapText="1" justifyLastLine="1"/>
    </xf>
    <xf numFmtId="0" fontId="9" fillId="2" borderId="0" xfId="0" applyFont="1" applyFill="1" applyBorder="1" applyAlignment="1" applyProtection="1">
      <alignment horizontal="distributed" vertical="center" justifyLastLine="1"/>
    </xf>
    <xf numFmtId="0" fontId="9" fillId="2" borderId="5" xfId="0" applyFont="1" applyFill="1" applyBorder="1" applyAlignment="1" applyProtection="1">
      <alignment horizontal="distributed" vertical="center" justifyLastLine="1"/>
    </xf>
    <xf numFmtId="0" fontId="9" fillId="2" borderId="17" xfId="0" applyFont="1" applyFill="1" applyBorder="1" applyAlignment="1" applyProtection="1">
      <alignment horizontal="distributed" vertical="center" justifyLastLine="1"/>
    </xf>
    <xf numFmtId="0" fontId="27" fillId="2" borderId="6" xfId="0" applyFont="1" applyFill="1" applyBorder="1" applyAlignment="1" applyProtection="1">
      <alignment horizontal="center" vertical="center" wrapText="1"/>
    </xf>
    <xf numFmtId="0" fontId="27" fillId="2" borderId="17" xfId="0" applyFont="1" applyFill="1" applyBorder="1" applyAlignment="1" applyProtection="1">
      <alignment horizontal="center" vertical="center" wrapText="1"/>
    </xf>
    <xf numFmtId="0" fontId="27" fillId="2" borderId="5" xfId="0" applyFont="1" applyFill="1" applyBorder="1" applyAlignment="1" applyProtection="1">
      <alignment horizontal="center" vertical="center" wrapText="1"/>
    </xf>
    <xf numFmtId="0" fontId="27" fillId="2" borderId="13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distributed" vertical="center" justifyLastLine="1"/>
    </xf>
    <xf numFmtId="0" fontId="6" fillId="2" borderId="7" xfId="0" applyFont="1" applyFill="1" applyBorder="1" applyAlignment="1" applyProtection="1">
      <alignment horizontal="distributed" vertical="center" justifyLastLine="1"/>
    </xf>
    <xf numFmtId="0" fontId="6" fillId="2" borderId="6" xfId="0" applyFont="1" applyFill="1" applyBorder="1" applyAlignment="1" applyProtection="1">
      <alignment horizontal="distributed" vertical="center" justifyLastLine="1"/>
    </xf>
    <xf numFmtId="0" fontId="6" fillId="2" borderId="17" xfId="0" applyFont="1" applyFill="1" applyBorder="1" applyAlignment="1" applyProtection="1">
      <alignment horizontal="distributed" vertical="center" justifyLastLine="1"/>
    </xf>
    <xf numFmtId="0" fontId="6" fillId="2" borderId="0" xfId="0" applyFont="1" applyFill="1" applyAlignment="1" applyProtection="1">
      <alignment horizontal="distributed" vertical="center" justifyLastLine="1"/>
    </xf>
    <xf numFmtId="0" fontId="9" fillId="2" borderId="8" xfId="0" applyFont="1" applyFill="1" applyBorder="1" applyAlignment="1" applyProtection="1">
      <alignment horizontal="distributed" vertical="center" justifyLastLine="1"/>
    </xf>
    <xf numFmtId="0" fontId="9" fillId="2" borderId="7" xfId="0" applyFont="1" applyFill="1" applyBorder="1" applyAlignment="1" applyProtection="1">
      <alignment horizontal="distributed" vertical="center" justifyLastLine="1"/>
    </xf>
    <xf numFmtId="0" fontId="9" fillId="2" borderId="6" xfId="0" applyFont="1" applyFill="1" applyBorder="1" applyAlignment="1" applyProtection="1">
      <alignment horizontal="distributed" vertical="center" justifyLastLine="1"/>
    </xf>
    <xf numFmtId="0" fontId="9" fillId="2" borderId="16" xfId="0" applyFont="1" applyFill="1" applyBorder="1" applyAlignment="1" applyProtection="1">
      <alignment horizontal="distributed" vertical="center" justifyLastLine="1"/>
    </xf>
    <xf numFmtId="0" fontId="9" fillId="2" borderId="14" xfId="0" applyFont="1" applyFill="1" applyBorder="1" applyAlignment="1" applyProtection="1">
      <alignment horizontal="distributed" vertical="center" justifyLastLine="1"/>
    </xf>
    <xf numFmtId="0" fontId="9" fillId="2" borderId="13" xfId="0" applyFont="1" applyFill="1" applyBorder="1" applyAlignment="1" applyProtection="1">
      <alignment horizontal="distributed" vertical="center" justifyLastLine="1"/>
    </xf>
    <xf numFmtId="0" fontId="6" fillId="2" borderId="8" xfId="0" applyFont="1" applyFill="1" applyBorder="1" applyAlignment="1" applyProtection="1">
      <alignment horizontal="distributed" vertical="center" shrinkToFit="1"/>
    </xf>
    <xf numFmtId="0" fontId="6" fillId="2" borderId="7" xfId="0" applyFont="1" applyFill="1" applyBorder="1" applyAlignment="1" applyProtection="1">
      <alignment horizontal="distributed" vertical="center" shrinkToFit="1"/>
    </xf>
    <xf numFmtId="0" fontId="6" fillId="2" borderId="6" xfId="0" applyFont="1" applyFill="1" applyBorder="1" applyAlignment="1" applyProtection="1">
      <alignment horizontal="distributed" vertical="center" shrinkToFit="1"/>
    </xf>
    <xf numFmtId="0" fontId="9" fillId="2" borderId="8" xfId="0" applyFont="1" applyFill="1" applyBorder="1" applyAlignment="1" applyProtection="1">
      <alignment horizontal="center" vertical="center" shrinkToFit="1"/>
    </xf>
    <xf numFmtId="0" fontId="9" fillId="2" borderId="7" xfId="0" applyFont="1" applyFill="1" applyBorder="1" applyAlignment="1" applyProtection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</xf>
    <xf numFmtId="0" fontId="9" fillId="2" borderId="8" xfId="0" applyFont="1" applyFill="1" applyBorder="1" applyAlignment="1" applyProtection="1">
      <alignment horizontal="distributed" vertical="center"/>
    </xf>
    <xf numFmtId="0" fontId="9" fillId="2" borderId="7" xfId="0" applyFont="1" applyFill="1" applyBorder="1" applyAlignment="1" applyProtection="1">
      <alignment horizontal="distributed" vertical="center"/>
    </xf>
    <xf numFmtId="0" fontId="9" fillId="2" borderId="6" xfId="0" applyFont="1" applyFill="1" applyBorder="1" applyAlignment="1" applyProtection="1">
      <alignment horizontal="distributed" vertical="center"/>
    </xf>
    <xf numFmtId="0" fontId="9" fillId="2" borderId="16" xfId="0" applyFont="1" applyFill="1" applyBorder="1" applyAlignment="1" applyProtection="1">
      <alignment horizontal="distributed" vertical="center"/>
    </xf>
    <xf numFmtId="0" fontId="9" fillId="2" borderId="14" xfId="0" applyFont="1" applyFill="1" applyBorder="1" applyAlignment="1" applyProtection="1">
      <alignment horizontal="distributed" vertical="center"/>
    </xf>
    <xf numFmtId="0" fontId="9" fillId="2" borderId="13" xfId="0" applyFont="1" applyFill="1" applyBorder="1" applyAlignment="1" applyProtection="1">
      <alignment horizontal="distributed" vertical="center"/>
    </xf>
    <xf numFmtId="0" fontId="6" fillId="2" borderId="17" xfId="0" applyFont="1" applyFill="1" applyBorder="1" applyAlignment="1" applyProtection="1">
      <alignment horizontal="distributed" vertical="center" shrinkToFit="1"/>
    </xf>
    <xf numFmtId="0" fontId="6" fillId="2" borderId="0" xfId="0" applyFont="1" applyFill="1" applyBorder="1" applyAlignment="1" applyProtection="1">
      <alignment horizontal="distributed" vertical="center" shrinkToFit="1"/>
    </xf>
    <xf numFmtId="0" fontId="6" fillId="2" borderId="5" xfId="0" applyFont="1" applyFill="1" applyBorder="1" applyAlignment="1" applyProtection="1">
      <alignment horizontal="distributed" vertical="center" shrinkToFit="1"/>
    </xf>
    <xf numFmtId="0" fontId="9" fillId="2" borderId="14" xfId="0" applyFont="1" applyFill="1" applyBorder="1" applyAlignment="1" applyProtection="1">
      <alignment horizontal="center" vertical="center"/>
    </xf>
    <xf numFmtId="177" fontId="6" fillId="2" borderId="7" xfId="0" applyNumberFormat="1" applyFont="1" applyFill="1" applyBorder="1" applyAlignment="1" applyProtection="1">
      <alignment horizontal="right" vertical="center"/>
    </xf>
    <xf numFmtId="3" fontId="8" fillId="0" borderId="154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156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155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14" xfId="0" applyNumberFormat="1" applyFont="1" applyFill="1" applyBorder="1" applyAlignment="1" applyProtection="1">
      <alignment horizontal="right" vertical="center" shrinkToFit="1"/>
    </xf>
    <xf numFmtId="3" fontId="18" fillId="2" borderId="13" xfId="0" applyNumberFormat="1" applyFont="1" applyFill="1" applyBorder="1" applyAlignment="1" applyProtection="1">
      <alignment horizontal="right" vertical="center" shrinkToFit="1"/>
    </xf>
    <xf numFmtId="3" fontId="8" fillId="7" borderId="16" xfId="0" applyNumberFormat="1" applyFont="1" applyFill="1" applyBorder="1" applyAlignment="1" applyProtection="1">
      <alignment horizontal="right" vertical="center" shrinkToFit="1"/>
    </xf>
    <xf numFmtId="3" fontId="8" fillId="7" borderId="14" xfId="0" applyNumberFormat="1" applyFont="1" applyFill="1" applyBorder="1" applyAlignment="1" applyProtection="1">
      <alignment horizontal="right" vertical="center" shrinkToFit="1"/>
    </xf>
    <xf numFmtId="3" fontId="8" fillId="7" borderId="13" xfId="0" applyNumberFormat="1" applyFont="1" applyFill="1" applyBorder="1" applyAlignment="1" applyProtection="1">
      <alignment horizontal="right" vertical="center" shrinkToFit="1"/>
    </xf>
    <xf numFmtId="0" fontId="18" fillId="2" borderId="14" xfId="0" applyFont="1" applyFill="1" applyBorder="1" applyAlignment="1" applyProtection="1">
      <alignment horizontal="center" vertical="center"/>
    </xf>
    <xf numFmtId="0" fontId="18" fillId="2" borderId="14" xfId="0" applyFont="1" applyFill="1" applyBorder="1" applyAlignment="1" applyProtection="1">
      <alignment horizontal="distributed" vertical="center" justifyLastLine="1"/>
    </xf>
    <xf numFmtId="0" fontId="6" fillId="2" borderId="8" xfId="0" applyFont="1" applyFill="1" applyBorder="1" applyAlignment="1" applyProtection="1">
      <alignment horizontal="distributed" vertical="center" wrapText="1"/>
    </xf>
    <xf numFmtId="0" fontId="6" fillId="2" borderId="6" xfId="0" applyFont="1" applyFill="1" applyBorder="1" applyAlignment="1" applyProtection="1">
      <alignment horizontal="distributed" vertical="center" wrapText="1"/>
    </xf>
    <xf numFmtId="0" fontId="6" fillId="2" borderId="17" xfId="0" applyFont="1" applyFill="1" applyBorder="1" applyAlignment="1" applyProtection="1">
      <alignment horizontal="distributed" vertical="center" wrapText="1"/>
    </xf>
    <xf numFmtId="0" fontId="6" fillId="2" borderId="5" xfId="0" applyFont="1" applyFill="1" applyBorder="1" applyAlignment="1" applyProtection="1">
      <alignment horizontal="distributed" vertical="center" wrapText="1"/>
    </xf>
    <xf numFmtId="0" fontId="9" fillId="2" borderId="21" xfId="0" applyFont="1" applyFill="1" applyBorder="1" applyAlignment="1" applyProtection="1">
      <alignment horizontal="center" vertical="center" textRotation="255" shrinkToFit="1"/>
    </xf>
    <xf numFmtId="0" fontId="8" fillId="2" borderId="7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/>
    </xf>
    <xf numFmtId="0" fontId="6" fillId="2" borderId="3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left" vertical="center" shrinkToFit="1"/>
    </xf>
    <xf numFmtId="0" fontId="9" fillId="2" borderId="6" xfId="0" applyFont="1" applyFill="1" applyBorder="1" applyAlignment="1" applyProtection="1">
      <alignment horizontal="left" vertical="center" shrinkToFit="1"/>
    </xf>
    <xf numFmtId="0" fontId="9" fillId="2" borderId="0" xfId="0" applyFont="1" applyFill="1" applyAlignment="1" applyProtection="1">
      <alignment horizontal="center" vertical="center" textRotation="255"/>
    </xf>
    <xf numFmtId="0" fontId="6" fillId="2" borderId="45" xfId="0" applyFont="1" applyFill="1" applyBorder="1" applyAlignment="1" applyProtection="1">
      <alignment horizontal="left" vertical="center"/>
    </xf>
    <xf numFmtId="0" fontId="6" fillId="2" borderId="44" xfId="0" applyFont="1" applyFill="1" applyBorder="1" applyAlignment="1" applyProtection="1">
      <alignment horizontal="left" vertical="center"/>
    </xf>
    <xf numFmtId="0" fontId="9" fillId="2" borderId="44" xfId="0" applyFont="1" applyFill="1" applyBorder="1" applyAlignment="1" applyProtection="1">
      <alignment horizontal="center" vertical="center" shrinkToFit="1"/>
    </xf>
    <xf numFmtId="0" fontId="9" fillId="2" borderId="43" xfId="0" applyFont="1" applyFill="1" applyBorder="1" applyAlignment="1" applyProtection="1">
      <alignment horizontal="center" vertical="center" shrinkToFit="1"/>
    </xf>
    <xf numFmtId="0" fontId="8" fillId="2" borderId="17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38" fontId="7" fillId="0" borderId="166" xfId="1" applyFont="1" applyFill="1" applyBorder="1" applyAlignment="1" applyProtection="1">
      <alignment vertical="center" shrinkToFit="1"/>
      <protection locked="0"/>
    </xf>
    <xf numFmtId="38" fontId="7" fillId="0" borderId="180" xfId="1" applyFont="1" applyFill="1" applyBorder="1" applyAlignment="1" applyProtection="1">
      <alignment vertical="center" shrinkToFit="1"/>
      <protection locked="0"/>
    </xf>
    <xf numFmtId="38" fontId="7" fillId="0" borderId="167" xfId="1" applyFont="1" applyFill="1" applyBorder="1" applyAlignment="1" applyProtection="1">
      <alignment vertical="center" shrinkToFit="1"/>
      <protection locked="0"/>
    </xf>
    <xf numFmtId="38" fontId="7" fillId="0" borderId="168" xfId="1" applyFont="1" applyFill="1" applyBorder="1" applyAlignment="1" applyProtection="1">
      <alignment vertical="center" shrinkToFit="1"/>
      <protection locked="0"/>
    </xf>
    <xf numFmtId="38" fontId="25" fillId="2" borderId="178" xfId="1" applyFont="1" applyFill="1" applyBorder="1" applyAlignment="1" applyProtection="1">
      <alignment vertical="center" shrinkToFit="1"/>
    </xf>
    <xf numFmtId="38" fontId="25" fillId="2" borderId="13" xfId="1" applyFont="1" applyFill="1" applyBorder="1" applyAlignment="1" applyProtection="1">
      <alignment vertical="center" shrinkToFit="1"/>
    </xf>
    <xf numFmtId="38" fontId="25" fillId="2" borderId="15" xfId="1" applyFont="1" applyFill="1" applyBorder="1" applyAlignment="1" applyProtection="1">
      <alignment vertical="center" shrinkToFit="1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38" fontId="7" fillId="0" borderId="120" xfId="1" applyFont="1" applyFill="1" applyBorder="1" applyAlignment="1" applyProtection="1">
      <alignment vertical="center" shrinkToFit="1"/>
      <protection locked="0"/>
    </xf>
    <xf numFmtId="38" fontId="7" fillId="0" borderId="1" xfId="1" applyFont="1" applyFill="1" applyBorder="1" applyAlignment="1" applyProtection="1">
      <alignment vertical="center" shrinkToFit="1"/>
      <protection locked="0"/>
    </xf>
    <xf numFmtId="38" fontId="7" fillId="0" borderId="4" xfId="1" applyFont="1" applyFill="1" applyBorder="1" applyAlignment="1" applyProtection="1">
      <alignment vertical="center" shrinkToFi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38" fontId="7" fillId="0" borderId="164" xfId="1" applyFont="1" applyFill="1" applyBorder="1" applyAlignment="1" applyProtection="1">
      <alignment vertical="center" shrinkToFit="1"/>
      <protection locked="0"/>
    </xf>
    <xf numFmtId="0" fontId="9" fillId="0" borderId="166" xfId="0" applyFont="1" applyFill="1" applyBorder="1" applyProtection="1">
      <alignment vertical="center"/>
      <protection locked="0"/>
    </xf>
    <xf numFmtId="0" fontId="9" fillId="0" borderId="167" xfId="0" applyFont="1" applyFill="1" applyBorder="1" applyProtection="1">
      <alignment vertical="center"/>
      <protection locked="0"/>
    </xf>
    <xf numFmtId="0" fontId="9" fillId="0" borderId="168" xfId="0" applyFont="1" applyFill="1" applyBorder="1" applyProtection="1">
      <alignment vertical="center"/>
      <protection locked="0"/>
    </xf>
    <xf numFmtId="0" fontId="9" fillId="2" borderId="4" xfId="0" applyFont="1" applyFill="1" applyBorder="1" applyAlignment="1">
      <alignment horizontal="distributed" vertical="center"/>
    </xf>
    <xf numFmtId="0" fontId="9" fillId="2" borderId="3" xfId="0" applyFont="1" applyFill="1" applyBorder="1" applyAlignment="1">
      <alignment horizontal="distributed" vertical="center"/>
    </xf>
    <xf numFmtId="0" fontId="9" fillId="0" borderId="115" xfId="0" applyFont="1" applyFill="1" applyBorder="1" applyProtection="1">
      <alignment vertical="center"/>
      <protection locked="0"/>
    </xf>
    <xf numFmtId="0" fontId="9" fillId="0" borderId="116" xfId="0" applyFont="1" applyFill="1" applyBorder="1" applyProtection="1">
      <alignment vertical="center"/>
      <protection locked="0"/>
    </xf>
    <xf numFmtId="0" fontId="9" fillId="0" borderId="117" xfId="0" applyFont="1" applyFill="1" applyBorder="1" applyProtection="1">
      <alignment vertical="center"/>
      <protection locked="0"/>
    </xf>
    <xf numFmtId="0" fontId="9" fillId="0" borderId="120" xfId="0" applyFont="1" applyFill="1" applyBorder="1" applyProtection="1">
      <alignment vertical="center"/>
      <protection locked="0"/>
    </xf>
    <xf numFmtId="0" fontId="9" fillId="0" borderId="4" xfId="0" applyFont="1" applyFill="1" applyBorder="1" applyProtection="1">
      <alignment vertical="center"/>
      <protection locked="0"/>
    </xf>
    <xf numFmtId="0" fontId="9" fillId="0" borderId="11" xfId="0" applyFont="1" applyFill="1" applyBorder="1" applyProtection="1">
      <alignment vertical="center"/>
      <protection locked="0"/>
    </xf>
    <xf numFmtId="0" fontId="9" fillId="0" borderId="8" xfId="0" applyFont="1" applyFill="1" applyBorder="1" applyProtection="1">
      <alignment vertical="center"/>
      <protection locked="0"/>
    </xf>
    <xf numFmtId="0" fontId="9" fillId="2" borderId="4" xfId="0" applyFont="1" applyFill="1" applyBorder="1">
      <alignment vertical="center"/>
    </xf>
    <xf numFmtId="0" fontId="9" fillId="2" borderId="11" xfId="0" applyFont="1" applyFill="1" applyBorder="1" applyAlignment="1">
      <alignment horizontal="center" vertical="center"/>
    </xf>
    <xf numFmtId="38" fontId="7" fillId="0" borderId="115" xfId="1" applyFont="1" applyFill="1" applyBorder="1" applyAlignment="1" applyProtection="1">
      <alignment vertical="center" shrinkToFit="1"/>
      <protection locked="0"/>
    </xf>
    <xf numFmtId="38" fontId="7" fillId="0" borderId="119" xfId="1" applyFont="1" applyFill="1" applyBorder="1" applyAlignment="1" applyProtection="1">
      <alignment vertical="center" shrinkToFit="1"/>
      <protection locked="0"/>
    </xf>
    <xf numFmtId="38" fontId="7" fillId="0" borderId="116" xfId="1" applyFont="1" applyFill="1" applyBorder="1" applyAlignment="1" applyProtection="1">
      <alignment vertical="center" shrinkToFit="1"/>
      <protection locked="0"/>
    </xf>
    <xf numFmtId="0" fontId="7" fillId="0" borderId="116" xfId="0" applyFont="1" applyFill="1" applyBorder="1" applyAlignment="1" applyProtection="1">
      <alignment horizontal="center" vertical="center"/>
      <protection locked="0"/>
    </xf>
    <xf numFmtId="38" fontId="7" fillId="0" borderId="179" xfId="1" applyFont="1" applyFill="1" applyBorder="1" applyAlignment="1" applyProtection="1">
      <alignment vertical="center" shrinkToFit="1"/>
      <protection locked="0"/>
    </xf>
    <xf numFmtId="38" fontId="18" fillId="0" borderId="182" xfId="1" applyFont="1" applyFill="1" applyBorder="1" applyProtection="1">
      <alignment vertical="center"/>
      <protection locked="0"/>
    </xf>
    <xf numFmtId="38" fontId="18" fillId="0" borderId="183" xfId="1" applyFont="1" applyFill="1" applyBorder="1" applyProtection="1">
      <alignment vertical="center"/>
      <protection locked="0"/>
    </xf>
    <xf numFmtId="38" fontId="18" fillId="0" borderId="180" xfId="1" applyFont="1" applyFill="1" applyBorder="1" applyProtection="1">
      <alignment vertical="center"/>
      <protection locked="0"/>
    </xf>
    <xf numFmtId="38" fontId="18" fillId="2" borderId="16" xfId="1" applyFont="1" applyFill="1" applyBorder="1">
      <alignment vertical="center"/>
    </xf>
    <xf numFmtId="38" fontId="18" fillId="2" borderId="14" xfId="1" applyFont="1" applyFill="1" applyBorder="1">
      <alignment vertical="center"/>
    </xf>
    <xf numFmtId="38" fontId="18" fillId="2" borderId="13" xfId="1" applyFont="1" applyFill="1" applyBorder="1">
      <alignment vertical="center"/>
    </xf>
    <xf numFmtId="38" fontId="18" fillId="2" borderId="3" xfId="1" applyFont="1" applyFill="1" applyBorder="1">
      <alignment vertical="center"/>
    </xf>
    <xf numFmtId="38" fontId="18" fillId="2" borderId="2" xfId="1" applyFont="1" applyFill="1" applyBorder="1">
      <alignment vertical="center"/>
    </xf>
    <xf numFmtId="38" fontId="18" fillId="2" borderId="1" xfId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8" fontId="18" fillId="0" borderId="117" xfId="1" applyFont="1" applyFill="1" applyBorder="1" applyProtection="1">
      <alignment vertical="center"/>
      <protection locked="0"/>
    </xf>
    <xf numFmtId="38" fontId="18" fillId="0" borderId="119" xfId="1" applyFont="1" applyFill="1" applyBorder="1" applyProtection="1">
      <alignment vertical="center"/>
      <protection locked="0"/>
    </xf>
    <xf numFmtId="38" fontId="18" fillId="0" borderId="3" xfId="1" applyFont="1" applyFill="1" applyBorder="1" applyProtection="1">
      <alignment vertical="center"/>
      <protection locked="0"/>
    </xf>
    <xf numFmtId="38" fontId="18" fillId="0" borderId="1" xfId="1" applyFont="1" applyFill="1" applyBorder="1" applyProtection="1">
      <alignment vertical="center"/>
      <protection locked="0"/>
    </xf>
    <xf numFmtId="0" fontId="5" fillId="2" borderId="7" xfId="0" applyFont="1" applyFill="1" applyBorder="1" applyAlignment="1">
      <alignment horizontal="center" vertical="center"/>
    </xf>
    <xf numFmtId="38" fontId="18" fillId="0" borderId="118" xfId="1" applyFont="1" applyFill="1" applyBorder="1" applyProtection="1">
      <alignment vertical="center"/>
      <protection locked="0"/>
    </xf>
    <xf numFmtId="38" fontId="18" fillId="0" borderId="2" xfId="1" applyFont="1" applyFill="1" applyBorder="1" applyProtection="1">
      <alignment vertical="center"/>
      <protection locked="0"/>
    </xf>
    <xf numFmtId="0" fontId="5" fillId="2" borderId="4" xfId="0" applyFont="1" applyFill="1" applyBorder="1" applyAlignment="1">
      <alignment horizontal="center" vertical="center"/>
    </xf>
    <xf numFmtId="38" fontId="18" fillId="0" borderId="188" xfId="1" applyFont="1" applyFill="1" applyBorder="1" applyAlignment="1" applyProtection="1">
      <alignment vertical="center" shrinkToFit="1"/>
      <protection locked="0"/>
    </xf>
    <xf numFmtId="38" fontId="18" fillId="0" borderId="0" xfId="1" applyFont="1" applyFill="1" applyBorder="1" applyAlignment="1" applyProtection="1">
      <alignment vertical="center" shrinkToFit="1"/>
      <protection locked="0"/>
    </xf>
    <xf numFmtId="0" fontId="5" fillId="2" borderId="49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38" fontId="5" fillId="2" borderId="11" xfId="1" applyFont="1" applyFill="1" applyBorder="1" applyAlignment="1" applyProtection="1">
      <alignment horizontal="right" vertical="center" shrinkToFit="1"/>
    </xf>
    <xf numFmtId="38" fontId="5" fillId="2" borderId="15" xfId="1" applyFont="1" applyFill="1" applyBorder="1" applyAlignment="1" applyProtection="1">
      <alignment horizontal="right" vertical="center" shrinkToFit="1"/>
    </xf>
    <xf numFmtId="0" fontId="5" fillId="2" borderId="4" xfId="0" applyFont="1" applyFill="1" applyBorder="1">
      <alignment vertical="center"/>
    </xf>
    <xf numFmtId="0" fontId="5" fillId="0" borderId="154" xfId="0" applyFont="1" applyBorder="1">
      <alignment vertical="center"/>
    </xf>
    <xf numFmtId="0" fontId="5" fillId="0" borderId="156" xfId="0" applyFont="1" applyBorder="1">
      <alignment vertical="center"/>
    </xf>
    <xf numFmtId="0" fontId="5" fillId="0" borderId="155" xfId="0" applyFont="1" applyBorder="1">
      <alignment vertical="center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5" fillId="2" borderId="34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3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0" borderId="139" xfId="0" applyFont="1" applyFill="1" applyBorder="1" applyProtection="1">
      <alignment vertical="center"/>
      <protection locked="0"/>
    </xf>
    <xf numFmtId="0" fontId="5" fillId="0" borderId="46" xfId="0" applyFont="1" applyFill="1" applyBorder="1" applyProtection="1">
      <alignment vertical="center"/>
      <protection locked="0"/>
    </xf>
    <xf numFmtId="0" fontId="5" fillId="0" borderId="190" xfId="0" applyFont="1" applyFill="1" applyBorder="1" applyProtection="1">
      <alignment vertical="center"/>
      <protection locked="0"/>
    </xf>
    <xf numFmtId="0" fontId="5" fillId="2" borderId="140" xfId="0" applyFont="1" applyFill="1" applyBorder="1" applyAlignment="1">
      <alignment horizontal="center" vertical="center"/>
    </xf>
    <xf numFmtId="0" fontId="5" fillId="0" borderId="15" xfId="0" applyFont="1" applyFill="1" applyBorder="1" applyProtection="1">
      <alignment vertical="center"/>
      <protection locked="0"/>
    </xf>
    <xf numFmtId="0" fontId="5" fillId="0" borderId="191" xfId="0" applyFont="1" applyFill="1" applyBorder="1" applyProtection="1">
      <alignment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5" fillId="0" borderId="179" xfId="0" applyFont="1" applyFill="1" applyBorder="1" applyProtection="1">
      <alignment vertical="center"/>
      <protection locked="0"/>
    </xf>
    <xf numFmtId="38" fontId="5" fillId="0" borderId="129" xfId="1" applyFont="1" applyFill="1" applyBorder="1" applyAlignment="1" applyProtection="1">
      <alignment vertical="center"/>
      <protection locked="0"/>
    </xf>
    <xf numFmtId="38" fontId="5" fillId="0" borderId="197" xfId="1" applyFont="1" applyFill="1" applyBorder="1" applyAlignment="1" applyProtection="1">
      <alignment vertical="center"/>
      <protection locked="0"/>
    </xf>
    <xf numFmtId="0" fontId="5" fillId="2" borderId="3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1" xfId="0" applyFont="1" applyFill="1" applyBorder="1">
      <alignment vertical="center"/>
    </xf>
    <xf numFmtId="38" fontId="5" fillId="2" borderId="16" xfId="1" applyFont="1" applyFill="1" applyBorder="1">
      <alignment vertical="center"/>
    </xf>
    <xf numFmtId="38" fontId="5" fillId="2" borderId="13" xfId="1" applyFont="1" applyFill="1" applyBorder="1">
      <alignment vertical="center"/>
    </xf>
    <xf numFmtId="38" fontId="5" fillId="2" borderId="3" xfId="1" applyFont="1" applyFill="1" applyBorder="1">
      <alignment vertical="center"/>
    </xf>
    <xf numFmtId="38" fontId="5" fillId="2" borderId="1" xfId="1" applyFont="1" applyFill="1" applyBorder="1">
      <alignment vertical="center"/>
    </xf>
    <xf numFmtId="0" fontId="5" fillId="2" borderId="133" xfId="0" applyFont="1" applyFill="1" applyBorder="1" applyAlignment="1">
      <alignment horizontal="center" vertical="center"/>
    </xf>
    <xf numFmtId="38" fontId="5" fillId="0" borderId="198" xfId="1" applyFont="1" applyFill="1" applyBorder="1" applyAlignment="1" applyProtection="1">
      <alignment vertical="center"/>
      <protection locked="0"/>
    </xf>
    <xf numFmtId="38" fontId="5" fillId="0" borderId="199" xfId="1" applyFont="1" applyFill="1" applyBorder="1" applyAlignment="1" applyProtection="1">
      <alignment vertical="center"/>
      <protection locked="0"/>
    </xf>
    <xf numFmtId="0" fontId="5" fillId="2" borderId="4" xfId="0" applyFont="1" applyFill="1" applyBorder="1" applyAlignment="1">
      <alignment vertical="center" shrinkToFit="1"/>
    </xf>
    <xf numFmtId="38" fontId="5" fillId="0" borderId="122" xfId="1" applyFont="1" applyFill="1" applyBorder="1" applyAlignment="1" applyProtection="1">
      <alignment vertical="center"/>
      <protection locked="0"/>
    </xf>
    <xf numFmtId="38" fontId="5" fillId="0" borderId="161" xfId="1" applyFont="1" applyFill="1" applyBorder="1" applyAlignment="1" applyProtection="1">
      <alignment vertical="center"/>
      <protection locked="0"/>
    </xf>
    <xf numFmtId="38" fontId="5" fillId="0" borderId="79" xfId="1" applyFont="1" applyFill="1" applyBorder="1" applyAlignment="1" applyProtection="1">
      <alignment vertical="center" shrinkToFit="1"/>
    </xf>
    <xf numFmtId="38" fontId="5" fillId="0" borderId="80" xfId="1" applyFont="1" applyFill="1" applyBorder="1" applyAlignment="1" applyProtection="1">
      <alignment vertical="center" shrinkToFit="1"/>
    </xf>
    <xf numFmtId="38" fontId="5" fillId="0" borderId="96" xfId="1" applyFont="1" applyFill="1" applyBorder="1" applyAlignment="1" applyProtection="1">
      <alignment vertical="center" shrinkToFit="1"/>
    </xf>
    <xf numFmtId="38" fontId="5" fillId="0" borderId="79" xfId="1" applyNumberFormat="1" applyFont="1" applyFill="1" applyBorder="1" applyAlignment="1" applyProtection="1">
      <alignment vertical="center" shrinkToFit="1"/>
    </xf>
    <xf numFmtId="0" fontId="5" fillId="5" borderId="76" xfId="0" applyFont="1" applyFill="1" applyBorder="1" applyAlignment="1" applyProtection="1">
      <alignment horizontal="center" vertical="center"/>
    </xf>
    <xf numFmtId="38" fontId="5" fillId="0" borderId="57" xfId="1" applyFont="1" applyFill="1" applyBorder="1" applyAlignment="1" applyProtection="1">
      <alignment vertical="center" shrinkToFit="1"/>
    </xf>
    <xf numFmtId="38" fontId="5" fillId="0" borderId="56" xfId="1" applyFont="1" applyFill="1" applyBorder="1" applyAlignment="1" applyProtection="1">
      <alignment vertical="center" shrinkToFit="1"/>
    </xf>
    <xf numFmtId="38" fontId="5" fillId="0" borderId="55" xfId="1" applyFont="1" applyFill="1" applyBorder="1" applyAlignment="1" applyProtection="1">
      <alignment vertical="center" shrinkToFit="1"/>
    </xf>
    <xf numFmtId="38" fontId="5" fillId="0" borderId="87" xfId="1" applyFont="1" applyFill="1" applyBorder="1" applyAlignment="1" applyProtection="1">
      <alignment vertical="center" shrinkToFit="1"/>
    </xf>
    <xf numFmtId="38" fontId="5" fillId="0" borderId="86" xfId="1" applyFont="1" applyFill="1" applyBorder="1" applyAlignment="1" applyProtection="1">
      <alignment vertical="center" shrinkToFit="1"/>
    </xf>
    <xf numFmtId="38" fontId="5" fillId="0" borderId="100" xfId="1" applyFont="1" applyFill="1" applyBorder="1" applyAlignment="1" applyProtection="1">
      <alignment vertical="center" shrinkToFit="1"/>
    </xf>
    <xf numFmtId="0" fontId="5" fillId="5" borderId="69" xfId="0" applyFont="1" applyFill="1" applyBorder="1" applyAlignment="1" applyProtection="1">
      <alignment horizontal="center" vertical="center" shrinkToFit="1"/>
    </xf>
    <xf numFmtId="0" fontId="5" fillId="5" borderId="79" xfId="0" applyFont="1" applyFill="1" applyBorder="1" applyAlignment="1" applyProtection="1">
      <alignment horizontal="center" vertical="center" shrinkToFit="1"/>
    </xf>
    <xf numFmtId="0" fontId="5" fillId="5" borderId="80" xfId="0" applyFont="1" applyFill="1" applyBorder="1" applyAlignment="1" applyProtection="1">
      <alignment horizontal="center" vertical="center" shrinkToFit="1"/>
    </xf>
    <xf numFmtId="0" fontId="5" fillId="5" borderId="78" xfId="0" applyFont="1" applyFill="1" applyBorder="1" applyAlignment="1" applyProtection="1">
      <alignment horizontal="center" vertical="center" shrinkToFit="1"/>
    </xf>
    <xf numFmtId="0" fontId="5" fillId="5" borderId="76" xfId="0" applyFont="1" applyFill="1" applyBorder="1" applyAlignment="1" applyProtection="1">
      <alignment horizontal="center" vertical="center" shrinkToFit="1"/>
    </xf>
    <xf numFmtId="0" fontId="5" fillId="5" borderId="75" xfId="0" applyFont="1" applyFill="1" applyBorder="1" applyAlignment="1" applyProtection="1">
      <alignment horizontal="center" vertical="center" shrinkToFit="1"/>
    </xf>
    <xf numFmtId="0" fontId="5" fillId="5" borderId="64" xfId="0" applyFont="1" applyFill="1" applyBorder="1" applyAlignment="1" applyProtection="1">
      <alignment horizontal="center" vertical="center" shrinkToFit="1"/>
    </xf>
    <xf numFmtId="0" fontId="5" fillId="5" borderId="83" xfId="0" applyFont="1" applyFill="1" applyBorder="1" applyAlignment="1" applyProtection="1">
      <alignment horizontal="center" vertical="center" shrinkToFit="1"/>
    </xf>
    <xf numFmtId="0" fontId="5" fillId="5" borderId="69" xfId="0" applyFont="1" applyFill="1" applyBorder="1" applyAlignment="1" applyProtection="1">
      <alignment horizontal="center" vertical="center" wrapText="1"/>
    </xf>
    <xf numFmtId="0" fontId="5" fillId="5" borderId="59" xfId="0" applyFont="1" applyFill="1" applyBorder="1" applyAlignment="1" applyProtection="1">
      <alignment horizontal="center" vertical="center" wrapText="1"/>
    </xf>
    <xf numFmtId="0" fontId="5" fillId="5" borderId="78" xfId="0" applyFont="1" applyFill="1" applyBorder="1" applyAlignment="1" applyProtection="1">
      <alignment horizontal="center" vertical="center"/>
    </xf>
    <xf numFmtId="0" fontId="5" fillId="5" borderId="69" xfId="0" applyFont="1" applyFill="1" applyBorder="1" applyAlignment="1" applyProtection="1">
      <alignment horizontal="center" vertical="center"/>
    </xf>
    <xf numFmtId="0" fontId="5" fillId="5" borderId="59" xfId="0" applyFont="1" applyFill="1" applyBorder="1" applyAlignment="1" applyProtection="1">
      <alignment horizontal="center" vertical="center" shrinkToFit="1"/>
    </xf>
    <xf numFmtId="0" fontId="5" fillId="0" borderId="69" xfId="0" applyFont="1" applyBorder="1" applyAlignment="1" applyProtection="1">
      <alignment horizontal="center" vertical="center" shrinkToFit="1"/>
    </xf>
    <xf numFmtId="0" fontId="5" fillId="0" borderId="59" xfId="0" applyFont="1" applyBorder="1" applyAlignment="1" applyProtection="1">
      <alignment horizontal="center" vertical="center" shrinkToFit="1"/>
    </xf>
    <xf numFmtId="0" fontId="5" fillId="5" borderId="58" xfId="0" applyFont="1" applyFill="1" applyBorder="1" applyAlignment="1" applyProtection="1">
      <alignment horizontal="center" vertical="center" shrinkToFit="1"/>
    </xf>
    <xf numFmtId="0" fontId="6" fillId="5" borderId="78" xfId="0" applyFont="1" applyFill="1" applyBorder="1" applyAlignment="1" applyProtection="1">
      <alignment horizontal="center" vertical="center" wrapText="1"/>
    </xf>
    <xf numFmtId="0" fontId="6" fillId="5" borderId="69" xfId="0" applyFont="1" applyFill="1" applyBorder="1" applyAlignment="1" applyProtection="1">
      <alignment horizontal="center" vertical="center" wrapText="1"/>
    </xf>
    <xf numFmtId="0" fontId="5" fillId="5" borderId="66" xfId="0" applyFont="1" applyFill="1" applyBorder="1" applyAlignment="1" applyProtection="1">
      <alignment horizontal="center" vertical="center" textRotation="255" shrinkToFit="1"/>
    </xf>
    <xf numFmtId="0" fontId="5" fillId="5" borderId="70" xfId="0" applyFont="1" applyFill="1" applyBorder="1" applyAlignment="1" applyProtection="1">
      <alignment horizontal="center" vertical="center" textRotation="255" shrinkToFit="1"/>
    </xf>
    <xf numFmtId="0" fontId="5" fillId="5" borderId="60" xfId="0" applyFont="1" applyFill="1" applyBorder="1" applyAlignment="1" applyProtection="1">
      <alignment horizontal="center" vertical="center" textRotation="255" shrinkToFit="1"/>
    </xf>
    <xf numFmtId="0" fontId="5" fillId="5" borderId="64" xfId="0" applyFont="1" applyFill="1" applyBorder="1" applyAlignment="1" applyProtection="1">
      <alignment horizontal="center" vertical="center"/>
    </xf>
    <xf numFmtId="0" fontId="9" fillId="5" borderId="69" xfId="0" applyFont="1" applyFill="1" applyBorder="1" applyAlignment="1" applyProtection="1">
      <alignment horizontal="center" vertical="center" wrapText="1"/>
    </xf>
    <xf numFmtId="0" fontId="9" fillId="5" borderId="59" xfId="0" applyFont="1" applyFill="1" applyBorder="1" applyAlignment="1" applyProtection="1">
      <alignment horizontal="center" vertical="center" wrapText="1"/>
    </xf>
    <xf numFmtId="0" fontId="5" fillId="5" borderId="65" xfId="0" applyFont="1" applyFill="1" applyBorder="1" applyAlignment="1" applyProtection="1">
      <alignment horizontal="center" vertical="center"/>
    </xf>
    <xf numFmtId="0" fontId="5" fillId="0" borderId="63" xfId="0" applyFont="1" applyBorder="1" applyAlignment="1" applyProtection="1">
      <alignment horizontal="left" vertical="center" shrinkToFit="1"/>
    </xf>
    <xf numFmtId="0" fontId="5" fillId="0" borderId="62" xfId="0" applyFont="1" applyBorder="1" applyAlignment="1" applyProtection="1">
      <alignment horizontal="left" vertical="center" shrinkToFit="1"/>
    </xf>
    <xf numFmtId="0" fontId="5" fillId="0" borderId="65" xfId="0" applyFont="1" applyBorder="1" applyAlignment="1" applyProtection="1">
      <alignment horizontal="left" vertical="center" shrinkToFit="1"/>
    </xf>
    <xf numFmtId="181" fontId="5" fillId="0" borderId="57" xfId="0" applyNumberFormat="1" applyFont="1" applyBorder="1" applyAlignment="1" applyProtection="1">
      <alignment horizontal="center" vertical="center"/>
    </xf>
    <xf numFmtId="181" fontId="5" fillId="0" borderId="56" xfId="0" applyNumberFormat="1" applyFont="1" applyBorder="1" applyAlignment="1" applyProtection="1">
      <alignment horizontal="center" vertical="center"/>
    </xf>
    <xf numFmtId="181" fontId="5" fillId="0" borderId="55" xfId="0" applyNumberFormat="1" applyFont="1" applyBorder="1" applyAlignment="1" applyProtection="1">
      <alignment horizontal="center" vertical="center"/>
    </xf>
    <xf numFmtId="0" fontId="5" fillId="0" borderId="104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87" xfId="0" applyFont="1" applyBorder="1" applyAlignment="1" applyProtection="1">
      <alignment vertical="center" shrinkToFit="1"/>
    </xf>
    <xf numFmtId="0" fontId="5" fillId="0" borderId="86" xfId="0" applyFont="1" applyBorder="1" applyAlignment="1" applyProtection="1">
      <alignment vertical="center" shrinkToFit="1"/>
    </xf>
    <xf numFmtId="0" fontId="5" fillId="0" borderId="100" xfId="0" applyFont="1" applyBorder="1" applyAlignment="1" applyProtection="1">
      <alignment vertical="center" shrinkToFit="1"/>
    </xf>
    <xf numFmtId="0" fontId="5" fillId="0" borderId="98" xfId="0" applyFont="1" applyBorder="1" applyAlignment="1" applyProtection="1">
      <alignment vertical="center" shrinkToFit="1"/>
    </xf>
    <xf numFmtId="0" fontId="5" fillId="0" borderId="112" xfId="0" applyFont="1" applyBorder="1" applyAlignment="1" applyProtection="1">
      <alignment vertical="center" shrinkToFit="1"/>
    </xf>
    <xf numFmtId="0" fontId="5" fillId="0" borderId="97" xfId="0" applyFont="1" applyBorder="1" applyAlignment="1" applyProtection="1">
      <alignment vertical="center" shrinkToFit="1"/>
    </xf>
    <xf numFmtId="0" fontId="5" fillId="0" borderId="102" xfId="0" applyFont="1" applyBorder="1" applyAlignment="1" applyProtection="1">
      <alignment vertical="center" shrinkToFit="1"/>
    </xf>
    <xf numFmtId="0" fontId="5" fillId="0" borderId="14" xfId="0" applyFont="1" applyBorder="1" applyAlignment="1" applyProtection="1">
      <alignment vertical="center" shrinkToFit="1"/>
    </xf>
    <xf numFmtId="0" fontId="5" fillId="0" borderId="13" xfId="0" applyFont="1" applyBorder="1" applyAlignment="1" applyProtection="1">
      <alignment vertical="center" shrinkToFit="1"/>
    </xf>
    <xf numFmtId="0" fontId="7" fillId="0" borderId="79" xfId="0" applyFont="1" applyBorder="1" applyAlignment="1" applyProtection="1">
      <alignment horizontal="right"/>
    </xf>
    <xf numFmtId="0" fontId="7" fillId="0" borderId="80" xfId="0" applyFont="1" applyBorder="1" applyAlignment="1" applyProtection="1">
      <alignment horizontal="right"/>
    </xf>
    <xf numFmtId="0" fontId="5" fillId="0" borderId="79" xfId="0" applyFont="1" applyBorder="1" applyAlignment="1" applyProtection="1">
      <alignment vertical="center" shrinkToFit="1"/>
    </xf>
    <xf numFmtId="0" fontId="5" fillId="0" borderId="80" xfId="0" applyFont="1" applyBorder="1" applyAlignment="1" applyProtection="1">
      <alignment vertical="center" shrinkToFit="1"/>
    </xf>
    <xf numFmtId="0" fontId="5" fillId="0" borderId="96" xfId="0" applyFont="1" applyBorder="1" applyAlignment="1" applyProtection="1">
      <alignment vertical="center" shrinkToFit="1"/>
    </xf>
    <xf numFmtId="0" fontId="5" fillId="0" borderId="57" xfId="0" applyFont="1" applyBorder="1" applyAlignment="1" applyProtection="1">
      <alignment vertical="center" shrinkToFit="1"/>
    </xf>
    <xf numFmtId="0" fontId="5" fillId="0" borderId="56" xfId="0" applyFont="1" applyBorder="1" applyAlignment="1" applyProtection="1">
      <alignment vertical="center" shrinkToFit="1"/>
    </xf>
    <xf numFmtId="0" fontId="5" fillId="0" borderId="55" xfId="0" applyFont="1" applyBorder="1" applyAlignment="1" applyProtection="1">
      <alignment vertical="center" shrinkToFit="1"/>
    </xf>
    <xf numFmtId="38" fontId="5" fillId="0" borderId="69" xfId="1" applyFont="1" applyBorder="1" applyAlignment="1" applyProtection="1">
      <alignment vertical="center" shrinkToFit="1"/>
    </xf>
    <xf numFmtId="0" fontId="5" fillId="5" borderId="64" xfId="0" applyFont="1" applyFill="1" applyBorder="1" applyAlignment="1" applyProtection="1">
      <alignment horizontal="center" vertical="center" textRotation="255" shrinkToFit="1"/>
    </xf>
    <xf numFmtId="0" fontId="5" fillId="5" borderId="69" xfId="0" applyFont="1" applyFill="1" applyBorder="1" applyAlignment="1" applyProtection="1">
      <alignment horizontal="center" vertical="center" textRotation="255" shrinkToFit="1"/>
    </xf>
    <xf numFmtId="0" fontId="9" fillId="5" borderId="64" xfId="0" applyFont="1" applyFill="1" applyBorder="1" applyAlignment="1" applyProtection="1">
      <alignment horizontal="center" vertical="center" shrinkToFit="1"/>
    </xf>
    <xf numFmtId="0" fontId="5" fillId="0" borderId="110" xfId="0" applyFont="1" applyBorder="1" applyAlignment="1" applyProtection="1">
      <alignment horizontal="center" vertical="center"/>
    </xf>
    <xf numFmtId="0" fontId="5" fillId="0" borderId="109" xfId="0" applyFont="1" applyBorder="1" applyAlignment="1" applyProtection="1">
      <alignment horizontal="center" vertical="center"/>
    </xf>
    <xf numFmtId="0" fontId="5" fillId="0" borderId="108" xfId="0" applyFont="1" applyBorder="1" applyAlignment="1" applyProtection="1">
      <alignment horizontal="center" vertical="center"/>
    </xf>
    <xf numFmtId="0" fontId="5" fillId="0" borderId="107" xfId="0" applyFont="1" applyBorder="1" applyAlignment="1" applyProtection="1">
      <alignment horizontal="center" vertical="center"/>
    </xf>
    <xf numFmtId="0" fontId="5" fillId="0" borderId="106" xfId="0" applyFont="1" applyBorder="1" applyAlignment="1" applyProtection="1">
      <alignment horizontal="center" vertical="center"/>
    </xf>
    <xf numFmtId="0" fontId="5" fillId="0" borderId="105" xfId="0" applyFont="1" applyBorder="1" applyAlignment="1" applyProtection="1">
      <alignment horizontal="center" vertical="center"/>
    </xf>
    <xf numFmtId="38" fontId="5" fillId="0" borderId="68" xfId="1" applyFont="1" applyBorder="1" applyAlignment="1" applyProtection="1">
      <alignment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5" borderId="70" xfId="0" applyFont="1" applyFill="1" applyBorder="1" applyAlignment="1" applyProtection="1">
      <alignment horizontal="center" vertical="center"/>
    </xf>
    <xf numFmtId="0" fontId="5" fillId="5" borderId="68" xfId="0" applyFont="1" applyFill="1" applyBorder="1" applyAlignment="1" applyProtection="1">
      <alignment horizontal="center" vertical="center"/>
    </xf>
    <xf numFmtId="0" fontId="5" fillId="5" borderId="71" xfId="0" applyFont="1" applyFill="1" applyBorder="1" applyAlignment="1" applyProtection="1">
      <alignment horizontal="center" vertical="center"/>
    </xf>
    <xf numFmtId="0" fontId="5" fillId="0" borderId="78" xfId="0" applyFont="1" applyBorder="1" applyAlignment="1" applyProtection="1">
      <alignment horizontal="center" vertical="center" shrinkToFi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103" xfId="0" applyFont="1" applyFill="1" applyBorder="1" applyAlignment="1" applyProtection="1">
      <alignment horizontal="center" vertical="center" wrapText="1"/>
    </xf>
    <xf numFmtId="0" fontId="7" fillId="5" borderId="17" xfId="0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0" fontId="7" fillId="5" borderId="111" xfId="0" applyFont="1" applyFill="1" applyBorder="1" applyAlignment="1" applyProtection="1">
      <alignment horizontal="center" vertical="center" wrapText="1"/>
    </xf>
    <xf numFmtId="0" fontId="7" fillId="5" borderId="16" xfId="0" applyFont="1" applyFill="1" applyBorder="1" applyAlignment="1" applyProtection="1">
      <alignment horizontal="center" vertical="center" wrapText="1"/>
    </xf>
    <xf numFmtId="0" fontId="7" fillId="5" borderId="14" xfId="0" applyFont="1" applyFill="1" applyBorder="1" applyAlignment="1" applyProtection="1">
      <alignment horizontal="center" vertical="center" wrapText="1"/>
    </xf>
    <xf numFmtId="0" fontId="7" fillId="5" borderId="101" xfId="0" applyFont="1" applyFill="1" applyBorder="1" applyAlignment="1" applyProtection="1">
      <alignment horizontal="center" vertical="center" wrapText="1"/>
    </xf>
    <xf numFmtId="180" fontId="5" fillId="0" borderId="113" xfId="0" applyNumberFormat="1" applyFont="1" applyBorder="1" applyAlignment="1" applyProtection="1">
      <alignment horizontal="center" vertical="center"/>
    </xf>
    <xf numFmtId="180" fontId="5" fillId="0" borderId="112" xfId="0" applyNumberFormat="1" applyFont="1" applyBorder="1" applyAlignment="1" applyProtection="1">
      <alignment horizontal="center" vertical="center"/>
    </xf>
    <xf numFmtId="180" fontId="5" fillId="0" borderId="97" xfId="0" applyNumberFormat="1" applyFont="1" applyBorder="1" applyAlignment="1" applyProtection="1">
      <alignment horizontal="center" vertical="center"/>
    </xf>
    <xf numFmtId="180" fontId="5" fillId="0" borderId="16" xfId="0" applyNumberFormat="1" applyFont="1" applyBorder="1" applyAlignment="1" applyProtection="1">
      <alignment horizontal="center" vertical="center"/>
    </xf>
    <xf numFmtId="180" fontId="5" fillId="0" borderId="14" xfId="0" applyNumberFormat="1" applyFont="1" applyBorder="1" applyAlignment="1" applyProtection="1">
      <alignment horizontal="center" vertical="center"/>
    </xf>
    <xf numFmtId="180" fontId="5" fillId="0" borderId="13" xfId="0" applyNumberFormat="1" applyFont="1" applyBorder="1" applyAlignment="1" applyProtection="1">
      <alignment horizontal="center" vertical="center"/>
    </xf>
    <xf numFmtId="0" fontId="5" fillId="5" borderId="59" xfId="0" applyFont="1" applyFill="1" applyBorder="1" applyAlignment="1" applyProtection="1">
      <alignment horizontal="center" vertical="center"/>
    </xf>
    <xf numFmtId="38" fontId="5" fillId="5" borderId="59" xfId="1" applyFont="1" applyFill="1" applyBorder="1" applyAlignment="1" applyProtection="1">
      <alignment vertical="center" shrinkToFit="1"/>
    </xf>
    <xf numFmtId="38" fontId="5" fillId="5" borderId="67" xfId="1" applyFont="1" applyFill="1" applyBorder="1" applyAlignment="1" applyProtection="1">
      <alignment vertical="center" shrinkToFit="1"/>
    </xf>
    <xf numFmtId="38" fontId="5" fillId="0" borderId="79" xfId="1" applyFont="1" applyBorder="1" applyAlignment="1" applyProtection="1">
      <alignment vertical="center" shrinkToFit="1"/>
    </xf>
    <xf numFmtId="38" fontId="5" fillId="0" borderId="80" xfId="1" applyFont="1" applyBorder="1" applyAlignment="1" applyProtection="1">
      <alignment vertical="center" shrinkToFit="1"/>
    </xf>
    <xf numFmtId="38" fontId="5" fillId="0" borderId="96" xfId="1" applyFont="1" applyBorder="1" applyAlignment="1" applyProtection="1">
      <alignment vertical="center" shrinkToFit="1"/>
    </xf>
    <xf numFmtId="0" fontId="5" fillId="5" borderId="76" xfId="0" applyFont="1" applyFill="1" applyBorder="1" applyAlignment="1" applyProtection="1">
      <alignment horizontal="center" vertical="center" textRotation="255" shrinkToFit="1"/>
    </xf>
    <xf numFmtId="0" fontId="5" fillId="0" borderId="98" xfId="0" applyFont="1" applyBorder="1" applyAlignment="1" applyProtection="1">
      <alignment horizontal="center" vertical="center" shrinkToFit="1"/>
    </xf>
    <xf numFmtId="0" fontId="5" fillId="0" borderId="97" xfId="0" applyFont="1" applyBorder="1" applyAlignment="1" applyProtection="1">
      <alignment horizontal="center" vertical="center" shrinkToFit="1"/>
    </xf>
    <xf numFmtId="0" fontId="7" fillId="5" borderId="77" xfId="0" applyFont="1" applyFill="1" applyBorder="1" applyAlignment="1" applyProtection="1">
      <alignment horizontal="center" vertical="center" wrapText="1"/>
    </xf>
    <xf numFmtId="0" fontId="7" fillId="5" borderId="76" xfId="0" applyFont="1" applyFill="1" applyBorder="1" applyAlignment="1" applyProtection="1">
      <alignment horizontal="center" vertical="center" wrapText="1"/>
    </xf>
    <xf numFmtId="0" fontId="7" fillId="5" borderId="70" xfId="0" applyFont="1" applyFill="1" applyBorder="1" applyAlignment="1" applyProtection="1">
      <alignment horizontal="center" vertical="center" wrapText="1"/>
    </xf>
    <xf numFmtId="0" fontId="7" fillId="5" borderId="69" xfId="0" applyFont="1" applyFill="1" applyBorder="1" applyAlignment="1" applyProtection="1">
      <alignment horizontal="center" vertical="center" wrapText="1"/>
    </xf>
    <xf numFmtId="0" fontId="7" fillId="5" borderId="84" xfId="0" applyFont="1" applyFill="1" applyBorder="1" applyAlignment="1" applyProtection="1">
      <alignment horizontal="center" vertical="center" wrapText="1"/>
    </xf>
    <xf numFmtId="0" fontId="7" fillId="5" borderId="83" xfId="0" applyFont="1" applyFill="1" applyBorder="1" applyAlignment="1" applyProtection="1">
      <alignment horizontal="center" vertical="center" wrapText="1"/>
    </xf>
    <xf numFmtId="38" fontId="5" fillId="0" borderId="83" xfId="1" applyFont="1" applyBorder="1" applyAlignment="1" applyProtection="1">
      <alignment vertical="center" shrinkToFit="1"/>
    </xf>
    <xf numFmtId="0" fontId="5" fillId="5" borderId="77" xfId="0" applyFont="1" applyFill="1" applyBorder="1" applyAlignment="1" applyProtection="1">
      <alignment horizontal="center" vertical="center" textRotation="255"/>
    </xf>
    <xf numFmtId="0" fontId="5" fillId="5" borderId="70" xfId="0" applyFont="1" applyFill="1" applyBorder="1" applyAlignment="1" applyProtection="1">
      <alignment horizontal="center" vertical="center" textRotation="255"/>
    </xf>
    <xf numFmtId="0" fontId="5" fillId="5" borderId="60" xfId="0" applyFont="1" applyFill="1" applyBorder="1" applyAlignment="1" applyProtection="1">
      <alignment horizontal="center" vertical="center" textRotation="255"/>
    </xf>
    <xf numFmtId="0" fontId="9" fillId="5" borderId="66" xfId="0" applyFont="1" applyFill="1" applyBorder="1" applyAlignment="1" applyProtection="1">
      <alignment horizontal="center" vertical="center" wrapText="1"/>
    </xf>
    <xf numFmtId="0" fontId="9" fillId="5" borderId="64" xfId="0" applyFont="1" applyFill="1" applyBorder="1" applyAlignment="1" applyProtection="1">
      <alignment horizontal="center" vertical="center" wrapText="1"/>
    </xf>
    <xf numFmtId="0" fontId="9" fillId="5" borderId="60" xfId="0" applyFont="1" applyFill="1" applyBorder="1" applyAlignment="1" applyProtection="1">
      <alignment horizontal="center" vertical="center" wrapText="1"/>
    </xf>
    <xf numFmtId="0" fontId="5" fillId="0" borderId="112" xfId="0" applyFont="1" applyBorder="1" applyAlignment="1" applyProtection="1">
      <alignment horizontal="center" vertical="center" shrinkToFit="1"/>
    </xf>
    <xf numFmtId="0" fontId="5" fillId="0" borderId="99" xfId="0" applyFont="1" applyBorder="1" applyAlignment="1" applyProtection="1">
      <alignment horizontal="center" vertical="center" shrinkToFit="1"/>
    </xf>
    <xf numFmtId="0" fontId="5" fillId="0" borderId="69" xfId="0" applyFont="1" applyBorder="1" applyAlignment="1" applyProtection="1">
      <alignment horizontal="center" vertical="center"/>
    </xf>
    <xf numFmtId="0" fontId="5" fillId="0" borderId="68" xfId="0" applyFont="1" applyBorder="1" applyAlignment="1" applyProtection="1">
      <alignment horizontal="center" vertical="center"/>
    </xf>
    <xf numFmtId="38" fontId="5" fillId="0" borderId="59" xfId="1" applyFont="1" applyBorder="1" applyAlignment="1" applyProtection="1">
      <alignment vertical="center" shrinkToFit="1"/>
    </xf>
    <xf numFmtId="0" fontId="5" fillId="5" borderId="71" xfId="0" applyFont="1" applyFill="1" applyBorder="1" applyAlignment="1" applyProtection="1">
      <alignment horizontal="center" vertical="center" shrinkToFit="1"/>
    </xf>
    <xf numFmtId="0" fontId="6" fillId="5" borderId="66" xfId="0" applyFont="1" applyFill="1" applyBorder="1" applyAlignment="1" applyProtection="1">
      <alignment horizontal="center" vertical="center" wrapText="1"/>
    </xf>
    <xf numFmtId="0" fontId="6" fillId="5" borderId="64" xfId="0" applyFont="1" applyFill="1" applyBorder="1" applyAlignment="1" applyProtection="1">
      <alignment horizontal="center" vertical="center" wrapText="1"/>
    </xf>
    <xf numFmtId="0" fontId="6" fillId="5" borderId="70" xfId="0" applyFont="1" applyFill="1" applyBorder="1" applyAlignment="1" applyProtection="1">
      <alignment horizontal="center" vertical="center" wrapText="1"/>
    </xf>
    <xf numFmtId="0" fontId="6" fillId="5" borderId="60" xfId="0" applyFont="1" applyFill="1" applyBorder="1" applyAlignment="1" applyProtection="1">
      <alignment horizontal="center" vertical="center" wrapText="1"/>
    </xf>
    <xf numFmtId="0" fontId="6" fillId="5" borderId="59" xfId="0" applyFont="1" applyFill="1" applyBorder="1" applyAlignment="1" applyProtection="1">
      <alignment horizontal="center" vertical="center" wrapText="1"/>
    </xf>
    <xf numFmtId="0" fontId="5" fillId="0" borderId="83" xfId="0" applyFont="1" applyBorder="1" applyAlignment="1" applyProtection="1">
      <alignment horizontal="center" vertical="center" shrinkToFit="1"/>
    </xf>
    <xf numFmtId="0" fontId="7" fillId="5" borderId="76" xfId="0" applyFont="1" applyFill="1" applyBorder="1" applyAlignment="1" applyProtection="1">
      <alignment horizontal="center" vertical="center"/>
    </xf>
    <xf numFmtId="0" fontId="7" fillId="5" borderId="84" xfId="0" applyFont="1" applyFill="1" applyBorder="1" applyAlignment="1" applyProtection="1">
      <alignment horizontal="center" vertical="center"/>
    </xf>
    <xf numFmtId="0" fontId="7" fillId="5" borderId="83" xfId="0" applyFont="1" applyFill="1" applyBorder="1" applyAlignment="1" applyProtection="1">
      <alignment horizontal="center" vertical="center"/>
    </xf>
    <xf numFmtId="0" fontId="5" fillId="0" borderId="83" xfId="0" applyFont="1" applyBorder="1" applyAlignment="1" applyProtection="1">
      <alignment horizontal="center" vertical="center"/>
    </xf>
    <xf numFmtId="38" fontId="5" fillId="0" borderId="59" xfId="1" applyFont="1" applyBorder="1" applyProtection="1">
      <alignment vertical="center"/>
    </xf>
    <xf numFmtId="38" fontId="5" fillId="0" borderId="67" xfId="1" applyFont="1" applyBorder="1" applyProtection="1">
      <alignment vertical="center"/>
    </xf>
    <xf numFmtId="0" fontId="5" fillId="5" borderId="77" xfId="0" applyFont="1" applyFill="1" applyBorder="1" applyAlignment="1" applyProtection="1">
      <alignment horizontal="center" vertical="center" textRotation="255" shrinkToFit="1"/>
    </xf>
    <xf numFmtId="0" fontId="5" fillId="0" borderId="76" xfId="0" applyFont="1" applyBorder="1" applyAlignment="1" applyProtection="1">
      <alignment horizontal="center" vertical="center" shrinkToFit="1"/>
    </xf>
    <xf numFmtId="181" fontId="5" fillId="0" borderId="59" xfId="0" applyNumberFormat="1" applyFont="1" applyBorder="1" applyAlignment="1" applyProtection="1">
      <alignment horizontal="center" vertical="center"/>
    </xf>
    <xf numFmtId="0" fontId="9" fillId="5" borderId="102" xfId="0" applyFont="1" applyFill="1" applyBorder="1" applyAlignment="1" applyProtection="1">
      <alignment horizontal="center" vertical="center"/>
    </xf>
    <xf numFmtId="0" fontId="9" fillId="5" borderId="14" xfId="0" applyFont="1" applyFill="1" applyBorder="1" applyAlignment="1" applyProtection="1">
      <alignment horizontal="center" vertical="center"/>
    </xf>
    <xf numFmtId="0" fontId="5" fillId="5" borderId="75" xfId="0" applyFont="1" applyFill="1" applyBorder="1" applyAlignment="1" applyProtection="1">
      <alignment horizontal="center" vertical="center"/>
    </xf>
    <xf numFmtId="0" fontId="5" fillId="0" borderId="64" xfId="0" applyFont="1" applyBorder="1" applyAlignment="1" applyProtection="1">
      <alignment horizontal="center" vertical="center" shrinkToFit="1"/>
    </xf>
    <xf numFmtId="0" fontId="5" fillId="0" borderId="80" xfId="0" applyFont="1" applyBorder="1" applyAlignment="1" applyProtection="1">
      <alignment horizontal="center" vertical="center" shrinkToFit="1"/>
    </xf>
    <xf numFmtId="0" fontId="5" fillId="5" borderId="79" xfId="0" applyFont="1" applyFill="1" applyBorder="1" applyAlignment="1" applyProtection="1">
      <alignment horizontal="center" vertical="center"/>
    </xf>
    <xf numFmtId="0" fontId="9" fillId="5" borderId="104" xfId="0" applyFont="1" applyFill="1" applyBorder="1" applyAlignment="1" applyProtection="1">
      <alignment horizontal="left" vertical="center" wrapText="1"/>
    </xf>
    <xf numFmtId="0" fontId="9" fillId="5" borderId="7" xfId="0" applyFont="1" applyFill="1" applyBorder="1" applyAlignment="1" applyProtection="1">
      <alignment horizontal="left" vertical="center" wrapText="1"/>
    </xf>
    <xf numFmtId="0" fontId="9" fillId="5" borderId="103" xfId="0" applyFont="1" applyFill="1" applyBorder="1" applyAlignment="1" applyProtection="1">
      <alignment horizontal="left" vertical="center" wrapText="1"/>
    </xf>
    <xf numFmtId="0" fontId="5" fillId="0" borderId="70" xfId="0" applyFont="1" applyBorder="1" applyAlignment="1" applyProtection="1">
      <alignment horizontal="center" vertical="center" shrinkToFit="1"/>
    </xf>
    <xf numFmtId="38" fontId="5" fillId="0" borderId="69" xfId="1" applyFont="1" applyBorder="1" applyAlignment="1" applyProtection="1">
      <alignment horizontal="center" vertical="center" shrinkToFit="1"/>
    </xf>
    <xf numFmtId="179" fontId="5" fillId="0" borderId="69" xfId="0" applyNumberFormat="1" applyFont="1" applyBorder="1" applyAlignment="1" applyProtection="1">
      <alignment horizontal="right" vertical="center"/>
    </xf>
    <xf numFmtId="0" fontId="5" fillId="5" borderId="70" xfId="0" applyFont="1" applyFill="1" applyBorder="1" applyAlignment="1" applyProtection="1">
      <alignment horizontal="center" vertical="center" shrinkToFit="1"/>
    </xf>
    <xf numFmtId="38" fontId="5" fillId="5" borderId="69" xfId="0" applyNumberFormat="1" applyFont="1" applyFill="1" applyBorder="1" applyProtection="1">
      <alignment vertical="center"/>
    </xf>
    <xf numFmtId="0" fontId="5" fillId="5" borderId="69" xfId="0" applyFont="1" applyFill="1" applyBorder="1" applyProtection="1">
      <alignment vertical="center"/>
    </xf>
    <xf numFmtId="0" fontId="5" fillId="5" borderId="68" xfId="0" applyFont="1" applyFill="1" applyBorder="1" applyProtection="1">
      <alignment vertical="center"/>
    </xf>
    <xf numFmtId="0" fontId="5" fillId="0" borderId="69" xfId="0" applyFont="1" applyBorder="1" applyProtection="1">
      <alignment vertical="center"/>
    </xf>
    <xf numFmtId="0" fontId="5" fillId="0" borderId="68" xfId="0" applyFont="1" applyBorder="1" applyProtection="1">
      <alignment vertical="center"/>
    </xf>
    <xf numFmtId="0" fontId="28" fillId="5" borderId="64" xfId="0" applyFont="1" applyFill="1" applyBorder="1" applyAlignment="1">
      <alignment horizontal="center" vertical="center" wrapText="1" shrinkToFit="1"/>
    </xf>
    <xf numFmtId="0" fontId="28" fillId="5" borderId="64" xfId="0" applyFont="1" applyFill="1" applyBorder="1" applyAlignment="1">
      <alignment horizontal="center" vertical="center" shrinkToFit="1"/>
    </xf>
    <xf numFmtId="0" fontId="5" fillId="0" borderId="69" xfId="0" applyFont="1" applyBorder="1" applyAlignment="1" applyProtection="1">
      <alignment vertical="center" shrinkToFit="1"/>
    </xf>
    <xf numFmtId="179" fontId="5" fillId="0" borderId="79" xfId="0" applyNumberFormat="1" applyFont="1" applyBorder="1" applyAlignment="1" applyProtection="1">
      <alignment horizontal="center" vertical="center" shrinkToFit="1"/>
    </xf>
    <xf numFmtId="179" fontId="5" fillId="0" borderId="80" xfId="0" applyNumberFormat="1" applyFont="1" applyBorder="1" applyAlignment="1" applyProtection="1">
      <alignment horizontal="center" vertical="center" shrinkToFit="1"/>
    </xf>
    <xf numFmtId="0" fontId="5" fillId="5" borderId="66" xfId="0" applyFont="1" applyFill="1" applyBorder="1" applyAlignment="1" applyProtection="1">
      <alignment horizontal="center" vertical="center" shrinkToFit="1"/>
    </xf>
    <xf numFmtId="0" fontId="5" fillId="5" borderId="66" xfId="0" applyFont="1" applyFill="1" applyBorder="1" applyAlignment="1">
      <alignment horizontal="distributed" vertical="center"/>
    </xf>
    <xf numFmtId="0" fontId="5" fillId="5" borderId="64" xfId="0" applyFont="1" applyFill="1" applyBorder="1" applyAlignment="1">
      <alignment horizontal="distributed" vertical="center"/>
    </xf>
    <xf numFmtId="0" fontId="5" fillId="5" borderId="70" xfId="0" applyFont="1" applyFill="1" applyBorder="1" applyAlignment="1">
      <alignment horizontal="distributed" vertical="center"/>
    </xf>
    <xf numFmtId="0" fontId="5" fillId="5" borderId="69" xfId="0" applyFont="1" applyFill="1" applyBorder="1" applyAlignment="1">
      <alignment horizontal="distributed" vertical="center"/>
    </xf>
    <xf numFmtId="38" fontId="5" fillId="0" borderId="76" xfId="1" applyFont="1" applyBorder="1" applyAlignment="1" applyProtection="1">
      <alignment horizontal="right" vertical="center" wrapText="1"/>
      <protection locked="0"/>
    </xf>
    <xf numFmtId="38" fontId="5" fillId="0" borderId="75" xfId="1" applyFont="1" applyBorder="1" applyAlignment="1" applyProtection="1">
      <alignment horizontal="right" vertical="center" wrapText="1"/>
      <protection locked="0"/>
    </xf>
    <xf numFmtId="0" fontId="5" fillId="0" borderId="64" xfId="0" applyFont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 vertical="center"/>
    </xf>
    <xf numFmtId="0" fontId="5" fillId="5" borderId="63" xfId="0" applyFont="1" applyFill="1" applyBorder="1" applyAlignment="1" applyProtection="1">
      <alignment horizontal="center" vertical="center" shrinkToFit="1"/>
    </xf>
    <xf numFmtId="0" fontId="5" fillId="5" borderId="62" xfId="0" applyFont="1" applyFill="1" applyBorder="1" applyAlignment="1" applyProtection="1">
      <alignment horizontal="center" vertical="center" shrinkToFit="1"/>
    </xf>
    <xf numFmtId="0" fontId="5" fillId="5" borderId="65" xfId="0" applyFont="1" applyFill="1" applyBorder="1" applyAlignment="1" applyProtection="1">
      <alignment horizontal="center" vertical="center" shrinkToFit="1"/>
    </xf>
    <xf numFmtId="0" fontId="5" fillId="5" borderId="16" xfId="0" applyFont="1" applyFill="1" applyBorder="1" applyAlignment="1" applyProtection="1">
      <alignment horizontal="center" vertical="center" shrinkToFit="1"/>
    </xf>
    <xf numFmtId="0" fontId="5" fillId="5" borderId="14" xfId="0" applyFont="1" applyFill="1" applyBorder="1" applyAlignment="1" applyProtection="1">
      <alignment horizontal="center" vertical="center" shrinkToFit="1"/>
    </xf>
    <xf numFmtId="0" fontId="5" fillId="5" borderId="2" xfId="0" applyFont="1" applyFill="1" applyBorder="1" applyAlignment="1" applyProtection="1">
      <alignment horizontal="center" vertical="center" shrinkToFit="1"/>
    </xf>
    <xf numFmtId="0" fontId="5" fillId="5" borderId="72" xfId="0" applyFont="1" applyFill="1" applyBorder="1" applyAlignment="1" applyProtection="1">
      <alignment horizontal="center" vertical="center" shrinkToFit="1"/>
    </xf>
    <xf numFmtId="0" fontId="5" fillId="0" borderId="60" xfId="0" applyFont="1" applyBorder="1" applyAlignment="1" applyProtection="1">
      <alignment horizontal="center" vertical="center" shrinkToFit="1"/>
    </xf>
    <xf numFmtId="0" fontId="5" fillId="0" borderId="59" xfId="0" applyFont="1" applyBorder="1" applyAlignment="1" applyProtection="1">
      <alignment vertical="center" shrinkToFit="1"/>
    </xf>
    <xf numFmtId="38" fontId="5" fillId="0" borderId="53" xfId="0" applyNumberFormat="1" applyFont="1" applyBorder="1" applyAlignment="1" applyProtection="1">
      <alignment vertical="center" shrinkToFit="1"/>
    </xf>
    <xf numFmtId="0" fontId="5" fillId="0" borderId="53" xfId="0" applyFont="1" applyBorder="1" applyAlignment="1" applyProtection="1">
      <alignment vertical="center" shrinkToFit="1"/>
    </xf>
    <xf numFmtId="0" fontId="5" fillId="0" borderId="52" xfId="0" applyFont="1" applyBorder="1" applyAlignment="1" applyProtection="1">
      <alignment vertical="center" shrinkToFit="1"/>
    </xf>
    <xf numFmtId="0" fontId="5" fillId="5" borderId="54" xfId="0" applyFont="1" applyFill="1" applyBorder="1" applyAlignment="1" applyProtection="1">
      <alignment horizontal="center" vertical="center" shrinkToFit="1"/>
    </xf>
    <xf numFmtId="0" fontId="5" fillId="5" borderId="53" xfId="0" applyFont="1" applyFill="1" applyBorder="1" applyAlignment="1" applyProtection="1">
      <alignment horizontal="center" vertical="center" shrinkToFit="1"/>
    </xf>
    <xf numFmtId="0" fontId="28" fillId="5" borderId="64" xfId="0" applyFont="1" applyFill="1" applyBorder="1" applyAlignment="1" applyProtection="1">
      <alignment horizontal="center" vertical="center" wrapText="1" shrinkToFit="1"/>
    </xf>
    <xf numFmtId="0" fontId="28" fillId="5" borderId="64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textRotation="255"/>
    </xf>
    <xf numFmtId="0" fontId="5" fillId="5" borderId="3" xfId="0" applyFont="1" applyFill="1" applyBorder="1" applyAlignment="1" applyProtection="1">
      <alignment horizontal="center" vertical="center" shrinkToFit="1"/>
    </xf>
    <xf numFmtId="0" fontId="5" fillId="5" borderId="74" xfId="0" applyFont="1" applyFill="1" applyBorder="1" applyAlignment="1" applyProtection="1">
      <alignment horizontal="center" vertical="center" shrinkToFit="1"/>
    </xf>
    <xf numFmtId="0" fontId="5" fillId="5" borderId="56" xfId="0" applyFont="1" applyFill="1" applyBorder="1" applyAlignment="1" applyProtection="1">
      <alignment horizontal="center" vertical="center" shrinkToFit="1"/>
    </xf>
    <xf numFmtId="0" fontId="5" fillId="0" borderId="87" xfId="0" applyFont="1" applyBorder="1" applyAlignment="1" applyProtection="1">
      <alignment horizontal="center" vertical="center" shrinkToFit="1"/>
    </xf>
    <xf numFmtId="0" fontId="5" fillId="0" borderId="86" xfId="0" applyFont="1" applyBorder="1" applyAlignment="1" applyProtection="1">
      <alignment horizontal="center" vertical="center" shrinkToFit="1"/>
    </xf>
    <xf numFmtId="0" fontId="5" fillId="0" borderId="85" xfId="0" applyFont="1" applyBorder="1" applyAlignment="1" applyProtection="1">
      <alignment horizontal="center" vertical="center" shrinkToFit="1"/>
    </xf>
    <xf numFmtId="0" fontId="5" fillId="5" borderId="66" xfId="0" applyFont="1" applyFill="1" applyBorder="1" applyProtection="1">
      <alignment vertical="center"/>
    </xf>
    <xf numFmtId="0" fontId="5" fillId="5" borderId="64" xfId="0" applyFont="1" applyFill="1" applyBorder="1" applyProtection="1">
      <alignment vertical="center"/>
    </xf>
    <xf numFmtId="0" fontId="5" fillId="5" borderId="60" xfId="0" applyFont="1" applyFill="1" applyBorder="1" applyAlignment="1" applyProtection="1">
      <alignment horizontal="center" vertical="center"/>
    </xf>
    <xf numFmtId="0" fontId="5" fillId="5" borderId="113" xfId="0" applyFont="1" applyFill="1" applyBorder="1" applyAlignment="1" applyProtection="1">
      <alignment horizontal="center" vertical="center" shrinkToFit="1"/>
    </xf>
    <xf numFmtId="0" fontId="5" fillId="5" borderId="112" xfId="0" applyFont="1" applyFill="1" applyBorder="1" applyAlignment="1" applyProtection="1">
      <alignment horizontal="center" vertical="center" shrinkToFit="1"/>
    </xf>
    <xf numFmtId="0" fontId="5" fillId="5" borderId="99" xfId="0" applyFont="1" applyFill="1" applyBorder="1" applyAlignment="1" applyProtection="1">
      <alignment horizontal="center" vertical="center" shrinkToFit="1"/>
    </xf>
    <xf numFmtId="0" fontId="5" fillId="5" borderId="81" xfId="0" applyFont="1" applyFill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/>
    </xf>
    <xf numFmtId="0" fontId="5" fillId="0" borderId="78" xfId="0" applyFont="1" applyBorder="1" applyAlignment="1" applyProtection="1">
      <alignment horizontal="center" vertical="center"/>
    </xf>
    <xf numFmtId="181" fontId="5" fillId="0" borderId="98" xfId="0" applyNumberFormat="1" applyFont="1" applyBorder="1" applyAlignment="1" applyProtection="1">
      <alignment horizontal="center" vertical="center" shrinkToFit="1"/>
    </xf>
    <xf numFmtId="181" fontId="5" fillId="0" borderId="112" xfId="0" applyNumberFormat="1" applyFont="1" applyBorder="1" applyAlignment="1" applyProtection="1">
      <alignment horizontal="center" vertical="center" shrinkToFit="1"/>
    </xf>
    <xf numFmtId="181" fontId="5" fillId="0" borderId="99" xfId="0" applyNumberFormat="1" applyFont="1" applyBorder="1" applyAlignment="1" applyProtection="1">
      <alignment horizontal="center" vertical="center" shrinkToFit="1"/>
    </xf>
    <xf numFmtId="0" fontId="5" fillId="5" borderId="88" xfId="0" applyFont="1" applyFill="1" applyBorder="1" applyAlignment="1" applyProtection="1">
      <alignment horizontal="center" vertical="center" shrinkToFit="1"/>
    </xf>
    <xf numFmtId="0" fontId="5" fillId="5" borderId="63" xfId="0" applyFont="1" applyFill="1" applyBorder="1" applyAlignment="1" applyProtection="1">
      <alignment horizontal="center" vertical="center"/>
    </xf>
    <xf numFmtId="38" fontId="5" fillId="5" borderId="69" xfId="1" applyFont="1" applyFill="1" applyBorder="1" applyAlignment="1" applyProtection="1">
      <alignment vertical="center" shrinkToFit="1"/>
    </xf>
    <xf numFmtId="38" fontId="5" fillId="5" borderId="68" xfId="1" applyFont="1" applyFill="1" applyBorder="1" applyAlignment="1" applyProtection="1">
      <alignment vertical="center" shrinkToFit="1"/>
    </xf>
    <xf numFmtId="0" fontId="5" fillId="5" borderId="62" xfId="0" applyFont="1" applyFill="1" applyBorder="1" applyAlignment="1" applyProtection="1">
      <alignment horizontal="center" vertical="center"/>
    </xf>
    <xf numFmtId="0" fontId="5" fillId="5" borderId="61" xfId="0" applyFont="1" applyFill="1" applyBorder="1" applyAlignment="1" applyProtection="1">
      <alignment horizontal="center" vertical="center"/>
    </xf>
    <xf numFmtId="181" fontId="5" fillId="0" borderId="63" xfId="0" applyNumberFormat="1" applyFont="1" applyBorder="1" applyAlignment="1" applyProtection="1">
      <alignment horizontal="center" vertical="center" shrinkToFit="1"/>
      <protection locked="0"/>
    </xf>
    <xf numFmtId="181" fontId="5" fillId="0" borderId="62" xfId="0" applyNumberFormat="1" applyFont="1" applyBorder="1" applyAlignment="1" applyProtection="1">
      <alignment horizontal="center" vertical="center" shrinkToFit="1"/>
      <protection locked="0"/>
    </xf>
    <xf numFmtId="181" fontId="5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64" xfId="0" applyFont="1" applyBorder="1" applyAlignment="1" applyProtection="1">
      <alignment horizontal="center" vertical="center" shrinkToFit="1"/>
      <protection locked="0"/>
    </xf>
    <xf numFmtId="0" fontId="5" fillId="5" borderId="60" xfId="0" applyFont="1" applyFill="1" applyBorder="1" applyAlignment="1" applyProtection="1">
      <alignment horizontal="center" vertical="center" shrinkToFit="1"/>
    </xf>
    <xf numFmtId="0" fontId="5" fillId="0" borderId="59" xfId="0" applyFont="1" applyBorder="1" applyAlignment="1" applyProtection="1">
      <alignment horizontal="center" vertical="center" shrinkToFit="1"/>
      <protection locked="0"/>
    </xf>
    <xf numFmtId="0" fontId="5" fillId="0" borderId="59" xfId="0" applyFont="1" applyBorder="1" applyAlignment="1" applyProtection="1">
      <alignment horizontal="center" vertical="center"/>
      <protection locked="0"/>
    </xf>
    <xf numFmtId="0" fontId="5" fillId="0" borderId="57" xfId="0" applyFont="1" applyBorder="1" applyAlignment="1" applyProtection="1">
      <alignment vertical="center" shrinkToFit="1"/>
      <protection locked="0"/>
    </xf>
    <xf numFmtId="0" fontId="5" fillId="0" borderId="56" xfId="0" applyFont="1" applyBorder="1" applyAlignment="1" applyProtection="1">
      <alignment vertical="center" shrinkToFit="1"/>
      <protection locked="0"/>
    </xf>
    <xf numFmtId="0" fontId="5" fillId="0" borderId="55" xfId="0" applyFont="1" applyBorder="1" applyAlignment="1" applyProtection="1">
      <alignment vertical="center" shrinkToFit="1"/>
      <protection locked="0"/>
    </xf>
    <xf numFmtId="0" fontId="5" fillId="0" borderId="57" xfId="0" applyFont="1" applyBorder="1" applyAlignment="1" applyProtection="1">
      <alignment horizontal="center" vertical="center"/>
      <protection locked="0"/>
    </xf>
    <xf numFmtId="0" fontId="5" fillId="0" borderId="58" xfId="0" applyFont="1" applyBorder="1" applyAlignment="1" applyProtection="1">
      <alignment horizontal="center" vertical="center"/>
      <protection locked="0"/>
    </xf>
    <xf numFmtId="0" fontId="5" fillId="0" borderId="73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79" xfId="0" applyFont="1" applyBorder="1" applyAlignment="1" applyProtection="1">
      <alignment horizontal="center" vertical="center" shrinkToFit="1"/>
    </xf>
    <xf numFmtId="181" fontId="5" fillId="0" borderId="57" xfId="0" applyNumberFormat="1" applyFont="1" applyBorder="1" applyAlignment="1" applyProtection="1">
      <alignment horizontal="center" vertical="center" shrinkToFit="1"/>
    </xf>
    <xf numFmtId="181" fontId="5" fillId="0" borderId="56" xfId="0" applyNumberFormat="1" applyFont="1" applyBorder="1" applyAlignment="1" applyProtection="1">
      <alignment horizontal="center" vertical="center" shrinkToFit="1"/>
    </xf>
    <xf numFmtId="181" fontId="5" fillId="0" borderId="58" xfId="0" applyNumberFormat="1" applyFont="1" applyBorder="1" applyAlignment="1" applyProtection="1">
      <alignment horizontal="center" vertical="center" shrinkToFit="1"/>
    </xf>
    <xf numFmtId="0" fontId="5" fillId="5" borderId="87" xfId="0" applyFont="1" applyFill="1" applyBorder="1" applyAlignment="1" applyProtection="1">
      <alignment horizontal="center" vertical="center"/>
    </xf>
    <xf numFmtId="0" fontId="5" fillId="5" borderId="85" xfId="0" applyFont="1" applyFill="1" applyBorder="1" applyAlignment="1" applyProtection="1">
      <alignment horizontal="center" vertical="center"/>
    </xf>
    <xf numFmtId="38" fontId="5" fillId="0" borderId="83" xfId="1" applyFont="1" applyBorder="1" applyAlignment="1" applyProtection="1">
      <alignment vertical="center"/>
    </xf>
    <xf numFmtId="38" fontId="5" fillId="0" borderId="82" xfId="1" applyFont="1" applyBorder="1" applyAlignment="1" applyProtection="1">
      <alignment vertical="center"/>
    </xf>
    <xf numFmtId="0" fontId="5" fillId="5" borderId="87" xfId="0" applyFont="1" applyFill="1" applyBorder="1" applyAlignment="1" applyProtection="1">
      <alignment horizontal="center" vertical="center" shrinkToFit="1"/>
    </xf>
    <xf numFmtId="0" fontId="5" fillId="5" borderId="86" xfId="0" applyFont="1" applyFill="1" applyBorder="1" applyAlignment="1" applyProtection="1">
      <alignment horizontal="center" vertical="center" shrinkToFit="1"/>
    </xf>
    <xf numFmtId="0" fontId="5" fillId="5" borderId="85" xfId="0" applyFont="1" applyFill="1" applyBorder="1" applyAlignment="1" applyProtection="1">
      <alignment horizontal="center" vertical="center" shrinkToFit="1"/>
    </xf>
    <xf numFmtId="0" fontId="5" fillId="0" borderId="63" xfId="0" applyFont="1" applyBorder="1" applyAlignment="1" applyProtection="1">
      <alignment horizontal="center" vertical="center" shrinkToFit="1"/>
    </xf>
    <xf numFmtId="0" fontId="5" fillId="0" borderId="62" xfId="0" applyFont="1" applyBorder="1" applyAlignment="1" applyProtection="1">
      <alignment horizontal="center" vertical="center" shrinkToFit="1"/>
    </xf>
    <xf numFmtId="0" fontId="5" fillId="0" borderId="65" xfId="0" applyFont="1" applyBorder="1" applyAlignment="1" applyProtection="1">
      <alignment horizontal="center" vertical="center" shrinkToFit="1"/>
    </xf>
    <xf numFmtId="0" fontId="5" fillId="5" borderId="68" xfId="0" applyFont="1" applyFill="1" applyBorder="1" applyAlignment="1" applyProtection="1">
      <alignment horizontal="center" vertical="center" shrinkToFit="1"/>
    </xf>
    <xf numFmtId="0" fontId="5" fillId="0" borderId="76" xfId="0" applyFont="1" applyBorder="1" applyAlignment="1" applyProtection="1">
      <alignment horizontal="center" vertical="center"/>
    </xf>
    <xf numFmtId="0" fontId="5" fillId="0" borderId="75" xfId="0" applyFont="1" applyBorder="1" applyAlignment="1" applyProtection="1">
      <alignment horizontal="center" vertical="center"/>
    </xf>
    <xf numFmtId="0" fontId="5" fillId="5" borderId="114" xfId="0" applyFont="1" applyFill="1" applyBorder="1" applyAlignment="1" applyProtection="1">
      <alignment horizontal="center" vertical="center" shrinkToFit="1"/>
    </xf>
    <xf numFmtId="38" fontId="5" fillId="5" borderId="53" xfId="1" applyFont="1" applyFill="1" applyBorder="1" applyAlignment="1" applyProtection="1">
      <alignment vertical="center"/>
    </xf>
    <xf numFmtId="38" fontId="5" fillId="5" borderId="52" xfId="1" applyFont="1" applyFill="1" applyBorder="1" applyAlignment="1" applyProtection="1">
      <alignment vertical="center"/>
    </xf>
    <xf numFmtId="0" fontId="5" fillId="5" borderId="57" xfId="0" applyFont="1" applyFill="1" applyBorder="1" applyAlignment="1" applyProtection="1">
      <alignment horizontal="center" vertical="center" shrinkToFit="1"/>
    </xf>
    <xf numFmtId="38" fontId="5" fillId="0" borderId="64" xfId="1" applyFont="1" applyBorder="1" applyProtection="1">
      <alignment vertical="center"/>
    </xf>
    <xf numFmtId="38" fontId="5" fillId="0" borderId="71" xfId="1" applyFont="1" applyBorder="1" applyProtection="1">
      <alignment vertical="center"/>
    </xf>
    <xf numFmtId="38" fontId="5" fillId="0" borderId="69" xfId="1" applyFont="1" applyBorder="1" applyProtection="1">
      <alignment vertical="center"/>
    </xf>
    <xf numFmtId="38" fontId="5" fillId="0" borderId="68" xfId="1" applyFont="1" applyBorder="1" applyProtection="1">
      <alignment vertical="center"/>
    </xf>
    <xf numFmtId="0" fontId="5" fillId="0" borderId="96" xfId="0" applyFont="1" applyBorder="1" applyAlignment="1" applyProtection="1">
      <alignment horizontal="center" vertical="center" shrinkToFit="1"/>
    </xf>
    <xf numFmtId="0" fontId="5" fillId="0" borderId="57" xfId="0" applyFont="1" applyBorder="1" applyAlignment="1" applyProtection="1">
      <alignment horizontal="center" vertical="center" shrinkToFit="1"/>
    </xf>
    <xf numFmtId="0" fontId="5" fillId="0" borderId="56" xfId="0" applyFont="1" applyBorder="1" applyAlignment="1" applyProtection="1">
      <alignment horizontal="center" vertical="center" shrinkToFit="1"/>
    </xf>
    <xf numFmtId="0" fontId="5" fillId="0" borderId="55" xfId="0" applyFont="1" applyBorder="1" applyAlignment="1" applyProtection="1">
      <alignment horizontal="center" vertical="center" shrinkToFit="1"/>
    </xf>
    <xf numFmtId="0" fontId="5" fillId="0" borderId="63" xfId="0" applyFont="1" applyBorder="1" applyAlignment="1" applyProtection="1">
      <alignment vertical="center" shrinkToFit="1"/>
    </xf>
    <xf numFmtId="0" fontId="5" fillId="0" borderId="62" xfId="0" applyFont="1" applyBorder="1" applyAlignment="1" applyProtection="1">
      <alignment vertical="center" shrinkToFit="1"/>
    </xf>
    <xf numFmtId="0" fontId="5" fillId="0" borderId="65" xfId="0" applyFont="1" applyBorder="1" applyAlignment="1" applyProtection="1">
      <alignment vertical="center" shrinkToFit="1"/>
    </xf>
    <xf numFmtId="0" fontId="5" fillId="0" borderId="78" xfId="0" applyFont="1" applyBorder="1" applyAlignment="1" applyProtection="1">
      <alignment vertical="center" shrinkToFit="1"/>
    </xf>
    <xf numFmtId="0" fontId="5" fillId="5" borderId="101" xfId="0" applyFont="1" applyFill="1" applyBorder="1" applyAlignment="1" applyProtection="1">
      <alignment horizontal="center" vertical="center" shrinkToFit="1"/>
    </xf>
    <xf numFmtId="0" fontId="5" fillId="0" borderId="61" xfId="0" applyFont="1" applyBorder="1" applyAlignment="1" applyProtection="1">
      <alignment horizontal="center" vertical="center" shrinkToFit="1"/>
    </xf>
    <xf numFmtId="0" fontId="5" fillId="0" borderId="58" xfId="0" applyFont="1" applyBorder="1" applyAlignment="1" applyProtection="1">
      <alignment vertical="center" shrinkToFit="1"/>
    </xf>
    <xf numFmtId="38" fontId="5" fillId="0" borderId="63" xfId="1" applyFont="1" applyBorder="1" applyAlignment="1" applyProtection="1">
      <alignment vertical="center" shrinkToFit="1"/>
    </xf>
    <xf numFmtId="38" fontId="5" fillId="0" borderId="62" xfId="1" applyFont="1" applyBorder="1" applyAlignment="1" applyProtection="1">
      <alignment vertical="center" shrinkToFit="1"/>
    </xf>
    <xf numFmtId="38" fontId="5" fillId="0" borderId="61" xfId="1" applyFont="1" applyBorder="1" applyAlignment="1" applyProtection="1">
      <alignment vertical="center" shrinkToFit="1"/>
    </xf>
    <xf numFmtId="38" fontId="5" fillId="0" borderId="67" xfId="1" applyFont="1" applyBorder="1" applyAlignment="1" applyProtection="1">
      <alignment vertical="center" shrinkToFit="1"/>
    </xf>
    <xf numFmtId="0" fontId="8" fillId="0" borderId="7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38" fontId="5" fillId="0" borderId="57" xfId="1" applyFont="1" applyBorder="1" applyAlignment="1" applyProtection="1">
      <alignment vertical="center" shrinkToFit="1"/>
    </xf>
    <xf numFmtId="38" fontId="5" fillId="0" borderId="56" xfId="1" applyFont="1" applyBorder="1" applyAlignment="1" applyProtection="1">
      <alignment vertical="center" shrinkToFit="1"/>
    </xf>
    <xf numFmtId="38" fontId="5" fillId="0" borderId="55" xfId="1" applyFont="1" applyBorder="1" applyAlignment="1" applyProtection="1">
      <alignment vertical="center" shrinkToFit="1"/>
    </xf>
    <xf numFmtId="38" fontId="5" fillId="0" borderId="58" xfId="1" applyFont="1" applyBorder="1" applyAlignment="1" applyProtection="1">
      <alignment vertical="center" shrinkToFit="1"/>
    </xf>
    <xf numFmtId="0" fontId="5" fillId="0" borderId="59" xfId="0" applyFont="1" applyBorder="1" applyProtection="1">
      <alignment vertical="center"/>
    </xf>
    <xf numFmtId="0" fontId="5" fillId="0" borderId="67" xfId="0" applyFont="1" applyBorder="1" applyProtection="1">
      <alignment vertical="center"/>
    </xf>
    <xf numFmtId="38" fontId="5" fillId="0" borderId="76" xfId="1" applyFont="1" applyBorder="1" applyAlignment="1" applyProtection="1">
      <alignment vertical="center"/>
      <protection locked="0"/>
    </xf>
    <xf numFmtId="38" fontId="5" fillId="0" borderId="75" xfId="1" applyFont="1" applyBorder="1" applyAlignment="1" applyProtection="1">
      <alignment vertical="center"/>
      <protection locked="0"/>
    </xf>
    <xf numFmtId="0" fontId="8" fillId="0" borderId="98" xfId="0" applyFont="1" applyBorder="1" applyAlignment="1" applyProtection="1">
      <alignment horizontal="center" vertical="center" wrapText="1"/>
      <protection locked="0"/>
    </xf>
    <xf numFmtId="0" fontId="8" fillId="0" borderId="112" xfId="0" applyFont="1" applyBorder="1" applyAlignment="1" applyProtection="1">
      <alignment horizontal="center" vertical="center" wrapText="1"/>
      <protection locked="0"/>
    </xf>
    <xf numFmtId="0" fontId="8" fillId="0" borderId="99" xfId="0" applyFont="1" applyBorder="1" applyAlignment="1" applyProtection="1">
      <alignment horizontal="center" vertical="center" wrapText="1"/>
      <protection locked="0"/>
    </xf>
    <xf numFmtId="0" fontId="8" fillId="0" borderId="87" xfId="0" applyFont="1" applyBorder="1" applyAlignment="1" applyProtection="1">
      <alignment horizontal="center" vertical="center" wrapText="1"/>
      <protection locked="0"/>
    </xf>
    <xf numFmtId="0" fontId="8" fillId="0" borderId="86" xfId="0" applyFont="1" applyBorder="1" applyAlignment="1" applyProtection="1">
      <alignment horizontal="center" vertical="center" wrapText="1"/>
      <protection locked="0"/>
    </xf>
    <xf numFmtId="0" fontId="8" fillId="0" borderId="8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5" borderId="90" xfId="0" applyFont="1" applyFill="1" applyBorder="1" applyAlignment="1" applyProtection="1">
      <alignment horizontal="center" vertical="center"/>
    </xf>
    <xf numFmtId="0" fontId="5" fillId="5" borderId="89" xfId="0" applyFont="1" applyFill="1" applyBorder="1" applyAlignment="1" applyProtection="1">
      <alignment horizontal="center" vertical="center"/>
    </xf>
    <xf numFmtId="38" fontId="5" fillId="5" borderId="53" xfId="1" applyFont="1" applyFill="1" applyBorder="1" applyAlignment="1" applyProtection="1">
      <alignment vertical="center" shrinkToFit="1"/>
    </xf>
    <xf numFmtId="38" fontId="5" fillId="5" borderId="52" xfId="1" applyFont="1" applyFill="1" applyBorder="1" applyAlignment="1" applyProtection="1">
      <alignment vertical="center" shrinkToFit="1"/>
    </xf>
    <xf numFmtId="38" fontId="5" fillId="0" borderId="69" xfId="1" applyFont="1" applyBorder="1" applyAlignment="1" applyProtection="1">
      <alignment horizontal="right" vertical="center" wrapText="1"/>
      <protection locked="0"/>
    </xf>
    <xf numFmtId="38" fontId="5" fillId="0" borderId="68" xfId="1" applyFont="1" applyBorder="1" applyAlignment="1" applyProtection="1">
      <alignment horizontal="right" vertical="center" wrapText="1"/>
      <protection locked="0"/>
    </xf>
    <xf numFmtId="38" fontId="5" fillId="0" borderId="59" xfId="1" applyFont="1" applyBorder="1" applyAlignment="1" applyProtection="1">
      <alignment vertical="center"/>
    </xf>
    <xf numFmtId="38" fontId="5" fillId="0" borderId="67" xfId="1" applyFont="1" applyBorder="1" applyAlignment="1" applyProtection="1">
      <alignment vertical="center"/>
    </xf>
    <xf numFmtId="0" fontId="8" fillId="5" borderId="70" xfId="0" applyFont="1" applyFill="1" applyBorder="1" applyAlignment="1">
      <alignment horizontal="distributed" vertical="center" wrapText="1"/>
    </xf>
    <xf numFmtId="0" fontId="8" fillId="5" borderId="69" xfId="0" applyFont="1" applyFill="1" applyBorder="1" applyAlignment="1">
      <alignment horizontal="distributed" vertical="center" wrapText="1"/>
    </xf>
    <xf numFmtId="0" fontId="5" fillId="0" borderId="0" xfId="0" applyFont="1" applyAlignment="1" applyProtection="1">
      <alignment horizontal="center" vertical="center" shrinkToFit="1"/>
    </xf>
    <xf numFmtId="38" fontId="5" fillId="0" borderId="57" xfId="1" applyFont="1" applyBorder="1" applyAlignment="1" applyProtection="1">
      <alignment horizontal="center" vertical="center" shrinkToFit="1"/>
    </xf>
    <xf numFmtId="38" fontId="5" fillId="0" borderId="56" xfId="1" applyFont="1" applyBorder="1" applyAlignment="1" applyProtection="1">
      <alignment horizontal="center" vertical="center" shrinkToFit="1"/>
    </xf>
    <xf numFmtId="38" fontId="5" fillId="0" borderId="58" xfId="1" applyFont="1" applyBorder="1" applyAlignment="1" applyProtection="1">
      <alignment horizontal="center" vertical="center" shrinkToFit="1"/>
    </xf>
    <xf numFmtId="0" fontId="5" fillId="5" borderId="104" xfId="0" applyFont="1" applyFill="1" applyBorder="1" applyAlignment="1" applyProtection="1">
      <alignment horizontal="center" vertical="center" shrinkToFit="1"/>
    </xf>
    <xf numFmtId="0" fontId="5" fillId="5" borderId="7" xfId="0" applyFont="1" applyFill="1" applyBorder="1" applyAlignment="1" applyProtection="1">
      <alignment horizontal="center" vertical="center" shrinkToFit="1"/>
    </xf>
    <xf numFmtId="0" fontId="5" fillId="5" borderId="103" xfId="0" applyFont="1" applyFill="1" applyBorder="1" applyAlignment="1" applyProtection="1">
      <alignment horizontal="center" vertical="center" shrinkToFit="1"/>
    </xf>
    <xf numFmtId="0" fontId="6" fillId="5" borderId="113" xfId="0" applyFont="1" applyFill="1" applyBorder="1" applyAlignment="1" applyProtection="1">
      <alignment horizontal="center" vertical="center" wrapText="1" shrinkToFit="1"/>
    </xf>
    <xf numFmtId="0" fontId="6" fillId="5" borderId="112" xfId="0" applyFont="1" applyFill="1" applyBorder="1" applyAlignment="1" applyProtection="1">
      <alignment horizontal="center" vertical="center" wrapText="1" shrinkToFit="1"/>
    </xf>
    <xf numFmtId="0" fontId="6" fillId="5" borderId="99" xfId="0" applyFont="1" applyFill="1" applyBorder="1" applyAlignment="1" applyProtection="1">
      <alignment horizontal="center" vertical="center" wrapText="1" shrinkToFit="1"/>
    </xf>
    <xf numFmtId="38" fontId="5" fillId="0" borderId="98" xfId="1" applyFont="1" applyBorder="1" applyAlignment="1" applyProtection="1">
      <alignment vertical="center"/>
    </xf>
    <xf numFmtId="38" fontId="5" fillId="0" borderId="112" xfId="1" applyFont="1" applyBorder="1" applyAlignment="1" applyProtection="1">
      <alignment vertical="center"/>
    </xf>
    <xf numFmtId="38" fontId="5" fillId="0" borderId="97" xfId="1" applyFont="1" applyBorder="1" applyAlignment="1" applyProtection="1">
      <alignment vertical="center"/>
    </xf>
    <xf numFmtId="0" fontId="5" fillId="5" borderId="95" xfId="0" applyFont="1" applyFill="1" applyBorder="1" applyAlignment="1" applyProtection="1">
      <alignment horizontal="center" vertical="center" shrinkToFit="1"/>
    </xf>
    <xf numFmtId="0" fontId="5" fillId="5" borderId="94" xfId="0" applyFont="1" applyFill="1" applyBorder="1" applyAlignment="1" applyProtection="1">
      <alignment horizontal="center" vertical="center" shrinkToFit="1"/>
    </xf>
    <xf numFmtId="38" fontId="5" fillId="0" borderId="80" xfId="1" applyFont="1" applyBorder="1" applyAlignment="1" applyProtection="1">
      <alignment horizontal="center" vertical="center" shrinkToFit="1"/>
    </xf>
    <xf numFmtId="38" fontId="5" fillId="0" borderId="96" xfId="1" applyFont="1" applyBorder="1" applyAlignment="1" applyProtection="1">
      <alignment horizontal="center" vertical="center" shrinkToFit="1"/>
    </xf>
    <xf numFmtId="0" fontId="5" fillId="5" borderId="61" xfId="0" applyFont="1" applyFill="1" applyBorder="1" applyAlignment="1" applyProtection="1">
      <alignment horizontal="center" vertical="center" shrinkToFit="1"/>
    </xf>
    <xf numFmtId="0" fontId="5" fillId="5" borderId="96" xfId="0" applyFont="1" applyFill="1" applyBorder="1" applyAlignment="1" applyProtection="1">
      <alignment horizontal="center" vertical="center" shrinkToFit="1"/>
    </xf>
    <xf numFmtId="0" fontId="5" fillId="5" borderId="66" xfId="0" applyFont="1" applyFill="1" applyBorder="1" applyAlignment="1" applyProtection="1">
      <alignment horizontal="center" vertical="center" wrapText="1"/>
    </xf>
    <xf numFmtId="0" fontId="5" fillId="5" borderId="64" xfId="0" applyFont="1" applyFill="1" applyBorder="1" applyAlignment="1" applyProtection="1">
      <alignment horizontal="center" vertical="center" wrapText="1"/>
    </xf>
    <xf numFmtId="0" fontId="5" fillId="5" borderId="70" xfId="0" applyFont="1" applyFill="1" applyBorder="1" applyAlignment="1" applyProtection="1">
      <alignment horizontal="center" vertical="center" wrapText="1"/>
    </xf>
    <xf numFmtId="0" fontId="5" fillId="5" borderId="84" xfId="0" applyFont="1" applyFill="1" applyBorder="1" applyAlignment="1" applyProtection="1">
      <alignment horizontal="center" vertical="center" wrapText="1"/>
    </xf>
    <xf numFmtId="0" fontId="5" fillId="5" borderId="83" xfId="0" applyFont="1" applyFill="1" applyBorder="1" applyAlignment="1" applyProtection="1">
      <alignment horizontal="center" vertical="center" wrapText="1"/>
    </xf>
    <xf numFmtId="38" fontId="5" fillId="0" borderId="55" xfId="1" applyFont="1" applyBorder="1" applyAlignment="1" applyProtection="1">
      <alignment horizontal="center" vertical="center" shrinkToFit="1"/>
    </xf>
    <xf numFmtId="0" fontId="31" fillId="2" borderId="150" xfId="2" applyFont="1" applyFill="1" applyBorder="1" applyAlignment="1" applyProtection="1">
      <alignment horizontal="center" vertical="center"/>
      <protection locked="0"/>
    </xf>
    <xf numFmtId="0" fontId="31" fillId="2" borderId="151" xfId="2" applyFont="1" applyFill="1" applyBorder="1" applyAlignment="1" applyProtection="1">
      <alignment horizontal="center" vertical="center"/>
      <protection locked="0"/>
    </xf>
    <xf numFmtId="0" fontId="31" fillId="2" borderId="152" xfId="2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left" vertical="center" shrinkToFit="1"/>
    </xf>
    <xf numFmtId="0" fontId="5" fillId="0" borderId="7" xfId="0" applyFont="1" applyBorder="1" applyAlignment="1" applyProtection="1">
      <alignment horizontal="left" vertical="center" shrinkToFit="1"/>
    </xf>
    <xf numFmtId="0" fontId="5" fillId="0" borderId="6" xfId="0" applyFont="1" applyBorder="1" applyAlignment="1" applyProtection="1">
      <alignment horizontal="left" vertical="center" shrinkToFit="1"/>
    </xf>
    <xf numFmtId="0" fontId="5" fillId="0" borderId="16" xfId="0" applyFont="1" applyBorder="1" applyAlignment="1" applyProtection="1">
      <alignment horizontal="left" vertical="center" shrinkToFit="1"/>
    </xf>
    <xf numFmtId="0" fontId="5" fillId="0" borderId="14" xfId="0" applyFont="1" applyBorder="1" applyAlignment="1" applyProtection="1">
      <alignment horizontal="left" vertical="center" shrinkToFit="1"/>
    </xf>
    <xf numFmtId="0" fontId="5" fillId="0" borderId="13" xfId="0" applyFont="1" applyBorder="1" applyAlignment="1" applyProtection="1">
      <alignment horizontal="left" vertical="center" shrinkToFit="1"/>
    </xf>
    <xf numFmtId="0" fontId="5" fillId="5" borderId="92" xfId="0" applyFont="1" applyFill="1" applyBorder="1" applyAlignment="1" applyProtection="1">
      <alignment horizontal="center" vertical="center"/>
    </xf>
    <xf numFmtId="0" fontId="7" fillId="0" borderId="80" xfId="0" applyFont="1" applyBorder="1" applyAlignment="1" applyProtection="1">
      <alignment horizontal="left" shrinkToFit="1"/>
    </xf>
    <xf numFmtId="0" fontId="7" fillId="0" borderId="78" xfId="0" applyFont="1" applyBorder="1" applyAlignment="1" applyProtection="1">
      <alignment horizontal="left" shrinkToFit="1"/>
    </xf>
    <xf numFmtId="0" fontId="5" fillId="0" borderId="60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7" fillId="0" borderId="98" xfId="0" applyFont="1" applyBorder="1" applyAlignment="1">
      <alignment horizontal="right"/>
    </xf>
    <xf numFmtId="0" fontId="7" fillId="0" borderId="112" xfId="0" applyFont="1" applyBorder="1" applyAlignment="1">
      <alignment horizontal="right"/>
    </xf>
    <xf numFmtId="0" fontId="7" fillId="0" borderId="87" xfId="0" applyFont="1" applyBorder="1" applyAlignment="1">
      <alignment horizontal="right"/>
    </xf>
    <xf numFmtId="0" fontId="7" fillId="0" borderId="86" xfId="0" applyFont="1" applyBorder="1" applyAlignment="1">
      <alignment horizontal="right"/>
    </xf>
    <xf numFmtId="0" fontId="7" fillId="0" borderId="97" xfId="0" applyFont="1" applyBorder="1" applyAlignment="1">
      <alignment horizontal="right"/>
    </xf>
    <xf numFmtId="0" fontId="7" fillId="0" borderId="100" xfId="0" applyFont="1" applyBorder="1" applyAlignment="1">
      <alignment horizontal="right"/>
    </xf>
    <xf numFmtId="0" fontId="9" fillId="0" borderId="83" xfId="0" applyFont="1" applyBorder="1" applyAlignment="1">
      <alignment horizontal="left" vertical="top" wrapText="1"/>
    </xf>
    <xf numFmtId="0" fontId="6" fillId="0" borderId="83" xfId="0" applyFont="1" applyBorder="1" applyAlignment="1">
      <alignment horizontal="center" vertical="center" shrinkToFit="1"/>
    </xf>
    <xf numFmtId="0" fontId="6" fillId="0" borderId="82" xfId="0" applyFont="1" applyBorder="1" applyAlignment="1">
      <alignment horizontal="center" vertical="center" shrinkToFit="1"/>
    </xf>
    <xf numFmtId="0" fontId="5" fillId="5" borderId="70" xfId="0" applyFont="1" applyFill="1" applyBorder="1" applyAlignment="1">
      <alignment horizontal="distributed" vertical="center" wrapText="1"/>
    </xf>
    <xf numFmtId="0" fontId="5" fillId="5" borderId="69" xfId="0" applyFont="1" applyFill="1" applyBorder="1" applyAlignment="1">
      <alignment horizontal="distributed" vertical="center" wrapText="1"/>
    </xf>
    <xf numFmtId="0" fontId="5" fillId="0" borderId="8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horizontal="center" vertical="center"/>
      <protection locked="0"/>
    </xf>
    <xf numFmtId="0" fontId="5" fillId="0" borderId="85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0">
    <dxf>
      <fill>
        <patternFill>
          <bgColor theme="0"/>
        </patternFill>
      </fill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>
          <bgColor theme="0"/>
        </patternFill>
      </fill>
      <border>
        <left style="thin">
          <color theme="0" tint="-0.499984740745262"/>
        </left>
        <top style="thin">
          <color theme="0" tint="-0.499984740745262"/>
        </top>
        <vertical/>
        <horizontal/>
      </border>
    </dxf>
    <dxf>
      <fill>
        <patternFill patternType="solid">
          <bgColor theme="0"/>
        </patternFill>
      </fill>
      <border>
        <left style="thin">
          <color theme="0" tint="-0.499984740745262"/>
        </left>
        <right style="thin">
          <color theme="0" tint="-4.9989318521683403E-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 patternType="solid">
          <fgColor theme="0"/>
          <bgColor theme="0"/>
        </patternFill>
      </fill>
      <border>
        <left style="thin">
          <color theme="0" tint="-0.499984740745262"/>
        </left>
        <right style="thin">
          <color theme="0" tint="-4.9989318521683403E-2"/>
        </right>
        <top style="thin">
          <color theme="0" tint="-0.499984740745262"/>
        </top>
        <bottom style="thin">
          <color theme="0" tint="-4.9989318521683403E-2"/>
        </bottom>
        <vertical/>
        <horizontal/>
      </border>
    </dxf>
    <dxf>
      <fill>
        <patternFill>
          <bgColor theme="0" tint="-0.14996795556505021"/>
        </patternFill>
      </fill>
      <border>
        <left/>
        <right style="thin">
          <color auto="1"/>
        </right>
        <top/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D9D9D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Style="combo" dx="16" fmlaLink="$B$3" fmlaRange="data!$B$2:$B$5" sel="4" val="0"/>
</file>

<file path=xl/ctrlProps/ctrlProp10.xml><?xml version="1.0" encoding="utf-8"?>
<formControlPr xmlns="http://schemas.microsoft.com/office/spreadsheetml/2009/9/main" objectType="Spin" dx="22" fmlaLink="$J5" max="31" page="10" val="0"/>
</file>

<file path=xl/ctrlProps/ctrlProp100.xml><?xml version="1.0" encoding="utf-8"?>
<formControlPr xmlns="http://schemas.microsoft.com/office/spreadsheetml/2009/9/main" objectType="Drop" dropLines="40" dropStyle="combo" dx="16" fmlaLink="K31" fmlaRange="data!$G$1:$G$32" sel="1" val="0"/>
</file>

<file path=xl/ctrlProps/ctrlProp101.xml><?xml version="1.0" encoding="utf-8"?>
<formControlPr xmlns="http://schemas.microsoft.com/office/spreadsheetml/2009/9/main" objectType="Drop" dropStyle="combo" dx="16" fmlaLink="H32" fmlaRange="data!$L$1:$L$3" sel="1" val="0"/>
</file>

<file path=xl/ctrlProps/ctrlProp102.xml><?xml version="1.0" encoding="utf-8"?>
<formControlPr xmlns="http://schemas.microsoft.com/office/spreadsheetml/2009/9/main" objectType="Drop" dropStyle="combo" dx="16" fmlaLink="K32" fmlaRange="data!$J$1:$J$6" sel="1" val="0"/>
</file>

<file path=xl/ctrlProps/ctrlProp103.xml><?xml version="1.0" encoding="utf-8"?>
<formControlPr xmlns="http://schemas.microsoft.com/office/spreadsheetml/2009/9/main" objectType="Drop" dropLines="10" dropStyle="combo" dx="16" fmlaLink="M32" fmlaRange="data!$K$1:$K$10" sel="1" val="0"/>
</file>

<file path=xl/ctrlProps/ctrlProp104.xml><?xml version="1.0" encoding="utf-8"?>
<formControlPr xmlns="http://schemas.microsoft.com/office/spreadsheetml/2009/9/main" objectType="CheckBox" fmlaLink="calc!$M$11" lockText="1"/>
</file>

<file path=xl/ctrlProps/ctrlProp105.xml><?xml version="1.0" encoding="utf-8"?>
<formControlPr xmlns="http://schemas.microsoft.com/office/spreadsheetml/2009/9/main" objectType="Drop" dropStyle="combo" dx="16" fmlaLink="H34" fmlaRange="data!$C$1:$C$6" sel="1" val="0"/>
</file>

<file path=xl/ctrlProps/ctrlProp106.xml><?xml version="1.0" encoding="utf-8"?>
<formControlPr xmlns="http://schemas.microsoft.com/office/spreadsheetml/2009/9/main" objectType="Drop" dropLines="15" dropStyle="combo" dx="16" fmlaLink="J34" fmlaRange="data!$F$1:$F$13" sel="1" val="0"/>
</file>

<file path=xl/ctrlProps/ctrlProp107.xml><?xml version="1.0" encoding="utf-8"?>
<formControlPr xmlns="http://schemas.microsoft.com/office/spreadsheetml/2009/9/main" objectType="Drop" dropLines="40" dropStyle="combo" dx="16" fmlaLink="K34" fmlaRange="data!$G$1:$G$32" sel="1" val="0"/>
</file>

<file path=xl/ctrlProps/ctrlProp108.xml><?xml version="1.0" encoding="utf-8"?>
<formControlPr xmlns="http://schemas.microsoft.com/office/spreadsheetml/2009/9/main" objectType="Drop" dropStyle="combo" dx="16" fmlaLink="H35" fmlaRange="data!$L$1:$L$3" sel="1" val="0"/>
</file>

<file path=xl/ctrlProps/ctrlProp109.xml><?xml version="1.0" encoding="utf-8"?>
<formControlPr xmlns="http://schemas.microsoft.com/office/spreadsheetml/2009/9/main" objectType="Drop" dropStyle="combo" dx="16" fmlaLink="K35" fmlaRange="data!$J$1:$J$6" sel="1" val="0"/>
</file>

<file path=xl/ctrlProps/ctrlProp11.xml><?xml version="1.0" encoding="utf-8"?>
<formControlPr xmlns="http://schemas.microsoft.com/office/spreadsheetml/2009/9/main" objectType="Spin" dx="22" fmlaLink="$J$6" max="31" page="10" val="0"/>
</file>

<file path=xl/ctrlProps/ctrlProp110.xml><?xml version="1.0" encoding="utf-8"?>
<formControlPr xmlns="http://schemas.microsoft.com/office/spreadsheetml/2009/9/main" objectType="Drop" dropLines="10" dropStyle="combo" dx="16" fmlaLink="M35" fmlaRange="data!$K$1:$K$10" sel="1" val="0"/>
</file>

<file path=xl/ctrlProps/ctrlProp111.xml><?xml version="1.0" encoding="utf-8"?>
<formControlPr xmlns="http://schemas.microsoft.com/office/spreadsheetml/2009/9/main" objectType="CheckBox" fmlaLink="calc!$M$12" lockText="1"/>
</file>

<file path=xl/ctrlProps/ctrlProp112.xml><?xml version="1.0" encoding="utf-8"?>
<formControlPr xmlns="http://schemas.microsoft.com/office/spreadsheetml/2009/9/main" objectType="Drop" dropStyle="combo" dx="16" fmlaLink="$H$4" fmlaRange="data!$L$1:$L$3" sel="1" val="0"/>
</file>

<file path=xl/ctrlProps/ctrlProp113.xml><?xml version="1.0" encoding="utf-8"?>
<formControlPr xmlns="http://schemas.microsoft.com/office/spreadsheetml/2009/9/main" objectType="Drop" dropStyle="combo" dx="16" fmlaLink="K4" fmlaRange="data!$J$1:$J$6" sel="1" val="0"/>
</file>

<file path=xl/ctrlProps/ctrlProp114.xml><?xml version="1.0" encoding="utf-8"?>
<formControlPr xmlns="http://schemas.microsoft.com/office/spreadsheetml/2009/9/main" objectType="Drop" dropLines="10" dropStyle="combo" dx="16" fmlaLink="M4" fmlaRange="data!$K$1:$K$10" sel="1" val="0"/>
</file>

<file path=xl/ctrlProps/ctrlProp115.xml><?xml version="1.0" encoding="utf-8"?>
<formControlPr xmlns="http://schemas.microsoft.com/office/spreadsheetml/2009/9/main" objectType="CheckBox" fmlaLink="calc!$Y$3" lockText="1"/>
</file>

<file path=xl/ctrlProps/ctrlProp116.xml><?xml version="1.0" encoding="utf-8"?>
<formControlPr xmlns="http://schemas.microsoft.com/office/spreadsheetml/2009/9/main" objectType="Drop" dropStyle="combo" dx="16" fmlaLink="calc!$Y$2" fmlaRange="data!$I$2:$I$6" sel="1" val="0"/>
</file>

<file path=xl/ctrlProps/ctrlProp117.xml><?xml version="1.0" encoding="utf-8"?>
<formControlPr xmlns="http://schemas.microsoft.com/office/spreadsheetml/2009/9/main" objectType="CheckBox" fmlaLink="calc!$Q$5" lockText="1"/>
</file>

<file path=xl/ctrlProps/ctrlProp118.xml><?xml version="1.0" encoding="utf-8"?>
<formControlPr xmlns="http://schemas.microsoft.com/office/spreadsheetml/2009/9/main" objectType="CheckBox" fmlaLink="calc!$Q$6" lockText="1"/>
</file>

<file path=xl/ctrlProps/ctrlProp119.xml><?xml version="1.0" encoding="utf-8"?>
<formControlPr xmlns="http://schemas.microsoft.com/office/spreadsheetml/2009/9/main" objectType="CheckBox" fmlaLink="calc!$Q$7" lockText="1"/>
</file>

<file path=xl/ctrlProps/ctrlProp12.xml><?xml version="1.0" encoding="utf-8"?>
<formControlPr xmlns="http://schemas.microsoft.com/office/spreadsheetml/2009/9/main" objectType="Spin" dx="22" fmlaLink="$J$7" max="31" page="10" val="0"/>
</file>

<file path=xl/ctrlProps/ctrlProp120.xml><?xml version="1.0" encoding="utf-8"?>
<formControlPr xmlns="http://schemas.microsoft.com/office/spreadsheetml/2009/9/main" objectType="CheckBox" fmlaLink="calc!$Q$8" lockText="1"/>
</file>

<file path=xl/ctrlProps/ctrlProp121.xml><?xml version="1.0" encoding="utf-8"?>
<formControlPr xmlns="http://schemas.microsoft.com/office/spreadsheetml/2009/9/main" objectType="CheckBox" fmlaLink="calc!$Q$9" lockText="1"/>
</file>

<file path=xl/ctrlProps/ctrlProp122.xml><?xml version="1.0" encoding="utf-8"?>
<formControlPr xmlns="http://schemas.microsoft.com/office/spreadsheetml/2009/9/main" objectType="CheckBox" fmlaLink="calc!$Q$10" lockText="1"/>
</file>

<file path=xl/ctrlProps/ctrlProp123.xml><?xml version="1.0" encoding="utf-8"?>
<formControlPr xmlns="http://schemas.microsoft.com/office/spreadsheetml/2009/9/main" objectType="CheckBox" fmlaLink="calc!$Q$11" lockText="1"/>
</file>

<file path=xl/ctrlProps/ctrlProp124.xml><?xml version="1.0" encoding="utf-8"?>
<formControlPr xmlns="http://schemas.microsoft.com/office/spreadsheetml/2009/9/main" objectType="CheckBox" fmlaLink="calc!$Q$12" lockText="1"/>
</file>

<file path=xl/ctrlProps/ctrlProp125.xml><?xml version="1.0" encoding="utf-8"?>
<formControlPr xmlns="http://schemas.microsoft.com/office/spreadsheetml/2009/9/main" objectType="Drop" dropLines="31" dropStyle="combo" dx="16" fmlaLink="F15" fmlaRange="data!$M$1:$M$11" sel="1" val="0"/>
</file>

<file path=xl/ctrlProps/ctrlProp126.xml><?xml version="1.0" encoding="utf-8"?>
<formControlPr xmlns="http://schemas.microsoft.com/office/spreadsheetml/2009/9/main" objectType="Drop" dropLines="31" dropStyle="combo" dx="16" fmlaLink="F18" fmlaRange="data!$M$1:$M$11" sel="1" val="0"/>
</file>

<file path=xl/ctrlProps/ctrlProp127.xml><?xml version="1.0" encoding="utf-8"?>
<formControlPr xmlns="http://schemas.microsoft.com/office/spreadsheetml/2009/9/main" objectType="Drop" dropLines="31" dropStyle="combo" dx="16" fmlaLink="F21" fmlaRange="data!$M$1:$M$11" sel="1" val="0"/>
</file>

<file path=xl/ctrlProps/ctrlProp128.xml><?xml version="1.0" encoding="utf-8"?>
<formControlPr xmlns="http://schemas.microsoft.com/office/spreadsheetml/2009/9/main" objectType="Drop" dropLines="31" dropStyle="combo" dx="16" fmlaLink="F24" fmlaRange="data!$M$1:$M$11" sel="1" val="0"/>
</file>

<file path=xl/ctrlProps/ctrlProp129.xml><?xml version="1.0" encoding="utf-8"?>
<formControlPr xmlns="http://schemas.microsoft.com/office/spreadsheetml/2009/9/main" objectType="Drop" dropLines="31" dropStyle="combo" dx="16" fmlaLink="F27" fmlaRange="data!$M$1:$M$11" sel="1" val="0"/>
</file>

<file path=xl/ctrlProps/ctrlProp13.xml><?xml version="1.0" encoding="utf-8"?>
<formControlPr xmlns="http://schemas.microsoft.com/office/spreadsheetml/2009/9/main" objectType="Spin" dx="22" fmlaLink="$J$8" max="31" page="10" val="0"/>
</file>

<file path=xl/ctrlProps/ctrlProp130.xml><?xml version="1.0" encoding="utf-8"?>
<formControlPr xmlns="http://schemas.microsoft.com/office/spreadsheetml/2009/9/main" objectType="Drop" dropLines="31" dropStyle="combo" dx="16" fmlaLink="F30" fmlaRange="data!$M$1:$M$11" sel="1" val="0"/>
</file>

<file path=xl/ctrlProps/ctrlProp131.xml><?xml version="1.0" encoding="utf-8"?>
<formControlPr xmlns="http://schemas.microsoft.com/office/spreadsheetml/2009/9/main" objectType="Drop" dropLines="31" dropStyle="combo" dx="16" fmlaLink="F33" fmlaRange="data!$M$1:$M$11" sel="1" val="0"/>
</file>

<file path=xl/ctrlProps/ctrlProp132.xml><?xml version="1.0" encoding="utf-8"?>
<formControlPr xmlns="http://schemas.microsoft.com/office/spreadsheetml/2009/9/main" objectType="Drop" dropLines="31" dropStyle="combo" dx="16" fmlaLink="F36" fmlaRange="data!$M$1:$M$11" sel="1" val="0"/>
</file>

<file path=xl/ctrlProps/ctrlProp133.xml><?xml version="1.0" encoding="utf-8"?>
<formControlPr xmlns="http://schemas.microsoft.com/office/spreadsheetml/2009/9/main" objectType="Label" lockText="1"/>
</file>

<file path=xl/ctrlProps/ctrlProp134.xml><?xml version="1.0" encoding="utf-8"?>
<formControlPr xmlns="http://schemas.microsoft.com/office/spreadsheetml/2009/9/main" objectType="Label" lockText="1"/>
</file>

<file path=xl/ctrlProps/ctrlProp135.xml><?xml version="1.0" encoding="utf-8"?>
<formControlPr xmlns="http://schemas.microsoft.com/office/spreadsheetml/2009/9/main" objectType="Label" lockText="1"/>
</file>

<file path=xl/ctrlProps/ctrlProp136.xml><?xml version="1.0" encoding="utf-8"?>
<formControlPr xmlns="http://schemas.microsoft.com/office/spreadsheetml/2009/9/main" objectType="Label" lockText="1"/>
</file>

<file path=xl/ctrlProps/ctrlProp137.xml><?xml version="1.0" encoding="utf-8"?>
<formControlPr xmlns="http://schemas.microsoft.com/office/spreadsheetml/2009/9/main" objectType="Label" lockText="1"/>
</file>

<file path=xl/ctrlProps/ctrlProp138.xml><?xml version="1.0" encoding="utf-8"?>
<formControlPr xmlns="http://schemas.microsoft.com/office/spreadsheetml/2009/9/main" objectType="Label" lockText="1"/>
</file>

<file path=xl/ctrlProps/ctrlProp139.xml><?xml version="1.0" encoding="utf-8"?>
<formControlPr xmlns="http://schemas.microsoft.com/office/spreadsheetml/2009/9/main" objectType="Label" lockText="1"/>
</file>

<file path=xl/ctrlProps/ctrlProp14.xml><?xml version="1.0" encoding="utf-8"?>
<formControlPr xmlns="http://schemas.microsoft.com/office/spreadsheetml/2009/9/main" objectType="Spin" dx="22" fmlaLink="$J$9" max="31" page="10" val="0"/>
</file>

<file path=xl/ctrlProps/ctrlProp140.xml><?xml version="1.0" encoding="utf-8"?>
<formControlPr xmlns="http://schemas.microsoft.com/office/spreadsheetml/2009/9/main" objectType="Label" lockText="1"/>
</file>

<file path=xl/ctrlProps/ctrlProp141.xml><?xml version="1.0" encoding="utf-8"?>
<formControlPr xmlns="http://schemas.microsoft.com/office/spreadsheetml/2009/9/main" objectType="Label" lockText="1"/>
</file>

<file path=xl/ctrlProps/ctrlProp142.xml><?xml version="1.0" encoding="utf-8"?>
<formControlPr xmlns="http://schemas.microsoft.com/office/spreadsheetml/2009/9/main" objectType="Drop" dropLines="5" dropStyle="combo" dx="16" fmlaLink="calc!R5" fmlaRange="data!$S$1:$S$5" sel="1" val="0"/>
</file>

<file path=xl/ctrlProps/ctrlProp143.xml><?xml version="1.0" encoding="utf-8"?>
<formControlPr xmlns="http://schemas.microsoft.com/office/spreadsheetml/2009/9/main" objectType="Drop" dropLines="5" dropStyle="combo" dx="16" fmlaLink="calc!R6" fmlaRange="data!$S$1:$S$5" sel="1" val="0"/>
</file>

<file path=xl/ctrlProps/ctrlProp144.xml><?xml version="1.0" encoding="utf-8"?>
<formControlPr xmlns="http://schemas.microsoft.com/office/spreadsheetml/2009/9/main" objectType="Drop" dropLines="5" dropStyle="combo" dx="16" fmlaLink="calc!R7" fmlaRange="data!$S$1:$S$5" sel="1" val="0"/>
</file>

<file path=xl/ctrlProps/ctrlProp145.xml><?xml version="1.0" encoding="utf-8"?>
<formControlPr xmlns="http://schemas.microsoft.com/office/spreadsheetml/2009/9/main" objectType="Drop" dropLines="5" dropStyle="combo" dx="16" fmlaLink="calc!R8" fmlaRange="data!$S$1:$S$5" sel="1" val="0"/>
</file>

<file path=xl/ctrlProps/ctrlProp146.xml><?xml version="1.0" encoding="utf-8"?>
<formControlPr xmlns="http://schemas.microsoft.com/office/spreadsheetml/2009/9/main" objectType="Drop" dropLines="5" dropStyle="combo" dx="16" fmlaLink="calc!R9" fmlaRange="data!$S$1:$S$5" sel="1" val="0"/>
</file>

<file path=xl/ctrlProps/ctrlProp147.xml><?xml version="1.0" encoding="utf-8"?>
<formControlPr xmlns="http://schemas.microsoft.com/office/spreadsheetml/2009/9/main" objectType="Drop" dropLines="5" dropStyle="combo" dx="16" fmlaLink="calc!R10" fmlaRange="data!$S$1:$S$5" sel="1" val="0"/>
</file>

<file path=xl/ctrlProps/ctrlProp148.xml><?xml version="1.0" encoding="utf-8"?>
<formControlPr xmlns="http://schemas.microsoft.com/office/spreadsheetml/2009/9/main" objectType="Drop" dropLines="5" dropStyle="combo" dx="16" fmlaLink="calc!R11" fmlaRange="data!$S$1:$S$5" sel="1" val="0"/>
</file>

<file path=xl/ctrlProps/ctrlProp149.xml><?xml version="1.0" encoding="utf-8"?>
<formControlPr xmlns="http://schemas.microsoft.com/office/spreadsheetml/2009/9/main" objectType="Drop" dropLines="5" dropStyle="combo" dx="16" fmlaLink="calc!R12" fmlaRange="data!$S$1:$S$5" sel="1" val="0"/>
</file>

<file path=xl/ctrlProps/ctrlProp15.xml><?xml version="1.0" encoding="utf-8"?>
<formControlPr xmlns="http://schemas.microsoft.com/office/spreadsheetml/2009/9/main" objectType="Spin" dx="22" fmlaLink="$J$10" max="31" page="10" val="0"/>
</file>

<file path=xl/ctrlProps/ctrlProp150.xml><?xml version="1.0" encoding="utf-8"?>
<formControlPr xmlns="http://schemas.microsoft.com/office/spreadsheetml/2009/9/main" objectType="CheckBox" fmlaLink="calc!$R$4" lockText="1"/>
</file>

<file path=xl/ctrlProps/ctrlProp151.xml><?xml version="1.0" encoding="utf-8"?>
<formControlPr xmlns="http://schemas.microsoft.com/office/spreadsheetml/2009/9/main" objectType="CheckBox" fmlaLink="calc!Y7" lockText="1"/>
</file>

<file path=xl/ctrlProps/ctrlProp152.xml><?xml version="1.0" encoding="utf-8"?>
<formControlPr xmlns="http://schemas.microsoft.com/office/spreadsheetml/2009/9/main" objectType="Drop" dropStyle="combo" dx="16" fmlaLink="D39" fmlaRange="data!$O$1:$O$4" sel="1" val="0"/>
</file>

<file path=xl/ctrlProps/ctrlProp153.xml><?xml version="1.0" encoding="utf-8"?>
<formControlPr xmlns="http://schemas.microsoft.com/office/spreadsheetml/2009/9/main" objectType="Drop" dropStyle="combo" dx="16" fmlaLink="物的!$D$40" fmlaRange="物的!$J$39:$J$41" sel="1" val="0"/>
</file>

<file path=xl/ctrlProps/ctrlProp154.xml><?xml version="1.0" encoding="utf-8"?>
<formControlPr xmlns="http://schemas.microsoft.com/office/spreadsheetml/2009/9/main" objectType="Drop" dropStyle="combo" dx="16" fmlaLink="calc!$Z$9" fmlaRange="data!$E$1:$E$4" sel="1" val="0"/>
</file>

<file path=xl/ctrlProps/ctrlProp155.xml><?xml version="1.0" encoding="utf-8"?>
<formControlPr xmlns="http://schemas.microsoft.com/office/spreadsheetml/2009/9/main" objectType="Drop" dropLines="12" dropStyle="combo" dx="16" fmlaLink="calc!$AA$9" fmlaRange="data!$F$1:$F$13" sel="1" val="0"/>
</file>

<file path=xl/ctrlProps/ctrlProp156.xml><?xml version="1.0" encoding="utf-8"?>
<formControlPr xmlns="http://schemas.microsoft.com/office/spreadsheetml/2009/9/main" objectType="Drop" dropLines="31" dropStyle="combo" dx="16" fmlaLink="calc!$AB$9" fmlaRange="data!$G$1:$G$32" sel="1" val="0"/>
</file>

<file path=xl/ctrlProps/ctrlProp157.xml><?xml version="1.0" encoding="utf-8"?>
<formControlPr xmlns="http://schemas.microsoft.com/office/spreadsheetml/2009/9/main" objectType="CheckBox" fmlaLink="calc!$Y$12" lockText="1"/>
</file>

<file path=xl/ctrlProps/ctrlProp158.xml><?xml version="1.0" encoding="utf-8"?>
<formControlPr xmlns="http://schemas.microsoft.com/office/spreadsheetml/2009/9/main" objectType="CheckBox" fmlaLink="calc!$Y$13" lockText="1"/>
</file>

<file path=xl/ctrlProps/ctrlProp159.xml><?xml version="1.0" encoding="utf-8"?>
<formControlPr xmlns="http://schemas.microsoft.com/office/spreadsheetml/2009/9/main" objectType="CheckBox" fmlaLink="calc!$Y$14" lockText="1"/>
</file>

<file path=xl/ctrlProps/ctrlProp16.xml><?xml version="1.0" encoding="utf-8"?>
<formControlPr xmlns="http://schemas.microsoft.com/office/spreadsheetml/2009/9/main" objectType="Spin" dx="22" fmlaLink="$J$11" max="31" page="10" val="0"/>
</file>

<file path=xl/ctrlProps/ctrlProp160.xml><?xml version="1.0" encoding="utf-8"?>
<formControlPr xmlns="http://schemas.microsoft.com/office/spreadsheetml/2009/9/main" objectType="Drop" dropStyle="combo" dx="16" fmlaLink="F4" fmlaRange="$M$3:$M$6" sel="1" val="0"/>
</file>

<file path=xl/ctrlProps/ctrlProp161.xml><?xml version="1.0" encoding="utf-8"?>
<formControlPr xmlns="http://schemas.microsoft.com/office/spreadsheetml/2009/9/main" objectType="Drop" dropStyle="combo" dx="16" fmlaLink="F5" fmlaRange="$M$3:$M$6" sel="1" val="0"/>
</file>

<file path=xl/ctrlProps/ctrlProp162.xml><?xml version="1.0" encoding="utf-8"?>
<formControlPr xmlns="http://schemas.microsoft.com/office/spreadsheetml/2009/9/main" objectType="Drop" dropStyle="combo" dx="16" fmlaLink="F6" fmlaRange="$M$3:$M$6" sel="1" val="0"/>
</file>

<file path=xl/ctrlProps/ctrlProp163.xml><?xml version="1.0" encoding="utf-8"?>
<formControlPr xmlns="http://schemas.microsoft.com/office/spreadsheetml/2009/9/main" objectType="Drop" dropStyle="combo" dx="16" fmlaLink="F7" fmlaRange="$M$3:$M$6" sel="1" val="0"/>
</file>

<file path=xl/ctrlProps/ctrlProp164.xml><?xml version="1.0" encoding="utf-8"?>
<formControlPr xmlns="http://schemas.microsoft.com/office/spreadsheetml/2009/9/main" objectType="Drop" dropStyle="combo" dx="16" fmlaLink="F8" fmlaRange="$M$3:$M$6" sel="1" val="0"/>
</file>

<file path=xl/ctrlProps/ctrlProp165.xml><?xml version="1.0" encoding="utf-8"?>
<formControlPr xmlns="http://schemas.microsoft.com/office/spreadsheetml/2009/9/main" objectType="Drop" dropStyle="combo" dx="16" fmlaLink="F9" fmlaRange="$M$3:$M$6" sel="1" val="0"/>
</file>

<file path=xl/ctrlProps/ctrlProp166.xml><?xml version="1.0" encoding="utf-8"?>
<formControlPr xmlns="http://schemas.microsoft.com/office/spreadsheetml/2009/9/main" objectType="Drop" dropStyle="combo" dx="16" fmlaLink="F10" fmlaRange="$M$3:$M$6" sel="1" val="0"/>
</file>

<file path=xl/ctrlProps/ctrlProp167.xml><?xml version="1.0" encoding="utf-8"?>
<formControlPr xmlns="http://schemas.microsoft.com/office/spreadsheetml/2009/9/main" objectType="Drop" dropStyle="combo" dx="16" fmlaLink="F11" fmlaRange="$M$3:$M$6" sel="1" val="0"/>
</file>

<file path=xl/ctrlProps/ctrlProp168.xml><?xml version="1.0" encoding="utf-8"?>
<formControlPr xmlns="http://schemas.microsoft.com/office/spreadsheetml/2009/9/main" objectType="Drop" dropStyle="combo" dx="16" fmlaLink="F12" fmlaRange="$M$3:$M$6" sel="1" val="0"/>
</file>

<file path=xl/ctrlProps/ctrlProp169.xml><?xml version="1.0" encoding="utf-8"?>
<formControlPr xmlns="http://schemas.microsoft.com/office/spreadsheetml/2009/9/main" objectType="Drop" dropStyle="combo" dx="16" fmlaLink="F13" fmlaRange="$M$3:$M$6" sel="1" val="0"/>
</file>

<file path=xl/ctrlProps/ctrlProp17.xml><?xml version="1.0" encoding="utf-8"?>
<formControlPr xmlns="http://schemas.microsoft.com/office/spreadsheetml/2009/9/main" objectType="Spin" dx="22" fmlaLink="$J$12" max="31" page="10" val="0"/>
</file>

<file path=xl/ctrlProps/ctrlProp170.xml><?xml version="1.0" encoding="utf-8"?>
<formControlPr xmlns="http://schemas.microsoft.com/office/spreadsheetml/2009/9/main" objectType="CheckBox" fmlaLink="calc!M3" lockText="1" noThreeD="1"/>
</file>

<file path=xl/ctrlProps/ctrlProp171.xml><?xml version="1.0" encoding="utf-8"?>
<formControlPr xmlns="http://schemas.microsoft.com/office/spreadsheetml/2009/9/main" objectType="CheckBox" fmlaLink="calc!$Y$3" lockText="1" noThreeD="1"/>
</file>

<file path=xl/ctrlProps/ctrlProp172.xml><?xml version="1.0" encoding="utf-8"?>
<formControlPr xmlns="http://schemas.microsoft.com/office/spreadsheetml/2009/9/main" objectType="CheckBox" fmlaLink="calc!M4" lockText="1" noThreeD="1"/>
</file>

<file path=xl/ctrlProps/ctrlProp173.xml><?xml version="1.0" encoding="utf-8"?>
<formControlPr xmlns="http://schemas.microsoft.com/office/spreadsheetml/2009/9/main" objectType="CheckBox" fmlaLink="calc!M5" lockText="1" noThreeD="1"/>
</file>

<file path=xl/ctrlProps/ctrlProp174.xml><?xml version="1.0" encoding="utf-8"?>
<formControlPr xmlns="http://schemas.microsoft.com/office/spreadsheetml/2009/9/main" objectType="CheckBox" fmlaLink="calc!M6" lockText="1" noThreeD="1"/>
</file>

<file path=xl/ctrlProps/ctrlProp175.xml><?xml version="1.0" encoding="utf-8"?>
<formControlPr xmlns="http://schemas.microsoft.com/office/spreadsheetml/2009/9/main" objectType="CheckBox" fmlaLink="calc!M7" lockText="1" noThreeD="1"/>
</file>

<file path=xl/ctrlProps/ctrlProp176.xml><?xml version="1.0" encoding="utf-8"?>
<formControlPr xmlns="http://schemas.microsoft.com/office/spreadsheetml/2009/9/main" objectType="CheckBox" fmlaLink="calc!M8" lockText="1" noThreeD="1"/>
</file>

<file path=xl/ctrlProps/ctrlProp177.xml><?xml version="1.0" encoding="utf-8"?>
<formControlPr xmlns="http://schemas.microsoft.com/office/spreadsheetml/2009/9/main" objectType="CheckBox" fmlaLink="calc!Q5" lockText="1" noThreeD="1"/>
</file>

<file path=xl/ctrlProps/ctrlProp178.xml><?xml version="1.0" encoding="utf-8"?>
<formControlPr xmlns="http://schemas.microsoft.com/office/spreadsheetml/2009/9/main" objectType="CheckBox" fmlaLink="calc!Q6" lockText="1" noThreeD="1"/>
</file>

<file path=xl/ctrlProps/ctrlProp179.xml><?xml version="1.0" encoding="utf-8"?>
<formControlPr xmlns="http://schemas.microsoft.com/office/spreadsheetml/2009/9/main" objectType="CheckBox" fmlaLink="calc!Q7" lockText="1" noThreeD="1"/>
</file>

<file path=xl/ctrlProps/ctrlProp18.xml><?xml version="1.0" encoding="utf-8"?>
<formControlPr xmlns="http://schemas.microsoft.com/office/spreadsheetml/2009/9/main" objectType="Spin" dx="22" fmlaLink="$J$13" max="31" page="10" val="0"/>
</file>

<file path=xl/ctrlProps/ctrlProp180.xml><?xml version="1.0" encoding="utf-8"?>
<formControlPr xmlns="http://schemas.microsoft.com/office/spreadsheetml/2009/9/main" objectType="CheckBox" fmlaLink="calc!Q8" lockText="1" noThreeD="1"/>
</file>

<file path=xl/ctrlProps/ctrlProp181.xml><?xml version="1.0" encoding="utf-8"?>
<formControlPr xmlns="http://schemas.microsoft.com/office/spreadsheetml/2009/9/main" objectType="GBox" noThreeD="1"/>
</file>

<file path=xl/ctrlProps/ctrlProp182.xml><?xml version="1.0" encoding="utf-8"?>
<formControlPr xmlns="http://schemas.microsoft.com/office/spreadsheetml/2009/9/main" objectType="CheckBox" fmlaLink="calc!$Y$18" lockText="1" noThreeD="1"/>
</file>

<file path=xl/ctrlProps/ctrlProp19.xml><?xml version="1.0" encoding="utf-8"?>
<formControlPr xmlns="http://schemas.microsoft.com/office/spreadsheetml/2009/9/main" objectType="Spin" dx="22" fmlaLink="$J$14" max="31" page="10" val="0"/>
</file>

<file path=xl/ctrlProps/ctrlProp2.xml><?xml version="1.0" encoding="utf-8"?>
<formControlPr xmlns="http://schemas.microsoft.com/office/spreadsheetml/2009/9/main" objectType="CheckBox" fmlaLink="calc!M3" lockText="1"/>
</file>

<file path=xl/ctrlProps/ctrlProp20.xml><?xml version="1.0" encoding="utf-8"?>
<formControlPr xmlns="http://schemas.microsoft.com/office/spreadsheetml/2009/9/main" objectType="Spin" dx="22" fmlaLink="$J$15" max="31" page="10" val="0"/>
</file>

<file path=xl/ctrlProps/ctrlProp21.xml><?xml version="1.0" encoding="utf-8"?>
<formControlPr xmlns="http://schemas.microsoft.com/office/spreadsheetml/2009/9/main" objectType="Drop" dropLines="2" dropStyle="combo" dx="16" fmlaLink="calc!$Y$16" fmlaRange="data!$Q$2:$Q$3" sel="2" val="0"/>
</file>

<file path=xl/ctrlProps/ctrlProp22.xml><?xml version="1.0" encoding="utf-8"?>
<formControlPr xmlns="http://schemas.microsoft.com/office/spreadsheetml/2009/9/main" objectType="Spin" dx="22" fmlaLink="$K$18" max="12" min="1" page="10"/>
</file>

<file path=xl/ctrlProps/ctrlProp23.xml><?xml version="1.0" encoding="utf-8"?>
<formControlPr xmlns="http://schemas.microsoft.com/office/spreadsheetml/2009/9/main" objectType="Spin" dx="22" fmlaLink="$K$15" max="12" min="1" page="10"/>
</file>

<file path=xl/ctrlProps/ctrlProp24.xml><?xml version="1.0" encoding="utf-8"?>
<formControlPr xmlns="http://schemas.microsoft.com/office/spreadsheetml/2009/9/main" objectType="Spin" dx="22" fmlaLink="$K$21" max="12" min="1" page="10"/>
</file>

<file path=xl/ctrlProps/ctrlProp25.xml><?xml version="1.0" encoding="utf-8"?>
<formControlPr xmlns="http://schemas.microsoft.com/office/spreadsheetml/2009/9/main" objectType="Drop" dropStyle="combo" dx="16" fmlaLink="F$14" fmlaRange="data!$C$1:$C$6" sel="1" val="0"/>
</file>

<file path=xl/ctrlProps/ctrlProp26.xml><?xml version="1.0" encoding="utf-8"?>
<formControlPr xmlns="http://schemas.microsoft.com/office/spreadsheetml/2009/9/main" objectType="Drop" dropLines="15" dropStyle="combo" dx="16" fmlaLink="$H$14" fmlaRange="data!$F$1:$F$13" sel="1" val="0"/>
</file>

<file path=xl/ctrlProps/ctrlProp27.xml><?xml version="1.0" encoding="utf-8"?>
<formControlPr xmlns="http://schemas.microsoft.com/office/spreadsheetml/2009/9/main" objectType="Drop" dropLines="40" dropStyle="combo" dx="16" fmlaLink="$I$14" fmlaRange="data!$G$1:$G$32" sel="1" val="0"/>
</file>

<file path=xl/ctrlProps/ctrlProp28.xml><?xml version="1.0" encoding="utf-8"?>
<formControlPr xmlns="http://schemas.microsoft.com/office/spreadsheetml/2009/9/main" objectType="Drop" dropStyle="combo" dx="16" fmlaLink="F$17" fmlaRange="data!$C$1:$C$6" sel="1" val="0"/>
</file>

<file path=xl/ctrlProps/ctrlProp29.xml><?xml version="1.0" encoding="utf-8"?>
<formControlPr xmlns="http://schemas.microsoft.com/office/spreadsheetml/2009/9/main" objectType="Drop" dropLines="15" dropStyle="combo" dx="16" fmlaLink="$H$17" fmlaRange="data!$F$1:$F$13" sel="1" val="0"/>
</file>

<file path=xl/ctrlProps/ctrlProp3.xml><?xml version="1.0" encoding="utf-8"?>
<formControlPr xmlns="http://schemas.microsoft.com/office/spreadsheetml/2009/9/main" objectType="Drop" dropStyle="combo" dx="16" fmlaLink="C9" fmlaRange="data!$C$1:$C$5" sel="1" val="0"/>
</file>

<file path=xl/ctrlProps/ctrlProp30.xml><?xml version="1.0" encoding="utf-8"?>
<formControlPr xmlns="http://schemas.microsoft.com/office/spreadsheetml/2009/9/main" objectType="Drop" dropLines="40" dropStyle="combo" dx="16" fmlaLink="$I$17" fmlaRange="data!$G$1:$G$32" sel="1" val="0"/>
</file>

<file path=xl/ctrlProps/ctrlProp31.xml><?xml version="1.0" encoding="utf-8"?>
<formControlPr xmlns="http://schemas.microsoft.com/office/spreadsheetml/2009/9/main" objectType="Drop" dropStyle="combo" dx="16" fmlaLink="F$20" fmlaRange="data!$C$1:$C$6" sel="1" val="0"/>
</file>

<file path=xl/ctrlProps/ctrlProp32.xml><?xml version="1.0" encoding="utf-8"?>
<formControlPr xmlns="http://schemas.microsoft.com/office/spreadsheetml/2009/9/main" objectType="Drop" dropLines="15" dropStyle="combo" dx="16" fmlaLink="$H$20" fmlaRange="data!$F$1:$F$13" sel="1" val="0"/>
</file>

<file path=xl/ctrlProps/ctrlProp33.xml><?xml version="1.0" encoding="utf-8"?>
<formControlPr xmlns="http://schemas.microsoft.com/office/spreadsheetml/2009/9/main" objectType="Drop" dropLines="40" dropStyle="combo" dx="16" fmlaLink="$I$20" fmlaRange="data!$G$1:$G$32" sel="1" val="0"/>
</file>

<file path=xl/ctrlProps/ctrlProp34.xml><?xml version="1.0" encoding="utf-8"?>
<formControlPr xmlns="http://schemas.microsoft.com/office/spreadsheetml/2009/9/main" objectType="Label" lockText="1"/>
</file>

<file path=xl/ctrlProps/ctrlProp35.xml><?xml version="1.0" encoding="utf-8"?>
<formControlPr xmlns="http://schemas.microsoft.com/office/spreadsheetml/2009/9/main" objectType="Label" lockText="1"/>
</file>

<file path=xl/ctrlProps/ctrlProp36.xml><?xml version="1.0" encoding="utf-8"?>
<formControlPr xmlns="http://schemas.microsoft.com/office/spreadsheetml/2009/9/main" objectType="Label" lockText="1"/>
</file>

<file path=xl/ctrlProps/ctrlProp37.xml><?xml version="1.0" encoding="utf-8"?>
<formControlPr xmlns="http://schemas.microsoft.com/office/spreadsheetml/2009/9/main" objectType="Drop" dropLines="4" dropStyle="combo" dx="16" fmlaLink="$E$4" fmlaRange="配当!$M$8:$M$10" sel="0" val="0"/>
</file>

<file path=xl/ctrlProps/ctrlProp38.xml><?xml version="1.0" encoding="utf-8"?>
<formControlPr xmlns="http://schemas.microsoft.com/office/spreadsheetml/2009/9/main" objectType="Drop" dropLines="4" dropStyle="combo" dx="16" fmlaLink="$E$5" fmlaRange="$M$8:$M$10" sel="0" val="0"/>
</file>

<file path=xl/ctrlProps/ctrlProp39.xml><?xml version="1.0" encoding="utf-8"?>
<formControlPr xmlns="http://schemas.microsoft.com/office/spreadsheetml/2009/9/main" objectType="Drop" dropLines="4" dropStyle="combo" dx="16" fmlaLink="$E$6" fmlaRange="$M$8:$M$11" sel="0" val="0"/>
</file>

<file path=xl/ctrlProps/ctrlProp4.xml><?xml version="1.0" encoding="utf-8"?>
<formControlPr xmlns="http://schemas.microsoft.com/office/spreadsheetml/2009/9/main" objectType="Drop" dropLines="15" dropStyle="combo" dx="16" fmlaLink="E9" fmlaRange="data!$F$1:$F$13" sel="1" val="0"/>
</file>

<file path=xl/ctrlProps/ctrlProp40.xml><?xml version="1.0" encoding="utf-8"?>
<formControlPr xmlns="http://schemas.microsoft.com/office/spreadsheetml/2009/9/main" objectType="Drop" dropLines="4" dropStyle="combo" dx="16" fmlaLink="$E$7" fmlaRange="$M$8:$M$10" sel="0" val="0"/>
</file>

<file path=xl/ctrlProps/ctrlProp41.xml><?xml version="1.0" encoding="utf-8"?>
<formControlPr xmlns="http://schemas.microsoft.com/office/spreadsheetml/2009/9/main" objectType="Drop" dropLines="15" dropStyle="combo" dx="16" fmlaLink="$G$4" fmlaRange="data!$F$1:$F$13" sel="1" val="0"/>
</file>

<file path=xl/ctrlProps/ctrlProp42.xml><?xml version="1.0" encoding="utf-8"?>
<formControlPr xmlns="http://schemas.microsoft.com/office/spreadsheetml/2009/9/main" objectType="Drop" dropLines="15" dropStyle="combo" dx="16" fmlaLink="$G$5" fmlaRange="data!$F$1:$F$13" sel="1" val="0"/>
</file>

<file path=xl/ctrlProps/ctrlProp43.xml><?xml version="1.0" encoding="utf-8"?>
<formControlPr xmlns="http://schemas.microsoft.com/office/spreadsheetml/2009/9/main" objectType="Drop" dropLines="15" dropStyle="combo" dx="16" fmlaLink="$G$6" fmlaRange="data!$F$1:$F$13" sel="1" val="0"/>
</file>

<file path=xl/ctrlProps/ctrlProp44.xml><?xml version="1.0" encoding="utf-8"?>
<formControlPr xmlns="http://schemas.microsoft.com/office/spreadsheetml/2009/9/main" objectType="Drop" dropLines="15" dropStyle="combo" dx="16" fmlaLink="$G$7" fmlaRange="data!$F$1:$F$13" sel="1" val="0"/>
</file>

<file path=xl/ctrlProps/ctrlProp45.xml><?xml version="1.0" encoding="utf-8"?>
<formControlPr xmlns="http://schemas.microsoft.com/office/spreadsheetml/2009/9/main" objectType="Drop" dropLines="40" dropStyle="combo" dx="16" fmlaLink="$F4" fmlaRange="data!$E$1:$E$32" sel="1" val="4"/>
</file>

<file path=xl/ctrlProps/ctrlProp46.xml><?xml version="1.0" encoding="utf-8"?>
<formControlPr xmlns="http://schemas.microsoft.com/office/spreadsheetml/2009/9/main" objectType="Drop" dropLines="40" dropStyle="combo" dx="16" fmlaLink="$F5" fmlaRange="data!$E$1:$E$32" sel="1" val="0"/>
</file>

<file path=xl/ctrlProps/ctrlProp47.xml><?xml version="1.0" encoding="utf-8"?>
<formControlPr xmlns="http://schemas.microsoft.com/office/spreadsheetml/2009/9/main" objectType="Drop" dropLines="40" dropStyle="combo" dx="16" fmlaLink="$F6" fmlaRange="data!$E$1:$E$32" sel="1" val="0"/>
</file>

<file path=xl/ctrlProps/ctrlProp48.xml><?xml version="1.0" encoding="utf-8"?>
<formControlPr xmlns="http://schemas.microsoft.com/office/spreadsheetml/2009/9/main" objectType="Drop" dropLines="40" dropStyle="combo" dx="16" fmlaLink="$F7" fmlaRange="data!$E$1:$E$32" sel="1" val="0"/>
</file>

<file path=xl/ctrlProps/ctrlProp49.xml><?xml version="1.0" encoding="utf-8"?>
<formControlPr xmlns="http://schemas.microsoft.com/office/spreadsheetml/2009/9/main" objectType="Drop" dropStyle="combo" dx="16" fmlaLink="H7" fmlaRange="data!$C$1:$C$6" sel="1" val="0"/>
</file>

<file path=xl/ctrlProps/ctrlProp5.xml><?xml version="1.0" encoding="utf-8"?>
<formControlPr xmlns="http://schemas.microsoft.com/office/spreadsheetml/2009/9/main" objectType="Drop" dropLines="40" dropStyle="combo" dx="16" fmlaLink="F9" fmlaRange="data!$G$1:$G$32" sel="1" val="0"/>
</file>

<file path=xl/ctrlProps/ctrlProp50.xml><?xml version="1.0" encoding="utf-8"?>
<formControlPr xmlns="http://schemas.microsoft.com/office/spreadsheetml/2009/9/main" objectType="Drop" dropLines="13" dropStyle="combo" dx="16" fmlaLink="J7" fmlaRange="data!$F$1:$F$13" sel="1" val="0"/>
</file>

<file path=xl/ctrlProps/ctrlProp51.xml><?xml version="1.0" encoding="utf-8"?>
<formControlPr xmlns="http://schemas.microsoft.com/office/spreadsheetml/2009/9/main" objectType="Drop" dropLines="40" dropStyle="combo" dx="16" fmlaLink="K7" fmlaRange="data!$G$1:$G$32" sel="1" val="0"/>
</file>

<file path=xl/ctrlProps/ctrlProp52.xml><?xml version="1.0" encoding="utf-8"?>
<formControlPr xmlns="http://schemas.microsoft.com/office/spreadsheetml/2009/9/main" objectType="Drop" dropStyle="combo" dx="16" fmlaLink="H8" fmlaRange="data!$L$1:$L$3" sel="1" val="0"/>
</file>

<file path=xl/ctrlProps/ctrlProp53.xml><?xml version="1.0" encoding="utf-8"?>
<formControlPr xmlns="http://schemas.microsoft.com/office/spreadsheetml/2009/9/main" objectType="Drop" dropStyle="combo" dx="16" fmlaLink="K8" fmlaRange="data!$J$1:$J$6" sel="1" val="0"/>
</file>

<file path=xl/ctrlProps/ctrlProp54.xml><?xml version="1.0" encoding="utf-8"?>
<formControlPr xmlns="http://schemas.microsoft.com/office/spreadsheetml/2009/9/main" objectType="Drop" dropLines="10" dropStyle="combo" dx="16" fmlaLink="M8" fmlaRange="data!$K$1:$K$10" sel="1" val="0"/>
</file>

<file path=xl/ctrlProps/ctrlProp55.xml><?xml version="1.0" encoding="utf-8"?>
<formControlPr xmlns="http://schemas.microsoft.com/office/spreadsheetml/2009/9/main" objectType="CheckBox" fmlaLink="calc!$M$4" lockText="1"/>
</file>

<file path=xl/ctrlProps/ctrlProp56.xml><?xml version="1.0" encoding="utf-8"?>
<formControlPr xmlns="http://schemas.microsoft.com/office/spreadsheetml/2009/9/main" objectType="Drop" dropStyle="combo" dx="16" fmlaLink="H13" fmlaRange="data!$C$1:$C$6" sel="1" val="0"/>
</file>

<file path=xl/ctrlProps/ctrlProp57.xml><?xml version="1.0" encoding="utf-8"?>
<formControlPr xmlns="http://schemas.microsoft.com/office/spreadsheetml/2009/9/main" objectType="Drop" dropLines="20" dropStyle="combo" dx="16" fmlaLink="J13" fmlaRange="data!$F$1:$F$13" sel="1" val="0"/>
</file>

<file path=xl/ctrlProps/ctrlProp58.xml><?xml version="1.0" encoding="utf-8"?>
<formControlPr xmlns="http://schemas.microsoft.com/office/spreadsheetml/2009/9/main" objectType="Drop" dropLines="40" dropStyle="combo" dx="16" fmlaLink="K13" fmlaRange="data!$G$1:$G$32" sel="1" val="0"/>
</file>

<file path=xl/ctrlProps/ctrlProp59.xml><?xml version="1.0" encoding="utf-8"?>
<formControlPr xmlns="http://schemas.microsoft.com/office/spreadsheetml/2009/9/main" objectType="Drop" dropStyle="combo" dx="16" fmlaLink="H14" fmlaRange="data!$L$1:$L$3" sel="1" val="0"/>
</file>

<file path=xl/ctrlProps/ctrlProp6.xml><?xml version="1.0" encoding="utf-8"?>
<formControlPr xmlns="http://schemas.microsoft.com/office/spreadsheetml/2009/9/main" objectType="Drop" dropLines="40" dropStyle="combo" dx="16" fmlaLink="D9" fmlaRange="data!$E$1:$E$65" sel="1" val="0"/>
</file>

<file path=xl/ctrlProps/ctrlProp60.xml><?xml version="1.0" encoding="utf-8"?>
<formControlPr xmlns="http://schemas.microsoft.com/office/spreadsheetml/2009/9/main" objectType="Drop" dropStyle="combo" dx="16" fmlaLink="K14" fmlaRange="data!$J$1:$J$6" sel="1" val="0"/>
</file>

<file path=xl/ctrlProps/ctrlProp61.xml><?xml version="1.0" encoding="utf-8"?>
<formControlPr xmlns="http://schemas.microsoft.com/office/spreadsheetml/2009/9/main" objectType="Drop" dropLines="10" dropStyle="combo" dx="16" fmlaLink="M14" fmlaRange="data!$K$1:$K$10" sel="1" val="0"/>
</file>

<file path=xl/ctrlProps/ctrlProp62.xml><?xml version="1.0" encoding="utf-8"?>
<formControlPr xmlns="http://schemas.microsoft.com/office/spreadsheetml/2009/9/main" objectType="CheckBox" fmlaLink="calc!M5" lockText="1"/>
</file>

<file path=xl/ctrlProps/ctrlProp63.xml><?xml version="1.0" encoding="utf-8"?>
<formControlPr xmlns="http://schemas.microsoft.com/office/spreadsheetml/2009/9/main" objectType="Drop" dropStyle="combo" dx="16" fmlaLink="H16" fmlaRange="data!$C$1:$C$6" sel="1" val="0"/>
</file>

<file path=xl/ctrlProps/ctrlProp64.xml><?xml version="1.0" encoding="utf-8"?>
<formControlPr xmlns="http://schemas.microsoft.com/office/spreadsheetml/2009/9/main" objectType="Drop" dropLines="15" dropStyle="combo" dx="16" fmlaLink="J16" fmlaRange="data!$F$1:$F$13" sel="1" val="0"/>
</file>

<file path=xl/ctrlProps/ctrlProp65.xml><?xml version="1.0" encoding="utf-8"?>
<formControlPr xmlns="http://schemas.microsoft.com/office/spreadsheetml/2009/9/main" objectType="Drop" dropLines="40" dropStyle="combo" dx="16" fmlaLink="K16" fmlaRange="data!$G$1:$G$32" sel="1" val="0"/>
</file>

<file path=xl/ctrlProps/ctrlProp66.xml><?xml version="1.0" encoding="utf-8"?>
<formControlPr xmlns="http://schemas.microsoft.com/office/spreadsheetml/2009/9/main" objectType="Drop" dropStyle="combo" dx="16" fmlaLink="H17" fmlaRange="data!$L$1:$L$3" sel="1" val="0"/>
</file>

<file path=xl/ctrlProps/ctrlProp67.xml><?xml version="1.0" encoding="utf-8"?>
<formControlPr xmlns="http://schemas.microsoft.com/office/spreadsheetml/2009/9/main" objectType="Drop" dropStyle="combo" dx="16" fmlaLink="K17" fmlaRange="data!$J$1:$J$6" sel="1" val="0"/>
</file>

<file path=xl/ctrlProps/ctrlProp68.xml><?xml version="1.0" encoding="utf-8"?>
<formControlPr xmlns="http://schemas.microsoft.com/office/spreadsheetml/2009/9/main" objectType="Drop" dropLines="10" dropStyle="combo" dx="16" fmlaLink="M17" fmlaRange="data!$K$1:$K$10" sel="1" val="0"/>
</file>

<file path=xl/ctrlProps/ctrlProp69.xml><?xml version="1.0" encoding="utf-8"?>
<formControlPr xmlns="http://schemas.microsoft.com/office/spreadsheetml/2009/9/main" objectType="CheckBox" fmlaLink="calc!$M$6" lockText="1"/>
</file>

<file path=xl/ctrlProps/ctrlProp7.xml><?xml version="1.0" encoding="utf-8"?>
<formControlPr xmlns="http://schemas.microsoft.com/office/spreadsheetml/2009/9/main" objectType="Drop" dropStyle="combo" dx="16" fmlaLink="$B$14" fmlaRange="data!$P$2:$P$3" sel="1" val="0"/>
</file>

<file path=xl/ctrlProps/ctrlProp70.xml><?xml version="1.0" encoding="utf-8"?>
<formControlPr xmlns="http://schemas.microsoft.com/office/spreadsheetml/2009/9/main" objectType="Drop" dropStyle="combo" dx="16" fmlaLink="H19" fmlaRange="data!$C$1:$C$6" sel="1" val="0"/>
</file>

<file path=xl/ctrlProps/ctrlProp71.xml><?xml version="1.0" encoding="utf-8"?>
<formControlPr xmlns="http://schemas.microsoft.com/office/spreadsheetml/2009/9/main" objectType="Drop" dropLines="15" dropStyle="combo" dx="16" fmlaLink="J19" fmlaRange="data!$F$1:$F$13" sel="1" val="0"/>
</file>

<file path=xl/ctrlProps/ctrlProp72.xml><?xml version="1.0" encoding="utf-8"?>
<formControlPr xmlns="http://schemas.microsoft.com/office/spreadsheetml/2009/9/main" objectType="Drop" dropLines="40" dropStyle="combo" dx="16" fmlaLink="K19" fmlaRange="data!$G$1:$G$32" sel="1" val="0"/>
</file>

<file path=xl/ctrlProps/ctrlProp73.xml><?xml version="1.0" encoding="utf-8"?>
<formControlPr xmlns="http://schemas.microsoft.com/office/spreadsheetml/2009/9/main" objectType="Drop" dropStyle="combo" dx="16" fmlaLink="H20" fmlaRange="data!$L$1:$L$3" sel="1" val="0"/>
</file>

<file path=xl/ctrlProps/ctrlProp74.xml><?xml version="1.0" encoding="utf-8"?>
<formControlPr xmlns="http://schemas.microsoft.com/office/spreadsheetml/2009/9/main" objectType="Drop" dropStyle="combo" dx="16" fmlaLink="K20" fmlaRange="data!$J$1:$J$6" sel="1" val="0"/>
</file>

<file path=xl/ctrlProps/ctrlProp75.xml><?xml version="1.0" encoding="utf-8"?>
<formControlPr xmlns="http://schemas.microsoft.com/office/spreadsheetml/2009/9/main" objectType="Drop" dropLines="10" dropStyle="combo" dx="16" fmlaLink="M20" fmlaRange="data!$K$1:$K$10" sel="1" val="0"/>
</file>

<file path=xl/ctrlProps/ctrlProp76.xml><?xml version="1.0" encoding="utf-8"?>
<formControlPr xmlns="http://schemas.microsoft.com/office/spreadsheetml/2009/9/main" objectType="CheckBox" fmlaLink="calc!$M$7" lockText="1"/>
</file>

<file path=xl/ctrlProps/ctrlProp77.xml><?xml version="1.0" encoding="utf-8"?>
<formControlPr xmlns="http://schemas.microsoft.com/office/spreadsheetml/2009/9/main" objectType="Drop" dropStyle="combo" dx="16" fmlaLink="H22" fmlaRange="data!$C$1:$C$6" sel="1" val="0"/>
</file>

<file path=xl/ctrlProps/ctrlProp78.xml><?xml version="1.0" encoding="utf-8"?>
<formControlPr xmlns="http://schemas.microsoft.com/office/spreadsheetml/2009/9/main" objectType="Drop" dropLines="15" dropStyle="combo" dx="16" fmlaLink="J22" fmlaRange="data!$F$1:$F$13" sel="1" val="0"/>
</file>

<file path=xl/ctrlProps/ctrlProp79.xml><?xml version="1.0" encoding="utf-8"?>
<formControlPr xmlns="http://schemas.microsoft.com/office/spreadsheetml/2009/9/main" objectType="Drop" dropLines="40" dropStyle="combo" dx="16" fmlaLink="K22" fmlaRange="data!$G$1:$G$32" sel="1" val="0"/>
</file>

<file path=xl/ctrlProps/ctrlProp8.xml><?xml version="1.0" encoding="utf-8"?>
<formControlPr xmlns="http://schemas.microsoft.com/office/spreadsheetml/2009/9/main" objectType="Drop" dropStyle="combo" dx="16" fmlaLink="$C$3" fmlaRange="data!$H$1:$H$6" sel="1" val="0"/>
</file>

<file path=xl/ctrlProps/ctrlProp80.xml><?xml version="1.0" encoding="utf-8"?>
<formControlPr xmlns="http://schemas.microsoft.com/office/spreadsheetml/2009/9/main" objectType="Drop" dropStyle="combo" dx="16" fmlaLink="H23" fmlaRange="data!$L$1:$L$3" sel="1" val="0"/>
</file>

<file path=xl/ctrlProps/ctrlProp81.xml><?xml version="1.0" encoding="utf-8"?>
<formControlPr xmlns="http://schemas.microsoft.com/office/spreadsheetml/2009/9/main" objectType="Drop" dropStyle="combo" dx="16" fmlaLink="K23" fmlaRange="data!$J$1:$J$6" sel="1" val="0"/>
</file>

<file path=xl/ctrlProps/ctrlProp82.xml><?xml version="1.0" encoding="utf-8"?>
<formControlPr xmlns="http://schemas.microsoft.com/office/spreadsheetml/2009/9/main" objectType="Drop" dropLines="10" dropStyle="combo" dx="16" fmlaLink="M23" fmlaRange="data!$K$1:$K$10" sel="1" val="0"/>
</file>

<file path=xl/ctrlProps/ctrlProp83.xml><?xml version="1.0" encoding="utf-8"?>
<formControlPr xmlns="http://schemas.microsoft.com/office/spreadsheetml/2009/9/main" objectType="CheckBox" fmlaLink="calc!$M$8" lockText="1"/>
</file>

<file path=xl/ctrlProps/ctrlProp84.xml><?xml version="1.0" encoding="utf-8"?>
<formControlPr xmlns="http://schemas.microsoft.com/office/spreadsheetml/2009/9/main" objectType="Drop" dropStyle="combo" dx="16" fmlaLink="H25" fmlaRange="data!$C$1:$C$6" sel="1" val="0"/>
</file>

<file path=xl/ctrlProps/ctrlProp85.xml><?xml version="1.0" encoding="utf-8"?>
<formControlPr xmlns="http://schemas.microsoft.com/office/spreadsheetml/2009/9/main" objectType="Drop" dropLines="15" dropStyle="combo" dx="16" fmlaLink="J25" fmlaRange="data!$F$1:$F$13" sel="1" val="0"/>
</file>

<file path=xl/ctrlProps/ctrlProp86.xml><?xml version="1.0" encoding="utf-8"?>
<formControlPr xmlns="http://schemas.microsoft.com/office/spreadsheetml/2009/9/main" objectType="Drop" dropLines="40" dropStyle="combo" dx="16" fmlaLink="K25" fmlaRange="data!$G$1:$G$32" sel="1" val="0"/>
</file>

<file path=xl/ctrlProps/ctrlProp87.xml><?xml version="1.0" encoding="utf-8"?>
<formControlPr xmlns="http://schemas.microsoft.com/office/spreadsheetml/2009/9/main" objectType="Drop" dropStyle="combo" dx="16" fmlaLink="H26" fmlaRange="data!$L$1:$L$3" sel="1" val="0"/>
</file>

<file path=xl/ctrlProps/ctrlProp88.xml><?xml version="1.0" encoding="utf-8"?>
<formControlPr xmlns="http://schemas.microsoft.com/office/spreadsheetml/2009/9/main" objectType="Drop" dropStyle="combo" dx="16" fmlaLink="K26" fmlaRange="data!$J$1:$J$6" sel="1" val="0"/>
</file>

<file path=xl/ctrlProps/ctrlProp89.xml><?xml version="1.0" encoding="utf-8"?>
<formControlPr xmlns="http://schemas.microsoft.com/office/spreadsheetml/2009/9/main" objectType="Drop" dropLines="10" dropStyle="combo" dx="16" fmlaLink="M26" fmlaRange="data!$K$1:$K$10" sel="1" val="0"/>
</file>

<file path=xl/ctrlProps/ctrlProp9.xml><?xml version="1.0" encoding="utf-8"?>
<formControlPr xmlns="http://schemas.microsoft.com/office/spreadsheetml/2009/9/main" objectType="Spin" dx="22" fmlaLink="$J$4" max="31" page="10" val="0"/>
</file>

<file path=xl/ctrlProps/ctrlProp90.xml><?xml version="1.0" encoding="utf-8"?>
<formControlPr xmlns="http://schemas.microsoft.com/office/spreadsheetml/2009/9/main" objectType="CheckBox" fmlaLink="calc!$M$9" lockText="1"/>
</file>

<file path=xl/ctrlProps/ctrlProp91.xml><?xml version="1.0" encoding="utf-8"?>
<formControlPr xmlns="http://schemas.microsoft.com/office/spreadsheetml/2009/9/main" objectType="Drop" dropStyle="combo" dx="16" fmlaLink="H28" fmlaRange="data!$C$1:$C$6" sel="1" val="0"/>
</file>

<file path=xl/ctrlProps/ctrlProp92.xml><?xml version="1.0" encoding="utf-8"?>
<formControlPr xmlns="http://schemas.microsoft.com/office/spreadsheetml/2009/9/main" objectType="Drop" dropLines="15" dropStyle="combo" dx="16" fmlaLink="J28" fmlaRange="data!$F$1:$F$13" sel="1" val="0"/>
</file>

<file path=xl/ctrlProps/ctrlProp93.xml><?xml version="1.0" encoding="utf-8"?>
<formControlPr xmlns="http://schemas.microsoft.com/office/spreadsheetml/2009/9/main" objectType="Drop" dropLines="40" dropStyle="combo" dx="16" fmlaLink="K28" fmlaRange="data!$G$1:$G$32" sel="1" val="0"/>
</file>

<file path=xl/ctrlProps/ctrlProp94.xml><?xml version="1.0" encoding="utf-8"?>
<formControlPr xmlns="http://schemas.microsoft.com/office/spreadsheetml/2009/9/main" objectType="Drop" dropStyle="combo" dx="16" fmlaLink="H29" fmlaRange="data!$L$1:$L$3" sel="1" val="0"/>
</file>

<file path=xl/ctrlProps/ctrlProp95.xml><?xml version="1.0" encoding="utf-8"?>
<formControlPr xmlns="http://schemas.microsoft.com/office/spreadsheetml/2009/9/main" objectType="Drop" dropStyle="combo" dx="16" fmlaLink="K29" fmlaRange="data!$J$1:$J$6" sel="1" val="0"/>
</file>

<file path=xl/ctrlProps/ctrlProp96.xml><?xml version="1.0" encoding="utf-8"?>
<formControlPr xmlns="http://schemas.microsoft.com/office/spreadsheetml/2009/9/main" objectType="Drop" dropLines="10" dropStyle="combo" dx="16" fmlaLink="M29" fmlaRange="data!$K$1:$K$10" sel="1" val="0"/>
</file>

<file path=xl/ctrlProps/ctrlProp97.xml><?xml version="1.0" encoding="utf-8"?>
<formControlPr xmlns="http://schemas.microsoft.com/office/spreadsheetml/2009/9/main" objectType="CheckBox" fmlaLink="calc!$M$10" lockText="1"/>
</file>

<file path=xl/ctrlProps/ctrlProp98.xml><?xml version="1.0" encoding="utf-8"?>
<formControlPr xmlns="http://schemas.microsoft.com/office/spreadsheetml/2009/9/main" objectType="Drop" dropStyle="combo" dx="16" fmlaLink="H31" fmlaRange="data!$C$1:$C$6" sel="1" val="0"/>
</file>

<file path=xl/ctrlProps/ctrlProp99.xml><?xml version="1.0" encoding="utf-8"?>
<formControlPr xmlns="http://schemas.microsoft.com/office/spreadsheetml/2009/9/main" objectType="Drop" dropLines="15" dropStyle="combo" dx="16" fmlaLink="J31" fmlaRange="data!$F$1:$F$13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</xdr:row>
          <xdr:rowOff>28575</xdr:rowOff>
        </xdr:from>
        <xdr:to>
          <xdr:col>1</xdr:col>
          <xdr:colOff>1247775</xdr:colOff>
          <xdr:row>2</xdr:row>
          <xdr:rowOff>257175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47625</xdr:rowOff>
        </xdr:from>
        <xdr:to>
          <xdr:col>3</xdr:col>
          <xdr:colOff>457200</xdr:colOff>
          <xdr:row>4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現住所と同じ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</xdr:rowOff>
        </xdr:from>
        <xdr:to>
          <xdr:col>2</xdr:col>
          <xdr:colOff>647700</xdr:colOff>
          <xdr:row>8</xdr:row>
          <xdr:rowOff>257175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8</xdr:row>
          <xdr:rowOff>19050</xdr:rowOff>
        </xdr:from>
        <xdr:to>
          <xdr:col>4</xdr:col>
          <xdr:colOff>666750</xdr:colOff>
          <xdr:row>8</xdr:row>
          <xdr:rowOff>247650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19050</xdr:rowOff>
        </xdr:from>
        <xdr:to>
          <xdr:col>5</xdr:col>
          <xdr:colOff>657225</xdr:colOff>
          <xdr:row>8</xdr:row>
          <xdr:rowOff>257175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19050</xdr:rowOff>
        </xdr:from>
        <xdr:to>
          <xdr:col>3</xdr:col>
          <xdr:colOff>657225</xdr:colOff>
          <xdr:row>8</xdr:row>
          <xdr:rowOff>257175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19050</xdr:rowOff>
        </xdr:from>
        <xdr:to>
          <xdr:col>4</xdr:col>
          <xdr:colOff>38100</xdr:colOff>
          <xdr:row>13</xdr:row>
          <xdr:rowOff>257175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</xdr:row>
          <xdr:rowOff>19050</xdr:rowOff>
        </xdr:from>
        <xdr:to>
          <xdr:col>6</xdr:col>
          <xdr:colOff>809625</xdr:colOff>
          <xdr:row>2</xdr:row>
          <xdr:rowOff>266700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1419225</xdr:colOff>
      <xdr:row>1</xdr:row>
      <xdr:rowOff>95250</xdr:rowOff>
    </xdr:from>
    <xdr:to>
      <xdr:col>8</xdr:col>
      <xdr:colOff>942974</xdr:colOff>
      <xdr:row>3</xdr:row>
      <xdr:rowOff>200025</xdr:rowOff>
    </xdr:to>
    <xdr:sp macro="" textlink="">
      <xdr:nvSpPr>
        <xdr:cNvPr id="4" name="矢印: 上向き折線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962525" y="381000"/>
          <a:ext cx="1181099" cy="676275"/>
        </a:xfrm>
        <a:prstGeom prst="bentUpArrow">
          <a:avLst>
            <a:gd name="adj1" fmla="val 20774"/>
            <a:gd name="adj2" fmla="val 22183"/>
            <a:gd name="adj3" fmla="val 33451"/>
          </a:avLst>
        </a:prstGeom>
        <a:solidFill>
          <a:schemeClr val="tx1">
            <a:lumMod val="95000"/>
            <a:lumOff val="5000"/>
          </a:schemeClr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3</xdr:row>
          <xdr:rowOff>28575</xdr:rowOff>
        </xdr:from>
        <xdr:to>
          <xdr:col>11</xdr:col>
          <xdr:colOff>133350</xdr:colOff>
          <xdr:row>3</xdr:row>
          <xdr:rowOff>219075</xdr:rowOff>
        </xdr:to>
        <xdr:sp macro="" textlink="">
          <xdr:nvSpPr>
            <xdr:cNvPr id="4097" name="Spinner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4</xdr:row>
          <xdr:rowOff>28575</xdr:rowOff>
        </xdr:from>
        <xdr:to>
          <xdr:col>11</xdr:col>
          <xdr:colOff>133350</xdr:colOff>
          <xdr:row>4</xdr:row>
          <xdr:rowOff>219075</xdr:rowOff>
        </xdr:to>
        <xdr:sp macro="" textlink="">
          <xdr:nvSpPr>
            <xdr:cNvPr id="4098" name="Spinner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5</xdr:row>
          <xdr:rowOff>28575</xdr:rowOff>
        </xdr:from>
        <xdr:to>
          <xdr:col>11</xdr:col>
          <xdr:colOff>133350</xdr:colOff>
          <xdr:row>5</xdr:row>
          <xdr:rowOff>219075</xdr:rowOff>
        </xdr:to>
        <xdr:sp macro="" textlink="">
          <xdr:nvSpPr>
            <xdr:cNvPr id="4099" name="Spinner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6</xdr:row>
          <xdr:rowOff>28575</xdr:rowOff>
        </xdr:from>
        <xdr:to>
          <xdr:col>11</xdr:col>
          <xdr:colOff>133350</xdr:colOff>
          <xdr:row>6</xdr:row>
          <xdr:rowOff>219075</xdr:rowOff>
        </xdr:to>
        <xdr:sp macro="" textlink="">
          <xdr:nvSpPr>
            <xdr:cNvPr id="4100" name="Spinner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7</xdr:row>
          <xdr:rowOff>28575</xdr:rowOff>
        </xdr:from>
        <xdr:to>
          <xdr:col>11</xdr:col>
          <xdr:colOff>133350</xdr:colOff>
          <xdr:row>7</xdr:row>
          <xdr:rowOff>219075</xdr:rowOff>
        </xdr:to>
        <xdr:sp macro="" textlink="">
          <xdr:nvSpPr>
            <xdr:cNvPr id="4101" name="Spinner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8</xdr:row>
          <xdr:rowOff>28575</xdr:rowOff>
        </xdr:from>
        <xdr:to>
          <xdr:col>11</xdr:col>
          <xdr:colOff>133350</xdr:colOff>
          <xdr:row>8</xdr:row>
          <xdr:rowOff>219075</xdr:rowOff>
        </xdr:to>
        <xdr:sp macro="" textlink="">
          <xdr:nvSpPr>
            <xdr:cNvPr id="4102" name="Spinner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9</xdr:row>
          <xdr:rowOff>28575</xdr:rowOff>
        </xdr:from>
        <xdr:to>
          <xdr:col>11</xdr:col>
          <xdr:colOff>133350</xdr:colOff>
          <xdr:row>9</xdr:row>
          <xdr:rowOff>219075</xdr:rowOff>
        </xdr:to>
        <xdr:sp macro="" textlink="">
          <xdr:nvSpPr>
            <xdr:cNvPr id="4103" name="Spinner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10</xdr:row>
          <xdr:rowOff>28575</xdr:rowOff>
        </xdr:from>
        <xdr:to>
          <xdr:col>11</xdr:col>
          <xdr:colOff>133350</xdr:colOff>
          <xdr:row>10</xdr:row>
          <xdr:rowOff>219075</xdr:rowOff>
        </xdr:to>
        <xdr:sp macro="" textlink="">
          <xdr:nvSpPr>
            <xdr:cNvPr id="4104" name="Spinner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11</xdr:row>
          <xdr:rowOff>28575</xdr:rowOff>
        </xdr:from>
        <xdr:to>
          <xdr:col>11</xdr:col>
          <xdr:colOff>133350</xdr:colOff>
          <xdr:row>11</xdr:row>
          <xdr:rowOff>219075</xdr:rowOff>
        </xdr:to>
        <xdr:sp macro="" textlink="">
          <xdr:nvSpPr>
            <xdr:cNvPr id="4105" name="Spinner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12</xdr:row>
          <xdr:rowOff>28575</xdr:rowOff>
        </xdr:from>
        <xdr:to>
          <xdr:col>11</xdr:col>
          <xdr:colOff>133350</xdr:colOff>
          <xdr:row>12</xdr:row>
          <xdr:rowOff>219075</xdr:rowOff>
        </xdr:to>
        <xdr:sp macro="" textlink="">
          <xdr:nvSpPr>
            <xdr:cNvPr id="4106" name="Spinner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28575</xdr:rowOff>
        </xdr:from>
        <xdr:to>
          <xdr:col>11</xdr:col>
          <xdr:colOff>133350</xdr:colOff>
          <xdr:row>13</xdr:row>
          <xdr:rowOff>219075</xdr:rowOff>
        </xdr:to>
        <xdr:sp macro="" textlink="">
          <xdr:nvSpPr>
            <xdr:cNvPr id="4107" name="Spinner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14</xdr:row>
          <xdr:rowOff>28575</xdr:rowOff>
        </xdr:from>
        <xdr:to>
          <xdr:col>11</xdr:col>
          <xdr:colOff>133350</xdr:colOff>
          <xdr:row>14</xdr:row>
          <xdr:rowOff>219075</xdr:rowOff>
        </xdr:to>
        <xdr:sp macro="" textlink="">
          <xdr:nvSpPr>
            <xdr:cNvPr id="4108" name="Spinner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800100</xdr:colOff>
          <xdr:row>12</xdr:row>
          <xdr:rowOff>28575</xdr:rowOff>
        </xdr:from>
        <xdr:to>
          <xdr:col>5</xdr:col>
          <xdr:colOff>342900</xdr:colOff>
          <xdr:row>12</xdr:row>
          <xdr:rowOff>247650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17</xdr:row>
          <xdr:rowOff>9525</xdr:rowOff>
        </xdr:from>
        <xdr:to>
          <xdr:col>11</xdr:col>
          <xdr:colOff>0</xdr:colOff>
          <xdr:row>17</xdr:row>
          <xdr:rowOff>247650</xdr:rowOff>
        </xdr:to>
        <xdr:sp macro="" textlink="">
          <xdr:nvSpPr>
            <xdr:cNvPr id="5122" name="Spinner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14</xdr:row>
          <xdr:rowOff>9525</xdr:rowOff>
        </xdr:from>
        <xdr:to>
          <xdr:col>11</xdr:col>
          <xdr:colOff>0</xdr:colOff>
          <xdr:row>14</xdr:row>
          <xdr:rowOff>247650</xdr:rowOff>
        </xdr:to>
        <xdr:sp macro="" textlink="">
          <xdr:nvSpPr>
            <xdr:cNvPr id="5123" name="Spinner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457200</xdr:colOff>
          <xdr:row>20</xdr:row>
          <xdr:rowOff>9525</xdr:rowOff>
        </xdr:from>
        <xdr:to>
          <xdr:col>11</xdr:col>
          <xdr:colOff>0</xdr:colOff>
          <xdr:row>20</xdr:row>
          <xdr:rowOff>247650</xdr:rowOff>
        </xdr:to>
        <xdr:sp macro="" textlink="">
          <xdr:nvSpPr>
            <xdr:cNvPr id="5124" name="Spinner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0</xdr:rowOff>
        </xdr:from>
        <xdr:to>
          <xdr:col>5</xdr:col>
          <xdr:colOff>638175</xdr:colOff>
          <xdr:row>13</xdr:row>
          <xdr:rowOff>238125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0</xdr:rowOff>
        </xdr:from>
        <xdr:to>
          <xdr:col>7</xdr:col>
          <xdr:colOff>561975</xdr:colOff>
          <xdr:row>13</xdr:row>
          <xdr:rowOff>238125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13</xdr:row>
          <xdr:rowOff>0</xdr:rowOff>
        </xdr:from>
        <xdr:to>
          <xdr:col>8</xdr:col>
          <xdr:colOff>561975</xdr:colOff>
          <xdr:row>13</xdr:row>
          <xdr:rowOff>238125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16</xdr:row>
          <xdr:rowOff>0</xdr:rowOff>
        </xdr:from>
        <xdr:to>
          <xdr:col>5</xdr:col>
          <xdr:colOff>638175</xdr:colOff>
          <xdr:row>16</xdr:row>
          <xdr:rowOff>238125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0</xdr:rowOff>
        </xdr:from>
        <xdr:to>
          <xdr:col>7</xdr:col>
          <xdr:colOff>561975</xdr:colOff>
          <xdr:row>16</xdr:row>
          <xdr:rowOff>238125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0</xdr:rowOff>
        </xdr:from>
        <xdr:to>
          <xdr:col>8</xdr:col>
          <xdr:colOff>552450</xdr:colOff>
          <xdr:row>16</xdr:row>
          <xdr:rowOff>238125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19</xdr:row>
          <xdr:rowOff>0</xdr:rowOff>
        </xdr:from>
        <xdr:to>
          <xdr:col>5</xdr:col>
          <xdr:colOff>638175</xdr:colOff>
          <xdr:row>19</xdr:row>
          <xdr:rowOff>238125</xdr:rowOff>
        </xdr:to>
        <xdr:sp macro="" textlink="">
          <xdr:nvSpPr>
            <xdr:cNvPr id="5137" name="Drop Down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18</xdr:row>
          <xdr:rowOff>247650</xdr:rowOff>
        </xdr:from>
        <xdr:to>
          <xdr:col>7</xdr:col>
          <xdr:colOff>561975</xdr:colOff>
          <xdr:row>19</xdr:row>
          <xdr:rowOff>238125</xdr:rowOff>
        </xdr:to>
        <xdr:sp macro="" textlink="">
          <xdr:nvSpPr>
            <xdr:cNvPr id="5138" name="Drop Down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18</xdr:row>
          <xdr:rowOff>247650</xdr:rowOff>
        </xdr:from>
        <xdr:to>
          <xdr:col>8</xdr:col>
          <xdr:colOff>552450</xdr:colOff>
          <xdr:row>19</xdr:row>
          <xdr:rowOff>238125</xdr:rowOff>
        </xdr:to>
        <xdr:sp macro="" textlink="">
          <xdr:nvSpPr>
            <xdr:cNvPr id="5139" name="Drop Down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13</xdr:row>
          <xdr:rowOff>28575</xdr:rowOff>
        </xdr:from>
        <xdr:to>
          <xdr:col>7</xdr:col>
          <xdr:colOff>0</xdr:colOff>
          <xdr:row>13</xdr:row>
          <xdr:rowOff>209550</xdr:rowOff>
        </xdr:to>
        <xdr:sp macro="" textlink="">
          <xdr:nvSpPr>
            <xdr:cNvPr id="5143" name="Label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16</xdr:row>
          <xdr:rowOff>28575</xdr:rowOff>
        </xdr:from>
        <xdr:to>
          <xdr:col>7</xdr:col>
          <xdr:colOff>0</xdr:colOff>
          <xdr:row>16</xdr:row>
          <xdr:rowOff>209550</xdr:rowOff>
        </xdr:to>
        <xdr:sp macro="" textlink="">
          <xdr:nvSpPr>
            <xdr:cNvPr id="5144" name="Label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19</xdr:row>
          <xdr:rowOff>28575</xdr:rowOff>
        </xdr:from>
        <xdr:to>
          <xdr:col>7</xdr:col>
          <xdr:colOff>0</xdr:colOff>
          <xdr:row>19</xdr:row>
          <xdr:rowOff>209550</xdr:rowOff>
        </xdr:to>
        <xdr:sp macro="" textlink="">
          <xdr:nvSpPr>
            <xdr:cNvPr id="5145" name="Label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</xdr:row>
          <xdr:rowOff>47625</xdr:rowOff>
        </xdr:from>
        <xdr:to>
          <xdr:col>4</xdr:col>
          <xdr:colOff>866775</xdr:colOff>
          <xdr:row>3</xdr:row>
          <xdr:rowOff>342900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4</xdr:row>
          <xdr:rowOff>47625</xdr:rowOff>
        </xdr:from>
        <xdr:to>
          <xdr:col>4</xdr:col>
          <xdr:colOff>866775</xdr:colOff>
          <xdr:row>4</xdr:row>
          <xdr:rowOff>342900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</xdr:row>
          <xdr:rowOff>47625</xdr:rowOff>
        </xdr:from>
        <xdr:to>
          <xdr:col>4</xdr:col>
          <xdr:colOff>866775</xdr:colOff>
          <xdr:row>5</xdr:row>
          <xdr:rowOff>342900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</xdr:row>
          <xdr:rowOff>47625</xdr:rowOff>
        </xdr:from>
        <xdr:to>
          <xdr:col>4</xdr:col>
          <xdr:colOff>866775</xdr:colOff>
          <xdr:row>6</xdr:row>
          <xdr:rowOff>342900</xdr:rowOff>
        </xdr:to>
        <xdr:sp macro="" textlink="">
          <xdr:nvSpPr>
            <xdr:cNvPr id="6148" name="Drop Down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</xdr:row>
          <xdr:rowOff>47625</xdr:rowOff>
        </xdr:from>
        <xdr:to>
          <xdr:col>6</xdr:col>
          <xdr:colOff>666750</xdr:colOff>
          <xdr:row>3</xdr:row>
          <xdr:rowOff>342900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4</xdr:row>
          <xdr:rowOff>47625</xdr:rowOff>
        </xdr:from>
        <xdr:to>
          <xdr:col>6</xdr:col>
          <xdr:colOff>666750</xdr:colOff>
          <xdr:row>4</xdr:row>
          <xdr:rowOff>342900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5</xdr:row>
          <xdr:rowOff>47625</xdr:rowOff>
        </xdr:from>
        <xdr:to>
          <xdr:col>6</xdr:col>
          <xdr:colOff>666750</xdr:colOff>
          <xdr:row>5</xdr:row>
          <xdr:rowOff>342900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6</xdr:row>
          <xdr:rowOff>47625</xdr:rowOff>
        </xdr:from>
        <xdr:to>
          <xdr:col>6</xdr:col>
          <xdr:colOff>666750</xdr:colOff>
          <xdr:row>6</xdr:row>
          <xdr:rowOff>342900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</xdr:row>
          <xdr:rowOff>47625</xdr:rowOff>
        </xdr:from>
        <xdr:to>
          <xdr:col>5</xdr:col>
          <xdr:colOff>666750</xdr:colOff>
          <xdr:row>3</xdr:row>
          <xdr:rowOff>342900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47625</xdr:rowOff>
        </xdr:from>
        <xdr:to>
          <xdr:col>5</xdr:col>
          <xdr:colOff>666750</xdr:colOff>
          <xdr:row>4</xdr:row>
          <xdr:rowOff>342900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47625</xdr:rowOff>
        </xdr:from>
        <xdr:to>
          <xdr:col>5</xdr:col>
          <xdr:colOff>666750</xdr:colOff>
          <xdr:row>5</xdr:row>
          <xdr:rowOff>342900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47625</xdr:rowOff>
        </xdr:from>
        <xdr:to>
          <xdr:col>5</xdr:col>
          <xdr:colOff>666750</xdr:colOff>
          <xdr:row>6</xdr:row>
          <xdr:rowOff>342900</xdr:rowOff>
        </xdr:to>
        <xdr:sp macro="" textlink="">
          <xdr:nvSpPr>
            <xdr:cNvPr id="6158" name="Drop Down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</xdr:row>
          <xdr:rowOff>19050</xdr:rowOff>
        </xdr:from>
        <xdr:to>
          <xdr:col>7</xdr:col>
          <xdr:colOff>647700</xdr:colOff>
          <xdr:row>6</xdr:row>
          <xdr:rowOff>257175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9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</xdr:row>
          <xdr:rowOff>19050</xdr:rowOff>
        </xdr:from>
        <xdr:to>
          <xdr:col>9</xdr:col>
          <xdr:colOff>666750</xdr:colOff>
          <xdr:row>6</xdr:row>
          <xdr:rowOff>247650</xdr:rowOff>
        </xdr:to>
        <xdr:sp macro="" textlink="">
          <xdr:nvSpPr>
            <xdr:cNvPr id="16386" name="Drop Down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9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</xdr:row>
          <xdr:rowOff>19050</xdr:rowOff>
        </xdr:from>
        <xdr:to>
          <xdr:col>10</xdr:col>
          <xdr:colOff>685800</xdr:colOff>
          <xdr:row>6</xdr:row>
          <xdr:rowOff>257175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9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</xdr:row>
          <xdr:rowOff>28575</xdr:rowOff>
        </xdr:from>
        <xdr:to>
          <xdr:col>8</xdr:col>
          <xdr:colOff>257175</xdr:colOff>
          <xdr:row>7</xdr:row>
          <xdr:rowOff>266700</xdr:rowOff>
        </xdr:to>
        <xdr:sp macro="" textlink="">
          <xdr:nvSpPr>
            <xdr:cNvPr id="16388" name="Drop Down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9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</xdr:row>
          <xdr:rowOff>28575</xdr:rowOff>
        </xdr:from>
        <xdr:to>
          <xdr:col>11</xdr:col>
          <xdr:colOff>466725</xdr:colOff>
          <xdr:row>7</xdr:row>
          <xdr:rowOff>266700</xdr:rowOff>
        </xdr:to>
        <xdr:sp macro="" textlink="">
          <xdr:nvSpPr>
            <xdr:cNvPr id="16389" name="Drop Down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9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7</xdr:row>
          <xdr:rowOff>28575</xdr:rowOff>
        </xdr:from>
        <xdr:to>
          <xdr:col>12</xdr:col>
          <xdr:colOff>685800</xdr:colOff>
          <xdr:row>7</xdr:row>
          <xdr:rowOff>266700</xdr:rowOff>
        </xdr:to>
        <xdr:sp macro="" textlink="">
          <xdr:nvSpPr>
            <xdr:cNvPr id="16390" name="Drop Down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9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8</xdr:row>
          <xdr:rowOff>19050</xdr:rowOff>
        </xdr:from>
        <xdr:to>
          <xdr:col>6</xdr:col>
          <xdr:colOff>704850</xdr:colOff>
          <xdr:row>8</xdr:row>
          <xdr:rowOff>257175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:a16="http://schemas.microsoft.com/office/drawing/2014/main" id="{00000000-0008-0000-09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</xdr:row>
          <xdr:rowOff>19050</xdr:rowOff>
        </xdr:from>
        <xdr:to>
          <xdr:col>7</xdr:col>
          <xdr:colOff>647700</xdr:colOff>
          <xdr:row>12</xdr:row>
          <xdr:rowOff>266700</xdr:rowOff>
        </xdr:to>
        <xdr:sp macro="" textlink="">
          <xdr:nvSpPr>
            <xdr:cNvPr id="16434" name="Drop Down 50" hidden="1">
              <a:extLst>
                <a:ext uri="{63B3BB69-23CF-44E3-9099-C40C66FF867C}">
                  <a14:compatExt spid="_x0000_s16434"/>
                </a:ext>
                <a:ext uri="{FF2B5EF4-FFF2-40B4-BE49-F238E27FC236}">
                  <a16:creationId xmlns:a16="http://schemas.microsoft.com/office/drawing/2014/main" id="{00000000-0008-0000-0900-00003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19050</xdr:rowOff>
        </xdr:from>
        <xdr:to>
          <xdr:col>9</xdr:col>
          <xdr:colOff>666750</xdr:colOff>
          <xdr:row>12</xdr:row>
          <xdr:rowOff>257175</xdr:rowOff>
        </xdr:to>
        <xdr:sp macro="" textlink="">
          <xdr:nvSpPr>
            <xdr:cNvPr id="16435" name="Drop Down 51" hidden="1">
              <a:extLst>
                <a:ext uri="{63B3BB69-23CF-44E3-9099-C40C66FF867C}">
                  <a14:compatExt spid="_x0000_s16435"/>
                </a:ext>
                <a:ext uri="{FF2B5EF4-FFF2-40B4-BE49-F238E27FC236}">
                  <a16:creationId xmlns:a16="http://schemas.microsoft.com/office/drawing/2014/main" id="{00000000-0008-0000-0900-00003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</xdr:row>
          <xdr:rowOff>19050</xdr:rowOff>
        </xdr:from>
        <xdr:to>
          <xdr:col>10</xdr:col>
          <xdr:colOff>676275</xdr:colOff>
          <xdr:row>12</xdr:row>
          <xdr:rowOff>266700</xdr:rowOff>
        </xdr:to>
        <xdr:sp macro="" textlink="">
          <xdr:nvSpPr>
            <xdr:cNvPr id="16436" name="Drop Down 52" hidden="1">
              <a:extLst>
                <a:ext uri="{63B3BB69-23CF-44E3-9099-C40C66FF867C}">
                  <a14:compatExt spid="_x0000_s16436"/>
                </a:ext>
                <a:ext uri="{FF2B5EF4-FFF2-40B4-BE49-F238E27FC236}">
                  <a16:creationId xmlns:a16="http://schemas.microsoft.com/office/drawing/2014/main" id="{00000000-0008-0000-0900-00003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28575</xdr:rowOff>
        </xdr:from>
        <xdr:to>
          <xdr:col>8</xdr:col>
          <xdr:colOff>257175</xdr:colOff>
          <xdr:row>13</xdr:row>
          <xdr:rowOff>266700</xdr:rowOff>
        </xdr:to>
        <xdr:sp macro="" textlink="">
          <xdr:nvSpPr>
            <xdr:cNvPr id="16437" name="Drop Down 53" hidden="1">
              <a:extLst>
                <a:ext uri="{63B3BB69-23CF-44E3-9099-C40C66FF867C}">
                  <a14:compatExt spid="_x0000_s16437"/>
                </a:ext>
                <a:ext uri="{FF2B5EF4-FFF2-40B4-BE49-F238E27FC236}">
                  <a16:creationId xmlns:a16="http://schemas.microsoft.com/office/drawing/2014/main" id="{00000000-0008-0000-0900-00003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28575</xdr:rowOff>
        </xdr:from>
        <xdr:to>
          <xdr:col>11</xdr:col>
          <xdr:colOff>466725</xdr:colOff>
          <xdr:row>13</xdr:row>
          <xdr:rowOff>266700</xdr:rowOff>
        </xdr:to>
        <xdr:sp macro="" textlink="">
          <xdr:nvSpPr>
            <xdr:cNvPr id="16438" name="Drop Down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:a16="http://schemas.microsoft.com/office/drawing/2014/main" id="{00000000-0008-0000-09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476250</xdr:colOff>
          <xdr:row>13</xdr:row>
          <xdr:rowOff>28575</xdr:rowOff>
        </xdr:from>
        <xdr:to>
          <xdr:col>12</xdr:col>
          <xdr:colOff>695325</xdr:colOff>
          <xdr:row>13</xdr:row>
          <xdr:rowOff>266700</xdr:rowOff>
        </xdr:to>
        <xdr:sp macro="" textlink="">
          <xdr:nvSpPr>
            <xdr:cNvPr id="16439" name="Drop Down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:a16="http://schemas.microsoft.com/office/drawing/2014/main" id="{00000000-0008-0000-09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14</xdr:row>
          <xdr:rowOff>19050</xdr:rowOff>
        </xdr:from>
        <xdr:to>
          <xdr:col>6</xdr:col>
          <xdr:colOff>704850</xdr:colOff>
          <xdr:row>14</xdr:row>
          <xdr:rowOff>257175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:a16="http://schemas.microsoft.com/office/drawing/2014/main" id="{00000000-0008-0000-09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19050</xdr:rowOff>
        </xdr:from>
        <xdr:to>
          <xdr:col>7</xdr:col>
          <xdr:colOff>647700</xdr:colOff>
          <xdr:row>15</xdr:row>
          <xdr:rowOff>266700</xdr:rowOff>
        </xdr:to>
        <xdr:sp macro="" textlink="">
          <xdr:nvSpPr>
            <xdr:cNvPr id="16441" name="Drop Down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:a16="http://schemas.microsoft.com/office/drawing/2014/main" id="{00000000-0008-0000-09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19050</xdr:rowOff>
        </xdr:from>
        <xdr:to>
          <xdr:col>9</xdr:col>
          <xdr:colOff>666750</xdr:colOff>
          <xdr:row>15</xdr:row>
          <xdr:rowOff>257175</xdr:rowOff>
        </xdr:to>
        <xdr:sp macro="" textlink="">
          <xdr:nvSpPr>
            <xdr:cNvPr id="16442" name="Drop Down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:a16="http://schemas.microsoft.com/office/drawing/2014/main" id="{00000000-0008-0000-09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19050</xdr:rowOff>
        </xdr:from>
        <xdr:to>
          <xdr:col>10</xdr:col>
          <xdr:colOff>676275</xdr:colOff>
          <xdr:row>15</xdr:row>
          <xdr:rowOff>266700</xdr:rowOff>
        </xdr:to>
        <xdr:sp macro="" textlink="">
          <xdr:nvSpPr>
            <xdr:cNvPr id="16443" name="Drop Down 59" hidden="1">
              <a:extLst>
                <a:ext uri="{63B3BB69-23CF-44E3-9099-C40C66FF867C}">
                  <a14:compatExt spid="_x0000_s16443"/>
                </a:ext>
                <a:ext uri="{FF2B5EF4-FFF2-40B4-BE49-F238E27FC236}">
                  <a16:creationId xmlns:a16="http://schemas.microsoft.com/office/drawing/2014/main" id="{00000000-0008-0000-0900-00003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28575</xdr:rowOff>
        </xdr:from>
        <xdr:to>
          <xdr:col>8</xdr:col>
          <xdr:colOff>257175</xdr:colOff>
          <xdr:row>16</xdr:row>
          <xdr:rowOff>266700</xdr:rowOff>
        </xdr:to>
        <xdr:sp macro="" textlink="">
          <xdr:nvSpPr>
            <xdr:cNvPr id="16444" name="Drop Down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:a16="http://schemas.microsoft.com/office/drawing/2014/main" id="{00000000-0008-0000-09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28575</xdr:rowOff>
        </xdr:from>
        <xdr:to>
          <xdr:col>11</xdr:col>
          <xdr:colOff>466725</xdr:colOff>
          <xdr:row>16</xdr:row>
          <xdr:rowOff>266700</xdr:rowOff>
        </xdr:to>
        <xdr:sp macro="" textlink="">
          <xdr:nvSpPr>
            <xdr:cNvPr id="16445" name="Drop Down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:a16="http://schemas.microsoft.com/office/drawing/2014/main" id="{00000000-0008-0000-09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16</xdr:row>
          <xdr:rowOff>19050</xdr:rowOff>
        </xdr:from>
        <xdr:to>
          <xdr:col>12</xdr:col>
          <xdr:colOff>685800</xdr:colOff>
          <xdr:row>16</xdr:row>
          <xdr:rowOff>257175</xdr:rowOff>
        </xdr:to>
        <xdr:sp macro="" textlink="">
          <xdr:nvSpPr>
            <xdr:cNvPr id="16446" name="Drop Down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:a16="http://schemas.microsoft.com/office/drawing/2014/main" id="{00000000-0008-0000-09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17</xdr:row>
          <xdr:rowOff>19050</xdr:rowOff>
        </xdr:from>
        <xdr:to>
          <xdr:col>6</xdr:col>
          <xdr:colOff>704850</xdr:colOff>
          <xdr:row>17</xdr:row>
          <xdr:rowOff>257175</xdr:rowOff>
        </xdr:to>
        <xdr:sp macro="" textlink="">
          <xdr:nvSpPr>
            <xdr:cNvPr id="16447" name="Check Box 63" hidden="1">
              <a:extLst>
                <a:ext uri="{63B3BB69-23CF-44E3-9099-C40C66FF867C}">
                  <a14:compatExt spid="_x0000_s16447"/>
                </a:ext>
                <a:ext uri="{FF2B5EF4-FFF2-40B4-BE49-F238E27FC236}">
                  <a16:creationId xmlns:a16="http://schemas.microsoft.com/office/drawing/2014/main" id="{00000000-0008-0000-0900-00003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19050</xdr:rowOff>
        </xdr:from>
        <xdr:to>
          <xdr:col>7</xdr:col>
          <xdr:colOff>647700</xdr:colOff>
          <xdr:row>18</xdr:row>
          <xdr:rowOff>266700</xdr:rowOff>
        </xdr:to>
        <xdr:sp macro="" textlink="">
          <xdr:nvSpPr>
            <xdr:cNvPr id="16448" name="Drop Down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:a16="http://schemas.microsoft.com/office/drawing/2014/main" id="{00000000-0008-0000-09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19050</xdr:rowOff>
        </xdr:from>
        <xdr:to>
          <xdr:col>9</xdr:col>
          <xdr:colOff>666750</xdr:colOff>
          <xdr:row>18</xdr:row>
          <xdr:rowOff>257175</xdr:rowOff>
        </xdr:to>
        <xdr:sp macro="" textlink="">
          <xdr:nvSpPr>
            <xdr:cNvPr id="16449" name="Drop Down 65" hidden="1">
              <a:extLst>
                <a:ext uri="{63B3BB69-23CF-44E3-9099-C40C66FF867C}">
                  <a14:compatExt spid="_x0000_s16449"/>
                </a:ext>
                <a:ext uri="{FF2B5EF4-FFF2-40B4-BE49-F238E27FC236}">
                  <a16:creationId xmlns:a16="http://schemas.microsoft.com/office/drawing/2014/main" id="{00000000-0008-0000-0900-00004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18</xdr:row>
          <xdr:rowOff>19050</xdr:rowOff>
        </xdr:from>
        <xdr:to>
          <xdr:col>10</xdr:col>
          <xdr:colOff>676275</xdr:colOff>
          <xdr:row>18</xdr:row>
          <xdr:rowOff>266700</xdr:rowOff>
        </xdr:to>
        <xdr:sp macro="" textlink="">
          <xdr:nvSpPr>
            <xdr:cNvPr id="16450" name="Drop Down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:a16="http://schemas.microsoft.com/office/drawing/2014/main" id="{00000000-0008-0000-09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28575</xdr:rowOff>
        </xdr:from>
        <xdr:to>
          <xdr:col>8</xdr:col>
          <xdr:colOff>257175</xdr:colOff>
          <xdr:row>19</xdr:row>
          <xdr:rowOff>266700</xdr:rowOff>
        </xdr:to>
        <xdr:sp macro="" textlink="">
          <xdr:nvSpPr>
            <xdr:cNvPr id="16451" name="Drop Down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:a16="http://schemas.microsoft.com/office/drawing/2014/main" id="{00000000-0008-0000-09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28575</xdr:rowOff>
        </xdr:from>
        <xdr:to>
          <xdr:col>11</xdr:col>
          <xdr:colOff>466725</xdr:colOff>
          <xdr:row>19</xdr:row>
          <xdr:rowOff>266700</xdr:rowOff>
        </xdr:to>
        <xdr:sp macro="" textlink="">
          <xdr:nvSpPr>
            <xdr:cNvPr id="16452" name="Drop Down 68" hidden="1">
              <a:extLst>
                <a:ext uri="{63B3BB69-23CF-44E3-9099-C40C66FF867C}">
                  <a14:compatExt spid="_x0000_s16452"/>
                </a:ext>
                <a:ext uri="{FF2B5EF4-FFF2-40B4-BE49-F238E27FC236}">
                  <a16:creationId xmlns:a16="http://schemas.microsoft.com/office/drawing/2014/main" id="{00000000-0008-0000-0900-00004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19</xdr:row>
          <xdr:rowOff>28575</xdr:rowOff>
        </xdr:from>
        <xdr:to>
          <xdr:col>12</xdr:col>
          <xdr:colOff>685800</xdr:colOff>
          <xdr:row>19</xdr:row>
          <xdr:rowOff>266700</xdr:rowOff>
        </xdr:to>
        <xdr:sp macro="" textlink="">
          <xdr:nvSpPr>
            <xdr:cNvPr id="16453" name="Drop Down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:a16="http://schemas.microsoft.com/office/drawing/2014/main" id="{00000000-0008-0000-09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20</xdr:row>
          <xdr:rowOff>19050</xdr:rowOff>
        </xdr:from>
        <xdr:to>
          <xdr:col>6</xdr:col>
          <xdr:colOff>704850</xdr:colOff>
          <xdr:row>20</xdr:row>
          <xdr:rowOff>257175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:a16="http://schemas.microsoft.com/office/drawing/2014/main" id="{00000000-0008-0000-09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19050</xdr:rowOff>
        </xdr:from>
        <xdr:to>
          <xdr:col>7</xdr:col>
          <xdr:colOff>647700</xdr:colOff>
          <xdr:row>21</xdr:row>
          <xdr:rowOff>266700</xdr:rowOff>
        </xdr:to>
        <xdr:sp macro="" textlink="">
          <xdr:nvSpPr>
            <xdr:cNvPr id="16455" name="Drop Down 71" hidden="1">
              <a:extLst>
                <a:ext uri="{63B3BB69-23CF-44E3-9099-C40C66FF867C}">
                  <a14:compatExt spid="_x0000_s16455"/>
                </a:ext>
                <a:ext uri="{FF2B5EF4-FFF2-40B4-BE49-F238E27FC236}">
                  <a16:creationId xmlns:a16="http://schemas.microsoft.com/office/drawing/2014/main" id="{00000000-0008-0000-0900-00004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19050</xdr:rowOff>
        </xdr:from>
        <xdr:to>
          <xdr:col>9</xdr:col>
          <xdr:colOff>666750</xdr:colOff>
          <xdr:row>21</xdr:row>
          <xdr:rowOff>257175</xdr:rowOff>
        </xdr:to>
        <xdr:sp macro="" textlink="">
          <xdr:nvSpPr>
            <xdr:cNvPr id="16456" name="Drop Down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:a16="http://schemas.microsoft.com/office/drawing/2014/main" id="{00000000-0008-0000-09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19050</xdr:rowOff>
        </xdr:from>
        <xdr:to>
          <xdr:col>10</xdr:col>
          <xdr:colOff>676275</xdr:colOff>
          <xdr:row>21</xdr:row>
          <xdr:rowOff>266700</xdr:rowOff>
        </xdr:to>
        <xdr:sp macro="" textlink="">
          <xdr:nvSpPr>
            <xdr:cNvPr id="16457" name="Drop Down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:a16="http://schemas.microsoft.com/office/drawing/2014/main" id="{00000000-0008-0000-09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28575</xdr:rowOff>
        </xdr:from>
        <xdr:to>
          <xdr:col>8</xdr:col>
          <xdr:colOff>257175</xdr:colOff>
          <xdr:row>22</xdr:row>
          <xdr:rowOff>266700</xdr:rowOff>
        </xdr:to>
        <xdr:sp macro="" textlink="">
          <xdr:nvSpPr>
            <xdr:cNvPr id="16458" name="Drop Down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:a16="http://schemas.microsoft.com/office/drawing/2014/main" id="{00000000-0008-0000-09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28575</xdr:rowOff>
        </xdr:from>
        <xdr:to>
          <xdr:col>11</xdr:col>
          <xdr:colOff>466725</xdr:colOff>
          <xdr:row>22</xdr:row>
          <xdr:rowOff>266700</xdr:rowOff>
        </xdr:to>
        <xdr:sp macro="" textlink="">
          <xdr:nvSpPr>
            <xdr:cNvPr id="16459" name="Drop Down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:a16="http://schemas.microsoft.com/office/drawing/2014/main" id="{00000000-0008-0000-09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22</xdr:row>
          <xdr:rowOff>28575</xdr:rowOff>
        </xdr:from>
        <xdr:to>
          <xdr:col>12</xdr:col>
          <xdr:colOff>685800</xdr:colOff>
          <xdr:row>22</xdr:row>
          <xdr:rowOff>266700</xdr:rowOff>
        </xdr:to>
        <xdr:sp macro="" textlink="">
          <xdr:nvSpPr>
            <xdr:cNvPr id="16460" name="Drop Down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:a16="http://schemas.microsoft.com/office/drawing/2014/main" id="{00000000-0008-0000-09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23</xdr:row>
          <xdr:rowOff>19050</xdr:rowOff>
        </xdr:from>
        <xdr:to>
          <xdr:col>6</xdr:col>
          <xdr:colOff>704850</xdr:colOff>
          <xdr:row>23</xdr:row>
          <xdr:rowOff>257175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:a16="http://schemas.microsoft.com/office/drawing/2014/main" id="{00000000-0008-0000-09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19050</xdr:rowOff>
        </xdr:from>
        <xdr:to>
          <xdr:col>7</xdr:col>
          <xdr:colOff>647700</xdr:colOff>
          <xdr:row>24</xdr:row>
          <xdr:rowOff>266700</xdr:rowOff>
        </xdr:to>
        <xdr:sp macro="" textlink="">
          <xdr:nvSpPr>
            <xdr:cNvPr id="16462" name="Drop Down 78" hidden="1">
              <a:extLst>
                <a:ext uri="{63B3BB69-23CF-44E3-9099-C40C66FF867C}">
                  <a14:compatExt spid="_x0000_s16462"/>
                </a:ext>
                <a:ext uri="{FF2B5EF4-FFF2-40B4-BE49-F238E27FC236}">
                  <a16:creationId xmlns:a16="http://schemas.microsoft.com/office/drawing/2014/main" id="{00000000-0008-0000-0900-00004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24</xdr:row>
          <xdr:rowOff>19050</xdr:rowOff>
        </xdr:from>
        <xdr:to>
          <xdr:col>9</xdr:col>
          <xdr:colOff>666750</xdr:colOff>
          <xdr:row>24</xdr:row>
          <xdr:rowOff>257175</xdr:rowOff>
        </xdr:to>
        <xdr:sp macro="" textlink="">
          <xdr:nvSpPr>
            <xdr:cNvPr id="16463" name="Drop Down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:a16="http://schemas.microsoft.com/office/drawing/2014/main" id="{00000000-0008-0000-09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19050</xdr:rowOff>
        </xdr:from>
        <xdr:to>
          <xdr:col>10</xdr:col>
          <xdr:colOff>685800</xdr:colOff>
          <xdr:row>24</xdr:row>
          <xdr:rowOff>266700</xdr:rowOff>
        </xdr:to>
        <xdr:sp macro="" textlink="">
          <xdr:nvSpPr>
            <xdr:cNvPr id="16464" name="Drop Down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:a16="http://schemas.microsoft.com/office/drawing/2014/main" id="{00000000-0008-0000-09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28575</xdr:rowOff>
        </xdr:from>
        <xdr:to>
          <xdr:col>8</xdr:col>
          <xdr:colOff>257175</xdr:colOff>
          <xdr:row>25</xdr:row>
          <xdr:rowOff>266700</xdr:rowOff>
        </xdr:to>
        <xdr:sp macro="" textlink="">
          <xdr:nvSpPr>
            <xdr:cNvPr id="16465" name="Drop Down 81" hidden="1">
              <a:extLst>
                <a:ext uri="{63B3BB69-23CF-44E3-9099-C40C66FF867C}">
                  <a14:compatExt spid="_x0000_s16465"/>
                </a:ext>
                <a:ext uri="{FF2B5EF4-FFF2-40B4-BE49-F238E27FC236}">
                  <a16:creationId xmlns:a16="http://schemas.microsoft.com/office/drawing/2014/main" id="{00000000-0008-0000-0900-00005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28575</xdr:rowOff>
        </xdr:from>
        <xdr:to>
          <xdr:col>11</xdr:col>
          <xdr:colOff>466725</xdr:colOff>
          <xdr:row>25</xdr:row>
          <xdr:rowOff>266700</xdr:rowOff>
        </xdr:to>
        <xdr:sp macro="" textlink="">
          <xdr:nvSpPr>
            <xdr:cNvPr id="16466" name="Drop Down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:a16="http://schemas.microsoft.com/office/drawing/2014/main" id="{00000000-0008-0000-09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25</xdr:row>
          <xdr:rowOff>28575</xdr:rowOff>
        </xdr:from>
        <xdr:to>
          <xdr:col>12</xdr:col>
          <xdr:colOff>685800</xdr:colOff>
          <xdr:row>25</xdr:row>
          <xdr:rowOff>266700</xdr:rowOff>
        </xdr:to>
        <xdr:sp macro="" textlink="">
          <xdr:nvSpPr>
            <xdr:cNvPr id="16467" name="Drop Down 83" hidden="1">
              <a:extLst>
                <a:ext uri="{63B3BB69-23CF-44E3-9099-C40C66FF867C}">
                  <a14:compatExt spid="_x0000_s16467"/>
                </a:ext>
                <a:ext uri="{FF2B5EF4-FFF2-40B4-BE49-F238E27FC236}">
                  <a16:creationId xmlns:a16="http://schemas.microsoft.com/office/drawing/2014/main" id="{00000000-0008-0000-0900-00005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26</xdr:row>
          <xdr:rowOff>19050</xdr:rowOff>
        </xdr:from>
        <xdr:to>
          <xdr:col>6</xdr:col>
          <xdr:colOff>704850</xdr:colOff>
          <xdr:row>26</xdr:row>
          <xdr:rowOff>257175</xdr:rowOff>
        </xdr:to>
        <xdr:sp macro="" textlink="">
          <xdr:nvSpPr>
            <xdr:cNvPr id="16468" name="Check Box 84" hidden="1">
              <a:extLst>
                <a:ext uri="{63B3BB69-23CF-44E3-9099-C40C66FF867C}">
                  <a14:compatExt spid="_x0000_s16468"/>
                </a:ext>
                <a:ext uri="{FF2B5EF4-FFF2-40B4-BE49-F238E27FC236}">
                  <a16:creationId xmlns:a16="http://schemas.microsoft.com/office/drawing/2014/main" id="{00000000-0008-0000-0900-00005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27</xdr:row>
          <xdr:rowOff>19050</xdr:rowOff>
        </xdr:from>
        <xdr:to>
          <xdr:col>7</xdr:col>
          <xdr:colOff>647700</xdr:colOff>
          <xdr:row>27</xdr:row>
          <xdr:rowOff>266700</xdr:rowOff>
        </xdr:to>
        <xdr:sp macro="" textlink="">
          <xdr:nvSpPr>
            <xdr:cNvPr id="16476" name="Drop Down 92" hidden="1">
              <a:extLst>
                <a:ext uri="{63B3BB69-23CF-44E3-9099-C40C66FF867C}">
                  <a14:compatExt spid="_x0000_s16476"/>
                </a:ext>
                <a:ext uri="{FF2B5EF4-FFF2-40B4-BE49-F238E27FC236}">
                  <a16:creationId xmlns:a16="http://schemas.microsoft.com/office/drawing/2014/main" id="{00000000-0008-0000-0900-00005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27</xdr:row>
          <xdr:rowOff>19050</xdr:rowOff>
        </xdr:from>
        <xdr:to>
          <xdr:col>9</xdr:col>
          <xdr:colOff>666750</xdr:colOff>
          <xdr:row>27</xdr:row>
          <xdr:rowOff>257175</xdr:rowOff>
        </xdr:to>
        <xdr:sp macro="" textlink="">
          <xdr:nvSpPr>
            <xdr:cNvPr id="16477" name="Drop Down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:a16="http://schemas.microsoft.com/office/drawing/2014/main" id="{00000000-0008-0000-09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27</xdr:row>
          <xdr:rowOff>19050</xdr:rowOff>
        </xdr:from>
        <xdr:to>
          <xdr:col>10</xdr:col>
          <xdr:colOff>685800</xdr:colOff>
          <xdr:row>27</xdr:row>
          <xdr:rowOff>266700</xdr:rowOff>
        </xdr:to>
        <xdr:sp macro="" textlink="">
          <xdr:nvSpPr>
            <xdr:cNvPr id="16478" name="Drop Down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:a16="http://schemas.microsoft.com/office/drawing/2014/main" id="{00000000-0008-0000-09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28575</xdr:rowOff>
        </xdr:from>
        <xdr:to>
          <xdr:col>8</xdr:col>
          <xdr:colOff>257175</xdr:colOff>
          <xdr:row>28</xdr:row>
          <xdr:rowOff>266700</xdr:rowOff>
        </xdr:to>
        <xdr:sp macro="" textlink="">
          <xdr:nvSpPr>
            <xdr:cNvPr id="16479" name="Drop Down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:a16="http://schemas.microsoft.com/office/drawing/2014/main" id="{00000000-0008-0000-09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28</xdr:row>
          <xdr:rowOff>28575</xdr:rowOff>
        </xdr:from>
        <xdr:to>
          <xdr:col>11</xdr:col>
          <xdr:colOff>466725</xdr:colOff>
          <xdr:row>28</xdr:row>
          <xdr:rowOff>266700</xdr:rowOff>
        </xdr:to>
        <xdr:sp macro="" textlink="">
          <xdr:nvSpPr>
            <xdr:cNvPr id="16480" name="Drop Down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:a16="http://schemas.microsoft.com/office/drawing/2014/main" id="{00000000-0008-0000-09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28</xdr:row>
          <xdr:rowOff>28575</xdr:rowOff>
        </xdr:from>
        <xdr:to>
          <xdr:col>12</xdr:col>
          <xdr:colOff>685800</xdr:colOff>
          <xdr:row>28</xdr:row>
          <xdr:rowOff>266700</xdr:rowOff>
        </xdr:to>
        <xdr:sp macro="" textlink="">
          <xdr:nvSpPr>
            <xdr:cNvPr id="16481" name="Drop Down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:a16="http://schemas.microsoft.com/office/drawing/2014/main" id="{00000000-0008-0000-09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29</xdr:row>
          <xdr:rowOff>19050</xdr:rowOff>
        </xdr:from>
        <xdr:to>
          <xdr:col>6</xdr:col>
          <xdr:colOff>704850</xdr:colOff>
          <xdr:row>29</xdr:row>
          <xdr:rowOff>257175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:a16="http://schemas.microsoft.com/office/drawing/2014/main" id="{00000000-0008-0000-09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30</xdr:row>
          <xdr:rowOff>19050</xdr:rowOff>
        </xdr:from>
        <xdr:to>
          <xdr:col>7</xdr:col>
          <xdr:colOff>647700</xdr:colOff>
          <xdr:row>30</xdr:row>
          <xdr:rowOff>266700</xdr:rowOff>
        </xdr:to>
        <xdr:sp macro="" textlink="">
          <xdr:nvSpPr>
            <xdr:cNvPr id="16483" name="Drop Down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:a16="http://schemas.microsoft.com/office/drawing/2014/main" id="{00000000-0008-0000-09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30</xdr:row>
          <xdr:rowOff>19050</xdr:rowOff>
        </xdr:from>
        <xdr:to>
          <xdr:col>9</xdr:col>
          <xdr:colOff>666750</xdr:colOff>
          <xdr:row>30</xdr:row>
          <xdr:rowOff>257175</xdr:rowOff>
        </xdr:to>
        <xdr:sp macro="" textlink="">
          <xdr:nvSpPr>
            <xdr:cNvPr id="16484" name="Drop Down 100" hidden="1">
              <a:extLst>
                <a:ext uri="{63B3BB69-23CF-44E3-9099-C40C66FF867C}">
                  <a14:compatExt spid="_x0000_s16484"/>
                </a:ext>
                <a:ext uri="{FF2B5EF4-FFF2-40B4-BE49-F238E27FC236}">
                  <a16:creationId xmlns:a16="http://schemas.microsoft.com/office/drawing/2014/main" id="{00000000-0008-0000-0900-00006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30</xdr:row>
          <xdr:rowOff>19050</xdr:rowOff>
        </xdr:from>
        <xdr:to>
          <xdr:col>10</xdr:col>
          <xdr:colOff>685800</xdr:colOff>
          <xdr:row>30</xdr:row>
          <xdr:rowOff>266700</xdr:rowOff>
        </xdr:to>
        <xdr:sp macro="" textlink="">
          <xdr:nvSpPr>
            <xdr:cNvPr id="16485" name="Drop Down 101" hidden="1">
              <a:extLst>
                <a:ext uri="{63B3BB69-23CF-44E3-9099-C40C66FF867C}">
                  <a14:compatExt spid="_x0000_s16485"/>
                </a:ext>
                <a:ext uri="{FF2B5EF4-FFF2-40B4-BE49-F238E27FC236}">
                  <a16:creationId xmlns:a16="http://schemas.microsoft.com/office/drawing/2014/main" id="{00000000-0008-0000-0900-00006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31</xdr:row>
          <xdr:rowOff>28575</xdr:rowOff>
        </xdr:from>
        <xdr:to>
          <xdr:col>8</xdr:col>
          <xdr:colOff>257175</xdr:colOff>
          <xdr:row>31</xdr:row>
          <xdr:rowOff>266700</xdr:rowOff>
        </xdr:to>
        <xdr:sp macro="" textlink="">
          <xdr:nvSpPr>
            <xdr:cNvPr id="16486" name="Drop Down 102" hidden="1">
              <a:extLst>
                <a:ext uri="{63B3BB69-23CF-44E3-9099-C40C66FF867C}">
                  <a14:compatExt spid="_x0000_s16486"/>
                </a:ext>
                <a:ext uri="{FF2B5EF4-FFF2-40B4-BE49-F238E27FC236}">
                  <a16:creationId xmlns:a16="http://schemas.microsoft.com/office/drawing/2014/main" id="{00000000-0008-0000-0900-00006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31</xdr:row>
          <xdr:rowOff>28575</xdr:rowOff>
        </xdr:from>
        <xdr:to>
          <xdr:col>11</xdr:col>
          <xdr:colOff>466725</xdr:colOff>
          <xdr:row>31</xdr:row>
          <xdr:rowOff>266700</xdr:rowOff>
        </xdr:to>
        <xdr:sp macro="" textlink="">
          <xdr:nvSpPr>
            <xdr:cNvPr id="16487" name="Drop Down 103" hidden="1">
              <a:extLst>
                <a:ext uri="{63B3BB69-23CF-44E3-9099-C40C66FF867C}">
                  <a14:compatExt spid="_x0000_s16487"/>
                </a:ext>
                <a:ext uri="{FF2B5EF4-FFF2-40B4-BE49-F238E27FC236}">
                  <a16:creationId xmlns:a16="http://schemas.microsoft.com/office/drawing/2014/main" id="{00000000-0008-0000-0900-00006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31</xdr:row>
          <xdr:rowOff>28575</xdr:rowOff>
        </xdr:from>
        <xdr:to>
          <xdr:col>12</xdr:col>
          <xdr:colOff>685800</xdr:colOff>
          <xdr:row>31</xdr:row>
          <xdr:rowOff>266700</xdr:rowOff>
        </xdr:to>
        <xdr:sp macro="" textlink="">
          <xdr:nvSpPr>
            <xdr:cNvPr id="16488" name="Drop Down 104" hidden="1">
              <a:extLst>
                <a:ext uri="{63B3BB69-23CF-44E3-9099-C40C66FF867C}">
                  <a14:compatExt spid="_x0000_s16488"/>
                </a:ext>
                <a:ext uri="{FF2B5EF4-FFF2-40B4-BE49-F238E27FC236}">
                  <a16:creationId xmlns:a16="http://schemas.microsoft.com/office/drawing/2014/main" id="{00000000-0008-0000-0900-00006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19050</xdr:rowOff>
        </xdr:from>
        <xdr:to>
          <xdr:col>6</xdr:col>
          <xdr:colOff>704850</xdr:colOff>
          <xdr:row>32</xdr:row>
          <xdr:rowOff>257175</xdr:rowOff>
        </xdr:to>
        <xdr:sp macro="" textlink="">
          <xdr:nvSpPr>
            <xdr:cNvPr id="16489" name="Check Box 105" hidden="1">
              <a:extLst>
                <a:ext uri="{63B3BB69-23CF-44E3-9099-C40C66FF867C}">
                  <a14:compatExt spid="_x0000_s16489"/>
                </a:ext>
                <a:ext uri="{FF2B5EF4-FFF2-40B4-BE49-F238E27FC236}">
                  <a16:creationId xmlns:a16="http://schemas.microsoft.com/office/drawing/2014/main" id="{00000000-0008-0000-0900-00006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33</xdr:row>
          <xdr:rowOff>19050</xdr:rowOff>
        </xdr:from>
        <xdr:to>
          <xdr:col>7</xdr:col>
          <xdr:colOff>647700</xdr:colOff>
          <xdr:row>33</xdr:row>
          <xdr:rowOff>266700</xdr:rowOff>
        </xdr:to>
        <xdr:sp macro="" textlink="">
          <xdr:nvSpPr>
            <xdr:cNvPr id="16490" name="Drop Down 106" hidden="1">
              <a:extLst>
                <a:ext uri="{63B3BB69-23CF-44E3-9099-C40C66FF867C}">
                  <a14:compatExt spid="_x0000_s16490"/>
                </a:ext>
                <a:ext uri="{FF2B5EF4-FFF2-40B4-BE49-F238E27FC236}">
                  <a16:creationId xmlns:a16="http://schemas.microsoft.com/office/drawing/2014/main" id="{00000000-0008-0000-0900-00006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33</xdr:row>
          <xdr:rowOff>19050</xdr:rowOff>
        </xdr:from>
        <xdr:to>
          <xdr:col>9</xdr:col>
          <xdr:colOff>666750</xdr:colOff>
          <xdr:row>33</xdr:row>
          <xdr:rowOff>257175</xdr:rowOff>
        </xdr:to>
        <xdr:sp macro="" textlink="">
          <xdr:nvSpPr>
            <xdr:cNvPr id="16491" name="Drop Down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:a16="http://schemas.microsoft.com/office/drawing/2014/main" id="{00000000-0008-0000-09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33</xdr:row>
          <xdr:rowOff>19050</xdr:rowOff>
        </xdr:from>
        <xdr:to>
          <xdr:col>10</xdr:col>
          <xdr:colOff>685800</xdr:colOff>
          <xdr:row>33</xdr:row>
          <xdr:rowOff>266700</xdr:rowOff>
        </xdr:to>
        <xdr:sp macro="" textlink="">
          <xdr:nvSpPr>
            <xdr:cNvPr id="16492" name="Drop Down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:a16="http://schemas.microsoft.com/office/drawing/2014/main" id="{00000000-0008-0000-09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28575</xdr:rowOff>
        </xdr:from>
        <xdr:to>
          <xdr:col>8</xdr:col>
          <xdr:colOff>257175</xdr:colOff>
          <xdr:row>34</xdr:row>
          <xdr:rowOff>266700</xdr:rowOff>
        </xdr:to>
        <xdr:sp macro="" textlink="">
          <xdr:nvSpPr>
            <xdr:cNvPr id="16493" name="Drop Down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:a16="http://schemas.microsoft.com/office/drawing/2014/main" id="{00000000-0008-0000-09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34</xdr:row>
          <xdr:rowOff>28575</xdr:rowOff>
        </xdr:from>
        <xdr:to>
          <xdr:col>11</xdr:col>
          <xdr:colOff>466725</xdr:colOff>
          <xdr:row>34</xdr:row>
          <xdr:rowOff>266700</xdr:rowOff>
        </xdr:to>
        <xdr:sp macro="" textlink="">
          <xdr:nvSpPr>
            <xdr:cNvPr id="16494" name="Drop Down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:a16="http://schemas.microsoft.com/office/drawing/2014/main" id="{00000000-0008-0000-09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34</xdr:row>
          <xdr:rowOff>28575</xdr:rowOff>
        </xdr:from>
        <xdr:to>
          <xdr:col>12</xdr:col>
          <xdr:colOff>685800</xdr:colOff>
          <xdr:row>34</xdr:row>
          <xdr:rowOff>266700</xdr:rowOff>
        </xdr:to>
        <xdr:sp macro="" textlink="">
          <xdr:nvSpPr>
            <xdr:cNvPr id="16495" name="Drop Down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:a16="http://schemas.microsoft.com/office/drawing/2014/main" id="{00000000-0008-0000-09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35</xdr:row>
          <xdr:rowOff>19050</xdr:rowOff>
        </xdr:from>
        <xdr:to>
          <xdr:col>6</xdr:col>
          <xdr:colOff>704850</xdr:colOff>
          <xdr:row>35</xdr:row>
          <xdr:rowOff>257175</xdr:rowOff>
        </xdr:to>
        <xdr:sp macro="" textlink="">
          <xdr:nvSpPr>
            <xdr:cNvPr id="16496" name="Check Box 112" hidden="1">
              <a:extLst>
                <a:ext uri="{63B3BB69-23CF-44E3-9099-C40C66FF867C}">
                  <a14:compatExt spid="_x0000_s16496"/>
                </a:ext>
                <a:ext uri="{FF2B5EF4-FFF2-40B4-BE49-F238E27FC236}">
                  <a16:creationId xmlns:a16="http://schemas.microsoft.com/office/drawing/2014/main" id="{00000000-0008-0000-0900-00007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28575</xdr:rowOff>
        </xdr:from>
        <xdr:to>
          <xdr:col>8</xdr:col>
          <xdr:colOff>257175</xdr:colOff>
          <xdr:row>3</xdr:row>
          <xdr:rowOff>266700</xdr:rowOff>
        </xdr:to>
        <xdr:sp macro="" textlink="">
          <xdr:nvSpPr>
            <xdr:cNvPr id="16500" name="Drop Down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:a16="http://schemas.microsoft.com/office/drawing/2014/main" id="{00000000-0008-0000-09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3</xdr:row>
          <xdr:rowOff>28575</xdr:rowOff>
        </xdr:from>
        <xdr:to>
          <xdr:col>11</xdr:col>
          <xdr:colOff>466725</xdr:colOff>
          <xdr:row>3</xdr:row>
          <xdr:rowOff>266700</xdr:rowOff>
        </xdr:to>
        <xdr:sp macro="" textlink="">
          <xdr:nvSpPr>
            <xdr:cNvPr id="16501" name="Drop Down 117" hidden="1">
              <a:extLst>
                <a:ext uri="{63B3BB69-23CF-44E3-9099-C40C66FF867C}">
                  <a14:compatExt spid="_x0000_s16501"/>
                </a:ext>
                <a:ext uri="{FF2B5EF4-FFF2-40B4-BE49-F238E27FC236}">
                  <a16:creationId xmlns:a16="http://schemas.microsoft.com/office/drawing/2014/main" id="{00000000-0008-0000-0900-00007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485775</xdr:colOff>
          <xdr:row>3</xdr:row>
          <xdr:rowOff>28575</xdr:rowOff>
        </xdr:from>
        <xdr:to>
          <xdr:col>12</xdr:col>
          <xdr:colOff>685800</xdr:colOff>
          <xdr:row>3</xdr:row>
          <xdr:rowOff>266700</xdr:rowOff>
        </xdr:to>
        <xdr:sp macro="" textlink="">
          <xdr:nvSpPr>
            <xdr:cNvPr id="16502" name="Drop Down 118" hidden="1">
              <a:extLst>
                <a:ext uri="{63B3BB69-23CF-44E3-9099-C40C66FF867C}">
                  <a14:compatExt spid="_x0000_s16502"/>
                </a:ext>
                <a:ext uri="{FF2B5EF4-FFF2-40B4-BE49-F238E27FC236}">
                  <a16:creationId xmlns:a16="http://schemas.microsoft.com/office/drawing/2014/main" id="{00000000-0008-0000-0900-00007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3</xdr:row>
          <xdr:rowOff>19050</xdr:rowOff>
        </xdr:from>
        <xdr:to>
          <xdr:col>3</xdr:col>
          <xdr:colOff>695325</xdr:colOff>
          <xdr:row>3</xdr:row>
          <xdr:rowOff>257175</xdr:rowOff>
        </xdr:to>
        <xdr:sp macro="" textlink="">
          <xdr:nvSpPr>
            <xdr:cNvPr id="16503" name="Check Box 119" hidden="1">
              <a:extLst>
                <a:ext uri="{63B3BB69-23CF-44E3-9099-C40C66FF867C}">
                  <a14:compatExt spid="_x0000_s16503"/>
                </a:ext>
                <a:ext uri="{FF2B5EF4-FFF2-40B4-BE49-F238E27FC236}">
                  <a16:creationId xmlns:a16="http://schemas.microsoft.com/office/drawing/2014/main" id="{00000000-0008-0000-0900-00007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</xdr:row>
          <xdr:rowOff>28575</xdr:rowOff>
        </xdr:from>
        <xdr:to>
          <xdr:col>4</xdr:col>
          <xdr:colOff>657225</xdr:colOff>
          <xdr:row>2</xdr:row>
          <xdr:rowOff>266700</xdr:rowOff>
        </xdr:to>
        <xdr:sp macro="" textlink="">
          <xdr:nvSpPr>
            <xdr:cNvPr id="16504" name="Drop Down 120" hidden="1">
              <a:extLst>
                <a:ext uri="{63B3BB69-23CF-44E3-9099-C40C66FF867C}">
                  <a14:compatExt spid="_x0000_s16504"/>
                </a:ext>
                <a:ext uri="{FF2B5EF4-FFF2-40B4-BE49-F238E27FC236}">
                  <a16:creationId xmlns:a16="http://schemas.microsoft.com/office/drawing/2014/main" id="{00000000-0008-0000-0900-00007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12</xdr:row>
          <xdr:rowOff>9525</xdr:rowOff>
        </xdr:from>
        <xdr:to>
          <xdr:col>12</xdr:col>
          <xdr:colOff>695325</xdr:colOff>
          <xdr:row>12</xdr:row>
          <xdr:rowOff>266700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:a16="http://schemas.microsoft.com/office/drawing/2014/main" id="{00000000-0008-0000-09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15</xdr:row>
          <xdr:rowOff>9525</xdr:rowOff>
        </xdr:from>
        <xdr:to>
          <xdr:col>12</xdr:col>
          <xdr:colOff>695325</xdr:colOff>
          <xdr:row>15</xdr:row>
          <xdr:rowOff>266700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:a16="http://schemas.microsoft.com/office/drawing/2014/main" id="{00000000-0008-0000-09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18</xdr:row>
          <xdr:rowOff>9525</xdr:rowOff>
        </xdr:from>
        <xdr:to>
          <xdr:col>12</xdr:col>
          <xdr:colOff>695325</xdr:colOff>
          <xdr:row>18</xdr:row>
          <xdr:rowOff>266700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:a16="http://schemas.microsoft.com/office/drawing/2014/main" id="{00000000-0008-0000-09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21</xdr:row>
          <xdr:rowOff>9525</xdr:rowOff>
        </xdr:from>
        <xdr:to>
          <xdr:col>12</xdr:col>
          <xdr:colOff>695325</xdr:colOff>
          <xdr:row>21</xdr:row>
          <xdr:rowOff>266700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:a16="http://schemas.microsoft.com/office/drawing/2014/main" id="{00000000-0008-0000-09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24</xdr:row>
          <xdr:rowOff>9525</xdr:rowOff>
        </xdr:from>
        <xdr:to>
          <xdr:col>12</xdr:col>
          <xdr:colOff>695325</xdr:colOff>
          <xdr:row>24</xdr:row>
          <xdr:rowOff>266700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:a16="http://schemas.microsoft.com/office/drawing/2014/main" id="{00000000-0008-0000-09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27</xdr:row>
          <xdr:rowOff>9525</xdr:rowOff>
        </xdr:from>
        <xdr:to>
          <xdr:col>12</xdr:col>
          <xdr:colOff>695325</xdr:colOff>
          <xdr:row>27</xdr:row>
          <xdr:rowOff>266700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:a16="http://schemas.microsoft.com/office/drawing/2014/main" id="{00000000-0008-0000-09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30</xdr:row>
          <xdr:rowOff>9525</xdr:rowOff>
        </xdr:from>
        <xdr:to>
          <xdr:col>12</xdr:col>
          <xdr:colOff>695325</xdr:colOff>
          <xdr:row>30</xdr:row>
          <xdr:rowOff>266700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:a16="http://schemas.microsoft.com/office/drawing/2014/main" id="{00000000-0008-0000-09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33</xdr:row>
          <xdr:rowOff>9525</xdr:rowOff>
        </xdr:from>
        <xdr:to>
          <xdr:col>12</xdr:col>
          <xdr:colOff>695325</xdr:colOff>
          <xdr:row>33</xdr:row>
          <xdr:rowOff>266700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:a16="http://schemas.microsoft.com/office/drawing/2014/main" id="{00000000-0008-0000-09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調整控除のみ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14</xdr:row>
          <xdr:rowOff>19050</xdr:rowOff>
        </xdr:from>
        <xdr:to>
          <xdr:col>5</xdr:col>
          <xdr:colOff>990600</xdr:colOff>
          <xdr:row>14</xdr:row>
          <xdr:rowOff>266700</xdr:rowOff>
        </xdr:to>
        <xdr:sp macro="" textlink="">
          <xdr:nvSpPr>
            <xdr:cNvPr id="16515" name="Drop Down 131" hidden="1">
              <a:extLst>
                <a:ext uri="{63B3BB69-23CF-44E3-9099-C40C66FF867C}">
                  <a14:compatExt spid="_x0000_s16515"/>
                </a:ext>
                <a:ext uri="{FF2B5EF4-FFF2-40B4-BE49-F238E27FC236}">
                  <a16:creationId xmlns:a16="http://schemas.microsoft.com/office/drawing/2014/main" id="{00000000-0008-0000-0900-00008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17</xdr:row>
          <xdr:rowOff>19050</xdr:rowOff>
        </xdr:from>
        <xdr:to>
          <xdr:col>5</xdr:col>
          <xdr:colOff>990600</xdr:colOff>
          <xdr:row>17</xdr:row>
          <xdr:rowOff>266700</xdr:rowOff>
        </xdr:to>
        <xdr:sp macro="" textlink="">
          <xdr:nvSpPr>
            <xdr:cNvPr id="16516" name="Drop Down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:a16="http://schemas.microsoft.com/office/drawing/2014/main" id="{00000000-0008-0000-09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20</xdr:row>
          <xdr:rowOff>19050</xdr:rowOff>
        </xdr:from>
        <xdr:to>
          <xdr:col>5</xdr:col>
          <xdr:colOff>990600</xdr:colOff>
          <xdr:row>20</xdr:row>
          <xdr:rowOff>266700</xdr:rowOff>
        </xdr:to>
        <xdr:sp macro="" textlink="">
          <xdr:nvSpPr>
            <xdr:cNvPr id="16517" name="Drop Down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:a16="http://schemas.microsoft.com/office/drawing/2014/main" id="{00000000-0008-0000-09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5</xdr:col>
          <xdr:colOff>990600</xdr:colOff>
          <xdr:row>23</xdr:row>
          <xdr:rowOff>266700</xdr:rowOff>
        </xdr:to>
        <xdr:sp macro="" textlink="">
          <xdr:nvSpPr>
            <xdr:cNvPr id="16518" name="Drop Down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:a16="http://schemas.microsoft.com/office/drawing/2014/main" id="{00000000-0008-0000-09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19050</xdr:rowOff>
        </xdr:from>
        <xdr:to>
          <xdr:col>5</xdr:col>
          <xdr:colOff>990600</xdr:colOff>
          <xdr:row>26</xdr:row>
          <xdr:rowOff>266700</xdr:rowOff>
        </xdr:to>
        <xdr:sp macro="" textlink="">
          <xdr:nvSpPr>
            <xdr:cNvPr id="16519" name="Drop Down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:a16="http://schemas.microsoft.com/office/drawing/2014/main" id="{00000000-0008-0000-09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5</xdr:col>
          <xdr:colOff>990600</xdr:colOff>
          <xdr:row>29</xdr:row>
          <xdr:rowOff>266700</xdr:rowOff>
        </xdr:to>
        <xdr:sp macro="" textlink="">
          <xdr:nvSpPr>
            <xdr:cNvPr id="16520" name="Drop Down 136" hidden="1">
              <a:extLst>
                <a:ext uri="{63B3BB69-23CF-44E3-9099-C40C66FF867C}">
                  <a14:compatExt spid="_x0000_s16520"/>
                </a:ext>
                <a:ext uri="{FF2B5EF4-FFF2-40B4-BE49-F238E27FC236}">
                  <a16:creationId xmlns:a16="http://schemas.microsoft.com/office/drawing/2014/main" id="{00000000-0008-0000-0900-00008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19050</xdr:rowOff>
        </xdr:from>
        <xdr:to>
          <xdr:col>5</xdr:col>
          <xdr:colOff>990600</xdr:colOff>
          <xdr:row>32</xdr:row>
          <xdr:rowOff>266700</xdr:rowOff>
        </xdr:to>
        <xdr:sp macro="" textlink="">
          <xdr:nvSpPr>
            <xdr:cNvPr id="16521" name="Drop Down 137" hidden="1">
              <a:extLst>
                <a:ext uri="{63B3BB69-23CF-44E3-9099-C40C66FF867C}">
                  <a14:compatExt spid="_x0000_s16521"/>
                </a:ext>
                <a:ext uri="{FF2B5EF4-FFF2-40B4-BE49-F238E27FC236}">
                  <a16:creationId xmlns:a16="http://schemas.microsoft.com/office/drawing/2014/main" id="{00000000-0008-0000-0900-00008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5</xdr:col>
          <xdr:colOff>990600</xdr:colOff>
          <xdr:row>35</xdr:row>
          <xdr:rowOff>266700</xdr:rowOff>
        </xdr:to>
        <xdr:sp macro="" textlink="">
          <xdr:nvSpPr>
            <xdr:cNvPr id="16522" name="Drop Down 138" hidden="1">
              <a:extLst>
                <a:ext uri="{63B3BB69-23CF-44E3-9099-C40C66FF867C}">
                  <a14:compatExt spid="_x0000_s16522"/>
                </a:ext>
                <a:ext uri="{FF2B5EF4-FFF2-40B4-BE49-F238E27FC236}">
                  <a16:creationId xmlns:a16="http://schemas.microsoft.com/office/drawing/2014/main" id="{00000000-0008-0000-0900-00008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12</xdr:row>
          <xdr:rowOff>38100</xdr:rowOff>
        </xdr:from>
        <xdr:to>
          <xdr:col>8</xdr:col>
          <xdr:colOff>762000</xdr:colOff>
          <xdr:row>12</xdr:row>
          <xdr:rowOff>219075</xdr:rowOff>
        </xdr:to>
        <xdr:sp macro="" textlink="">
          <xdr:nvSpPr>
            <xdr:cNvPr id="16525" name="Label 141" hidden="1">
              <a:extLst>
                <a:ext uri="{63B3BB69-23CF-44E3-9099-C40C66FF867C}">
                  <a14:compatExt spid="_x0000_s16525"/>
                </a:ext>
                <a:ext uri="{FF2B5EF4-FFF2-40B4-BE49-F238E27FC236}">
                  <a16:creationId xmlns:a16="http://schemas.microsoft.com/office/drawing/2014/main" id="{00000000-0008-0000-0900-00008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15</xdr:row>
          <xdr:rowOff>38100</xdr:rowOff>
        </xdr:from>
        <xdr:to>
          <xdr:col>8</xdr:col>
          <xdr:colOff>762000</xdr:colOff>
          <xdr:row>15</xdr:row>
          <xdr:rowOff>219075</xdr:rowOff>
        </xdr:to>
        <xdr:sp macro="" textlink="">
          <xdr:nvSpPr>
            <xdr:cNvPr id="16526" name="Label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:a16="http://schemas.microsoft.com/office/drawing/2014/main" id="{00000000-0008-0000-09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18</xdr:row>
          <xdr:rowOff>38100</xdr:rowOff>
        </xdr:from>
        <xdr:to>
          <xdr:col>8</xdr:col>
          <xdr:colOff>762000</xdr:colOff>
          <xdr:row>18</xdr:row>
          <xdr:rowOff>219075</xdr:rowOff>
        </xdr:to>
        <xdr:sp macro="" textlink="">
          <xdr:nvSpPr>
            <xdr:cNvPr id="16528" name="Label 144" hidden="1">
              <a:extLst>
                <a:ext uri="{63B3BB69-23CF-44E3-9099-C40C66FF867C}">
                  <a14:compatExt spid="_x0000_s16528"/>
                </a:ext>
                <a:ext uri="{FF2B5EF4-FFF2-40B4-BE49-F238E27FC236}">
                  <a16:creationId xmlns:a16="http://schemas.microsoft.com/office/drawing/2014/main" id="{00000000-0008-0000-0900-00009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27</xdr:row>
          <xdr:rowOff>38100</xdr:rowOff>
        </xdr:from>
        <xdr:to>
          <xdr:col>8</xdr:col>
          <xdr:colOff>762000</xdr:colOff>
          <xdr:row>27</xdr:row>
          <xdr:rowOff>219075</xdr:rowOff>
        </xdr:to>
        <xdr:sp macro="" textlink="">
          <xdr:nvSpPr>
            <xdr:cNvPr id="16531" name="Label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:a16="http://schemas.microsoft.com/office/drawing/2014/main" id="{00000000-0008-0000-0900-00009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30</xdr:row>
          <xdr:rowOff>38100</xdr:rowOff>
        </xdr:from>
        <xdr:to>
          <xdr:col>8</xdr:col>
          <xdr:colOff>762000</xdr:colOff>
          <xdr:row>30</xdr:row>
          <xdr:rowOff>219075</xdr:rowOff>
        </xdr:to>
        <xdr:sp macro="" textlink="">
          <xdr:nvSpPr>
            <xdr:cNvPr id="16532" name="Label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:a16="http://schemas.microsoft.com/office/drawing/2014/main" id="{00000000-0008-0000-0900-00009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33</xdr:row>
          <xdr:rowOff>38100</xdr:rowOff>
        </xdr:from>
        <xdr:to>
          <xdr:col>8</xdr:col>
          <xdr:colOff>762000</xdr:colOff>
          <xdr:row>33</xdr:row>
          <xdr:rowOff>219075</xdr:rowOff>
        </xdr:to>
        <xdr:sp macro="" textlink="">
          <xdr:nvSpPr>
            <xdr:cNvPr id="16533" name="Label 149" hidden="1">
              <a:extLst>
                <a:ext uri="{63B3BB69-23CF-44E3-9099-C40C66FF867C}">
                  <a14:compatExt spid="_x0000_s16533"/>
                </a:ext>
                <a:ext uri="{FF2B5EF4-FFF2-40B4-BE49-F238E27FC236}">
                  <a16:creationId xmlns:a16="http://schemas.microsoft.com/office/drawing/2014/main" id="{00000000-0008-0000-0900-00009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609600</xdr:colOff>
          <xdr:row>6</xdr:row>
          <xdr:rowOff>28575</xdr:rowOff>
        </xdr:from>
        <xdr:to>
          <xdr:col>8</xdr:col>
          <xdr:colOff>752475</xdr:colOff>
          <xdr:row>6</xdr:row>
          <xdr:rowOff>209550</xdr:rowOff>
        </xdr:to>
        <xdr:sp macro="" textlink="">
          <xdr:nvSpPr>
            <xdr:cNvPr id="16534" name="Label 150" hidden="1">
              <a:extLst>
                <a:ext uri="{63B3BB69-23CF-44E3-9099-C40C66FF867C}">
                  <a14:compatExt spid="_x0000_s16534"/>
                </a:ext>
                <a:ext uri="{FF2B5EF4-FFF2-40B4-BE49-F238E27FC236}">
                  <a16:creationId xmlns:a16="http://schemas.microsoft.com/office/drawing/2014/main" id="{00000000-0008-0000-0900-00009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21</xdr:row>
          <xdr:rowOff>38100</xdr:rowOff>
        </xdr:from>
        <xdr:to>
          <xdr:col>8</xdr:col>
          <xdr:colOff>762000</xdr:colOff>
          <xdr:row>21</xdr:row>
          <xdr:rowOff>219075</xdr:rowOff>
        </xdr:to>
        <xdr:sp macro="" textlink="">
          <xdr:nvSpPr>
            <xdr:cNvPr id="16538" name="Label 154" hidden="1">
              <a:extLst>
                <a:ext uri="{63B3BB69-23CF-44E3-9099-C40C66FF867C}">
                  <a14:compatExt spid="_x0000_s16538"/>
                </a:ext>
                <a:ext uri="{FF2B5EF4-FFF2-40B4-BE49-F238E27FC236}">
                  <a16:creationId xmlns:a16="http://schemas.microsoft.com/office/drawing/2014/main" id="{00000000-0008-0000-0900-00009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24</xdr:row>
          <xdr:rowOff>38100</xdr:rowOff>
        </xdr:from>
        <xdr:to>
          <xdr:col>8</xdr:col>
          <xdr:colOff>762000</xdr:colOff>
          <xdr:row>24</xdr:row>
          <xdr:rowOff>219075</xdr:rowOff>
        </xdr:to>
        <xdr:sp macro="" textlink="">
          <xdr:nvSpPr>
            <xdr:cNvPr id="16540" name="Label 156" hidden="1">
              <a:extLst>
                <a:ext uri="{63B3BB69-23CF-44E3-9099-C40C66FF867C}">
                  <a14:compatExt spid="_x0000_s16540"/>
                </a:ext>
                <a:ext uri="{FF2B5EF4-FFF2-40B4-BE49-F238E27FC236}">
                  <a16:creationId xmlns:a16="http://schemas.microsoft.com/office/drawing/2014/main" id="{00000000-0008-0000-0900-00009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</xdr:row>
          <xdr:rowOff>28575</xdr:rowOff>
        </xdr:from>
        <xdr:to>
          <xdr:col>12</xdr:col>
          <xdr:colOff>695325</xdr:colOff>
          <xdr:row>14</xdr:row>
          <xdr:rowOff>266700</xdr:rowOff>
        </xdr:to>
        <xdr:sp macro="" textlink="">
          <xdr:nvSpPr>
            <xdr:cNvPr id="16544" name="Drop Down 160" hidden="1">
              <a:extLst>
                <a:ext uri="{63B3BB69-23CF-44E3-9099-C40C66FF867C}">
                  <a14:compatExt spid="_x0000_s16544"/>
                </a:ext>
                <a:ext uri="{FF2B5EF4-FFF2-40B4-BE49-F238E27FC236}">
                  <a16:creationId xmlns:a16="http://schemas.microsoft.com/office/drawing/2014/main" id="{00000000-0008-0000-0900-0000A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19050</xdr:rowOff>
        </xdr:from>
        <xdr:to>
          <xdr:col>12</xdr:col>
          <xdr:colOff>685800</xdr:colOff>
          <xdr:row>17</xdr:row>
          <xdr:rowOff>257175</xdr:rowOff>
        </xdr:to>
        <xdr:sp macro="" textlink="">
          <xdr:nvSpPr>
            <xdr:cNvPr id="16545" name="Drop Down 161" hidden="1">
              <a:extLst>
                <a:ext uri="{63B3BB69-23CF-44E3-9099-C40C66FF867C}">
                  <a14:compatExt spid="_x0000_s16545"/>
                </a:ext>
                <a:ext uri="{FF2B5EF4-FFF2-40B4-BE49-F238E27FC236}">
                  <a16:creationId xmlns:a16="http://schemas.microsoft.com/office/drawing/2014/main" id="{00000000-0008-0000-0900-0000A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19050</xdr:rowOff>
        </xdr:from>
        <xdr:to>
          <xdr:col>12</xdr:col>
          <xdr:colOff>685800</xdr:colOff>
          <xdr:row>20</xdr:row>
          <xdr:rowOff>257175</xdr:rowOff>
        </xdr:to>
        <xdr:sp macro="" textlink="">
          <xdr:nvSpPr>
            <xdr:cNvPr id="16546" name="Drop Down 162" hidden="1">
              <a:extLst>
                <a:ext uri="{63B3BB69-23CF-44E3-9099-C40C66FF867C}">
                  <a14:compatExt spid="_x0000_s16546"/>
                </a:ext>
                <a:ext uri="{FF2B5EF4-FFF2-40B4-BE49-F238E27FC236}">
                  <a16:creationId xmlns:a16="http://schemas.microsoft.com/office/drawing/2014/main" id="{00000000-0008-0000-0900-0000A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19050</xdr:rowOff>
        </xdr:from>
        <xdr:to>
          <xdr:col>12</xdr:col>
          <xdr:colOff>685800</xdr:colOff>
          <xdr:row>23</xdr:row>
          <xdr:rowOff>257175</xdr:rowOff>
        </xdr:to>
        <xdr:sp macro="" textlink="">
          <xdr:nvSpPr>
            <xdr:cNvPr id="16547" name="Drop Down 163" hidden="1">
              <a:extLst>
                <a:ext uri="{63B3BB69-23CF-44E3-9099-C40C66FF867C}">
                  <a14:compatExt spid="_x0000_s16547"/>
                </a:ext>
                <a:ext uri="{FF2B5EF4-FFF2-40B4-BE49-F238E27FC236}">
                  <a16:creationId xmlns:a16="http://schemas.microsoft.com/office/drawing/2014/main" id="{00000000-0008-0000-0900-0000A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26</xdr:row>
          <xdr:rowOff>19050</xdr:rowOff>
        </xdr:from>
        <xdr:to>
          <xdr:col>12</xdr:col>
          <xdr:colOff>685800</xdr:colOff>
          <xdr:row>26</xdr:row>
          <xdr:rowOff>257175</xdr:rowOff>
        </xdr:to>
        <xdr:sp macro="" textlink="">
          <xdr:nvSpPr>
            <xdr:cNvPr id="16548" name="Drop Down 164" hidden="1">
              <a:extLst>
                <a:ext uri="{63B3BB69-23CF-44E3-9099-C40C66FF867C}">
                  <a14:compatExt spid="_x0000_s16548"/>
                </a:ext>
                <a:ext uri="{FF2B5EF4-FFF2-40B4-BE49-F238E27FC236}">
                  <a16:creationId xmlns:a16="http://schemas.microsoft.com/office/drawing/2014/main" id="{00000000-0008-0000-0900-0000A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29</xdr:row>
          <xdr:rowOff>19050</xdr:rowOff>
        </xdr:from>
        <xdr:to>
          <xdr:col>12</xdr:col>
          <xdr:colOff>685800</xdr:colOff>
          <xdr:row>29</xdr:row>
          <xdr:rowOff>257175</xdr:rowOff>
        </xdr:to>
        <xdr:sp macro="" textlink="">
          <xdr:nvSpPr>
            <xdr:cNvPr id="16549" name="Drop Down 165" hidden="1">
              <a:extLst>
                <a:ext uri="{63B3BB69-23CF-44E3-9099-C40C66FF867C}">
                  <a14:compatExt spid="_x0000_s16549"/>
                </a:ext>
                <a:ext uri="{FF2B5EF4-FFF2-40B4-BE49-F238E27FC236}">
                  <a16:creationId xmlns:a16="http://schemas.microsoft.com/office/drawing/2014/main" id="{00000000-0008-0000-0900-0000A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32</xdr:row>
          <xdr:rowOff>19050</xdr:rowOff>
        </xdr:from>
        <xdr:to>
          <xdr:col>12</xdr:col>
          <xdr:colOff>685800</xdr:colOff>
          <xdr:row>32</xdr:row>
          <xdr:rowOff>257175</xdr:rowOff>
        </xdr:to>
        <xdr:sp macro="" textlink="">
          <xdr:nvSpPr>
            <xdr:cNvPr id="16550" name="Drop Down 166" hidden="1">
              <a:extLst>
                <a:ext uri="{63B3BB69-23CF-44E3-9099-C40C66FF867C}">
                  <a14:compatExt spid="_x0000_s16550"/>
                </a:ext>
                <a:ext uri="{FF2B5EF4-FFF2-40B4-BE49-F238E27FC236}">
                  <a16:creationId xmlns:a16="http://schemas.microsoft.com/office/drawing/2014/main" id="{00000000-0008-0000-0900-0000A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35</xdr:row>
          <xdr:rowOff>19050</xdr:rowOff>
        </xdr:from>
        <xdr:to>
          <xdr:col>12</xdr:col>
          <xdr:colOff>685800</xdr:colOff>
          <xdr:row>35</xdr:row>
          <xdr:rowOff>257175</xdr:rowOff>
        </xdr:to>
        <xdr:sp macro="" textlink="">
          <xdr:nvSpPr>
            <xdr:cNvPr id="16551" name="Drop Down 167" hidden="1">
              <a:extLst>
                <a:ext uri="{63B3BB69-23CF-44E3-9099-C40C66FF867C}">
                  <a14:compatExt spid="_x0000_s16551"/>
                </a:ext>
                <a:ext uri="{FF2B5EF4-FFF2-40B4-BE49-F238E27FC236}">
                  <a16:creationId xmlns:a16="http://schemas.microsoft.com/office/drawing/2014/main" id="{00000000-0008-0000-0900-0000A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609600</xdr:colOff>
          <xdr:row>8</xdr:row>
          <xdr:rowOff>28575</xdr:rowOff>
        </xdr:from>
        <xdr:to>
          <xdr:col>13</xdr:col>
          <xdr:colOff>9525</xdr:colOff>
          <xdr:row>8</xdr:row>
          <xdr:rowOff>266700</xdr:rowOff>
        </xdr:to>
        <xdr:sp macro="" textlink="">
          <xdr:nvSpPr>
            <xdr:cNvPr id="16552" name="Check Box 168" hidden="1">
              <a:extLst>
                <a:ext uri="{63B3BB69-23CF-44E3-9099-C40C66FF867C}">
                  <a14:compatExt spid="_x0000_s16552"/>
                </a:ext>
                <a:ext uri="{FF2B5EF4-FFF2-40B4-BE49-F238E27FC236}">
                  <a16:creationId xmlns:a16="http://schemas.microsoft.com/office/drawing/2014/main" id="{00000000-0008-0000-0900-0000A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国外居住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1762125</xdr:colOff>
          <xdr:row>35</xdr:row>
          <xdr:rowOff>19050</xdr:rowOff>
        </xdr:from>
        <xdr:to>
          <xdr:col>3</xdr:col>
          <xdr:colOff>1838325</xdr:colOff>
          <xdr:row>36</xdr:row>
          <xdr:rowOff>85725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特例（セルフメディケーション税制）適用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38</xdr:row>
          <xdr:rowOff>9525</xdr:rowOff>
        </xdr:from>
        <xdr:to>
          <xdr:col>4</xdr:col>
          <xdr:colOff>0</xdr:colOff>
          <xdr:row>39</xdr:row>
          <xdr:rowOff>9525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A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39</xdr:row>
          <xdr:rowOff>9525</xdr:rowOff>
        </xdr:from>
        <xdr:to>
          <xdr:col>3</xdr:col>
          <xdr:colOff>571500</xdr:colOff>
          <xdr:row>40</xdr:row>
          <xdr:rowOff>9525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A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39</xdr:row>
          <xdr:rowOff>9525</xdr:rowOff>
        </xdr:from>
        <xdr:to>
          <xdr:col>3</xdr:col>
          <xdr:colOff>1152525</xdr:colOff>
          <xdr:row>40</xdr:row>
          <xdr:rowOff>9525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A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1171575</xdr:colOff>
          <xdr:row>39</xdr:row>
          <xdr:rowOff>9525</xdr:rowOff>
        </xdr:from>
        <xdr:to>
          <xdr:col>3</xdr:col>
          <xdr:colOff>1733550</xdr:colOff>
          <xdr:row>40</xdr:row>
          <xdr:rowOff>9525</xdr:rowOff>
        </xdr:to>
        <xdr:sp macro="" textlink="">
          <xdr:nvSpPr>
            <xdr:cNvPr id="9225" name="Drop Down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A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1752600</xdr:colOff>
          <xdr:row>39</xdr:row>
          <xdr:rowOff>9525</xdr:rowOff>
        </xdr:from>
        <xdr:to>
          <xdr:col>4</xdr:col>
          <xdr:colOff>428625</xdr:colOff>
          <xdr:row>40</xdr:row>
          <xdr:rowOff>9525</xdr:rowOff>
        </xdr:to>
        <xdr:sp macro="" textlink="">
          <xdr:nvSpPr>
            <xdr:cNvPr id="9226" name="Drop Dow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A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3</xdr:col>
          <xdr:colOff>571500</xdr:colOff>
          <xdr:row>41</xdr:row>
          <xdr:rowOff>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A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40</xdr:row>
          <xdr:rowOff>0</xdr:rowOff>
        </xdr:from>
        <xdr:to>
          <xdr:col>3</xdr:col>
          <xdr:colOff>1152525</xdr:colOff>
          <xdr:row>41</xdr:row>
          <xdr:rowOff>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A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40</xdr:row>
          <xdr:rowOff>9525</xdr:rowOff>
        </xdr:from>
        <xdr:to>
          <xdr:col>3</xdr:col>
          <xdr:colOff>1752600</xdr:colOff>
          <xdr:row>41</xdr:row>
          <xdr:rowOff>9525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A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</xdr:row>
          <xdr:rowOff>19050</xdr:rowOff>
        </xdr:from>
        <xdr:to>
          <xdr:col>5</xdr:col>
          <xdr:colOff>657225</xdr:colOff>
          <xdr:row>3</xdr:row>
          <xdr:rowOff>266700</xdr:rowOff>
        </xdr:to>
        <xdr:sp macro="" textlink="">
          <xdr:nvSpPr>
            <xdr:cNvPr id="17419" name="Drop Down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B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</xdr:row>
          <xdr:rowOff>19050</xdr:rowOff>
        </xdr:from>
        <xdr:to>
          <xdr:col>5</xdr:col>
          <xdr:colOff>657225</xdr:colOff>
          <xdr:row>4</xdr:row>
          <xdr:rowOff>266700</xdr:rowOff>
        </xdr:to>
        <xdr:sp macro="" textlink="">
          <xdr:nvSpPr>
            <xdr:cNvPr id="17420" name="Drop Down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B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5</xdr:row>
          <xdr:rowOff>19050</xdr:rowOff>
        </xdr:from>
        <xdr:to>
          <xdr:col>5</xdr:col>
          <xdr:colOff>657225</xdr:colOff>
          <xdr:row>5</xdr:row>
          <xdr:rowOff>266700</xdr:rowOff>
        </xdr:to>
        <xdr:sp macro="" textlink="">
          <xdr:nvSpPr>
            <xdr:cNvPr id="17421" name="Drop Down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0B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19050</xdr:rowOff>
        </xdr:from>
        <xdr:to>
          <xdr:col>5</xdr:col>
          <xdr:colOff>657225</xdr:colOff>
          <xdr:row>6</xdr:row>
          <xdr:rowOff>266700</xdr:rowOff>
        </xdr:to>
        <xdr:sp macro="" textlink="">
          <xdr:nvSpPr>
            <xdr:cNvPr id="17422" name="Drop Down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0B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7</xdr:row>
          <xdr:rowOff>19050</xdr:rowOff>
        </xdr:from>
        <xdr:to>
          <xdr:col>5</xdr:col>
          <xdr:colOff>657225</xdr:colOff>
          <xdr:row>7</xdr:row>
          <xdr:rowOff>266700</xdr:rowOff>
        </xdr:to>
        <xdr:sp macro="" textlink="">
          <xdr:nvSpPr>
            <xdr:cNvPr id="17423" name="Drop Down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0B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</xdr:rowOff>
        </xdr:from>
        <xdr:to>
          <xdr:col>5</xdr:col>
          <xdr:colOff>657225</xdr:colOff>
          <xdr:row>8</xdr:row>
          <xdr:rowOff>266700</xdr:rowOff>
        </xdr:to>
        <xdr:sp macro="" textlink="">
          <xdr:nvSpPr>
            <xdr:cNvPr id="17424" name="Drop Down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0B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9</xdr:row>
          <xdr:rowOff>19050</xdr:rowOff>
        </xdr:from>
        <xdr:to>
          <xdr:col>5</xdr:col>
          <xdr:colOff>657225</xdr:colOff>
          <xdr:row>9</xdr:row>
          <xdr:rowOff>266700</xdr:rowOff>
        </xdr:to>
        <xdr:sp macro="" textlink="">
          <xdr:nvSpPr>
            <xdr:cNvPr id="17425" name="Drop Down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0B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10</xdr:row>
          <xdr:rowOff>19050</xdr:rowOff>
        </xdr:from>
        <xdr:to>
          <xdr:col>5</xdr:col>
          <xdr:colOff>657225</xdr:colOff>
          <xdr:row>10</xdr:row>
          <xdr:rowOff>266700</xdr:rowOff>
        </xdr:to>
        <xdr:sp macro="" textlink="">
          <xdr:nvSpPr>
            <xdr:cNvPr id="17426" name="Drop Down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0B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11</xdr:row>
          <xdr:rowOff>19050</xdr:rowOff>
        </xdr:from>
        <xdr:to>
          <xdr:col>5</xdr:col>
          <xdr:colOff>657225</xdr:colOff>
          <xdr:row>11</xdr:row>
          <xdr:rowOff>266700</xdr:rowOff>
        </xdr:to>
        <xdr:sp macro="" textlink="">
          <xdr:nvSpPr>
            <xdr:cNvPr id="17427" name="Drop Down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0B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12</xdr:row>
          <xdr:rowOff>19050</xdr:rowOff>
        </xdr:from>
        <xdr:to>
          <xdr:col>5</xdr:col>
          <xdr:colOff>657225</xdr:colOff>
          <xdr:row>12</xdr:row>
          <xdr:rowOff>266700</xdr:rowOff>
        </xdr:to>
        <xdr:sp macro="" textlink="">
          <xdr:nvSpPr>
            <xdr:cNvPr id="17428" name="Drop Down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0B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4</xdr:row>
          <xdr:rowOff>9525</xdr:rowOff>
        </xdr:from>
        <xdr:to>
          <xdr:col>10</xdr:col>
          <xdr:colOff>123825</xdr:colOff>
          <xdr:row>4</xdr:row>
          <xdr:rowOff>161925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F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同上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27</xdr:row>
          <xdr:rowOff>190500</xdr:rowOff>
        </xdr:from>
        <xdr:to>
          <xdr:col>9</xdr:col>
          <xdr:colOff>171450</xdr:colOff>
          <xdr:row>28</xdr:row>
          <xdr:rowOff>190500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F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31</xdr:row>
          <xdr:rowOff>9525</xdr:rowOff>
        </xdr:from>
        <xdr:to>
          <xdr:col>18</xdr:col>
          <xdr:colOff>161925</xdr:colOff>
          <xdr:row>31</xdr:row>
          <xdr:rowOff>190500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F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35</xdr:row>
          <xdr:rowOff>9525</xdr:rowOff>
        </xdr:from>
        <xdr:to>
          <xdr:col>17</xdr:col>
          <xdr:colOff>9525</xdr:colOff>
          <xdr:row>35</xdr:row>
          <xdr:rowOff>190500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F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38</xdr:row>
          <xdr:rowOff>9525</xdr:rowOff>
        </xdr:from>
        <xdr:to>
          <xdr:col>17</xdr:col>
          <xdr:colOff>66675</xdr:colOff>
          <xdr:row>38</xdr:row>
          <xdr:rowOff>190500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F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41</xdr:row>
          <xdr:rowOff>9525</xdr:rowOff>
        </xdr:from>
        <xdr:to>
          <xdr:col>17</xdr:col>
          <xdr:colOff>0</xdr:colOff>
          <xdr:row>41</xdr:row>
          <xdr:rowOff>180975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F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44</xdr:row>
          <xdr:rowOff>9525</xdr:rowOff>
        </xdr:from>
        <xdr:to>
          <xdr:col>17</xdr:col>
          <xdr:colOff>0</xdr:colOff>
          <xdr:row>44</xdr:row>
          <xdr:rowOff>180975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F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35</xdr:row>
          <xdr:rowOff>9525</xdr:rowOff>
        </xdr:from>
        <xdr:to>
          <xdr:col>19</xdr:col>
          <xdr:colOff>9525</xdr:colOff>
          <xdr:row>35</xdr:row>
          <xdr:rowOff>190500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F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38</xdr:row>
          <xdr:rowOff>9525</xdr:rowOff>
        </xdr:from>
        <xdr:to>
          <xdr:col>19</xdr:col>
          <xdr:colOff>9525</xdr:colOff>
          <xdr:row>38</xdr:row>
          <xdr:rowOff>190500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F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41</xdr:row>
          <xdr:rowOff>9525</xdr:rowOff>
        </xdr:from>
        <xdr:to>
          <xdr:col>19</xdr:col>
          <xdr:colOff>9525</xdr:colOff>
          <xdr:row>41</xdr:row>
          <xdr:rowOff>190500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F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44</xdr:row>
          <xdr:rowOff>9525</xdr:rowOff>
        </xdr:from>
        <xdr:to>
          <xdr:col>19</xdr:col>
          <xdr:colOff>9525</xdr:colOff>
          <xdr:row>44</xdr:row>
          <xdr:rowOff>190500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F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7</xdr:row>
          <xdr:rowOff>19050</xdr:rowOff>
        </xdr:from>
        <xdr:to>
          <xdr:col>50</xdr:col>
          <xdr:colOff>95250</xdr:colOff>
          <xdr:row>11</xdr:row>
          <xdr:rowOff>123825</xdr:rowOff>
        </xdr:to>
        <xdr:sp macro="" textlink="">
          <xdr:nvSpPr>
            <xdr:cNvPr id="10271" name="Group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F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提出先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114300</xdr:colOff>
          <xdr:row>89</xdr:row>
          <xdr:rowOff>9525</xdr:rowOff>
        </xdr:from>
        <xdr:to>
          <xdr:col>24</xdr:col>
          <xdr:colOff>0</xdr:colOff>
          <xdr:row>89</xdr:row>
          <xdr:rowOff>190500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F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71.xml"/><Relationship Id="rId21" Type="http://schemas.openxmlformats.org/officeDocument/2006/relationships/ctrlProp" Target="../ctrlProps/ctrlProp66.xml"/><Relationship Id="rId42" Type="http://schemas.openxmlformats.org/officeDocument/2006/relationships/ctrlProp" Target="../ctrlProps/ctrlProp87.xml"/><Relationship Id="rId47" Type="http://schemas.openxmlformats.org/officeDocument/2006/relationships/ctrlProp" Target="../ctrlProps/ctrlProp92.xml"/><Relationship Id="rId63" Type="http://schemas.openxmlformats.org/officeDocument/2006/relationships/ctrlProp" Target="../ctrlProps/ctrlProp108.xml"/><Relationship Id="rId68" Type="http://schemas.openxmlformats.org/officeDocument/2006/relationships/ctrlProp" Target="../ctrlProps/ctrlProp113.xml"/><Relationship Id="rId84" Type="http://schemas.openxmlformats.org/officeDocument/2006/relationships/ctrlProp" Target="../ctrlProps/ctrlProp129.xml"/><Relationship Id="rId89" Type="http://schemas.openxmlformats.org/officeDocument/2006/relationships/ctrlProp" Target="../ctrlProps/ctrlProp134.xml"/><Relationship Id="rId16" Type="http://schemas.openxmlformats.org/officeDocument/2006/relationships/ctrlProp" Target="../ctrlProps/ctrlProp61.xml"/><Relationship Id="rId11" Type="http://schemas.openxmlformats.org/officeDocument/2006/relationships/ctrlProp" Target="../ctrlProps/ctrlProp56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53" Type="http://schemas.openxmlformats.org/officeDocument/2006/relationships/ctrlProp" Target="../ctrlProps/ctrlProp98.xml"/><Relationship Id="rId58" Type="http://schemas.openxmlformats.org/officeDocument/2006/relationships/ctrlProp" Target="../ctrlProps/ctrlProp103.xml"/><Relationship Id="rId74" Type="http://schemas.openxmlformats.org/officeDocument/2006/relationships/ctrlProp" Target="../ctrlProps/ctrlProp119.xml"/><Relationship Id="rId79" Type="http://schemas.openxmlformats.org/officeDocument/2006/relationships/ctrlProp" Target="../ctrlProps/ctrlProp124.xml"/><Relationship Id="rId102" Type="http://schemas.openxmlformats.org/officeDocument/2006/relationships/ctrlProp" Target="../ctrlProps/ctrlProp147.xml"/><Relationship Id="rId5" Type="http://schemas.openxmlformats.org/officeDocument/2006/relationships/ctrlProp" Target="../ctrlProps/ctrlProp50.xml"/><Relationship Id="rId90" Type="http://schemas.openxmlformats.org/officeDocument/2006/relationships/ctrlProp" Target="../ctrlProps/ctrlProp135.xml"/><Relationship Id="rId95" Type="http://schemas.openxmlformats.org/officeDocument/2006/relationships/ctrlProp" Target="../ctrlProps/ctrlProp140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43" Type="http://schemas.openxmlformats.org/officeDocument/2006/relationships/ctrlProp" Target="../ctrlProps/ctrlProp88.xml"/><Relationship Id="rId48" Type="http://schemas.openxmlformats.org/officeDocument/2006/relationships/ctrlProp" Target="../ctrlProps/ctrlProp93.xml"/><Relationship Id="rId64" Type="http://schemas.openxmlformats.org/officeDocument/2006/relationships/ctrlProp" Target="../ctrlProps/ctrlProp109.xml"/><Relationship Id="rId69" Type="http://schemas.openxmlformats.org/officeDocument/2006/relationships/ctrlProp" Target="../ctrlProps/ctrlProp114.xml"/><Relationship Id="rId80" Type="http://schemas.openxmlformats.org/officeDocument/2006/relationships/ctrlProp" Target="../ctrlProps/ctrlProp125.xml"/><Relationship Id="rId85" Type="http://schemas.openxmlformats.org/officeDocument/2006/relationships/ctrlProp" Target="../ctrlProps/ctrlProp130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59" Type="http://schemas.openxmlformats.org/officeDocument/2006/relationships/ctrlProp" Target="../ctrlProps/ctrlProp104.xml"/><Relationship Id="rId103" Type="http://schemas.openxmlformats.org/officeDocument/2006/relationships/ctrlProp" Target="../ctrlProps/ctrlProp148.xml"/><Relationship Id="rId20" Type="http://schemas.openxmlformats.org/officeDocument/2006/relationships/ctrlProp" Target="../ctrlProps/ctrlProp65.xml"/><Relationship Id="rId41" Type="http://schemas.openxmlformats.org/officeDocument/2006/relationships/ctrlProp" Target="../ctrlProps/ctrlProp86.xml"/><Relationship Id="rId54" Type="http://schemas.openxmlformats.org/officeDocument/2006/relationships/ctrlProp" Target="../ctrlProps/ctrlProp99.xml"/><Relationship Id="rId62" Type="http://schemas.openxmlformats.org/officeDocument/2006/relationships/ctrlProp" Target="../ctrlProps/ctrlProp107.xml"/><Relationship Id="rId70" Type="http://schemas.openxmlformats.org/officeDocument/2006/relationships/ctrlProp" Target="../ctrlProps/ctrlProp115.xml"/><Relationship Id="rId75" Type="http://schemas.openxmlformats.org/officeDocument/2006/relationships/ctrlProp" Target="../ctrlProps/ctrlProp120.xml"/><Relationship Id="rId83" Type="http://schemas.openxmlformats.org/officeDocument/2006/relationships/ctrlProp" Target="../ctrlProps/ctrlProp128.xml"/><Relationship Id="rId88" Type="http://schemas.openxmlformats.org/officeDocument/2006/relationships/ctrlProp" Target="../ctrlProps/ctrlProp133.xml"/><Relationship Id="rId91" Type="http://schemas.openxmlformats.org/officeDocument/2006/relationships/ctrlProp" Target="../ctrlProps/ctrlProp136.xml"/><Relationship Id="rId96" Type="http://schemas.openxmlformats.org/officeDocument/2006/relationships/ctrlProp" Target="../ctrlProps/ctrlProp141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1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49" Type="http://schemas.openxmlformats.org/officeDocument/2006/relationships/ctrlProp" Target="../ctrlProps/ctrlProp94.xml"/><Relationship Id="rId57" Type="http://schemas.openxmlformats.org/officeDocument/2006/relationships/ctrlProp" Target="../ctrlProps/ctrlProp102.xml"/><Relationship Id="rId10" Type="http://schemas.openxmlformats.org/officeDocument/2006/relationships/ctrlProp" Target="../ctrlProps/ctrlProp55.xml"/><Relationship Id="rId31" Type="http://schemas.openxmlformats.org/officeDocument/2006/relationships/ctrlProp" Target="../ctrlProps/ctrlProp76.xml"/><Relationship Id="rId44" Type="http://schemas.openxmlformats.org/officeDocument/2006/relationships/ctrlProp" Target="../ctrlProps/ctrlProp89.xml"/><Relationship Id="rId52" Type="http://schemas.openxmlformats.org/officeDocument/2006/relationships/ctrlProp" Target="../ctrlProps/ctrlProp97.xml"/><Relationship Id="rId60" Type="http://schemas.openxmlformats.org/officeDocument/2006/relationships/ctrlProp" Target="../ctrlProps/ctrlProp105.xml"/><Relationship Id="rId65" Type="http://schemas.openxmlformats.org/officeDocument/2006/relationships/ctrlProp" Target="../ctrlProps/ctrlProp110.xml"/><Relationship Id="rId73" Type="http://schemas.openxmlformats.org/officeDocument/2006/relationships/ctrlProp" Target="../ctrlProps/ctrlProp118.xml"/><Relationship Id="rId78" Type="http://schemas.openxmlformats.org/officeDocument/2006/relationships/ctrlProp" Target="../ctrlProps/ctrlProp123.xml"/><Relationship Id="rId81" Type="http://schemas.openxmlformats.org/officeDocument/2006/relationships/ctrlProp" Target="../ctrlProps/ctrlProp126.xml"/><Relationship Id="rId86" Type="http://schemas.openxmlformats.org/officeDocument/2006/relationships/ctrlProp" Target="../ctrlProps/ctrlProp131.xml"/><Relationship Id="rId94" Type="http://schemas.openxmlformats.org/officeDocument/2006/relationships/ctrlProp" Target="../ctrlProps/ctrlProp139.xml"/><Relationship Id="rId99" Type="http://schemas.openxmlformats.org/officeDocument/2006/relationships/ctrlProp" Target="../ctrlProps/ctrlProp144.xml"/><Relationship Id="rId101" Type="http://schemas.openxmlformats.org/officeDocument/2006/relationships/ctrlProp" Target="../ctrlProps/ctrlProp146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39" Type="http://schemas.openxmlformats.org/officeDocument/2006/relationships/ctrlProp" Target="../ctrlProps/ctrlProp84.xml"/><Relationship Id="rId34" Type="http://schemas.openxmlformats.org/officeDocument/2006/relationships/ctrlProp" Target="../ctrlProps/ctrlProp79.xml"/><Relationship Id="rId50" Type="http://schemas.openxmlformats.org/officeDocument/2006/relationships/ctrlProp" Target="../ctrlProps/ctrlProp95.xml"/><Relationship Id="rId55" Type="http://schemas.openxmlformats.org/officeDocument/2006/relationships/ctrlProp" Target="../ctrlProps/ctrlProp100.xml"/><Relationship Id="rId76" Type="http://schemas.openxmlformats.org/officeDocument/2006/relationships/ctrlProp" Target="../ctrlProps/ctrlProp121.xml"/><Relationship Id="rId97" Type="http://schemas.openxmlformats.org/officeDocument/2006/relationships/ctrlProp" Target="../ctrlProps/ctrlProp142.xml"/><Relationship Id="rId104" Type="http://schemas.openxmlformats.org/officeDocument/2006/relationships/ctrlProp" Target="../ctrlProps/ctrlProp149.xml"/><Relationship Id="rId7" Type="http://schemas.openxmlformats.org/officeDocument/2006/relationships/ctrlProp" Target="../ctrlProps/ctrlProp52.xml"/><Relationship Id="rId71" Type="http://schemas.openxmlformats.org/officeDocument/2006/relationships/ctrlProp" Target="../ctrlProps/ctrlProp116.xml"/><Relationship Id="rId92" Type="http://schemas.openxmlformats.org/officeDocument/2006/relationships/ctrlProp" Target="../ctrlProps/ctrlProp137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74.xml"/><Relationship Id="rId24" Type="http://schemas.openxmlformats.org/officeDocument/2006/relationships/ctrlProp" Target="../ctrlProps/ctrlProp69.xml"/><Relationship Id="rId40" Type="http://schemas.openxmlformats.org/officeDocument/2006/relationships/ctrlProp" Target="../ctrlProps/ctrlProp85.xml"/><Relationship Id="rId45" Type="http://schemas.openxmlformats.org/officeDocument/2006/relationships/ctrlProp" Target="../ctrlProps/ctrlProp90.xml"/><Relationship Id="rId66" Type="http://schemas.openxmlformats.org/officeDocument/2006/relationships/ctrlProp" Target="../ctrlProps/ctrlProp111.xml"/><Relationship Id="rId87" Type="http://schemas.openxmlformats.org/officeDocument/2006/relationships/ctrlProp" Target="../ctrlProps/ctrlProp132.xml"/><Relationship Id="rId61" Type="http://schemas.openxmlformats.org/officeDocument/2006/relationships/ctrlProp" Target="../ctrlProps/ctrlProp106.xml"/><Relationship Id="rId82" Type="http://schemas.openxmlformats.org/officeDocument/2006/relationships/ctrlProp" Target="../ctrlProps/ctrlProp127.xml"/><Relationship Id="rId19" Type="http://schemas.openxmlformats.org/officeDocument/2006/relationships/ctrlProp" Target="../ctrlProps/ctrlProp64.xml"/><Relationship Id="rId14" Type="http://schemas.openxmlformats.org/officeDocument/2006/relationships/ctrlProp" Target="../ctrlProps/ctrlProp59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Relationship Id="rId56" Type="http://schemas.openxmlformats.org/officeDocument/2006/relationships/ctrlProp" Target="../ctrlProps/ctrlProp101.xml"/><Relationship Id="rId77" Type="http://schemas.openxmlformats.org/officeDocument/2006/relationships/ctrlProp" Target="../ctrlProps/ctrlProp122.xml"/><Relationship Id="rId100" Type="http://schemas.openxmlformats.org/officeDocument/2006/relationships/ctrlProp" Target="../ctrlProps/ctrlProp145.xml"/><Relationship Id="rId105" Type="http://schemas.openxmlformats.org/officeDocument/2006/relationships/ctrlProp" Target="../ctrlProps/ctrlProp150.xml"/><Relationship Id="rId8" Type="http://schemas.openxmlformats.org/officeDocument/2006/relationships/ctrlProp" Target="../ctrlProps/ctrlProp53.xml"/><Relationship Id="rId51" Type="http://schemas.openxmlformats.org/officeDocument/2006/relationships/ctrlProp" Target="../ctrlProps/ctrlProp96.xml"/><Relationship Id="rId72" Type="http://schemas.openxmlformats.org/officeDocument/2006/relationships/ctrlProp" Target="../ctrlProps/ctrlProp117.xml"/><Relationship Id="rId93" Type="http://schemas.openxmlformats.org/officeDocument/2006/relationships/ctrlProp" Target="../ctrlProps/ctrlProp138.xml"/><Relationship Id="rId98" Type="http://schemas.openxmlformats.org/officeDocument/2006/relationships/ctrlProp" Target="../ctrlProps/ctrlProp143.xml"/><Relationship Id="rId3" Type="http://schemas.openxmlformats.org/officeDocument/2006/relationships/vmlDrawing" Target="../drawings/vmlDrawing6.vml"/><Relationship Id="rId25" Type="http://schemas.openxmlformats.org/officeDocument/2006/relationships/ctrlProp" Target="../ctrlProps/ctrlProp70.xml"/><Relationship Id="rId46" Type="http://schemas.openxmlformats.org/officeDocument/2006/relationships/ctrlProp" Target="../ctrlProps/ctrlProp91.xml"/><Relationship Id="rId67" Type="http://schemas.openxmlformats.org/officeDocument/2006/relationships/ctrlProp" Target="../ctrlProps/ctrlProp112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5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154.xml"/><Relationship Id="rId12" Type="http://schemas.openxmlformats.org/officeDocument/2006/relationships/ctrlProp" Target="../ctrlProps/ctrlProp15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5" Type="http://schemas.openxmlformats.org/officeDocument/2006/relationships/ctrlProp" Target="../ctrlProps/ctrlProp152.xml"/><Relationship Id="rId10" Type="http://schemas.openxmlformats.org/officeDocument/2006/relationships/ctrlProp" Target="../ctrlProps/ctrlProp157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4.xml"/><Relationship Id="rId13" Type="http://schemas.openxmlformats.org/officeDocument/2006/relationships/ctrlProp" Target="../ctrlProps/ctrlProp169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163.xml"/><Relationship Id="rId12" Type="http://schemas.openxmlformats.org/officeDocument/2006/relationships/ctrlProp" Target="../ctrlProps/ctrlProp16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62.xml"/><Relationship Id="rId11" Type="http://schemas.openxmlformats.org/officeDocument/2006/relationships/ctrlProp" Target="../ctrlProps/ctrlProp167.xml"/><Relationship Id="rId5" Type="http://schemas.openxmlformats.org/officeDocument/2006/relationships/ctrlProp" Target="../ctrlProps/ctrlProp161.xml"/><Relationship Id="rId10" Type="http://schemas.openxmlformats.org/officeDocument/2006/relationships/ctrlProp" Target="../ctrlProps/ctrlProp166.xml"/><Relationship Id="rId4" Type="http://schemas.openxmlformats.org/officeDocument/2006/relationships/ctrlProp" Target="../ctrlProps/ctrlProp160.xml"/><Relationship Id="rId9" Type="http://schemas.openxmlformats.org/officeDocument/2006/relationships/ctrlProp" Target="../ctrlProps/ctrlProp16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4.xml"/><Relationship Id="rId13" Type="http://schemas.openxmlformats.org/officeDocument/2006/relationships/ctrlProp" Target="../ctrlProps/ctrlProp179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173.xml"/><Relationship Id="rId12" Type="http://schemas.openxmlformats.org/officeDocument/2006/relationships/ctrlProp" Target="../ctrlProps/ctrlProp178.xml"/><Relationship Id="rId17" Type="http://schemas.openxmlformats.org/officeDocument/2006/relationships/comments" Target="../comments1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182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172.xml"/><Relationship Id="rId11" Type="http://schemas.openxmlformats.org/officeDocument/2006/relationships/ctrlProp" Target="../ctrlProps/ctrlProp177.xml"/><Relationship Id="rId5" Type="http://schemas.openxmlformats.org/officeDocument/2006/relationships/ctrlProp" Target="../ctrlProps/ctrlProp171.xml"/><Relationship Id="rId15" Type="http://schemas.openxmlformats.org/officeDocument/2006/relationships/ctrlProp" Target="../ctrlProps/ctrlProp181.xml"/><Relationship Id="rId10" Type="http://schemas.openxmlformats.org/officeDocument/2006/relationships/ctrlProp" Target="../ctrlProps/ctrlProp176.xml"/><Relationship Id="rId4" Type="http://schemas.openxmlformats.org/officeDocument/2006/relationships/ctrlProp" Target="../ctrlProps/ctrlProp170.xml"/><Relationship Id="rId9" Type="http://schemas.openxmlformats.org/officeDocument/2006/relationships/ctrlProp" Target="../ctrlProps/ctrlProp175.xml"/><Relationship Id="rId14" Type="http://schemas.openxmlformats.org/officeDocument/2006/relationships/ctrlProp" Target="../ctrlProps/ctrlProp18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66FFFF"/>
  </sheetPr>
  <dimension ref="A1:I39"/>
  <sheetViews>
    <sheetView showGridLines="0" tabSelected="1" zoomScaleNormal="100" workbookViewId="0">
      <pane ySplit="1" topLeftCell="A2" activePane="bottomLeft" state="frozen"/>
      <selection pane="bottomLeft" activeCell="D6" sqref="D6:H6"/>
    </sheetView>
  </sheetViews>
  <sheetFormatPr defaultRowHeight="13.5" x14ac:dyDescent="0.4"/>
  <cols>
    <col min="1" max="1" width="3.75" style="1" customWidth="1"/>
    <col min="2" max="2" width="16.75" style="1" bestFit="1" customWidth="1"/>
    <col min="3" max="3" width="9" style="1" customWidth="1"/>
    <col min="4" max="8" width="9" style="1"/>
    <col min="9" max="9" width="6.125" style="1" customWidth="1"/>
    <col min="10" max="10" width="1.625" style="1" customWidth="1"/>
    <col min="11" max="16384" width="9" style="1"/>
  </cols>
  <sheetData>
    <row r="1" spans="1:9" ht="22.5" customHeight="1" thickBot="1" x14ac:dyDescent="0.45">
      <c r="A1" s="48" t="s">
        <v>14</v>
      </c>
      <c r="B1" s="49"/>
      <c r="C1" s="49"/>
      <c r="D1" s="49"/>
      <c r="E1" s="49"/>
      <c r="F1" s="49"/>
      <c r="G1" s="49"/>
      <c r="H1" s="290" t="s">
        <v>572</v>
      </c>
      <c r="I1" s="49"/>
    </row>
    <row r="2" spans="1:9" ht="7.5" customHeight="1" x14ac:dyDescent="0.4">
      <c r="A2" s="48"/>
      <c r="B2" s="49"/>
      <c r="C2" s="49"/>
      <c r="D2" s="49"/>
      <c r="E2" s="49"/>
      <c r="F2" s="49"/>
      <c r="G2" s="49"/>
      <c r="H2" s="333"/>
      <c r="I2" s="49"/>
    </row>
    <row r="3" spans="1:9" ht="22.5" customHeight="1" thickBot="1" x14ac:dyDescent="0.45">
      <c r="A3" s="49"/>
      <c r="B3" s="50">
        <v>4</v>
      </c>
      <c r="C3" s="49" t="s">
        <v>21</v>
      </c>
      <c r="D3" s="49"/>
      <c r="E3" s="49"/>
      <c r="F3" s="49"/>
      <c r="G3" s="49"/>
      <c r="H3" s="49"/>
      <c r="I3" s="49"/>
    </row>
    <row r="4" spans="1:9" ht="22.5" customHeight="1" thickBot="1" x14ac:dyDescent="0.45">
      <c r="A4" s="49"/>
      <c r="B4" s="51" t="s">
        <v>13</v>
      </c>
      <c r="C4" s="413"/>
      <c r="D4" s="414"/>
      <c r="E4" s="414"/>
      <c r="F4" s="414"/>
      <c r="G4" s="414"/>
      <c r="H4" s="415"/>
      <c r="I4" s="49"/>
    </row>
    <row r="5" spans="1:9" ht="22.5" customHeight="1" thickBot="1" x14ac:dyDescent="0.45">
      <c r="A5" s="49"/>
      <c r="B5" s="52" t="str">
        <f>CHOOSE(B3,data!B3,data!B4,data!B5,data!B6)</f>
        <v>令和７年</v>
      </c>
      <c r="C5" s="63"/>
      <c r="D5" s="62"/>
      <c r="E5" s="62" t="str">
        <f>IF(申告書!AR4,IF(C4="","",C4),"")</f>
        <v/>
      </c>
      <c r="F5" s="62"/>
      <c r="G5" s="62"/>
      <c r="H5" s="303"/>
      <c r="I5" s="49"/>
    </row>
    <row r="6" spans="1:9" ht="22.5" customHeight="1" thickBot="1" x14ac:dyDescent="0.45">
      <c r="A6" s="49"/>
      <c r="B6" s="55" t="s">
        <v>12</v>
      </c>
      <c r="C6" s="56" t="str">
        <f>IF(calc!M3,"","富津市")</f>
        <v>富津市</v>
      </c>
      <c r="D6" s="409"/>
      <c r="E6" s="410"/>
      <c r="F6" s="410"/>
      <c r="G6" s="410"/>
      <c r="H6" s="411"/>
      <c r="I6" s="49"/>
    </row>
    <row r="7" spans="1:9" ht="22.5" customHeight="1" x14ac:dyDescent="0.4">
      <c r="A7" s="49"/>
      <c r="B7" s="51" t="s">
        <v>11</v>
      </c>
      <c r="C7" s="416"/>
      <c r="D7" s="417"/>
      <c r="E7" s="417"/>
      <c r="F7" s="417"/>
      <c r="G7" s="417"/>
      <c r="H7" s="418"/>
      <c r="I7" s="49"/>
    </row>
    <row r="8" spans="1:9" ht="22.5" customHeight="1" thickBot="1" x14ac:dyDescent="0.45">
      <c r="A8" s="49"/>
      <c r="B8" s="51" t="s">
        <v>8</v>
      </c>
      <c r="C8" s="419"/>
      <c r="D8" s="417"/>
      <c r="E8" s="417"/>
      <c r="F8" s="417"/>
      <c r="G8" s="420"/>
      <c r="H8" s="421"/>
      <c r="I8" s="49"/>
    </row>
    <row r="9" spans="1:9" ht="22.5" customHeight="1" thickBot="1" x14ac:dyDescent="0.45">
      <c r="A9" s="49"/>
      <c r="B9" s="57" t="s">
        <v>10</v>
      </c>
      <c r="C9" s="368">
        <v>1</v>
      </c>
      <c r="D9" s="58">
        <v>1</v>
      </c>
      <c r="E9" s="59">
        <v>1</v>
      </c>
      <c r="F9" s="60">
        <v>1</v>
      </c>
      <c r="G9" s="304" t="str">
        <f>calc!K3</f>
        <v/>
      </c>
      <c r="H9" s="305" t="s">
        <v>481</v>
      </c>
      <c r="I9" s="49"/>
    </row>
    <row r="10" spans="1:9" ht="22.5" customHeight="1" x14ac:dyDescent="0.4">
      <c r="A10" s="49"/>
      <c r="B10" s="51" t="s">
        <v>6</v>
      </c>
      <c r="C10" s="422"/>
      <c r="D10" s="404"/>
      <c r="E10" s="423"/>
      <c r="F10" s="54"/>
      <c r="G10" s="62"/>
      <c r="H10" s="62"/>
      <c r="I10" s="49"/>
    </row>
    <row r="11" spans="1:9" ht="22.5" customHeight="1" thickBot="1" x14ac:dyDescent="0.45">
      <c r="A11" s="49"/>
      <c r="B11" s="51" t="s">
        <v>9</v>
      </c>
      <c r="C11" s="424"/>
      <c r="D11" s="425"/>
      <c r="E11" s="426"/>
      <c r="F11" s="62"/>
      <c r="G11" s="62"/>
      <c r="H11" s="62"/>
      <c r="I11" s="49"/>
    </row>
    <row r="12" spans="1:9" ht="22.5" customHeight="1" x14ac:dyDescent="0.4">
      <c r="A12" s="49"/>
      <c r="B12" s="54"/>
      <c r="C12" s="62"/>
      <c r="D12" s="62"/>
      <c r="E12" s="62"/>
      <c r="F12" s="62"/>
      <c r="G12" s="62"/>
      <c r="H12" s="62"/>
      <c r="I12" s="49"/>
    </row>
    <row r="13" spans="1:9" ht="39.75" customHeight="1" x14ac:dyDescent="0.4">
      <c r="A13" s="49"/>
      <c r="B13" s="431" t="s">
        <v>600</v>
      </c>
      <c r="C13" s="431"/>
      <c r="D13" s="431"/>
      <c r="E13" s="431"/>
      <c r="F13" s="431"/>
      <c r="G13" s="431"/>
      <c r="H13" s="431"/>
      <c r="I13" s="49"/>
    </row>
    <row r="14" spans="1:9" ht="22.5" customHeight="1" x14ac:dyDescent="0.4">
      <c r="A14" s="49"/>
      <c r="B14" s="64">
        <v>1</v>
      </c>
      <c r="C14" s="62"/>
      <c r="D14" s="62"/>
      <c r="E14" s="62"/>
      <c r="F14" s="62"/>
      <c r="G14" s="62"/>
      <c r="H14" s="62"/>
      <c r="I14" s="49"/>
    </row>
    <row r="15" spans="1:9" ht="22.5" customHeight="1" x14ac:dyDescent="0.4">
      <c r="A15" s="49"/>
      <c r="B15" s="62"/>
      <c r="C15" s="62"/>
      <c r="D15" s="62"/>
      <c r="E15" s="62"/>
      <c r="F15" s="62"/>
      <c r="G15" s="62"/>
      <c r="H15" s="62"/>
      <c r="I15" s="49"/>
    </row>
    <row r="16" spans="1:9" ht="22.5" customHeight="1" thickBot="1" x14ac:dyDescent="0.45">
      <c r="A16" s="49"/>
      <c r="B16" s="49" t="s">
        <v>456</v>
      </c>
      <c r="C16" s="62"/>
      <c r="D16" s="62"/>
      <c r="E16" s="62"/>
      <c r="F16" s="62"/>
      <c r="G16" s="62"/>
      <c r="H16" s="62"/>
      <c r="I16" s="49"/>
    </row>
    <row r="17" spans="1:9" ht="22.5" customHeight="1" thickBot="1" x14ac:dyDescent="0.45">
      <c r="A17" s="412"/>
      <c r="B17" s="51" t="s">
        <v>8</v>
      </c>
      <c r="C17" s="427"/>
      <c r="D17" s="428"/>
      <c r="E17" s="428"/>
      <c r="F17" s="429"/>
      <c r="G17" s="429"/>
      <c r="H17" s="430"/>
      <c r="I17" s="307"/>
    </row>
    <row r="18" spans="1:9" ht="22.5" customHeight="1" x14ac:dyDescent="0.4">
      <c r="A18" s="412"/>
      <c r="B18" s="51" t="s">
        <v>7</v>
      </c>
      <c r="C18" s="403"/>
      <c r="D18" s="404"/>
      <c r="E18" s="405"/>
      <c r="F18" s="306"/>
      <c r="G18" s="305"/>
      <c r="H18" s="305"/>
      <c r="I18" s="49"/>
    </row>
    <row r="19" spans="1:9" ht="22.5" customHeight="1" thickBot="1" x14ac:dyDescent="0.45">
      <c r="A19" s="412"/>
      <c r="B19" s="51" t="s">
        <v>6</v>
      </c>
      <c r="C19" s="406"/>
      <c r="D19" s="407"/>
      <c r="E19" s="408"/>
      <c r="F19" s="307"/>
      <c r="G19" s="62"/>
      <c r="H19" s="62"/>
      <c r="I19" s="49"/>
    </row>
    <row r="20" spans="1:9" x14ac:dyDescent="0.4">
      <c r="A20" s="49"/>
      <c r="B20" s="49"/>
      <c r="C20" s="305"/>
      <c r="D20" s="305"/>
      <c r="E20" s="305"/>
      <c r="F20" s="49"/>
      <c r="G20" s="49"/>
      <c r="H20" s="49"/>
      <c r="I20" s="49"/>
    </row>
    <row r="39" spans="4:4" x14ac:dyDescent="0.4">
      <c r="D39" s="402"/>
    </row>
  </sheetData>
  <sheetProtection sheet="1" selectLockedCells="1"/>
  <dataConsolidate/>
  <mergeCells count="11">
    <mergeCell ref="C18:E18"/>
    <mergeCell ref="C19:E19"/>
    <mergeCell ref="D6:H6"/>
    <mergeCell ref="A17:A19"/>
    <mergeCell ref="C4:H4"/>
    <mergeCell ref="C7:H7"/>
    <mergeCell ref="C8:H8"/>
    <mergeCell ref="C10:E10"/>
    <mergeCell ref="C11:E11"/>
    <mergeCell ref="C17:H17"/>
    <mergeCell ref="B13:H13"/>
  </mergeCells>
  <phoneticPr fontId="3"/>
  <dataValidations count="3">
    <dataValidation imeMode="fullKatakana" allowBlank="1" showInputMessage="1" showErrorMessage="1" sqref="C7:H7" xr:uid="{00000000-0002-0000-0000-000000000000}"/>
    <dataValidation imeMode="halfAlpha" allowBlank="1" showInputMessage="1" showErrorMessage="1" sqref="C10:E10 C19:E19" xr:uid="{00000000-0002-0000-0000-000001000000}"/>
    <dataValidation type="whole" imeMode="halfAlpha" allowBlank="1" showInputMessage="1" showErrorMessage="1" sqref="C11:E11" xr:uid="{00000000-0002-0000-0000-000002000000}">
      <formula1>0</formula1>
      <formula2>999999999999</formula2>
    </dataValidation>
  </dataValidations>
  <hyperlinks>
    <hyperlink ref="H1" location="所得!A1" display="次へ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autoLine="0" autoPict="0">
                <anchor moveWithCells="1">
                  <from>
                    <xdr:col>1</xdr:col>
                    <xdr:colOff>9525</xdr:colOff>
                    <xdr:row>2</xdr:row>
                    <xdr:rowOff>28575</xdr:rowOff>
                  </from>
                  <to>
                    <xdr:col>1</xdr:col>
                    <xdr:colOff>1247775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</xdr:row>
                    <xdr:rowOff>47625</xdr:rowOff>
                  </from>
                  <to>
                    <xdr:col>3</xdr:col>
                    <xdr:colOff>457200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6" name="Drop Down 26">
              <controlPr defaultSize="0" autoLine="0" autoPict="0">
                <anchor moveWithCells="1">
                  <from>
                    <xdr:col>2</xdr:col>
                    <xdr:colOff>28575</xdr:colOff>
                    <xdr:row>8</xdr:row>
                    <xdr:rowOff>19050</xdr:rowOff>
                  </from>
                  <to>
                    <xdr:col>2</xdr:col>
                    <xdr:colOff>647700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7" name="Drop Down 27">
              <controlPr defaultSize="0" autoLine="0" autoPict="0">
                <anchor moveWithCells="1">
                  <from>
                    <xdr:col>4</xdr:col>
                    <xdr:colOff>28575</xdr:colOff>
                    <xdr:row>8</xdr:row>
                    <xdr:rowOff>19050</xdr:rowOff>
                  </from>
                  <to>
                    <xdr:col>4</xdr:col>
                    <xdr:colOff>666750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8" name="Drop Down 28">
              <controlPr defaultSize="0" autoLine="0" autoPict="0">
                <anchor moveWithCells="1">
                  <from>
                    <xdr:col>5</xdr:col>
                    <xdr:colOff>19050</xdr:colOff>
                    <xdr:row>8</xdr:row>
                    <xdr:rowOff>19050</xdr:rowOff>
                  </from>
                  <to>
                    <xdr:col>5</xdr:col>
                    <xdr:colOff>657225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9" name="Drop Down 29">
              <controlPr defaultSize="0" autoLine="0" autoPict="0">
                <anchor moveWithCells="1">
                  <from>
                    <xdr:col>3</xdr:col>
                    <xdr:colOff>19050</xdr:colOff>
                    <xdr:row>8</xdr:row>
                    <xdr:rowOff>19050</xdr:rowOff>
                  </from>
                  <to>
                    <xdr:col>3</xdr:col>
                    <xdr:colOff>657225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0" name="Drop Down 30">
              <controlPr defaultSize="0" autoLine="0" autoPict="0">
                <anchor moveWithCells="1">
                  <from>
                    <xdr:col>1</xdr:col>
                    <xdr:colOff>38100</xdr:colOff>
                    <xdr:row>13</xdr:row>
                    <xdr:rowOff>19050</xdr:rowOff>
                  </from>
                  <to>
                    <xdr:col>4</xdr:col>
                    <xdr:colOff>38100</xdr:colOff>
                    <xdr:row>13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BE527FC5-D408-4912-8931-AAF977391F59}">
            <xm:f>calc!M3</xm:f>
            <x14:dxf>
              <fill>
                <patternFill>
                  <bgColor theme="0" tint="-0.14996795556505021"/>
                </patternFill>
              </fill>
              <border>
                <left/>
                <right style="thin">
                  <color auto="1"/>
                </right>
                <top/>
                <bottom style="thin">
                  <color auto="1"/>
                </bottom>
                <vertical/>
                <horizontal/>
              </border>
            </x14:dxf>
          </x14:cfRule>
          <xm:sqref>D6:H6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/>
  <dimension ref="A1:Q38"/>
  <sheetViews>
    <sheetView showGridLines="0" workbookViewId="0">
      <pane ySplit="1" topLeftCell="A2" activePane="bottomLeft" state="frozen"/>
      <selection activeCell="AF93" sqref="AF93:AI93"/>
      <selection pane="bottomLeft" activeCell="D7" sqref="D7:F7"/>
    </sheetView>
  </sheetViews>
  <sheetFormatPr defaultRowHeight="13.5" x14ac:dyDescent="0.4"/>
  <cols>
    <col min="1" max="1" width="2.625" style="1" customWidth="1"/>
    <col min="2" max="2" width="3.125" style="1" customWidth="1"/>
    <col min="3" max="3" width="13" style="1" customWidth="1"/>
    <col min="4" max="4" width="16" style="1" customWidth="1"/>
    <col min="5" max="5" width="9" style="1"/>
    <col min="6" max="6" width="13.125" style="1" customWidth="1"/>
    <col min="7" max="7" width="11" style="1" bestFit="1" customWidth="1"/>
    <col min="8" max="8" width="9" style="1"/>
    <col min="9" max="9" width="10.125" style="1" customWidth="1"/>
    <col min="10" max="10" width="9" style="1"/>
    <col min="11" max="11" width="9.125" style="1" customWidth="1"/>
    <col min="12" max="12" width="8.25" style="1" customWidth="1"/>
    <col min="13" max="13" width="9.5" style="1" customWidth="1"/>
    <col min="14" max="14" width="2.5" style="1" customWidth="1"/>
    <col min="15" max="16384" width="9" style="1"/>
  </cols>
  <sheetData>
    <row r="1" spans="1:17" ht="22.5" customHeight="1" thickBot="1" x14ac:dyDescent="0.45">
      <c r="A1" s="100" t="s">
        <v>450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290" t="s">
        <v>575</v>
      </c>
      <c r="N1" s="49"/>
    </row>
    <row r="2" spans="1:17" ht="15" thickBot="1" x14ac:dyDescent="0.45">
      <c r="A2" s="49"/>
      <c r="B2" s="71" t="s">
        <v>467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7" ht="22.5" customHeight="1" thickBot="1" x14ac:dyDescent="0.45">
      <c r="A3" s="49"/>
      <c r="B3" s="49"/>
      <c r="C3" s="51" t="s">
        <v>468</v>
      </c>
      <c r="D3" s="101"/>
      <c r="E3" s="102"/>
      <c r="F3" s="779" t="s">
        <v>470</v>
      </c>
      <c r="G3" s="780"/>
      <c r="H3" s="104" t="s">
        <v>471</v>
      </c>
      <c r="I3" s="773"/>
      <c r="J3" s="774"/>
      <c r="K3" s="774"/>
      <c r="L3" s="774"/>
      <c r="M3" s="775"/>
      <c r="N3" s="49"/>
      <c r="P3" s="2"/>
      <c r="Q3" s="2"/>
    </row>
    <row r="4" spans="1:17" ht="22.5" customHeight="1" x14ac:dyDescent="0.4">
      <c r="A4" s="49"/>
      <c r="B4" s="49"/>
      <c r="C4" s="51" t="s">
        <v>469</v>
      </c>
      <c r="D4" s="101"/>
      <c r="E4" s="102"/>
      <c r="F4" s="103"/>
      <c r="G4" s="57" t="s">
        <v>340</v>
      </c>
      <c r="H4" s="105">
        <v>1</v>
      </c>
      <c r="I4" s="347" t="s">
        <v>458</v>
      </c>
      <c r="J4" s="344"/>
      <c r="K4" s="345">
        <v>1</v>
      </c>
      <c r="L4" s="345"/>
      <c r="M4" s="346">
        <v>1</v>
      </c>
      <c r="N4" s="49"/>
      <c r="P4" s="2"/>
    </row>
    <row r="5" spans="1:17" ht="11.25" customHeight="1" x14ac:dyDescent="0.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 ht="15" thickBot="1" x14ac:dyDescent="0.45">
      <c r="A6" s="49"/>
      <c r="B6" s="71" t="s">
        <v>595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</row>
    <row r="7" spans="1:17" ht="22.5" customHeight="1" thickBot="1" x14ac:dyDescent="0.45">
      <c r="A7" s="49"/>
      <c r="B7" s="49"/>
      <c r="C7" s="51" t="s">
        <v>150</v>
      </c>
      <c r="D7" s="427"/>
      <c r="E7" s="428"/>
      <c r="F7" s="791"/>
      <c r="G7" s="271" t="s">
        <v>10</v>
      </c>
      <c r="H7" s="108">
        <v>1</v>
      </c>
      <c r="I7" s="349"/>
      <c r="J7" s="341">
        <v>1</v>
      </c>
      <c r="K7" s="60">
        <v>1</v>
      </c>
      <c r="L7" s="106"/>
      <c r="M7" s="110"/>
      <c r="N7" s="49"/>
    </row>
    <row r="8" spans="1:17" ht="22.5" customHeight="1" thickBot="1" x14ac:dyDescent="0.45">
      <c r="A8" s="49"/>
      <c r="B8" s="49"/>
      <c r="C8" s="51" t="s">
        <v>8</v>
      </c>
      <c r="D8" s="403"/>
      <c r="E8" s="407"/>
      <c r="F8" s="423"/>
      <c r="G8" s="271" t="s">
        <v>340</v>
      </c>
      <c r="H8" s="105">
        <v>1</v>
      </c>
      <c r="I8" s="347" t="s">
        <v>458</v>
      </c>
      <c r="J8" s="111"/>
      <c r="K8" s="105">
        <v>1</v>
      </c>
      <c r="L8" s="105"/>
      <c r="M8" s="107">
        <v>1</v>
      </c>
      <c r="N8" s="49"/>
    </row>
    <row r="9" spans="1:17" ht="22.5" customHeight="1" thickBot="1" x14ac:dyDescent="0.45">
      <c r="A9" s="49"/>
      <c r="B9" s="49"/>
      <c r="C9" s="51" t="s">
        <v>9</v>
      </c>
      <c r="D9" s="350"/>
      <c r="E9" s="359" t="s">
        <v>380</v>
      </c>
      <c r="F9" s="351"/>
      <c r="G9" s="272"/>
      <c r="H9" s="112" t="str">
        <f>IF(calc!M4,"住所","")</f>
        <v/>
      </c>
      <c r="I9" s="776"/>
      <c r="J9" s="776"/>
      <c r="K9" s="776"/>
      <c r="L9" s="776"/>
      <c r="M9" s="395"/>
      <c r="N9" s="49"/>
    </row>
    <row r="10" spans="1:17" ht="22.5" customHeight="1" x14ac:dyDescent="0.4">
      <c r="A10" s="49"/>
      <c r="B10" s="49"/>
      <c r="C10" s="390"/>
      <c r="D10" s="393"/>
      <c r="E10" s="392"/>
      <c r="F10" s="394"/>
      <c r="G10" s="62"/>
      <c r="H10" s="390"/>
      <c r="I10" s="391"/>
      <c r="J10" s="391"/>
      <c r="K10" s="391"/>
      <c r="L10" s="391"/>
      <c r="M10" s="391"/>
      <c r="N10" s="49"/>
    </row>
    <row r="11" spans="1:17" ht="11.25" customHeight="1" x14ac:dyDescent="0.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</row>
    <row r="12" spans="1:17" ht="15" thickBot="1" x14ac:dyDescent="0.45">
      <c r="A12" s="49"/>
      <c r="B12" s="71" t="s">
        <v>457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</row>
    <row r="13" spans="1:17" ht="22.5" customHeight="1" thickBot="1" x14ac:dyDescent="0.45">
      <c r="A13" s="49"/>
      <c r="B13" s="790">
        <v>1</v>
      </c>
      <c r="C13" s="51" t="s">
        <v>150</v>
      </c>
      <c r="D13" s="427"/>
      <c r="E13" s="428"/>
      <c r="F13" s="791"/>
      <c r="G13" s="352" t="s">
        <v>10</v>
      </c>
      <c r="H13" s="108">
        <v>1</v>
      </c>
      <c r="I13" s="349"/>
      <c r="J13" s="341">
        <v>1</v>
      </c>
      <c r="K13" s="60">
        <v>1</v>
      </c>
      <c r="L13" s="111"/>
      <c r="M13" s="113"/>
      <c r="N13" s="49"/>
    </row>
    <row r="14" spans="1:17" ht="22.5" customHeight="1" thickBot="1" x14ac:dyDescent="0.45">
      <c r="A14" s="49"/>
      <c r="B14" s="782"/>
      <c r="C14" s="51" t="s">
        <v>8</v>
      </c>
      <c r="D14" s="403"/>
      <c r="E14" s="407"/>
      <c r="F14" s="423"/>
      <c r="G14" s="352" t="s">
        <v>340</v>
      </c>
      <c r="H14" s="105">
        <v>1</v>
      </c>
      <c r="I14" s="348" t="s">
        <v>458</v>
      </c>
      <c r="J14" s="111"/>
      <c r="K14" s="105">
        <v>1</v>
      </c>
      <c r="L14" s="105"/>
      <c r="M14" s="107">
        <v>1</v>
      </c>
      <c r="N14" s="49"/>
    </row>
    <row r="15" spans="1:17" ht="22.5" customHeight="1" thickBot="1" x14ac:dyDescent="0.45">
      <c r="A15" s="49"/>
      <c r="B15" s="782"/>
      <c r="C15" s="114" t="s">
        <v>9</v>
      </c>
      <c r="D15" s="355"/>
      <c r="E15" s="358" t="s">
        <v>464</v>
      </c>
      <c r="F15" s="115">
        <v>1</v>
      </c>
      <c r="G15" s="61"/>
      <c r="H15" s="116" t="str">
        <f>IF(calc!M5,"住所","")</f>
        <v/>
      </c>
      <c r="I15" s="778"/>
      <c r="J15" s="778"/>
      <c r="K15" s="778"/>
      <c r="L15" s="396"/>
      <c r="M15" s="397"/>
      <c r="N15" s="49"/>
    </row>
    <row r="16" spans="1:17" ht="22.5" customHeight="1" thickTop="1" thickBot="1" x14ac:dyDescent="0.45">
      <c r="A16" s="49"/>
      <c r="B16" s="781">
        <v>2</v>
      </c>
      <c r="C16" s="117" t="s">
        <v>150</v>
      </c>
      <c r="D16" s="784"/>
      <c r="E16" s="785"/>
      <c r="F16" s="786"/>
      <c r="G16" s="353" t="s">
        <v>10</v>
      </c>
      <c r="H16" s="118">
        <v>1</v>
      </c>
      <c r="I16" s="401"/>
      <c r="J16" s="343">
        <v>1</v>
      </c>
      <c r="K16" s="127">
        <v>1</v>
      </c>
      <c r="L16" s="120"/>
      <c r="M16" s="121"/>
      <c r="N16" s="49"/>
    </row>
    <row r="17" spans="1:14" ht="22.5" customHeight="1" thickBot="1" x14ac:dyDescent="0.45">
      <c r="A17" s="49"/>
      <c r="B17" s="782"/>
      <c r="C17" s="51" t="s">
        <v>8</v>
      </c>
      <c r="D17" s="403"/>
      <c r="E17" s="407"/>
      <c r="F17" s="423"/>
      <c r="G17" s="352" t="s">
        <v>340</v>
      </c>
      <c r="H17" s="105">
        <v>1</v>
      </c>
      <c r="I17" s="348" t="s">
        <v>458</v>
      </c>
      <c r="J17" s="111"/>
      <c r="K17" s="105">
        <v>1</v>
      </c>
      <c r="L17" s="105"/>
      <c r="M17" s="107">
        <v>1</v>
      </c>
      <c r="N17" s="49"/>
    </row>
    <row r="18" spans="1:14" ht="22.5" customHeight="1" thickBot="1" x14ac:dyDescent="0.45">
      <c r="A18" s="49"/>
      <c r="B18" s="787"/>
      <c r="C18" s="122" t="s">
        <v>9</v>
      </c>
      <c r="D18" s="356"/>
      <c r="E18" s="357" t="s">
        <v>464</v>
      </c>
      <c r="F18" s="115">
        <v>1</v>
      </c>
      <c r="G18" s="123"/>
      <c r="H18" s="124" t="str">
        <f>IF(calc!M6,"住所","")</f>
        <v/>
      </c>
      <c r="I18" s="778"/>
      <c r="J18" s="778"/>
      <c r="K18" s="778"/>
      <c r="L18" s="398"/>
      <c r="M18" s="399"/>
      <c r="N18" s="49"/>
    </row>
    <row r="19" spans="1:14" ht="22.5" customHeight="1" thickTop="1" thickBot="1" x14ac:dyDescent="0.45">
      <c r="A19" s="49"/>
      <c r="B19" s="782">
        <v>3</v>
      </c>
      <c r="C19" s="125" t="s">
        <v>150</v>
      </c>
      <c r="D19" s="422"/>
      <c r="E19" s="788"/>
      <c r="F19" s="789"/>
      <c r="G19" s="354" t="s">
        <v>10</v>
      </c>
      <c r="H19" s="126">
        <v>1</v>
      </c>
      <c r="I19" s="349"/>
      <c r="J19" s="343">
        <v>1</v>
      </c>
      <c r="K19" s="127">
        <v>1</v>
      </c>
      <c r="L19" s="128"/>
      <c r="M19" s="129"/>
      <c r="N19" s="49"/>
    </row>
    <row r="20" spans="1:14" ht="22.5" customHeight="1" thickBot="1" x14ac:dyDescent="0.45">
      <c r="A20" s="49"/>
      <c r="B20" s="782"/>
      <c r="C20" s="51" t="s">
        <v>8</v>
      </c>
      <c r="D20" s="403"/>
      <c r="E20" s="407"/>
      <c r="F20" s="423"/>
      <c r="G20" s="352" t="s">
        <v>340</v>
      </c>
      <c r="H20" s="105">
        <v>1</v>
      </c>
      <c r="I20" s="348" t="s">
        <v>458</v>
      </c>
      <c r="J20" s="111"/>
      <c r="K20" s="105">
        <v>1</v>
      </c>
      <c r="L20" s="105"/>
      <c r="M20" s="107">
        <v>1</v>
      </c>
      <c r="N20" s="49"/>
    </row>
    <row r="21" spans="1:14" ht="22.5" customHeight="1" thickBot="1" x14ac:dyDescent="0.45">
      <c r="A21" s="49"/>
      <c r="B21" s="782"/>
      <c r="C21" s="114" t="s">
        <v>9</v>
      </c>
      <c r="D21" s="355"/>
      <c r="E21" s="358" t="s">
        <v>464</v>
      </c>
      <c r="F21" s="115">
        <v>1</v>
      </c>
      <c r="G21" s="61"/>
      <c r="H21" s="116" t="str">
        <f>IF(calc!M7,"住所","")</f>
        <v/>
      </c>
      <c r="I21" s="777"/>
      <c r="J21" s="777"/>
      <c r="K21" s="777"/>
      <c r="L21" s="396"/>
      <c r="M21" s="397"/>
      <c r="N21" s="49"/>
    </row>
    <row r="22" spans="1:14" ht="22.5" customHeight="1" thickTop="1" thickBot="1" x14ac:dyDescent="0.45">
      <c r="A22" s="49"/>
      <c r="B22" s="781">
        <v>4</v>
      </c>
      <c r="C22" s="117" t="s">
        <v>150</v>
      </c>
      <c r="D22" s="784"/>
      <c r="E22" s="785"/>
      <c r="F22" s="786"/>
      <c r="G22" s="353" t="s">
        <v>10</v>
      </c>
      <c r="H22" s="118">
        <v>1</v>
      </c>
      <c r="I22" s="349"/>
      <c r="J22" s="342">
        <v>1</v>
      </c>
      <c r="K22" s="119">
        <v>1</v>
      </c>
      <c r="L22" s="120"/>
      <c r="M22" s="121"/>
      <c r="N22" s="49"/>
    </row>
    <row r="23" spans="1:14" ht="22.5" customHeight="1" thickBot="1" x14ac:dyDescent="0.45">
      <c r="A23" s="49"/>
      <c r="B23" s="782"/>
      <c r="C23" s="51" t="s">
        <v>8</v>
      </c>
      <c r="D23" s="403"/>
      <c r="E23" s="407"/>
      <c r="F23" s="423"/>
      <c r="G23" s="352" t="s">
        <v>340</v>
      </c>
      <c r="H23" s="105">
        <v>1</v>
      </c>
      <c r="I23" s="348" t="s">
        <v>458</v>
      </c>
      <c r="J23" s="111"/>
      <c r="K23" s="105">
        <v>1</v>
      </c>
      <c r="L23" s="105"/>
      <c r="M23" s="107">
        <v>1</v>
      </c>
      <c r="N23" s="49"/>
    </row>
    <row r="24" spans="1:14" ht="22.5" customHeight="1" thickBot="1" x14ac:dyDescent="0.45">
      <c r="A24" s="49"/>
      <c r="B24" s="787"/>
      <c r="C24" s="122" t="s">
        <v>9</v>
      </c>
      <c r="D24" s="356"/>
      <c r="E24" s="357" t="s">
        <v>464</v>
      </c>
      <c r="F24" s="115">
        <v>1</v>
      </c>
      <c r="G24" s="123"/>
      <c r="H24" s="124" t="str">
        <f>IF(calc!M8,"住所","")</f>
        <v/>
      </c>
      <c r="I24" s="778"/>
      <c r="J24" s="778"/>
      <c r="K24" s="778"/>
      <c r="L24" s="398"/>
      <c r="M24" s="399"/>
      <c r="N24" s="49"/>
    </row>
    <row r="25" spans="1:14" ht="22.5" customHeight="1" thickTop="1" thickBot="1" x14ac:dyDescent="0.45">
      <c r="A25" s="49"/>
      <c r="B25" s="782">
        <v>5</v>
      </c>
      <c r="C25" s="125" t="s">
        <v>150</v>
      </c>
      <c r="D25" s="422"/>
      <c r="E25" s="788"/>
      <c r="F25" s="789"/>
      <c r="G25" s="354" t="s">
        <v>10</v>
      </c>
      <c r="H25" s="126">
        <v>1</v>
      </c>
      <c r="I25" s="349"/>
      <c r="J25" s="343">
        <v>1</v>
      </c>
      <c r="K25" s="127">
        <v>1</v>
      </c>
      <c r="L25" s="128"/>
      <c r="M25" s="129"/>
      <c r="N25" s="49"/>
    </row>
    <row r="26" spans="1:14" ht="22.5" customHeight="1" thickBot="1" x14ac:dyDescent="0.45">
      <c r="A26" s="49"/>
      <c r="B26" s="782"/>
      <c r="C26" s="51" t="s">
        <v>8</v>
      </c>
      <c r="D26" s="403"/>
      <c r="E26" s="407"/>
      <c r="F26" s="423"/>
      <c r="G26" s="352" t="s">
        <v>340</v>
      </c>
      <c r="H26" s="105">
        <v>1</v>
      </c>
      <c r="I26" s="348" t="s">
        <v>458</v>
      </c>
      <c r="J26" s="111"/>
      <c r="K26" s="105">
        <v>1</v>
      </c>
      <c r="L26" s="105"/>
      <c r="M26" s="107">
        <v>1</v>
      </c>
      <c r="N26" s="49"/>
    </row>
    <row r="27" spans="1:14" ht="22.5" customHeight="1" thickBot="1" x14ac:dyDescent="0.45">
      <c r="A27" s="49"/>
      <c r="B27" s="782"/>
      <c r="C27" s="114" t="s">
        <v>9</v>
      </c>
      <c r="D27" s="355"/>
      <c r="E27" s="358" t="s">
        <v>464</v>
      </c>
      <c r="F27" s="115">
        <v>1</v>
      </c>
      <c r="G27" s="61"/>
      <c r="H27" s="116" t="str">
        <f>IF(calc!M9,"住所","")</f>
        <v/>
      </c>
      <c r="I27" s="777"/>
      <c r="J27" s="777"/>
      <c r="K27" s="777"/>
      <c r="L27" s="396"/>
      <c r="M27" s="397"/>
      <c r="N27" s="49"/>
    </row>
    <row r="28" spans="1:14" ht="22.5" customHeight="1" thickTop="1" thickBot="1" x14ac:dyDescent="0.45">
      <c r="A28" s="49"/>
      <c r="B28" s="781">
        <v>6</v>
      </c>
      <c r="C28" s="117" t="s">
        <v>150</v>
      </c>
      <c r="D28" s="784"/>
      <c r="E28" s="785"/>
      <c r="F28" s="786"/>
      <c r="G28" s="353" t="s">
        <v>10</v>
      </c>
      <c r="H28" s="118">
        <v>1</v>
      </c>
      <c r="I28" s="349"/>
      <c r="J28" s="342">
        <v>1</v>
      </c>
      <c r="K28" s="119">
        <v>1</v>
      </c>
      <c r="L28" s="120"/>
      <c r="M28" s="121"/>
      <c r="N28" s="49"/>
    </row>
    <row r="29" spans="1:14" ht="22.5" customHeight="1" thickBot="1" x14ac:dyDescent="0.45">
      <c r="A29" s="49"/>
      <c r="B29" s="782"/>
      <c r="C29" s="51" t="s">
        <v>8</v>
      </c>
      <c r="D29" s="403"/>
      <c r="E29" s="407"/>
      <c r="F29" s="423"/>
      <c r="G29" s="352" t="s">
        <v>340</v>
      </c>
      <c r="H29" s="105">
        <v>1</v>
      </c>
      <c r="I29" s="348" t="s">
        <v>458</v>
      </c>
      <c r="J29" s="111"/>
      <c r="K29" s="105">
        <v>1</v>
      </c>
      <c r="L29" s="105"/>
      <c r="M29" s="107">
        <v>1</v>
      </c>
      <c r="N29" s="49"/>
    </row>
    <row r="30" spans="1:14" ht="22.5" customHeight="1" thickBot="1" x14ac:dyDescent="0.45">
      <c r="A30" s="49"/>
      <c r="B30" s="787"/>
      <c r="C30" s="122" t="s">
        <v>9</v>
      </c>
      <c r="D30" s="356"/>
      <c r="E30" s="357" t="s">
        <v>464</v>
      </c>
      <c r="F30" s="115">
        <v>1</v>
      </c>
      <c r="G30" s="123"/>
      <c r="H30" s="124" t="str">
        <f>IF(calc!M10,"住所","")</f>
        <v/>
      </c>
      <c r="I30" s="778"/>
      <c r="J30" s="778"/>
      <c r="K30" s="778"/>
      <c r="L30" s="398"/>
      <c r="M30" s="399"/>
      <c r="N30" s="49"/>
    </row>
    <row r="31" spans="1:14" ht="22.5" customHeight="1" thickTop="1" thickBot="1" x14ac:dyDescent="0.45">
      <c r="A31" s="49"/>
      <c r="B31" s="782">
        <v>7</v>
      </c>
      <c r="C31" s="125" t="s">
        <v>150</v>
      </c>
      <c r="D31" s="422"/>
      <c r="E31" s="788"/>
      <c r="F31" s="789"/>
      <c r="G31" s="354" t="s">
        <v>10</v>
      </c>
      <c r="H31" s="126">
        <v>1</v>
      </c>
      <c r="I31" s="349"/>
      <c r="J31" s="343">
        <v>1</v>
      </c>
      <c r="K31" s="127">
        <v>1</v>
      </c>
      <c r="L31" s="128"/>
      <c r="M31" s="129"/>
      <c r="N31" s="49"/>
    </row>
    <row r="32" spans="1:14" ht="22.5" customHeight="1" thickBot="1" x14ac:dyDescent="0.45">
      <c r="A32" s="49"/>
      <c r="B32" s="782"/>
      <c r="C32" s="51" t="s">
        <v>8</v>
      </c>
      <c r="D32" s="403"/>
      <c r="E32" s="407"/>
      <c r="F32" s="423"/>
      <c r="G32" s="352" t="s">
        <v>340</v>
      </c>
      <c r="H32" s="105">
        <v>1</v>
      </c>
      <c r="I32" s="348" t="s">
        <v>458</v>
      </c>
      <c r="J32" s="111"/>
      <c r="K32" s="105">
        <v>1</v>
      </c>
      <c r="L32" s="105"/>
      <c r="M32" s="107">
        <v>1</v>
      </c>
      <c r="N32" s="49"/>
    </row>
    <row r="33" spans="1:14" ht="22.5" customHeight="1" thickBot="1" x14ac:dyDescent="0.45">
      <c r="A33" s="49"/>
      <c r="B33" s="782"/>
      <c r="C33" s="114" t="s">
        <v>9</v>
      </c>
      <c r="D33" s="355"/>
      <c r="E33" s="358" t="s">
        <v>464</v>
      </c>
      <c r="F33" s="115">
        <v>1</v>
      </c>
      <c r="G33" s="61"/>
      <c r="H33" s="116" t="str">
        <f>IF(calc!M11,"住所","")</f>
        <v/>
      </c>
      <c r="I33" s="777"/>
      <c r="J33" s="777"/>
      <c r="K33" s="777"/>
      <c r="L33" s="396"/>
      <c r="M33" s="397"/>
      <c r="N33" s="49"/>
    </row>
    <row r="34" spans="1:14" ht="22.5" customHeight="1" thickTop="1" thickBot="1" x14ac:dyDescent="0.45">
      <c r="A34" s="49"/>
      <c r="B34" s="781">
        <v>8</v>
      </c>
      <c r="C34" s="117" t="s">
        <v>150</v>
      </c>
      <c r="D34" s="784"/>
      <c r="E34" s="785"/>
      <c r="F34" s="786"/>
      <c r="G34" s="353" t="s">
        <v>10</v>
      </c>
      <c r="H34" s="118">
        <v>1</v>
      </c>
      <c r="I34" s="349"/>
      <c r="J34" s="342">
        <v>1</v>
      </c>
      <c r="K34" s="119">
        <v>1</v>
      </c>
      <c r="L34" s="120"/>
      <c r="M34" s="121"/>
      <c r="N34" s="49"/>
    </row>
    <row r="35" spans="1:14" ht="22.5" customHeight="1" thickBot="1" x14ac:dyDescent="0.45">
      <c r="A35" s="49"/>
      <c r="B35" s="782"/>
      <c r="C35" s="51" t="s">
        <v>8</v>
      </c>
      <c r="D35" s="403"/>
      <c r="E35" s="407"/>
      <c r="F35" s="423"/>
      <c r="G35" s="352" t="s">
        <v>340</v>
      </c>
      <c r="H35" s="105">
        <v>1</v>
      </c>
      <c r="I35" s="348" t="s">
        <v>458</v>
      </c>
      <c r="J35" s="111"/>
      <c r="K35" s="105">
        <v>1</v>
      </c>
      <c r="L35" s="105"/>
      <c r="M35" s="107">
        <v>1</v>
      </c>
      <c r="N35" s="49"/>
    </row>
    <row r="36" spans="1:14" ht="22.5" customHeight="1" thickBot="1" x14ac:dyDescent="0.45">
      <c r="A36" s="49"/>
      <c r="B36" s="783"/>
      <c r="C36" s="51" t="s">
        <v>9</v>
      </c>
      <c r="D36" s="355"/>
      <c r="E36" s="357" t="s">
        <v>464</v>
      </c>
      <c r="F36" s="115">
        <v>1</v>
      </c>
      <c r="G36" s="130"/>
      <c r="H36" s="116" t="str">
        <f>IF(calc!M12,"住所","")</f>
        <v/>
      </c>
      <c r="I36" s="776"/>
      <c r="J36" s="776"/>
      <c r="K36" s="776"/>
      <c r="L36" s="400"/>
      <c r="M36" s="395"/>
      <c r="N36" s="49"/>
    </row>
    <row r="37" spans="1:14" ht="11.25" customHeight="1" thickTop="1" x14ac:dyDescent="0.4">
      <c r="A37" s="49"/>
      <c r="B37" s="49"/>
      <c r="C37" s="49"/>
      <c r="D37" s="305"/>
      <c r="E37" s="49"/>
      <c r="F37" s="49"/>
      <c r="G37" s="49"/>
      <c r="H37" s="49"/>
      <c r="I37" s="49"/>
      <c r="J37" s="49"/>
      <c r="K37" s="49"/>
      <c r="L37" s="49"/>
      <c r="M37" s="49"/>
      <c r="N37" s="49"/>
    </row>
    <row r="38" spans="1:14" x14ac:dyDescent="0.4">
      <c r="B38" s="131" t="s">
        <v>466</v>
      </c>
    </row>
  </sheetData>
  <sheetProtection sheet="1" objects="1" scenarios="1" selectLockedCells="1"/>
  <mergeCells count="37">
    <mergeCell ref="B22:B24"/>
    <mergeCell ref="D23:F23"/>
    <mergeCell ref="D16:F16"/>
    <mergeCell ref="D17:F17"/>
    <mergeCell ref="D7:F7"/>
    <mergeCell ref="D8:F8"/>
    <mergeCell ref="D13:F13"/>
    <mergeCell ref="D14:F14"/>
    <mergeCell ref="D19:F19"/>
    <mergeCell ref="D20:F20"/>
    <mergeCell ref="D22:F22"/>
    <mergeCell ref="F3:G3"/>
    <mergeCell ref="B34:B36"/>
    <mergeCell ref="D34:F34"/>
    <mergeCell ref="D35:F35"/>
    <mergeCell ref="B28:B30"/>
    <mergeCell ref="D28:F28"/>
    <mergeCell ref="D29:F29"/>
    <mergeCell ref="B31:B33"/>
    <mergeCell ref="D31:F31"/>
    <mergeCell ref="D32:F32"/>
    <mergeCell ref="D25:F25"/>
    <mergeCell ref="D26:F26"/>
    <mergeCell ref="B13:B15"/>
    <mergeCell ref="B16:B18"/>
    <mergeCell ref="B19:B21"/>
    <mergeCell ref="B25:B27"/>
    <mergeCell ref="I3:M3"/>
    <mergeCell ref="I36:K36"/>
    <mergeCell ref="I33:K33"/>
    <mergeCell ref="I30:K30"/>
    <mergeCell ref="I27:K27"/>
    <mergeCell ref="I18:K18"/>
    <mergeCell ref="I21:K21"/>
    <mergeCell ref="I24:K24"/>
    <mergeCell ref="I9:L9"/>
    <mergeCell ref="I15:K15"/>
  </mergeCells>
  <phoneticPr fontId="3"/>
  <dataValidations count="4">
    <dataValidation imeMode="fullKatakana" allowBlank="1" showInputMessage="1" showErrorMessage="1" sqref="D7:F7 D13:F13 D16:F16 D19:F19 D22:F22 D25:F25 D28:F28 D31:F31 D34:F34" xr:uid="{00000000-0002-0000-0900-000000000000}"/>
    <dataValidation type="whole" imeMode="halfAlpha" allowBlank="1" showInputMessage="1" showErrorMessage="1" sqref="D36 D33 D30 D27 D24 D21 D18 D15 D9:D10" xr:uid="{00000000-0002-0000-0900-000001000000}">
      <formula1>0</formula1>
      <formula2>999999999999</formula2>
    </dataValidation>
    <dataValidation imeMode="on" allowBlank="1" showInputMessage="1" showErrorMessage="1" sqref="D8:F8" xr:uid="{00000000-0002-0000-0900-000002000000}"/>
    <dataValidation imeMode="hiragana" allowBlank="1" showInputMessage="1" showErrorMessage="1" sqref="D14:F14 D17:F17 D20:F20 D23:F23 D29:F29 D26:F26 D32:F32 D35:F35" xr:uid="{00000000-0002-0000-0900-000003000000}"/>
  </dataValidations>
  <hyperlinks>
    <hyperlink ref="M1" location="控除!A1" display="戻る" xr:uid="{00000000-0004-0000-0900-000000000000}"/>
  </hyperlinks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&amp;C扶養親族一覧（別記）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7</xdr:col>
                    <xdr:colOff>28575</xdr:colOff>
                    <xdr:row>6</xdr:row>
                    <xdr:rowOff>19050</xdr:rowOff>
                  </from>
                  <to>
                    <xdr:col>7</xdr:col>
                    <xdr:colOff>647700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Drop Down 2">
              <controlPr defaultSize="0" autoLine="0" autoPict="0">
                <anchor moveWithCells="1">
                  <from>
                    <xdr:col>9</xdr:col>
                    <xdr:colOff>28575</xdr:colOff>
                    <xdr:row>6</xdr:row>
                    <xdr:rowOff>19050</xdr:rowOff>
                  </from>
                  <to>
                    <xdr:col>9</xdr:col>
                    <xdr:colOff>666750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Drop Down 3">
              <controlPr defaultSize="0" autoLine="0" autoPict="0">
                <anchor moveWithCells="1">
                  <from>
                    <xdr:col>10</xdr:col>
                    <xdr:colOff>19050</xdr:colOff>
                    <xdr:row>6</xdr:row>
                    <xdr:rowOff>19050</xdr:rowOff>
                  </from>
                  <to>
                    <xdr:col>10</xdr:col>
                    <xdr:colOff>685800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Drop Down 4">
              <controlPr defaultSize="0" autoLine="0" autoPict="0">
                <anchor moveWithCells="1">
                  <from>
                    <xdr:col>7</xdr:col>
                    <xdr:colOff>28575</xdr:colOff>
                    <xdr:row>7</xdr:row>
                    <xdr:rowOff>28575</xdr:rowOff>
                  </from>
                  <to>
                    <xdr:col>8</xdr:col>
                    <xdr:colOff>257175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Drop Down 5">
              <controlPr defaultSize="0" autoLine="0" autoPict="0">
                <anchor moveWithCells="1">
                  <from>
                    <xdr:col>10</xdr:col>
                    <xdr:colOff>28575</xdr:colOff>
                    <xdr:row>7</xdr:row>
                    <xdr:rowOff>28575</xdr:rowOff>
                  </from>
                  <to>
                    <xdr:col>11</xdr:col>
                    <xdr:colOff>466725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Drop Down 6">
              <controlPr defaultSize="0" autoLine="0" autoPict="0">
                <anchor moveWithCells="1">
                  <from>
                    <xdr:col>11</xdr:col>
                    <xdr:colOff>485775</xdr:colOff>
                    <xdr:row>7</xdr:row>
                    <xdr:rowOff>28575</xdr:rowOff>
                  </from>
                  <to>
                    <xdr:col>12</xdr:col>
                    <xdr:colOff>685800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10" name="Check Box 49">
              <controlPr defaultSize="0" autoFill="0" autoLine="0" autoPict="0">
                <anchor moveWithCells="1">
                  <from>
                    <xdr:col>6</xdr:col>
                    <xdr:colOff>142875</xdr:colOff>
                    <xdr:row>8</xdr:row>
                    <xdr:rowOff>19050</xdr:rowOff>
                  </from>
                  <to>
                    <xdr:col>6</xdr:col>
                    <xdr:colOff>704850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4" r:id="rId11" name="Drop Down 50">
              <controlPr defaultSize="0" autoLine="0" autoPict="0">
                <anchor moveWithCells="1">
                  <from>
                    <xdr:col>7</xdr:col>
                    <xdr:colOff>28575</xdr:colOff>
                    <xdr:row>12</xdr:row>
                    <xdr:rowOff>19050</xdr:rowOff>
                  </from>
                  <to>
                    <xdr:col>7</xdr:col>
                    <xdr:colOff>647700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5" r:id="rId12" name="Drop Down 51">
              <controlPr defaultSize="0" autoLine="0" autoPict="0">
                <anchor moveWithCells="1">
                  <from>
                    <xdr:col>9</xdr:col>
                    <xdr:colOff>28575</xdr:colOff>
                    <xdr:row>12</xdr:row>
                    <xdr:rowOff>19050</xdr:rowOff>
                  </from>
                  <to>
                    <xdr:col>9</xdr:col>
                    <xdr:colOff>666750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6" r:id="rId13" name="Drop Down 52">
              <controlPr defaultSize="0" autoLine="0" autoPict="0">
                <anchor moveWithCells="1">
                  <from>
                    <xdr:col>10</xdr:col>
                    <xdr:colOff>19050</xdr:colOff>
                    <xdr:row>12</xdr:row>
                    <xdr:rowOff>19050</xdr:rowOff>
                  </from>
                  <to>
                    <xdr:col>10</xdr:col>
                    <xdr:colOff>676275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7" r:id="rId14" name="Drop Down 53">
              <controlPr defaultSize="0" autoLine="0" autoPict="0">
                <anchor moveWithCells="1">
                  <from>
                    <xdr:col>7</xdr:col>
                    <xdr:colOff>28575</xdr:colOff>
                    <xdr:row>13</xdr:row>
                    <xdr:rowOff>28575</xdr:rowOff>
                  </from>
                  <to>
                    <xdr:col>8</xdr:col>
                    <xdr:colOff>257175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15" name="Drop Down 54">
              <controlPr defaultSize="0" autoLine="0" autoPict="0">
                <anchor moveWithCells="1">
                  <from>
                    <xdr:col>10</xdr:col>
                    <xdr:colOff>28575</xdr:colOff>
                    <xdr:row>13</xdr:row>
                    <xdr:rowOff>28575</xdr:rowOff>
                  </from>
                  <to>
                    <xdr:col>11</xdr:col>
                    <xdr:colOff>466725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16" name="Drop Down 55">
              <controlPr defaultSize="0" autoLine="0" autoPict="0">
                <anchor moveWithCells="1">
                  <from>
                    <xdr:col>11</xdr:col>
                    <xdr:colOff>476250</xdr:colOff>
                    <xdr:row>13</xdr:row>
                    <xdr:rowOff>28575</xdr:rowOff>
                  </from>
                  <to>
                    <xdr:col>12</xdr:col>
                    <xdr:colOff>695325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17" name="Check Box 56">
              <controlPr defaultSize="0" autoFill="0" autoLine="0" autoPict="0">
                <anchor moveWithCells="1">
                  <from>
                    <xdr:col>6</xdr:col>
                    <xdr:colOff>142875</xdr:colOff>
                    <xdr:row>14</xdr:row>
                    <xdr:rowOff>19050</xdr:rowOff>
                  </from>
                  <to>
                    <xdr:col>6</xdr:col>
                    <xdr:colOff>704850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18" name="Drop Down 57">
              <controlPr defaultSize="0" autoLine="0" autoPict="0">
                <anchor moveWithCells="1">
                  <from>
                    <xdr:col>7</xdr:col>
                    <xdr:colOff>28575</xdr:colOff>
                    <xdr:row>15</xdr:row>
                    <xdr:rowOff>19050</xdr:rowOff>
                  </from>
                  <to>
                    <xdr:col>7</xdr:col>
                    <xdr:colOff>647700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19" name="Drop Down 58">
              <controlPr defaultSize="0" autoLine="0" autoPict="0">
                <anchor moveWithCells="1">
                  <from>
                    <xdr:col>9</xdr:col>
                    <xdr:colOff>28575</xdr:colOff>
                    <xdr:row>15</xdr:row>
                    <xdr:rowOff>19050</xdr:rowOff>
                  </from>
                  <to>
                    <xdr:col>9</xdr:col>
                    <xdr:colOff>666750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3" r:id="rId20" name="Drop Down 59">
              <controlPr defaultSize="0" autoLine="0" autoPict="0">
                <anchor moveWithCells="1">
                  <from>
                    <xdr:col>10</xdr:col>
                    <xdr:colOff>19050</xdr:colOff>
                    <xdr:row>15</xdr:row>
                    <xdr:rowOff>19050</xdr:rowOff>
                  </from>
                  <to>
                    <xdr:col>10</xdr:col>
                    <xdr:colOff>676275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21" name="Drop Down 60">
              <controlPr defaultSize="0" autoLine="0" autoPict="0">
                <anchor moveWithCells="1">
                  <from>
                    <xdr:col>7</xdr:col>
                    <xdr:colOff>28575</xdr:colOff>
                    <xdr:row>16</xdr:row>
                    <xdr:rowOff>28575</xdr:rowOff>
                  </from>
                  <to>
                    <xdr:col>8</xdr:col>
                    <xdr:colOff>257175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22" name="Drop Down 61">
              <controlPr defaultSize="0" autoLine="0" autoPict="0">
                <anchor moveWithCells="1">
                  <from>
                    <xdr:col>10</xdr:col>
                    <xdr:colOff>28575</xdr:colOff>
                    <xdr:row>16</xdr:row>
                    <xdr:rowOff>28575</xdr:rowOff>
                  </from>
                  <to>
                    <xdr:col>11</xdr:col>
                    <xdr:colOff>466725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23" name="Drop Down 62">
              <controlPr defaultSize="0" autoLine="0" autoPict="0">
                <anchor moveWithCells="1">
                  <from>
                    <xdr:col>11</xdr:col>
                    <xdr:colOff>485775</xdr:colOff>
                    <xdr:row>16</xdr:row>
                    <xdr:rowOff>19050</xdr:rowOff>
                  </from>
                  <to>
                    <xdr:col>12</xdr:col>
                    <xdr:colOff>685800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7" r:id="rId24" name="Check Box 63">
              <controlPr defaultSize="0" autoFill="0" autoLine="0" autoPict="0">
                <anchor moveWithCells="1">
                  <from>
                    <xdr:col>6</xdr:col>
                    <xdr:colOff>142875</xdr:colOff>
                    <xdr:row>17</xdr:row>
                    <xdr:rowOff>19050</xdr:rowOff>
                  </from>
                  <to>
                    <xdr:col>6</xdr:col>
                    <xdr:colOff>704850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25" name="Drop Down 64">
              <controlPr defaultSize="0" autoLine="0" autoPict="0">
                <anchor moveWithCells="1">
                  <from>
                    <xdr:col>7</xdr:col>
                    <xdr:colOff>28575</xdr:colOff>
                    <xdr:row>18</xdr:row>
                    <xdr:rowOff>19050</xdr:rowOff>
                  </from>
                  <to>
                    <xdr:col>7</xdr:col>
                    <xdr:colOff>647700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9" r:id="rId26" name="Drop Down 65">
              <controlPr defaultSize="0" autoLine="0" autoPict="0">
                <anchor moveWithCells="1">
                  <from>
                    <xdr:col>9</xdr:col>
                    <xdr:colOff>28575</xdr:colOff>
                    <xdr:row>18</xdr:row>
                    <xdr:rowOff>19050</xdr:rowOff>
                  </from>
                  <to>
                    <xdr:col>9</xdr:col>
                    <xdr:colOff>666750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27" name="Drop Down 66">
              <controlPr defaultSize="0" autoLine="0" autoPict="0">
                <anchor moveWithCells="1">
                  <from>
                    <xdr:col>10</xdr:col>
                    <xdr:colOff>19050</xdr:colOff>
                    <xdr:row>18</xdr:row>
                    <xdr:rowOff>19050</xdr:rowOff>
                  </from>
                  <to>
                    <xdr:col>10</xdr:col>
                    <xdr:colOff>676275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28" name="Drop Down 67">
              <controlPr defaultSize="0" autoLine="0" autoPict="0">
                <anchor moveWithCells="1">
                  <from>
                    <xdr:col>7</xdr:col>
                    <xdr:colOff>28575</xdr:colOff>
                    <xdr:row>19</xdr:row>
                    <xdr:rowOff>28575</xdr:rowOff>
                  </from>
                  <to>
                    <xdr:col>8</xdr:col>
                    <xdr:colOff>257175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2" r:id="rId29" name="Drop Down 68">
              <controlPr defaultSize="0" autoLine="0" autoPict="0">
                <anchor moveWithCells="1">
                  <from>
                    <xdr:col>10</xdr:col>
                    <xdr:colOff>28575</xdr:colOff>
                    <xdr:row>19</xdr:row>
                    <xdr:rowOff>28575</xdr:rowOff>
                  </from>
                  <to>
                    <xdr:col>11</xdr:col>
                    <xdr:colOff>466725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30" name="Drop Down 69">
              <controlPr defaultSize="0" autoLine="0" autoPict="0">
                <anchor moveWithCells="1">
                  <from>
                    <xdr:col>11</xdr:col>
                    <xdr:colOff>485775</xdr:colOff>
                    <xdr:row>19</xdr:row>
                    <xdr:rowOff>28575</xdr:rowOff>
                  </from>
                  <to>
                    <xdr:col>12</xdr:col>
                    <xdr:colOff>685800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31" name="Check Box 70">
              <controlPr defaultSize="0" autoFill="0" autoLine="0" autoPict="0">
                <anchor moveWithCells="1">
                  <from>
                    <xdr:col>6</xdr:col>
                    <xdr:colOff>142875</xdr:colOff>
                    <xdr:row>20</xdr:row>
                    <xdr:rowOff>19050</xdr:rowOff>
                  </from>
                  <to>
                    <xdr:col>6</xdr:col>
                    <xdr:colOff>704850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5" r:id="rId32" name="Drop Down 71">
              <controlPr defaultSize="0" autoLine="0" autoPict="0">
                <anchor moveWithCells="1">
                  <from>
                    <xdr:col>7</xdr:col>
                    <xdr:colOff>28575</xdr:colOff>
                    <xdr:row>21</xdr:row>
                    <xdr:rowOff>19050</xdr:rowOff>
                  </from>
                  <to>
                    <xdr:col>7</xdr:col>
                    <xdr:colOff>647700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33" name="Drop Down 72">
              <controlPr defaultSize="0" autoLine="0" autoPict="0">
                <anchor moveWithCells="1">
                  <from>
                    <xdr:col>9</xdr:col>
                    <xdr:colOff>28575</xdr:colOff>
                    <xdr:row>21</xdr:row>
                    <xdr:rowOff>19050</xdr:rowOff>
                  </from>
                  <to>
                    <xdr:col>9</xdr:col>
                    <xdr:colOff>666750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34" name="Drop Down 73">
              <controlPr defaultSize="0" autoLine="0" autoPict="0">
                <anchor moveWithCells="1">
                  <from>
                    <xdr:col>10</xdr:col>
                    <xdr:colOff>19050</xdr:colOff>
                    <xdr:row>21</xdr:row>
                    <xdr:rowOff>19050</xdr:rowOff>
                  </from>
                  <to>
                    <xdr:col>10</xdr:col>
                    <xdr:colOff>676275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35" name="Drop Down 74">
              <controlPr defaultSize="0" autoLine="0" autoPict="0">
                <anchor moveWithCells="1">
                  <from>
                    <xdr:col>7</xdr:col>
                    <xdr:colOff>28575</xdr:colOff>
                    <xdr:row>22</xdr:row>
                    <xdr:rowOff>28575</xdr:rowOff>
                  </from>
                  <to>
                    <xdr:col>8</xdr:col>
                    <xdr:colOff>257175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36" name="Drop Down 75">
              <controlPr defaultSize="0" autoLine="0" autoPict="0">
                <anchor moveWithCells="1">
                  <from>
                    <xdr:col>10</xdr:col>
                    <xdr:colOff>28575</xdr:colOff>
                    <xdr:row>22</xdr:row>
                    <xdr:rowOff>28575</xdr:rowOff>
                  </from>
                  <to>
                    <xdr:col>11</xdr:col>
                    <xdr:colOff>466725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37" name="Drop Down 76">
              <controlPr defaultSize="0" autoLine="0" autoPict="0">
                <anchor moveWithCells="1">
                  <from>
                    <xdr:col>11</xdr:col>
                    <xdr:colOff>495300</xdr:colOff>
                    <xdr:row>22</xdr:row>
                    <xdr:rowOff>28575</xdr:rowOff>
                  </from>
                  <to>
                    <xdr:col>12</xdr:col>
                    <xdr:colOff>685800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38" name="Check Box 77">
              <controlPr defaultSize="0" autoFill="0" autoLine="0" autoPict="0">
                <anchor moveWithCells="1">
                  <from>
                    <xdr:col>6</xdr:col>
                    <xdr:colOff>142875</xdr:colOff>
                    <xdr:row>23</xdr:row>
                    <xdr:rowOff>19050</xdr:rowOff>
                  </from>
                  <to>
                    <xdr:col>6</xdr:col>
                    <xdr:colOff>704850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2" r:id="rId39" name="Drop Down 78">
              <controlPr defaultSize="0" autoLine="0" autoPict="0">
                <anchor moveWithCells="1">
                  <from>
                    <xdr:col>7</xdr:col>
                    <xdr:colOff>28575</xdr:colOff>
                    <xdr:row>24</xdr:row>
                    <xdr:rowOff>19050</xdr:rowOff>
                  </from>
                  <to>
                    <xdr:col>7</xdr:col>
                    <xdr:colOff>647700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40" name="Drop Down 79">
              <controlPr defaultSize="0" autoLine="0" autoPict="0">
                <anchor moveWithCells="1">
                  <from>
                    <xdr:col>9</xdr:col>
                    <xdr:colOff>28575</xdr:colOff>
                    <xdr:row>24</xdr:row>
                    <xdr:rowOff>19050</xdr:rowOff>
                  </from>
                  <to>
                    <xdr:col>9</xdr:col>
                    <xdr:colOff>666750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41" name="Drop Down 80">
              <controlPr defaultSize="0" autoLine="0" autoPict="0">
                <anchor moveWithCells="1">
                  <from>
                    <xdr:col>10</xdr:col>
                    <xdr:colOff>19050</xdr:colOff>
                    <xdr:row>24</xdr:row>
                    <xdr:rowOff>19050</xdr:rowOff>
                  </from>
                  <to>
                    <xdr:col>10</xdr:col>
                    <xdr:colOff>685800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5" r:id="rId42" name="Drop Down 81">
              <controlPr defaultSize="0" autoLine="0" autoPict="0">
                <anchor moveWithCells="1">
                  <from>
                    <xdr:col>7</xdr:col>
                    <xdr:colOff>28575</xdr:colOff>
                    <xdr:row>25</xdr:row>
                    <xdr:rowOff>28575</xdr:rowOff>
                  </from>
                  <to>
                    <xdr:col>8</xdr:col>
                    <xdr:colOff>257175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43" name="Drop Down 82">
              <controlPr defaultSize="0" autoLine="0" autoPict="0">
                <anchor moveWithCells="1">
                  <from>
                    <xdr:col>10</xdr:col>
                    <xdr:colOff>28575</xdr:colOff>
                    <xdr:row>25</xdr:row>
                    <xdr:rowOff>28575</xdr:rowOff>
                  </from>
                  <to>
                    <xdr:col>11</xdr:col>
                    <xdr:colOff>466725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7" r:id="rId44" name="Drop Down 83">
              <controlPr defaultSize="0" autoLine="0" autoPict="0">
                <anchor moveWithCells="1">
                  <from>
                    <xdr:col>11</xdr:col>
                    <xdr:colOff>495300</xdr:colOff>
                    <xdr:row>25</xdr:row>
                    <xdr:rowOff>28575</xdr:rowOff>
                  </from>
                  <to>
                    <xdr:col>12</xdr:col>
                    <xdr:colOff>685800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8" r:id="rId45" name="Check Box 84">
              <controlPr defaultSize="0" autoFill="0" autoLine="0" autoPict="0">
                <anchor moveWithCells="1">
                  <from>
                    <xdr:col>6</xdr:col>
                    <xdr:colOff>142875</xdr:colOff>
                    <xdr:row>26</xdr:row>
                    <xdr:rowOff>19050</xdr:rowOff>
                  </from>
                  <to>
                    <xdr:col>6</xdr:col>
                    <xdr:colOff>704850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6" r:id="rId46" name="Drop Down 92">
              <controlPr defaultSize="0" autoLine="0" autoPict="0">
                <anchor moveWithCells="1">
                  <from>
                    <xdr:col>7</xdr:col>
                    <xdr:colOff>28575</xdr:colOff>
                    <xdr:row>27</xdr:row>
                    <xdr:rowOff>19050</xdr:rowOff>
                  </from>
                  <to>
                    <xdr:col>7</xdr:col>
                    <xdr:colOff>647700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47" name="Drop Down 93">
              <controlPr defaultSize="0" autoLine="0" autoPict="0">
                <anchor moveWithCells="1">
                  <from>
                    <xdr:col>9</xdr:col>
                    <xdr:colOff>28575</xdr:colOff>
                    <xdr:row>27</xdr:row>
                    <xdr:rowOff>19050</xdr:rowOff>
                  </from>
                  <to>
                    <xdr:col>9</xdr:col>
                    <xdr:colOff>666750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48" name="Drop Down 94">
              <controlPr defaultSize="0" autoLine="0" autoPict="0">
                <anchor moveWithCells="1">
                  <from>
                    <xdr:col>10</xdr:col>
                    <xdr:colOff>19050</xdr:colOff>
                    <xdr:row>27</xdr:row>
                    <xdr:rowOff>19050</xdr:rowOff>
                  </from>
                  <to>
                    <xdr:col>10</xdr:col>
                    <xdr:colOff>685800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49" name="Drop Down 95">
              <controlPr defaultSize="0" autoLine="0" autoPict="0">
                <anchor moveWithCells="1">
                  <from>
                    <xdr:col>7</xdr:col>
                    <xdr:colOff>28575</xdr:colOff>
                    <xdr:row>28</xdr:row>
                    <xdr:rowOff>28575</xdr:rowOff>
                  </from>
                  <to>
                    <xdr:col>8</xdr:col>
                    <xdr:colOff>257175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50" name="Drop Down 96">
              <controlPr defaultSize="0" autoLine="0" autoPict="0">
                <anchor moveWithCells="1">
                  <from>
                    <xdr:col>10</xdr:col>
                    <xdr:colOff>28575</xdr:colOff>
                    <xdr:row>28</xdr:row>
                    <xdr:rowOff>28575</xdr:rowOff>
                  </from>
                  <to>
                    <xdr:col>11</xdr:col>
                    <xdr:colOff>466725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51" name="Drop Down 97">
              <controlPr defaultSize="0" autoLine="0" autoPict="0">
                <anchor moveWithCells="1">
                  <from>
                    <xdr:col>11</xdr:col>
                    <xdr:colOff>495300</xdr:colOff>
                    <xdr:row>28</xdr:row>
                    <xdr:rowOff>28575</xdr:rowOff>
                  </from>
                  <to>
                    <xdr:col>12</xdr:col>
                    <xdr:colOff>685800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52" name="Check Box 98">
              <controlPr defaultSize="0" autoFill="0" autoLine="0" autoPict="0">
                <anchor moveWithCells="1">
                  <from>
                    <xdr:col>6</xdr:col>
                    <xdr:colOff>142875</xdr:colOff>
                    <xdr:row>29</xdr:row>
                    <xdr:rowOff>19050</xdr:rowOff>
                  </from>
                  <to>
                    <xdr:col>6</xdr:col>
                    <xdr:colOff>704850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53" name="Drop Down 99">
              <controlPr defaultSize="0" autoLine="0" autoPict="0">
                <anchor moveWithCells="1">
                  <from>
                    <xdr:col>7</xdr:col>
                    <xdr:colOff>28575</xdr:colOff>
                    <xdr:row>30</xdr:row>
                    <xdr:rowOff>19050</xdr:rowOff>
                  </from>
                  <to>
                    <xdr:col>7</xdr:col>
                    <xdr:colOff>647700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4" r:id="rId54" name="Drop Down 100">
              <controlPr defaultSize="0" autoLine="0" autoPict="0">
                <anchor moveWithCells="1">
                  <from>
                    <xdr:col>9</xdr:col>
                    <xdr:colOff>28575</xdr:colOff>
                    <xdr:row>30</xdr:row>
                    <xdr:rowOff>19050</xdr:rowOff>
                  </from>
                  <to>
                    <xdr:col>9</xdr:col>
                    <xdr:colOff>666750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55" name="Drop Down 101">
              <controlPr defaultSize="0" autoLine="0" autoPict="0">
                <anchor moveWithCells="1">
                  <from>
                    <xdr:col>10</xdr:col>
                    <xdr:colOff>19050</xdr:colOff>
                    <xdr:row>30</xdr:row>
                    <xdr:rowOff>19050</xdr:rowOff>
                  </from>
                  <to>
                    <xdr:col>10</xdr:col>
                    <xdr:colOff>685800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r:id="rId56" name="Drop Down 102">
              <controlPr defaultSize="0" autoLine="0" autoPict="0">
                <anchor moveWithCells="1">
                  <from>
                    <xdr:col>7</xdr:col>
                    <xdr:colOff>28575</xdr:colOff>
                    <xdr:row>31</xdr:row>
                    <xdr:rowOff>28575</xdr:rowOff>
                  </from>
                  <to>
                    <xdr:col>8</xdr:col>
                    <xdr:colOff>257175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r:id="rId57" name="Drop Down 103">
              <controlPr defaultSize="0" autoLine="0" autoPict="0">
                <anchor moveWithCells="1">
                  <from>
                    <xdr:col>10</xdr:col>
                    <xdr:colOff>28575</xdr:colOff>
                    <xdr:row>31</xdr:row>
                    <xdr:rowOff>28575</xdr:rowOff>
                  </from>
                  <to>
                    <xdr:col>11</xdr:col>
                    <xdr:colOff>466725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r:id="rId58" name="Drop Down 104">
              <controlPr defaultSize="0" autoLine="0" autoPict="0">
                <anchor moveWithCells="1">
                  <from>
                    <xdr:col>11</xdr:col>
                    <xdr:colOff>495300</xdr:colOff>
                    <xdr:row>31</xdr:row>
                    <xdr:rowOff>28575</xdr:rowOff>
                  </from>
                  <to>
                    <xdr:col>12</xdr:col>
                    <xdr:colOff>685800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r:id="rId59" name="Check Box 105">
              <controlPr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19050</xdr:rowOff>
                  </from>
                  <to>
                    <xdr:col>6</xdr:col>
                    <xdr:colOff>704850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r:id="rId60" name="Drop Down 106">
              <controlPr defaultSize="0" autoLine="0" autoPict="0">
                <anchor moveWithCells="1">
                  <from>
                    <xdr:col>7</xdr:col>
                    <xdr:colOff>28575</xdr:colOff>
                    <xdr:row>33</xdr:row>
                    <xdr:rowOff>19050</xdr:rowOff>
                  </from>
                  <to>
                    <xdr:col>7</xdr:col>
                    <xdr:colOff>647700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61" name="Drop Down 107">
              <controlPr defaultSize="0" autoLine="0" autoPict="0">
                <anchor moveWithCells="1">
                  <from>
                    <xdr:col>9</xdr:col>
                    <xdr:colOff>28575</xdr:colOff>
                    <xdr:row>33</xdr:row>
                    <xdr:rowOff>19050</xdr:rowOff>
                  </from>
                  <to>
                    <xdr:col>9</xdr:col>
                    <xdr:colOff>666750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62" name="Drop Down 108">
              <controlPr defaultSize="0" autoLine="0" autoPict="0">
                <anchor moveWithCells="1">
                  <from>
                    <xdr:col>10</xdr:col>
                    <xdr:colOff>19050</xdr:colOff>
                    <xdr:row>33</xdr:row>
                    <xdr:rowOff>19050</xdr:rowOff>
                  </from>
                  <to>
                    <xdr:col>10</xdr:col>
                    <xdr:colOff>685800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63" name="Drop Down 109">
              <controlPr defaultSize="0" autoLine="0" autoPict="0">
                <anchor moveWithCells="1">
                  <from>
                    <xdr:col>7</xdr:col>
                    <xdr:colOff>28575</xdr:colOff>
                    <xdr:row>34</xdr:row>
                    <xdr:rowOff>28575</xdr:rowOff>
                  </from>
                  <to>
                    <xdr:col>8</xdr:col>
                    <xdr:colOff>257175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64" name="Drop Down 110">
              <controlPr defaultSize="0" autoLine="0" autoPict="0">
                <anchor moveWithCells="1">
                  <from>
                    <xdr:col>10</xdr:col>
                    <xdr:colOff>28575</xdr:colOff>
                    <xdr:row>34</xdr:row>
                    <xdr:rowOff>28575</xdr:rowOff>
                  </from>
                  <to>
                    <xdr:col>11</xdr:col>
                    <xdr:colOff>466725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65" name="Drop Down 111">
              <controlPr defaultSize="0" autoLine="0" autoPict="0">
                <anchor moveWithCells="1">
                  <from>
                    <xdr:col>11</xdr:col>
                    <xdr:colOff>495300</xdr:colOff>
                    <xdr:row>34</xdr:row>
                    <xdr:rowOff>28575</xdr:rowOff>
                  </from>
                  <to>
                    <xdr:col>12</xdr:col>
                    <xdr:colOff>685800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6" r:id="rId66" name="Check Box 112">
              <controlPr defaultSize="0" autoFill="0" autoLine="0" autoPict="0">
                <anchor moveWithCells="1">
                  <from>
                    <xdr:col>6</xdr:col>
                    <xdr:colOff>142875</xdr:colOff>
                    <xdr:row>35</xdr:row>
                    <xdr:rowOff>19050</xdr:rowOff>
                  </from>
                  <to>
                    <xdr:col>6</xdr:col>
                    <xdr:colOff>704850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67" name="Drop Down 116">
              <controlPr defaultSize="0" autoLine="0" autoPict="0">
                <anchor moveWithCells="1">
                  <from>
                    <xdr:col>7</xdr:col>
                    <xdr:colOff>28575</xdr:colOff>
                    <xdr:row>3</xdr:row>
                    <xdr:rowOff>28575</xdr:rowOff>
                  </from>
                  <to>
                    <xdr:col>8</xdr:col>
                    <xdr:colOff>257175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1" r:id="rId68" name="Drop Down 117">
              <controlPr defaultSize="0" autoLine="0" autoPict="0">
                <anchor moveWithCells="1">
                  <from>
                    <xdr:col>10</xdr:col>
                    <xdr:colOff>28575</xdr:colOff>
                    <xdr:row>3</xdr:row>
                    <xdr:rowOff>28575</xdr:rowOff>
                  </from>
                  <to>
                    <xdr:col>11</xdr:col>
                    <xdr:colOff>466725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2" r:id="rId69" name="Drop Down 118">
              <controlPr defaultSize="0" autoLine="0" autoPict="0">
                <anchor moveWithCells="1">
                  <from>
                    <xdr:col>11</xdr:col>
                    <xdr:colOff>485775</xdr:colOff>
                    <xdr:row>3</xdr:row>
                    <xdr:rowOff>28575</xdr:rowOff>
                  </from>
                  <to>
                    <xdr:col>12</xdr:col>
                    <xdr:colOff>685800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3" r:id="rId70" name="Check Box 119">
              <controlPr defaultSize="0" autoFill="0" autoLine="0" autoPict="0">
                <anchor moveWithCells="1">
                  <from>
                    <xdr:col>3</xdr:col>
                    <xdr:colOff>85725</xdr:colOff>
                    <xdr:row>3</xdr:row>
                    <xdr:rowOff>19050</xdr:rowOff>
                  </from>
                  <to>
                    <xdr:col>3</xdr:col>
                    <xdr:colOff>695325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4" r:id="rId71" name="Drop Down 120">
              <controlPr defaultSize="0" autoLine="0" autoPict="0">
                <anchor moveWithCells="1">
                  <from>
                    <xdr:col>3</xdr:col>
                    <xdr:colOff>28575</xdr:colOff>
                    <xdr:row>2</xdr:row>
                    <xdr:rowOff>28575</xdr:rowOff>
                  </from>
                  <to>
                    <xdr:col>4</xdr:col>
                    <xdr:colOff>657225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72" name="Check Box 121">
              <controlPr defaultSize="0" autoFill="0" autoLine="0" autoPict="0">
                <anchor moveWithCells="1">
                  <from>
                    <xdr:col>11</xdr:col>
                    <xdr:colOff>323850</xdr:colOff>
                    <xdr:row>12</xdr:row>
                    <xdr:rowOff>9525</xdr:rowOff>
                  </from>
                  <to>
                    <xdr:col>12</xdr:col>
                    <xdr:colOff>695325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73" name="Check Box 123">
              <controlPr defaultSize="0" autoFill="0" autoLine="0" autoPict="0">
                <anchor moveWithCells="1">
                  <from>
                    <xdr:col>11</xdr:col>
                    <xdr:colOff>323850</xdr:colOff>
                    <xdr:row>15</xdr:row>
                    <xdr:rowOff>9525</xdr:rowOff>
                  </from>
                  <to>
                    <xdr:col>12</xdr:col>
                    <xdr:colOff>695325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74" name="Check Box 124">
              <controlPr defaultSize="0" autoFill="0" autoLine="0" autoPict="0">
                <anchor moveWithCells="1">
                  <from>
                    <xdr:col>11</xdr:col>
                    <xdr:colOff>323850</xdr:colOff>
                    <xdr:row>18</xdr:row>
                    <xdr:rowOff>9525</xdr:rowOff>
                  </from>
                  <to>
                    <xdr:col>12</xdr:col>
                    <xdr:colOff>695325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75" name="Check Box 125">
              <controlPr defaultSize="0" autoFill="0" autoLine="0" autoPict="0">
                <anchor moveWithCells="1">
                  <from>
                    <xdr:col>11</xdr:col>
                    <xdr:colOff>323850</xdr:colOff>
                    <xdr:row>21</xdr:row>
                    <xdr:rowOff>9525</xdr:rowOff>
                  </from>
                  <to>
                    <xdr:col>12</xdr:col>
                    <xdr:colOff>695325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76" name="Check Box 126">
              <controlPr defaultSize="0" autoFill="0" autoLine="0" autoPict="0">
                <anchor moveWithCells="1">
                  <from>
                    <xdr:col>11</xdr:col>
                    <xdr:colOff>323850</xdr:colOff>
                    <xdr:row>24</xdr:row>
                    <xdr:rowOff>9525</xdr:rowOff>
                  </from>
                  <to>
                    <xdr:col>12</xdr:col>
                    <xdr:colOff>695325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77" name="Check Box 127">
              <controlPr defaultSize="0" autoFill="0" autoLine="0" autoPict="0">
                <anchor moveWithCells="1">
                  <from>
                    <xdr:col>11</xdr:col>
                    <xdr:colOff>323850</xdr:colOff>
                    <xdr:row>27</xdr:row>
                    <xdr:rowOff>9525</xdr:rowOff>
                  </from>
                  <to>
                    <xdr:col>12</xdr:col>
                    <xdr:colOff>695325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78" name="Check Box 128">
              <controlPr defaultSize="0" autoFill="0" autoLine="0" autoPict="0">
                <anchor moveWithCells="1">
                  <from>
                    <xdr:col>11</xdr:col>
                    <xdr:colOff>323850</xdr:colOff>
                    <xdr:row>30</xdr:row>
                    <xdr:rowOff>9525</xdr:rowOff>
                  </from>
                  <to>
                    <xdr:col>12</xdr:col>
                    <xdr:colOff>695325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79" name="Check Box 129">
              <controlPr defaultSize="0" autoFill="0" autoLine="0" autoPict="0">
                <anchor moveWithCells="1">
                  <from>
                    <xdr:col>11</xdr:col>
                    <xdr:colOff>323850</xdr:colOff>
                    <xdr:row>33</xdr:row>
                    <xdr:rowOff>9525</xdr:rowOff>
                  </from>
                  <to>
                    <xdr:col>12</xdr:col>
                    <xdr:colOff>695325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5" r:id="rId80" name="Drop Down 131">
              <controlPr defaultSize="0" autoLine="0" autoPict="0">
                <anchor moveWithCells="1">
                  <from>
                    <xdr:col>5</xdr:col>
                    <xdr:colOff>19050</xdr:colOff>
                    <xdr:row>14</xdr:row>
                    <xdr:rowOff>19050</xdr:rowOff>
                  </from>
                  <to>
                    <xdr:col>5</xdr:col>
                    <xdr:colOff>990600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81" name="Drop Down 132">
              <controlPr defaultSize="0" autoLine="0" autoPict="0">
                <anchor moveWithCells="1">
                  <from>
                    <xdr:col>5</xdr:col>
                    <xdr:colOff>19050</xdr:colOff>
                    <xdr:row>17</xdr:row>
                    <xdr:rowOff>19050</xdr:rowOff>
                  </from>
                  <to>
                    <xdr:col>5</xdr:col>
                    <xdr:colOff>990600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82" name="Drop Down 133">
              <controlPr defaultSize="0" autoLine="0" autoPict="0">
                <anchor moveWithCells="1">
                  <from>
                    <xdr:col>5</xdr:col>
                    <xdr:colOff>19050</xdr:colOff>
                    <xdr:row>20</xdr:row>
                    <xdr:rowOff>19050</xdr:rowOff>
                  </from>
                  <to>
                    <xdr:col>5</xdr:col>
                    <xdr:colOff>990600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83" name="Drop Down 134">
              <controlPr defaultSize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5</xdr:col>
                    <xdr:colOff>990600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84" name="Drop Down 135">
              <controlPr defaultSize="0" autoLine="0" autoPict="0">
                <anchor moveWithCells="1">
                  <from>
                    <xdr:col>5</xdr:col>
                    <xdr:colOff>19050</xdr:colOff>
                    <xdr:row>26</xdr:row>
                    <xdr:rowOff>19050</xdr:rowOff>
                  </from>
                  <to>
                    <xdr:col>5</xdr:col>
                    <xdr:colOff>990600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0" r:id="rId85" name="Drop Down 136">
              <controlPr defaultSize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5</xdr:col>
                    <xdr:colOff>990600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1" r:id="rId86" name="Drop Down 137">
              <controlPr defaultSize="0" autoLine="0" autoPict="0">
                <anchor moveWithCells="1">
                  <from>
                    <xdr:col>5</xdr:col>
                    <xdr:colOff>19050</xdr:colOff>
                    <xdr:row>32</xdr:row>
                    <xdr:rowOff>19050</xdr:rowOff>
                  </from>
                  <to>
                    <xdr:col>5</xdr:col>
                    <xdr:colOff>990600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2" r:id="rId87" name="Drop Down 138">
              <controlPr defaultSize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5</xdr:col>
                    <xdr:colOff>990600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5" r:id="rId88" name="Label 141">
              <controlPr defaultSize="0" autoFill="0" autoLine="0" autoPict="0">
                <anchor moveWithCells="1">
                  <from>
                    <xdr:col>8</xdr:col>
                    <xdr:colOff>619125</xdr:colOff>
                    <xdr:row>12</xdr:row>
                    <xdr:rowOff>38100</xdr:rowOff>
                  </from>
                  <to>
                    <xdr:col>8</xdr:col>
                    <xdr:colOff>762000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89" name="Label 142">
              <controlPr defaultSize="0" autoFill="0" autoLine="0" autoPict="0">
                <anchor moveWithCells="1">
                  <from>
                    <xdr:col>8</xdr:col>
                    <xdr:colOff>619125</xdr:colOff>
                    <xdr:row>15</xdr:row>
                    <xdr:rowOff>38100</xdr:rowOff>
                  </from>
                  <to>
                    <xdr:col>8</xdr:col>
                    <xdr:colOff>762000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8" r:id="rId90" name="Label 144">
              <controlPr defaultSize="0" autoFill="0" autoLine="0" autoPict="0">
                <anchor moveWithCells="1">
                  <from>
                    <xdr:col>8</xdr:col>
                    <xdr:colOff>619125</xdr:colOff>
                    <xdr:row>18</xdr:row>
                    <xdr:rowOff>38100</xdr:rowOff>
                  </from>
                  <to>
                    <xdr:col>8</xdr:col>
                    <xdr:colOff>762000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91" name="Label 147">
              <controlPr defaultSize="0" autoFill="0" autoLine="0" autoPict="0">
                <anchor moveWithCells="1">
                  <from>
                    <xdr:col>8</xdr:col>
                    <xdr:colOff>619125</xdr:colOff>
                    <xdr:row>27</xdr:row>
                    <xdr:rowOff>38100</xdr:rowOff>
                  </from>
                  <to>
                    <xdr:col>8</xdr:col>
                    <xdr:colOff>762000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92" name="Label 148">
              <controlPr defaultSize="0" autoFill="0" autoLine="0" autoPict="0">
                <anchor moveWithCells="1">
                  <from>
                    <xdr:col>8</xdr:col>
                    <xdr:colOff>619125</xdr:colOff>
                    <xdr:row>30</xdr:row>
                    <xdr:rowOff>38100</xdr:rowOff>
                  </from>
                  <to>
                    <xdr:col>8</xdr:col>
                    <xdr:colOff>762000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3" r:id="rId93" name="Label 149">
              <controlPr defaultSize="0" autoFill="0" autoLine="0" autoPict="0">
                <anchor moveWithCells="1">
                  <from>
                    <xdr:col>8</xdr:col>
                    <xdr:colOff>619125</xdr:colOff>
                    <xdr:row>33</xdr:row>
                    <xdr:rowOff>38100</xdr:rowOff>
                  </from>
                  <to>
                    <xdr:col>8</xdr:col>
                    <xdr:colOff>762000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4" r:id="rId94" name="Label 150">
              <controlPr defaultSize="0" autoFill="0" autoLine="0" autoPict="0">
                <anchor moveWithCells="1">
                  <from>
                    <xdr:col>8</xdr:col>
                    <xdr:colOff>609600</xdr:colOff>
                    <xdr:row>6</xdr:row>
                    <xdr:rowOff>28575</xdr:rowOff>
                  </from>
                  <to>
                    <xdr:col>8</xdr:col>
                    <xdr:colOff>752475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8" r:id="rId95" name="Label 154">
              <controlPr defaultSize="0" autoFill="0" autoLine="0" autoPict="0">
                <anchor moveWithCells="1">
                  <from>
                    <xdr:col>8</xdr:col>
                    <xdr:colOff>619125</xdr:colOff>
                    <xdr:row>21</xdr:row>
                    <xdr:rowOff>38100</xdr:rowOff>
                  </from>
                  <to>
                    <xdr:col>8</xdr:col>
                    <xdr:colOff>762000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0" r:id="rId96" name="Label 156">
              <controlPr defaultSize="0" autoFill="0" autoLine="0" autoPict="0">
                <anchor moveWithCells="1">
                  <from>
                    <xdr:col>8</xdr:col>
                    <xdr:colOff>619125</xdr:colOff>
                    <xdr:row>24</xdr:row>
                    <xdr:rowOff>38100</xdr:rowOff>
                  </from>
                  <to>
                    <xdr:col>8</xdr:col>
                    <xdr:colOff>762000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4" r:id="rId97" name="Drop Down 160">
              <controlPr defaultSize="0" autoLine="0" autoPict="0">
                <anchor moveWithCells="1">
                  <from>
                    <xdr:col>11</xdr:col>
                    <xdr:colOff>38100</xdr:colOff>
                    <xdr:row>14</xdr:row>
                    <xdr:rowOff>28575</xdr:rowOff>
                  </from>
                  <to>
                    <xdr:col>12</xdr:col>
                    <xdr:colOff>695325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5" r:id="rId98" name="Drop Down 161">
              <controlPr defaultSize="0" autoLine="0" autoPict="0">
                <anchor moveWithCells="1">
                  <from>
                    <xdr:col>11</xdr:col>
                    <xdr:colOff>28575</xdr:colOff>
                    <xdr:row>17</xdr:row>
                    <xdr:rowOff>19050</xdr:rowOff>
                  </from>
                  <to>
                    <xdr:col>12</xdr:col>
                    <xdr:colOff>685800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6" r:id="rId99" name="Drop Down 162">
              <controlPr defaultSize="0" autoLine="0" autoPict="0">
                <anchor moveWithCells="1">
                  <from>
                    <xdr:col>11</xdr:col>
                    <xdr:colOff>28575</xdr:colOff>
                    <xdr:row>20</xdr:row>
                    <xdr:rowOff>19050</xdr:rowOff>
                  </from>
                  <to>
                    <xdr:col>12</xdr:col>
                    <xdr:colOff>685800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7" r:id="rId100" name="Drop Down 163">
              <controlPr defaultSize="0" autoLine="0" autoPict="0">
                <anchor moveWithCells="1">
                  <from>
                    <xdr:col>11</xdr:col>
                    <xdr:colOff>28575</xdr:colOff>
                    <xdr:row>23</xdr:row>
                    <xdr:rowOff>19050</xdr:rowOff>
                  </from>
                  <to>
                    <xdr:col>12</xdr:col>
                    <xdr:colOff>685800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8" r:id="rId101" name="Drop Down 164">
              <controlPr defaultSize="0" autoLine="0" autoPict="0">
                <anchor moveWithCells="1">
                  <from>
                    <xdr:col>11</xdr:col>
                    <xdr:colOff>28575</xdr:colOff>
                    <xdr:row>26</xdr:row>
                    <xdr:rowOff>19050</xdr:rowOff>
                  </from>
                  <to>
                    <xdr:col>12</xdr:col>
                    <xdr:colOff>685800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9" r:id="rId102" name="Drop Down 165">
              <controlPr defaultSize="0" autoLine="0" autoPict="0">
                <anchor moveWithCells="1">
                  <from>
                    <xdr:col>11</xdr:col>
                    <xdr:colOff>28575</xdr:colOff>
                    <xdr:row>29</xdr:row>
                    <xdr:rowOff>19050</xdr:rowOff>
                  </from>
                  <to>
                    <xdr:col>12</xdr:col>
                    <xdr:colOff>685800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0" r:id="rId103" name="Drop Down 166">
              <controlPr defaultSize="0" autoLine="0" autoPict="0">
                <anchor moveWithCells="1">
                  <from>
                    <xdr:col>11</xdr:col>
                    <xdr:colOff>28575</xdr:colOff>
                    <xdr:row>32</xdr:row>
                    <xdr:rowOff>19050</xdr:rowOff>
                  </from>
                  <to>
                    <xdr:col>12</xdr:col>
                    <xdr:colOff>685800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1" r:id="rId104" name="Drop Down 167">
              <controlPr defaultSize="0" autoLine="0" autoPict="0">
                <anchor moveWithCells="1">
                  <from>
                    <xdr:col>11</xdr:col>
                    <xdr:colOff>28575</xdr:colOff>
                    <xdr:row>35</xdr:row>
                    <xdr:rowOff>19050</xdr:rowOff>
                  </from>
                  <to>
                    <xdr:col>12</xdr:col>
                    <xdr:colOff>685800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2" r:id="rId105" name="Check Box 168">
              <controlPr defaultSize="0" autoFill="0" autoLine="0" autoPict="0">
                <anchor moveWithCells="1">
                  <from>
                    <xdr:col>11</xdr:col>
                    <xdr:colOff>609600</xdr:colOff>
                    <xdr:row>8</xdr:row>
                    <xdr:rowOff>28575</xdr:rowOff>
                  </from>
                  <to>
                    <xdr:col>13</xdr:col>
                    <xdr:colOff>9525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FF26D74-66D3-4D04-BE06-D66CCF7FEFAD}">
            <xm:f>calc!$M$4</xm:f>
            <x14:dxf>
              <fill>
                <patternFill patternType="solid">
                  <fgColor theme="0"/>
                  <bgColor theme="0"/>
                </patternFill>
              </fill>
              <border>
                <left style="thin">
                  <color theme="0" tint="-0.499984740745262"/>
                </left>
                <right style="thin">
                  <color theme="0" tint="-4.9989318521683403E-2"/>
                </right>
                <top style="thin">
                  <color theme="0" tint="-0.499984740745262"/>
                </top>
                <bottom style="thin">
                  <color theme="0" tint="-4.9989318521683403E-2"/>
                </bottom>
                <vertical/>
                <horizontal/>
              </border>
            </x14:dxf>
          </x14:cfRule>
          <xm:sqref>I9:L9</xm:sqref>
        </x14:conditionalFormatting>
        <x14:conditionalFormatting xmlns:xm="http://schemas.microsoft.com/office/excel/2006/main">
          <x14:cfRule type="expression" priority="12" id="{70D9205C-AE56-4049-BA57-73EAA4C719D0}">
            <xm:f>calc!$M$5</xm:f>
            <x14:dxf>
              <fill>
                <patternFill patternType="solid">
                  <bgColor theme="0"/>
                </patternFill>
              </fill>
              <border>
                <left style="thin">
                  <color theme="0" tint="-0.499984740745262"/>
                </left>
                <right style="thin">
                  <color theme="0" tint="-4.9989318521683403E-2"/>
                </right>
                <top style="thin">
                  <color theme="0" tint="-0.499984740745262"/>
                </top>
                <bottom style="thin">
                  <color theme="0" tint="-0.499984740745262"/>
                </bottom>
                <vertical/>
                <horizontal/>
              </border>
            </x14:dxf>
          </x14:cfRule>
          <xm:sqref>I15:K15</xm:sqref>
        </x14:conditionalFormatting>
        <x14:conditionalFormatting xmlns:xm="http://schemas.microsoft.com/office/excel/2006/main">
          <x14:cfRule type="expression" priority="13" id="{2E034D28-DDDB-467B-A11B-4B4A2FD2182E}">
            <xm:f>calc!$M$6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I18:L18</xm:sqref>
        </x14:conditionalFormatting>
        <x14:conditionalFormatting xmlns:xm="http://schemas.microsoft.com/office/excel/2006/main">
          <x14:cfRule type="expression" priority="14" id="{8F27BE29-DCFA-4EB7-B7BC-6903B764EFB9}">
            <xm:f>calc!$M$7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I21:K21</xm:sqref>
        </x14:conditionalFormatting>
        <x14:conditionalFormatting xmlns:xm="http://schemas.microsoft.com/office/excel/2006/main">
          <x14:cfRule type="expression" priority="15" id="{00D8C315-5B09-4649-B35E-D33482885AC7}">
            <xm:f>calc!$M$8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I24:K24</xm:sqref>
        </x14:conditionalFormatting>
        <x14:conditionalFormatting xmlns:xm="http://schemas.microsoft.com/office/excel/2006/main">
          <x14:cfRule type="expression" priority="16" id="{11B2369B-0267-4E31-9848-8E16E71ACB6F}">
            <xm:f>calc!$M$9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I27:K27</xm:sqref>
        </x14:conditionalFormatting>
        <x14:conditionalFormatting xmlns:xm="http://schemas.microsoft.com/office/excel/2006/main">
          <x14:cfRule type="expression" priority="17" id="{15107C1A-9E27-4265-84FD-1826C8053117}">
            <xm:f>calc!$M$10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I30:K30</xm:sqref>
        </x14:conditionalFormatting>
        <x14:conditionalFormatting xmlns:xm="http://schemas.microsoft.com/office/excel/2006/main">
          <x14:cfRule type="expression" priority="18" id="{CBAEB11F-46D8-4B2F-837C-9D23FF344AA3}">
            <xm:f>calc!$M$11</xm:f>
            <x14:dxf>
              <fill>
                <patternFill>
                  <bgColor theme="0"/>
                </patternFill>
              </fill>
              <border>
                <left style="thin">
                  <color theme="0" tint="-0.499984740745262"/>
                </left>
                <top style="thin">
                  <color theme="0" tint="-0.499984740745262"/>
                </top>
                <vertical/>
                <horizontal/>
              </border>
            </x14:dxf>
          </x14:cfRule>
          <xm:sqref>I33:K33</xm:sqref>
        </x14:conditionalFormatting>
        <x14:conditionalFormatting xmlns:xm="http://schemas.microsoft.com/office/excel/2006/main">
          <x14:cfRule type="expression" priority="19" id="{3B510452-C0C8-49AD-86DD-A4414A1FAB7B}">
            <xm:f>calc!$M$12</xm:f>
            <x14:dxf>
              <fill>
                <patternFill>
                  <bgColor theme="0"/>
                </patternFill>
              </fill>
            </x14:dxf>
          </x14:cfRule>
          <xm:sqref>I36:K36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S45"/>
  <sheetViews>
    <sheetView showGridLines="0" zoomScaleNormal="100" workbookViewId="0">
      <pane ySplit="1" topLeftCell="A2" activePane="bottomLeft" state="frozen"/>
      <selection activeCell="AF93" sqref="AF93:AI93"/>
      <selection pane="bottomLeft" activeCell="C4" sqref="C4"/>
    </sheetView>
  </sheetViews>
  <sheetFormatPr defaultColWidth="17.625" defaultRowHeight="13.5" x14ac:dyDescent="0.4"/>
  <cols>
    <col min="1" max="1" width="3.75" style="1" customWidth="1"/>
    <col min="2" max="2" width="2.5" style="1" bestFit="1" customWidth="1"/>
    <col min="3" max="3" width="26.25" style="1" customWidth="1"/>
    <col min="4" max="4" width="24.75" style="1" customWidth="1"/>
    <col min="5" max="5" width="21.25" style="1" customWidth="1"/>
    <col min="6" max="6" width="19.5" style="1" customWidth="1"/>
    <col min="7" max="7" width="5.5" style="1" bestFit="1" customWidth="1"/>
    <col min="8" max="8" width="2.875" style="99" customWidth="1"/>
    <col min="9" max="9" width="17.625" style="1"/>
    <col min="10" max="10" width="8.625" style="70" customWidth="1"/>
    <col min="11" max="11" width="11" style="1" bestFit="1" customWidth="1"/>
    <col min="12" max="12" width="6.5" style="1" bestFit="1" customWidth="1"/>
    <col min="13" max="19" width="8.25" style="1" customWidth="1"/>
    <col min="20" max="16384" width="17.625" style="1"/>
  </cols>
  <sheetData>
    <row r="1" spans="1:10" ht="23.25" customHeight="1" thickBot="1" x14ac:dyDescent="0.45">
      <c r="A1" s="49"/>
      <c r="B1" s="49"/>
      <c r="C1" s="49"/>
      <c r="D1" s="49"/>
      <c r="E1" s="49"/>
      <c r="F1" s="49"/>
      <c r="G1" s="280" t="s">
        <v>575</v>
      </c>
      <c r="H1" s="49"/>
    </row>
    <row r="2" spans="1:10" ht="18.75" customHeight="1" x14ac:dyDescent="0.4">
      <c r="A2" s="71" t="s">
        <v>194</v>
      </c>
      <c r="B2" s="49"/>
      <c r="C2" s="49"/>
      <c r="D2" s="49"/>
      <c r="E2" s="49"/>
      <c r="F2" s="49"/>
      <c r="G2" s="49"/>
      <c r="H2" s="49"/>
    </row>
    <row r="3" spans="1:10" ht="18.75" customHeight="1" thickBot="1" x14ac:dyDescent="0.45">
      <c r="A3" s="49"/>
      <c r="B3" s="75"/>
      <c r="C3" s="76" t="s">
        <v>441</v>
      </c>
      <c r="D3" s="76" t="s">
        <v>181</v>
      </c>
      <c r="E3" s="49"/>
      <c r="F3" s="49"/>
      <c r="G3" s="49"/>
      <c r="H3" s="49"/>
    </row>
    <row r="4" spans="1:10" ht="18.75" customHeight="1" x14ac:dyDescent="0.4">
      <c r="A4" s="49"/>
      <c r="B4" s="77">
        <v>1</v>
      </c>
      <c r="C4" s="78"/>
      <c r="D4" s="315"/>
      <c r="E4" s="49"/>
      <c r="F4" s="49"/>
      <c r="G4" s="49"/>
      <c r="H4" s="49"/>
      <c r="J4" s="70" t="s">
        <v>192</v>
      </c>
    </row>
    <row r="5" spans="1:10" ht="18.75" customHeight="1" x14ac:dyDescent="0.4">
      <c r="A5" s="49"/>
      <c r="B5" s="77">
        <v>2</v>
      </c>
      <c r="C5" s="80"/>
      <c r="D5" s="316"/>
      <c r="E5" s="49"/>
      <c r="F5" s="49"/>
      <c r="G5" s="49"/>
      <c r="H5" s="49"/>
      <c r="J5" s="70" t="s">
        <v>191</v>
      </c>
    </row>
    <row r="6" spans="1:10" ht="18.75" customHeight="1" x14ac:dyDescent="0.4">
      <c r="A6" s="49"/>
      <c r="B6" s="77">
        <v>3</v>
      </c>
      <c r="C6" s="80"/>
      <c r="D6" s="316"/>
      <c r="E6" s="49"/>
      <c r="F6" s="49"/>
      <c r="G6" s="49"/>
      <c r="H6" s="49"/>
      <c r="J6" s="70" t="s">
        <v>190</v>
      </c>
    </row>
    <row r="7" spans="1:10" ht="18.75" customHeight="1" x14ac:dyDescent="0.4">
      <c r="A7" s="49"/>
      <c r="B7" s="77">
        <v>4</v>
      </c>
      <c r="C7" s="80"/>
      <c r="D7" s="316"/>
      <c r="E7" s="49"/>
      <c r="F7" s="49"/>
      <c r="G7" s="49"/>
      <c r="H7" s="49"/>
      <c r="J7" s="70" t="s">
        <v>189</v>
      </c>
    </row>
    <row r="8" spans="1:10" ht="18.75" customHeight="1" thickBot="1" x14ac:dyDescent="0.45">
      <c r="A8" s="49"/>
      <c r="B8" s="82">
        <v>5</v>
      </c>
      <c r="C8" s="326"/>
      <c r="D8" s="319"/>
      <c r="E8" s="49"/>
      <c r="F8" s="49"/>
      <c r="G8" s="49"/>
      <c r="H8" s="49"/>
      <c r="J8" s="70" t="s">
        <v>447</v>
      </c>
    </row>
    <row r="9" spans="1:10" ht="19.5" customHeight="1" thickBot="1" x14ac:dyDescent="0.45">
      <c r="A9" s="49"/>
      <c r="B9" s="83"/>
      <c r="C9" s="361" t="str">
        <f>IF(源泉!C20="","","源泉のとおり")</f>
        <v/>
      </c>
      <c r="D9" s="362">
        <f>IF(源泉!C20="",0,源泉!C20)</f>
        <v>0</v>
      </c>
      <c r="E9" s="49"/>
      <c r="F9" s="49"/>
      <c r="G9" s="49"/>
      <c r="H9" s="49"/>
      <c r="J9" s="70" t="s">
        <v>448</v>
      </c>
    </row>
    <row r="10" spans="1:10" ht="19.5" customHeight="1" thickTop="1" x14ac:dyDescent="0.4">
      <c r="A10" s="49"/>
      <c r="B10" s="84"/>
      <c r="C10" s="85" t="s">
        <v>129</v>
      </c>
      <c r="D10" s="86">
        <f>SUM(D4:D9)</f>
        <v>0</v>
      </c>
      <c r="E10" s="49"/>
      <c r="F10" s="49"/>
      <c r="G10" s="49"/>
      <c r="H10" s="49"/>
      <c r="J10" s="70" t="s">
        <v>449</v>
      </c>
    </row>
    <row r="11" spans="1:10" x14ac:dyDescent="0.4">
      <c r="A11" s="49"/>
      <c r="B11" s="49"/>
      <c r="C11" s="49"/>
      <c r="D11" s="49"/>
      <c r="E11" s="49"/>
      <c r="F11" s="49"/>
      <c r="G11" s="49"/>
      <c r="H11" s="49"/>
    </row>
    <row r="12" spans="1:10" ht="18.75" customHeight="1" x14ac:dyDescent="0.4">
      <c r="A12" s="71" t="s">
        <v>440</v>
      </c>
      <c r="B12" s="49"/>
      <c r="C12" s="49"/>
      <c r="D12" s="49"/>
      <c r="E12" s="49"/>
      <c r="F12" s="49"/>
      <c r="G12" s="49"/>
      <c r="H12" s="49"/>
    </row>
    <row r="13" spans="1:10" ht="18.75" customHeight="1" thickBot="1" x14ac:dyDescent="0.45">
      <c r="A13" s="49"/>
      <c r="B13" s="75"/>
      <c r="C13" s="76" t="s">
        <v>441</v>
      </c>
      <c r="D13" s="76" t="s">
        <v>442</v>
      </c>
      <c r="E13" s="49"/>
      <c r="F13" s="49"/>
      <c r="G13" s="49"/>
      <c r="H13" s="49"/>
    </row>
    <row r="14" spans="1:10" ht="18.75" customHeight="1" x14ac:dyDescent="0.4">
      <c r="A14" s="49"/>
      <c r="B14" s="77">
        <v>1</v>
      </c>
      <c r="C14" s="78"/>
      <c r="D14" s="315"/>
      <c r="E14" s="49"/>
      <c r="F14" s="49"/>
      <c r="G14" s="49"/>
      <c r="H14" s="49"/>
      <c r="J14" s="70" t="s">
        <v>443</v>
      </c>
    </row>
    <row r="15" spans="1:10" ht="18.75" customHeight="1" x14ac:dyDescent="0.4">
      <c r="A15" s="49"/>
      <c r="B15" s="77">
        <v>2</v>
      </c>
      <c r="C15" s="87"/>
      <c r="D15" s="363"/>
      <c r="E15" s="49"/>
      <c r="F15" s="49"/>
      <c r="G15" s="49"/>
      <c r="H15" s="49"/>
      <c r="J15" s="70" t="s">
        <v>444</v>
      </c>
    </row>
    <row r="16" spans="1:10" ht="18.75" customHeight="1" thickBot="1" x14ac:dyDescent="0.45">
      <c r="A16" s="49"/>
      <c r="B16" s="77">
        <v>3</v>
      </c>
      <c r="C16" s="326"/>
      <c r="D16" s="319"/>
      <c r="E16" s="49"/>
      <c r="F16" s="49"/>
      <c r="G16" s="49"/>
      <c r="H16" s="49"/>
      <c r="J16" s="70" t="s">
        <v>445</v>
      </c>
    </row>
    <row r="17" spans="1:19" ht="19.5" customHeight="1" thickBot="1" x14ac:dyDescent="0.45">
      <c r="A17" s="49"/>
      <c r="B17" s="83"/>
      <c r="C17" s="361" t="str">
        <f>IF(源泉!D19="","","源泉のとおり")</f>
        <v/>
      </c>
      <c r="D17" s="362" t="str">
        <f>IF(源泉!D19="","",源泉!D19)</f>
        <v/>
      </c>
      <c r="E17" s="49"/>
      <c r="F17" s="49"/>
      <c r="G17" s="49"/>
      <c r="H17" s="49"/>
      <c r="J17" s="70" t="s">
        <v>446</v>
      </c>
    </row>
    <row r="18" spans="1:19" ht="19.5" customHeight="1" thickTop="1" x14ac:dyDescent="0.4">
      <c r="A18" s="49"/>
      <c r="B18" s="84"/>
      <c r="C18" s="85" t="s">
        <v>129</v>
      </c>
      <c r="D18" s="86">
        <f>SUM(D14:D17)</f>
        <v>0</v>
      </c>
      <c r="E18" s="49"/>
      <c r="F18" s="49"/>
      <c r="G18" s="49"/>
      <c r="H18" s="49"/>
      <c r="J18" s="70" t="s">
        <v>449</v>
      </c>
    </row>
    <row r="19" spans="1:19" x14ac:dyDescent="0.4">
      <c r="A19" s="49"/>
      <c r="B19" s="49"/>
      <c r="C19" s="49"/>
      <c r="D19" s="49"/>
      <c r="E19" s="49"/>
      <c r="F19" s="49"/>
      <c r="G19" s="49"/>
      <c r="H19" s="49"/>
    </row>
    <row r="20" spans="1:19" ht="18.75" customHeight="1" x14ac:dyDescent="0.4">
      <c r="A20" s="88" t="s">
        <v>188</v>
      </c>
      <c r="B20" s="49"/>
      <c r="C20" s="49"/>
      <c r="D20" s="49"/>
      <c r="E20" s="89" t="s">
        <v>531</v>
      </c>
      <c r="F20" s="90">
        <f>MIN(70000,calc!V2+calc!V3+calc!V28)</f>
        <v>0</v>
      </c>
      <c r="G20" s="49"/>
      <c r="H20" s="49"/>
    </row>
    <row r="21" spans="1:19" ht="18.75" customHeight="1" thickBot="1" x14ac:dyDescent="0.45">
      <c r="A21" s="49"/>
      <c r="B21" s="91"/>
      <c r="C21" s="92" t="s">
        <v>441</v>
      </c>
      <c r="D21" s="76" t="s">
        <v>181</v>
      </c>
      <c r="E21" s="73" t="s">
        <v>486</v>
      </c>
      <c r="F21" s="73" t="s">
        <v>529</v>
      </c>
      <c r="G21" s="49"/>
      <c r="H21" s="49"/>
      <c r="J21" s="93"/>
      <c r="K21" s="2"/>
      <c r="L21" s="2"/>
      <c r="M21" s="2"/>
      <c r="N21" s="2"/>
      <c r="P21" s="2"/>
      <c r="Q21" s="2"/>
      <c r="R21" s="2"/>
      <c r="S21" s="2"/>
    </row>
    <row r="22" spans="1:19" ht="18.75" customHeight="1" x14ac:dyDescent="0.4">
      <c r="A22" s="49"/>
      <c r="B22" s="77"/>
      <c r="C22" s="94" t="s">
        <v>187</v>
      </c>
      <c r="D22" s="364"/>
      <c r="E22" s="360">
        <f>源泉!G25</f>
        <v>0</v>
      </c>
      <c r="F22" s="95">
        <f>D22+E22</f>
        <v>0</v>
      </c>
      <c r="G22" s="49"/>
      <c r="H22" s="49"/>
      <c r="J22" s="93"/>
      <c r="K22" s="2"/>
      <c r="L22" s="2"/>
      <c r="M22" s="2"/>
      <c r="N22" s="2"/>
      <c r="O22" s="2"/>
      <c r="P22" s="2"/>
      <c r="Q22" s="2"/>
      <c r="R22" s="2"/>
      <c r="S22" s="2"/>
    </row>
    <row r="23" spans="1:19" ht="18.75" customHeight="1" x14ac:dyDescent="0.4">
      <c r="A23" s="49"/>
      <c r="B23" s="77"/>
      <c r="C23" s="94" t="s">
        <v>186</v>
      </c>
      <c r="D23" s="365"/>
      <c r="E23" s="360">
        <f>源泉!M25</f>
        <v>0</v>
      </c>
      <c r="F23" s="95">
        <f t="shared" ref="F23:F26" si="0">D23+E23</f>
        <v>0</v>
      </c>
      <c r="G23" s="49"/>
      <c r="H23" s="49"/>
      <c r="J23" s="93"/>
      <c r="K23" s="10"/>
      <c r="L23" s="2"/>
      <c r="M23" s="12"/>
      <c r="N23" s="2"/>
      <c r="O23" s="12"/>
      <c r="P23" s="2"/>
      <c r="Q23" s="12"/>
      <c r="R23" s="2"/>
      <c r="S23" s="12"/>
    </row>
    <row r="24" spans="1:19" ht="18.75" customHeight="1" x14ac:dyDescent="0.4">
      <c r="A24" s="49"/>
      <c r="B24" s="77"/>
      <c r="C24" s="94" t="s">
        <v>185</v>
      </c>
      <c r="D24" s="365"/>
      <c r="E24" s="360">
        <f>源泉!Y25</f>
        <v>0</v>
      </c>
      <c r="F24" s="95">
        <f t="shared" si="0"/>
        <v>0</v>
      </c>
      <c r="G24" s="49"/>
      <c r="H24" s="49"/>
      <c r="J24" s="93"/>
      <c r="K24" s="2"/>
      <c r="L24" s="2"/>
      <c r="M24" s="2"/>
      <c r="N24" s="2"/>
      <c r="O24" s="2"/>
      <c r="P24" s="2"/>
      <c r="Q24" s="2"/>
      <c r="R24" s="2"/>
      <c r="S24" s="2"/>
    </row>
    <row r="25" spans="1:19" ht="18.75" customHeight="1" x14ac:dyDescent="0.4">
      <c r="A25" s="49"/>
      <c r="B25" s="77"/>
      <c r="C25" s="94" t="s">
        <v>184</v>
      </c>
      <c r="D25" s="365"/>
      <c r="E25" s="360">
        <f>源泉!AE25</f>
        <v>0</v>
      </c>
      <c r="F25" s="95">
        <f t="shared" si="0"/>
        <v>0</v>
      </c>
      <c r="G25" s="49"/>
      <c r="H25" s="49"/>
      <c r="J25" s="93"/>
      <c r="K25" s="2"/>
      <c r="L25" s="2"/>
      <c r="M25" s="2"/>
      <c r="N25" s="2"/>
      <c r="O25" s="2"/>
      <c r="P25" s="2"/>
      <c r="Q25" s="2"/>
      <c r="R25" s="2"/>
      <c r="S25" s="2"/>
    </row>
    <row r="26" spans="1:19" ht="18.75" customHeight="1" thickBot="1" x14ac:dyDescent="0.45">
      <c r="A26" s="49"/>
      <c r="B26" s="77"/>
      <c r="C26" s="94" t="s">
        <v>183</v>
      </c>
      <c r="D26" s="366"/>
      <c r="E26" s="360">
        <f>源泉!S25</f>
        <v>0</v>
      </c>
      <c r="F26" s="95">
        <f t="shared" si="0"/>
        <v>0</v>
      </c>
      <c r="G26" s="49"/>
      <c r="H26" s="49"/>
      <c r="J26" s="93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4">
      <c r="A27" s="49"/>
      <c r="B27" s="49"/>
      <c r="C27" s="49"/>
      <c r="D27" s="49"/>
      <c r="E27" s="49"/>
      <c r="F27" s="49"/>
      <c r="G27" s="49"/>
      <c r="H27" s="49"/>
      <c r="J27" s="93"/>
      <c r="K27" s="2"/>
      <c r="L27" s="2"/>
      <c r="N27" s="2"/>
      <c r="P27" s="2"/>
      <c r="R27" s="2"/>
    </row>
    <row r="28" spans="1:19" ht="19.5" customHeight="1" x14ac:dyDescent="0.4">
      <c r="A28" s="88" t="s">
        <v>182</v>
      </c>
      <c r="B28" s="49"/>
      <c r="C28" s="49"/>
      <c r="D28" s="49"/>
      <c r="E28" s="89" t="s">
        <v>531</v>
      </c>
      <c r="F28" s="90">
        <f>MIN(25000,calc!V34+calc!V35)</f>
        <v>0</v>
      </c>
      <c r="G28" s="49"/>
      <c r="H28" s="49"/>
    </row>
    <row r="29" spans="1:19" ht="19.5" customHeight="1" thickBot="1" x14ac:dyDescent="0.45">
      <c r="A29" s="49"/>
      <c r="B29" s="91"/>
      <c r="C29" s="92" t="s">
        <v>441</v>
      </c>
      <c r="D29" s="76" t="s">
        <v>181</v>
      </c>
      <c r="E29" s="73" t="s">
        <v>486</v>
      </c>
      <c r="F29" s="73" t="s">
        <v>529</v>
      </c>
      <c r="G29" s="49"/>
      <c r="H29" s="49"/>
      <c r="J29" s="93"/>
      <c r="K29" s="2"/>
      <c r="L29" s="2"/>
    </row>
    <row r="30" spans="1:19" ht="19.5" customHeight="1" x14ac:dyDescent="0.4">
      <c r="A30" s="49"/>
      <c r="B30" s="77"/>
      <c r="C30" s="94" t="s">
        <v>15</v>
      </c>
      <c r="D30" s="364"/>
      <c r="E30" s="360">
        <f>源泉!S20-L30</f>
        <v>0</v>
      </c>
      <c r="F30" s="95">
        <f>D30+E30</f>
        <v>0</v>
      </c>
      <c r="G30" s="49"/>
      <c r="H30" s="49"/>
      <c r="J30" s="93"/>
      <c r="K30" s="93" t="s">
        <v>601</v>
      </c>
      <c r="L30" s="70">
        <f>ROUNDUP(VLOOKUP(E31,K31:L33,2),0)</f>
        <v>0</v>
      </c>
    </row>
    <row r="31" spans="1:19" ht="19.5" customHeight="1" thickBot="1" x14ac:dyDescent="0.45">
      <c r="A31" s="49"/>
      <c r="B31" s="77"/>
      <c r="C31" s="94" t="s">
        <v>180</v>
      </c>
      <c r="D31" s="366"/>
      <c r="E31" s="360">
        <f>源泉!AF31</f>
        <v>0</v>
      </c>
      <c r="F31" s="95">
        <f t="shared" ref="F31" si="1">D31+E31</f>
        <v>0</v>
      </c>
      <c r="G31" s="49"/>
      <c r="H31" s="49"/>
      <c r="J31" s="93"/>
      <c r="K31" s="93">
        <v>0</v>
      </c>
      <c r="L31" s="384">
        <f>E31</f>
        <v>0</v>
      </c>
    </row>
    <row r="32" spans="1:19" x14ac:dyDescent="0.4">
      <c r="A32" s="49"/>
      <c r="B32" s="49"/>
      <c r="C32" s="49"/>
      <c r="D32" s="49"/>
      <c r="E32" s="49"/>
      <c r="F32" s="49"/>
      <c r="G32" s="49"/>
      <c r="H32" s="49"/>
      <c r="J32" s="93"/>
      <c r="K32" s="93">
        <v>5001</v>
      </c>
      <c r="L32" s="93">
        <f>E31*0.5+5000</f>
        <v>5000</v>
      </c>
    </row>
    <row r="33" spans="1:12" ht="18.75" customHeight="1" thickBot="1" x14ac:dyDescent="0.45">
      <c r="A33" s="88" t="s">
        <v>17</v>
      </c>
      <c r="B33" s="49"/>
      <c r="C33" s="49"/>
      <c r="D33" s="49"/>
      <c r="E33" s="49"/>
      <c r="F33" s="49"/>
      <c r="G33" s="49"/>
      <c r="H33" s="49"/>
      <c r="J33" s="93"/>
      <c r="K33" s="93">
        <v>20001</v>
      </c>
      <c r="L33" s="93">
        <v>15000</v>
      </c>
    </row>
    <row r="34" spans="1:12" ht="18.75" customHeight="1" x14ac:dyDescent="0.4">
      <c r="A34" s="49"/>
      <c r="B34" s="77"/>
      <c r="C34" s="94" t="s">
        <v>179</v>
      </c>
      <c r="D34" s="364"/>
      <c r="E34" s="89" t="s">
        <v>530</v>
      </c>
      <c r="F34" s="90"/>
      <c r="G34" s="49"/>
      <c r="H34" s="49"/>
      <c r="K34" s="2"/>
      <c r="L34" s="2"/>
    </row>
    <row r="35" spans="1:12" ht="18.75" customHeight="1" thickBot="1" x14ac:dyDescent="0.45">
      <c r="A35" s="49"/>
      <c r="B35" s="77"/>
      <c r="C35" s="94" t="s">
        <v>178</v>
      </c>
      <c r="D35" s="366"/>
      <c r="E35" s="90">
        <f>IF(calc!Y7,calc!Y6,calc!Y5)</f>
        <v>0</v>
      </c>
      <c r="F35" s="49"/>
      <c r="G35" s="49"/>
      <c r="H35" s="49"/>
    </row>
    <row r="36" spans="1:12" x14ac:dyDescent="0.4">
      <c r="A36" s="49"/>
      <c r="B36" s="96"/>
      <c r="C36" s="97"/>
      <c r="D36" s="97"/>
      <c r="E36" s="49"/>
      <c r="F36" s="49"/>
      <c r="G36" s="49"/>
      <c r="H36" s="49"/>
    </row>
    <row r="37" spans="1:12" x14ac:dyDescent="0.4">
      <c r="A37" s="49"/>
      <c r="B37" s="49"/>
      <c r="C37" s="49"/>
      <c r="D37" s="49"/>
      <c r="E37" s="49"/>
      <c r="F37" s="49"/>
      <c r="G37" s="49"/>
      <c r="H37" s="49"/>
    </row>
    <row r="38" spans="1:12" ht="18.75" customHeight="1" x14ac:dyDescent="0.4">
      <c r="A38" s="88" t="s">
        <v>16</v>
      </c>
      <c r="B38" s="49"/>
      <c r="C38" s="49"/>
      <c r="D38" s="49"/>
      <c r="E38" s="49"/>
      <c r="F38" s="49"/>
      <c r="G38" s="49"/>
      <c r="H38" s="49"/>
    </row>
    <row r="39" spans="1:12" ht="18.75" customHeight="1" x14ac:dyDescent="0.4">
      <c r="A39" s="49"/>
      <c r="B39" s="77"/>
      <c r="C39" s="94" t="s">
        <v>329</v>
      </c>
      <c r="D39" s="98">
        <v>1</v>
      </c>
      <c r="E39" s="49"/>
      <c r="F39" s="49"/>
      <c r="G39" s="49"/>
      <c r="H39" s="49"/>
    </row>
    <row r="40" spans="1:12" ht="18.75" customHeight="1" x14ac:dyDescent="0.4">
      <c r="A40" s="49"/>
      <c r="B40" s="77"/>
      <c r="C40" s="94" t="s">
        <v>451</v>
      </c>
      <c r="D40" s="98">
        <v>1</v>
      </c>
      <c r="E40" s="49"/>
      <c r="F40" s="49"/>
      <c r="G40" s="49"/>
      <c r="H40" s="49"/>
      <c r="J40" s="70" t="s">
        <v>489</v>
      </c>
    </row>
    <row r="41" spans="1:12" ht="18.75" customHeight="1" thickBot="1" x14ac:dyDescent="0.45">
      <c r="A41" s="49"/>
      <c r="B41" s="77"/>
      <c r="C41" s="94" t="s">
        <v>327</v>
      </c>
      <c r="D41" s="98"/>
      <c r="E41" s="49"/>
      <c r="F41" s="49"/>
      <c r="G41" s="49"/>
      <c r="H41" s="49"/>
      <c r="J41" s="70" t="s">
        <v>490</v>
      </c>
    </row>
    <row r="42" spans="1:12" ht="18.75" customHeight="1" x14ac:dyDescent="0.4">
      <c r="A42" s="49"/>
      <c r="B42" s="77"/>
      <c r="C42" s="94" t="s">
        <v>452</v>
      </c>
      <c r="D42" s="364"/>
      <c r="E42" s="49"/>
      <c r="F42" s="49"/>
      <c r="G42" s="49"/>
      <c r="H42" s="49"/>
    </row>
    <row r="43" spans="1:12" ht="18.75" customHeight="1" x14ac:dyDescent="0.4">
      <c r="A43" s="49"/>
      <c r="B43" s="77"/>
      <c r="C43" s="94" t="s">
        <v>453</v>
      </c>
      <c r="D43" s="365"/>
      <c r="E43" s="89" t="s">
        <v>530</v>
      </c>
      <c r="F43" s="49"/>
      <c r="G43" s="49"/>
      <c r="H43" s="49"/>
    </row>
    <row r="44" spans="1:12" ht="18.75" customHeight="1" thickBot="1" x14ac:dyDescent="0.45">
      <c r="A44" s="49"/>
      <c r="B44" s="77"/>
      <c r="C44" s="94" t="s">
        <v>454</v>
      </c>
      <c r="D44" s="366"/>
      <c r="E44" s="90">
        <f>MAX(calc!Y10,calc!Y11)</f>
        <v>0</v>
      </c>
      <c r="F44" s="49"/>
      <c r="G44" s="49"/>
      <c r="H44" s="49"/>
    </row>
    <row r="45" spans="1:12" x14ac:dyDescent="0.4">
      <c r="A45" s="49"/>
      <c r="B45" s="49"/>
      <c r="C45" s="49"/>
      <c r="D45" s="49"/>
      <c r="E45" s="49"/>
      <c r="F45" s="49"/>
      <c r="G45" s="49"/>
      <c r="H45" s="49"/>
    </row>
  </sheetData>
  <sheetProtection sheet="1" selectLockedCells="1"/>
  <phoneticPr fontId="3"/>
  <dataValidations count="3">
    <dataValidation type="list" allowBlank="1" showInputMessage="1" showErrorMessage="1" sqref="C4:C8" xr:uid="{00000000-0002-0000-0A00-000000000000}">
      <formula1>$J$3:$J$10</formula1>
    </dataValidation>
    <dataValidation type="list" allowBlank="1" showInputMessage="1" showErrorMessage="1" sqref="C14:C16" xr:uid="{00000000-0002-0000-0A00-000001000000}">
      <formula1>$J$13:$J$18</formula1>
    </dataValidation>
    <dataValidation imeMode="halfAlpha" allowBlank="1" showInputMessage="1" showErrorMessage="1" sqref="D34:D35 D30:D31 D22:D26 D14:D16 D4:D8" xr:uid="{00000000-0002-0000-0A00-000002000000}"/>
  </dataValidations>
  <hyperlinks>
    <hyperlink ref="G1" location="控除!A1" display="戻る" xr:uid="{00000000-0004-0000-0A00-000000000000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1762125</xdr:colOff>
                    <xdr:row>35</xdr:row>
                    <xdr:rowOff>19050</xdr:rowOff>
                  </from>
                  <to>
                    <xdr:col>3</xdr:col>
                    <xdr:colOff>1838325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5" name="Drop Down 6">
              <controlPr defaultSize="0" autoLine="0" autoPict="0">
                <anchor moveWithCells="1">
                  <from>
                    <xdr:col>3</xdr:col>
                    <xdr:colOff>9525</xdr:colOff>
                    <xdr:row>38</xdr:row>
                    <xdr:rowOff>9525</xdr:rowOff>
                  </from>
                  <to>
                    <xdr:col>4</xdr:col>
                    <xdr:colOff>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6" name="Drop Down 7">
              <controlPr defaultSize="0" autoLine="0" autoPict="0">
                <anchor moveWithCells="1">
                  <from>
                    <xdr:col>3</xdr:col>
                    <xdr:colOff>9525</xdr:colOff>
                    <xdr:row>39</xdr:row>
                    <xdr:rowOff>9525</xdr:rowOff>
                  </from>
                  <to>
                    <xdr:col>3</xdr:col>
                    <xdr:colOff>571500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7" name="Drop Down 8">
              <controlPr defaultSize="0" autoLine="0" autoPict="0">
                <anchor moveWithCells="1">
                  <from>
                    <xdr:col>3</xdr:col>
                    <xdr:colOff>590550</xdr:colOff>
                    <xdr:row>39</xdr:row>
                    <xdr:rowOff>9525</xdr:rowOff>
                  </from>
                  <to>
                    <xdr:col>3</xdr:col>
                    <xdr:colOff>1152525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8" name="Drop Down 9">
              <controlPr defaultSize="0" autoLine="0" autoPict="0">
                <anchor moveWithCells="1">
                  <from>
                    <xdr:col>3</xdr:col>
                    <xdr:colOff>1171575</xdr:colOff>
                    <xdr:row>39</xdr:row>
                    <xdr:rowOff>9525</xdr:rowOff>
                  </from>
                  <to>
                    <xdr:col>3</xdr:col>
                    <xdr:colOff>1733550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9" name="Drop Down 10">
              <controlPr defaultSize="0" autoLine="0" autoPict="0">
                <anchor moveWithCells="1">
                  <from>
                    <xdr:col>3</xdr:col>
                    <xdr:colOff>1752600</xdr:colOff>
                    <xdr:row>39</xdr:row>
                    <xdr:rowOff>9525</xdr:rowOff>
                  </from>
                  <to>
                    <xdr:col>4</xdr:col>
                    <xdr:colOff>428625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0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3</xdr:col>
                    <xdr:colOff>571500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1" name="Check Box 12">
              <controlPr defaultSize="0" autoFill="0" autoLine="0" autoPict="0">
                <anchor moveWithCells="1">
                  <from>
                    <xdr:col>3</xdr:col>
                    <xdr:colOff>590550</xdr:colOff>
                    <xdr:row>40</xdr:row>
                    <xdr:rowOff>0</xdr:rowOff>
                  </from>
                  <to>
                    <xdr:col>3</xdr:col>
                    <xdr:colOff>1152525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2" name="Check Box 13">
              <controlPr defaultSize="0" autoFill="0" autoLine="0" autoPict="0">
                <anchor moveWithCells="1">
                  <from>
                    <xdr:col>3</xdr:col>
                    <xdr:colOff>1190625</xdr:colOff>
                    <xdr:row>40</xdr:row>
                    <xdr:rowOff>9525</xdr:rowOff>
                  </from>
                  <to>
                    <xdr:col>3</xdr:col>
                    <xdr:colOff>1752600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M18"/>
  <sheetViews>
    <sheetView showGridLines="0" zoomScaleNormal="100" workbookViewId="0">
      <pane ySplit="1" topLeftCell="A2" activePane="bottomLeft" state="frozen"/>
      <selection activeCell="AF93" sqref="AF93:AI93"/>
      <selection pane="bottomLeft" activeCell="G4" sqref="G4:H4"/>
    </sheetView>
  </sheetViews>
  <sheetFormatPr defaultRowHeight="22.5" customHeight="1" x14ac:dyDescent="0.4"/>
  <cols>
    <col min="1" max="1" width="2.5" style="1" customWidth="1"/>
    <col min="2" max="2" width="2.625" style="1" customWidth="1"/>
    <col min="3" max="3" width="26.875" style="1" customWidth="1"/>
    <col min="4" max="7" width="9" style="1"/>
    <col min="8" max="8" width="6.625" style="1" customWidth="1"/>
    <col min="9" max="9" width="3" style="1" customWidth="1"/>
    <col min="10" max="11" width="9" style="1"/>
    <col min="12" max="12" width="2.5" style="1" customWidth="1"/>
    <col min="13" max="13" width="9" style="70" customWidth="1"/>
    <col min="14" max="16384" width="9" style="1"/>
  </cols>
  <sheetData>
    <row r="1" spans="1:13" ht="22.5" customHeight="1" thickBot="1" x14ac:dyDescent="0.45">
      <c r="A1" s="49"/>
      <c r="B1" s="49"/>
      <c r="C1" s="49"/>
      <c r="D1" s="49"/>
      <c r="E1" s="49"/>
      <c r="F1" s="49"/>
      <c r="G1" s="49"/>
      <c r="H1" s="280" t="s">
        <v>575</v>
      </c>
      <c r="I1" s="49"/>
    </row>
    <row r="2" spans="1:13" ht="22.5" customHeight="1" x14ac:dyDescent="0.4">
      <c r="A2" s="71" t="s">
        <v>18</v>
      </c>
      <c r="B2" s="49"/>
      <c r="C2" s="49"/>
      <c r="D2" s="49"/>
      <c r="E2" s="49"/>
      <c r="F2" s="49"/>
      <c r="G2" s="49"/>
      <c r="H2" s="49"/>
      <c r="I2" s="49"/>
      <c r="L2" s="70"/>
    </row>
    <row r="3" spans="1:13" ht="22.5" customHeight="1" thickBot="1" x14ac:dyDescent="0.45">
      <c r="A3" s="49"/>
      <c r="B3" s="49"/>
      <c r="C3" s="761" t="s">
        <v>475</v>
      </c>
      <c r="D3" s="761"/>
      <c r="E3" s="761"/>
      <c r="F3" s="761"/>
      <c r="G3" s="801" t="s">
        <v>479</v>
      </c>
      <c r="H3" s="801"/>
      <c r="I3" s="49"/>
      <c r="L3" s="70"/>
    </row>
    <row r="4" spans="1:13" ht="22.5" customHeight="1" x14ac:dyDescent="0.4">
      <c r="A4" s="49"/>
      <c r="B4" s="73">
        <v>1</v>
      </c>
      <c r="C4" s="74">
        <v>3</v>
      </c>
      <c r="D4" s="74"/>
      <c r="E4" s="74"/>
      <c r="F4" s="74">
        <v>1</v>
      </c>
      <c r="G4" s="805"/>
      <c r="H4" s="806"/>
      <c r="I4" s="49"/>
      <c r="L4" s="70">
        <v>2</v>
      </c>
      <c r="M4" s="70" t="s">
        <v>473</v>
      </c>
    </row>
    <row r="5" spans="1:13" ht="22.5" customHeight="1" x14ac:dyDescent="0.4">
      <c r="A5" s="49"/>
      <c r="B5" s="73">
        <v>2</v>
      </c>
      <c r="C5" s="74">
        <v>3</v>
      </c>
      <c r="D5" s="74"/>
      <c r="E5" s="74"/>
      <c r="F5" s="74">
        <v>1</v>
      </c>
      <c r="G5" s="792"/>
      <c r="H5" s="793"/>
      <c r="I5" s="49"/>
      <c r="L5" s="70">
        <v>3</v>
      </c>
      <c r="M5" s="70" t="s">
        <v>472</v>
      </c>
    </row>
    <row r="6" spans="1:13" ht="22.5" customHeight="1" x14ac:dyDescent="0.4">
      <c r="A6" s="49"/>
      <c r="B6" s="73">
        <v>3</v>
      </c>
      <c r="C6" s="74">
        <v>3</v>
      </c>
      <c r="D6" s="74"/>
      <c r="E6" s="74"/>
      <c r="F6" s="74">
        <v>1</v>
      </c>
      <c r="G6" s="792"/>
      <c r="H6" s="793"/>
      <c r="I6" s="49"/>
      <c r="L6" s="70">
        <v>4</v>
      </c>
      <c r="M6" s="70" t="s">
        <v>474</v>
      </c>
    </row>
    <row r="7" spans="1:13" ht="22.5" customHeight="1" x14ac:dyDescent="0.4">
      <c r="A7" s="49"/>
      <c r="B7" s="73">
        <v>4</v>
      </c>
      <c r="C7" s="74"/>
      <c r="D7" s="74"/>
      <c r="E7" s="74"/>
      <c r="F7" s="74">
        <v>1</v>
      </c>
      <c r="G7" s="792"/>
      <c r="H7" s="793"/>
      <c r="I7" s="49"/>
    </row>
    <row r="8" spans="1:13" ht="22.5" customHeight="1" x14ac:dyDescent="0.4">
      <c r="A8" s="49"/>
      <c r="B8" s="73">
        <v>5</v>
      </c>
      <c r="C8" s="74"/>
      <c r="D8" s="74"/>
      <c r="E8" s="74"/>
      <c r="F8" s="74">
        <v>1</v>
      </c>
      <c r="G8" s="792"/>
      <c r="H8" s="793"/>
      <c r="I8" s="49"/>
    </row>
    <row r="9" spans="1:13" ht="22.5" customHeight="1" x14ac:dyDescent="0.4">
      <c r="A9" s="49"/>
      <c r="B9" s="73">
        <v>6</v>
      </c>
      <c r="C9" s="74"/>
      <c r="D9" s="74"/>
      <c r="E9" s="74"/>
      <c r="F9" s="74">
        <v>1</v>
      </c>
      <c r="G9" s="792"/>
      <c r="H9" s="793"/>
      <c r="I9" s="49"/>
    </row>
    <row r="10" spans="1:13" ht="22.5" customHeight="1" x14ac:dyDescent="0.4">
      <c r="A10" s="49"/>
      <c r="B10" s="73">
        <v>7</v>
      </c>
      <c r="C10" s="74"/>
      <c r="D10" s="74"/>
      <c r="E10" s="74"/>
      <c r="F10" s="74">
        <v>1</v>
      </c>
      <c r="G10" s="792"/>
      <c r="H10" s="793"/>
      <c r="I10" s="49"/>
    </row>
    <row r="11" spans="1:13" ht="22.5" customHeight="1" x14ac:dyDescent="0.4">
      <c r="A11" s="49"/>
      <c r="B11" s="73">
        <v>8</v>
      </c>
      <c r="C11" s="74"/>
      <c r="D11" s="74"/>
      <c r="E11" s="74"/>
      <c r="F11" s="74">
        <v>1</v>
      </c>
      <c r="G11" s="792"/>
      <c r="H11" s="793"/>
      <c r="I11" s="49"/>
    </row>
    <row r="12" spans="1:13" ht="22.5" customHeight="1" x14ac:dyDescent="0.4">
      <c r="A12" s="49"/>
      <c r="B12" s="73">
        <v>9</v>
      </c>
      <c r="C12" s="74"/>
      <c r="D12" s="74"/>
      <c r="E12" s="74"/>
      <c r="F12" s="74">
        <v>1</v>
      </c>
      <c r="G12" s="792"/>
      <c r="H12" s="793"/>
      <c r="I12" s="49"/>
    </row>
    <row r="13" spans="1:13" ht="22.5" customHeight="1" thickBot="1" x14ac:dyDescent="0.45">
      <c r="A13" s="49"/>
      <c r="B13" s="73">
        <v>10</v>
      </c>
      <c r="C13" s="74"/>
      <c r="D13" s="74"/>
      <c r="E13" s="74"/>
      <c r="F13" s="74">
        <v>1</v>
      </c>
      <c r="G13" s="802"/>
      <c r="H13" s="803"/>
      <c r="I13" s="49"/>
    </row>
    <row r="14" spans="1:13" ht="22.5" customHeight="1" x14ac:dyDescent="0.4">
      <c r="A14" s="49"/>
      <c r="B14" s="49"/>
      <c r="C14" s="772" t="s">
        <v>476</v>
      </c>
      <c r="D14" s="772"/>
      <c r="E14" s="772"/>
      <c r="F14" s="772"/>
      <c r="G14" s="797">
        <f>SUMIF(F$4:F$13,2,G$4:H$13)</f>
        <v>0</v>
      </c>
      <c r="H14" s="798"/>
      <c r="I14" s="49"/>
    </row>
    <row r="15" spans="1:13" ht="22.5" customHeight="1" x14ac:dyDescent="0.4">
      <c r="A15" s="49"/>
      <c r="B15" s="49"/>
      <c r="C15" s="804" t="s">
        <v>478</v>
      </c>
      <c r="D15" s="804"/>
      <c r="E15" s="804"/>
      <c r="F15" s="804"/>
      <c r="G15" s="799">
        <f>SUMIF(F$4:F$13,3,G$4:H$13)</f>
        <v>0</v>
      </c>
      <c r="H15" s="800"/>
      <c r="I15" s="49"/>
    </row>
    <row r="16" spans="1:13" ht="22.5" customHeight="1" x14ac:dyDescent="0.4">
      <c r="A16" s="49"/>
      <c r="B16" s="49"/>
      <c r="C16" s="794" t="s">
        <v>477</v>
      </c>
      <c r="D16" s="795"/>
      <c r="E16" s="795"/>
      <c r="F16" s="796"/>
      <c r="G16" s="799">
        <f>SUMIF(F$4:F$13,4,G$4:H$13)</f>
        <v>0</v>
      </c>
      <c r="H16" s="800"/>
      <c r="I16" s="49"/>
    </row>
    <row r="17" spans="1:9" ht="22.5" customHeight="1" x14ac:dyDescent="0.4">
      <c r="A17" s="49"/>
      <c r="B17" s="49"/>
      <c r="C17" s="49"/>
      <c r="D17" s="49"/>
      <c r="E17" s="49"/>
      <c r="F17" s="49"/>
      <c r="G17" s="49"/>
      <c r="H17" s="49"/>
      <c r="I17" s="49"/>
    </row>
    <row r="18" spans="1:9" ht="15" customHeight="1" x14ac:dyDescent="0.4">
      <c r="A18" s="49"/>
      <c r="B18" s="49"/>
      <c r="C18" s="49"/>
      <c r="D18" s="49"/>
      <c r="E18" s="49"/>
      <c r="F18" s="49"/>
      <c r="G18" s="49"/>
      <c r="H18" s="49"/>
      <c r="I18" s="49"/>
    </row>
  </sheetData>
  <sheetProtection sheet="1" selectLockedCells="1"/>
  <mergeCells count="18">
    <mergeCell ref="C3:F3"/>
    <mergeCell ref="G3:H3"/>
    <mergeCell ref="G13:H13"/>
    <mergeCell ref="C14:F14"/>
    <mergeCell ref="C15:F15"/>
    <mergeCell ref="G10:H10"/>
    <mergeCell ref="G11:H11"/>
    <mergeCell ref="G12:H12"/>
    <mergeCell ref="G7:H7"/>
    <mergeCell ref="G8:H8"/>
    <mergeCell ref="G9:H9"/>
    <mergeCell ref="G4:H4"/>
    <mergeCell ref="G5:H5"/>
    <mergeCell ref="G6:H6"/>
    <mergeCell ref="C16:F16"/>
    <mergeCell ref="G14:H14"/>
    <mergeCell ref="G15:H15"/>
    <mergeCell ref="G16:H16"/>
  </mergeCells>
  <phoneticPr fontId="3"/>
  <dataValidations count="1">
    <dataValidation imeMode="halfAlpha" allowBlank="1" showInputMessage="1" showErrorMessage="1" sqref="G4:H13" xr:uid="{00000000-0002-0000-0B00-000000000000}"/>
  </dataValidations>
  <hyperlinks>
    <hyperlink ref="H1" location="控除!A1" display="戻る" xr:uid="{00000000-0004-0000-0B00-000000000000}"/>
  </hyperlinks>
  <pageMargins left="0.51181102362204722" right="0.5118110236220472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9" r:id="rId4" name="Drop Down 11">
              <controlPr defaultSize="0" autoLine="0" autoPict="0">
                <anchor moveWithCells="1">
                  <from>
                    <xdr:col>2</xdr:col>
                    <xdr:colOff>28575</xdr:colOff>
                    <xdr:row>3</xdr:row>
                    <xdr:rowOff>19050</xdr:rowOff>
                  </from>
                  <to>
                    <xdr:col>5</xdr:col>
                    <xdr:colOff>657225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5" name="Drop Down 12">
              <controlPr defaultSize="0" autoLine="0" autoPict="0">
                <anchor moveWithCells="1">
                  <from>
                    <xdr:col>2</xdr:col>
                    <xdr:colOff>28575</xdr:colOff>
                    <xdr:row>4</xdr:row>
                    <xdr:rowOff>19050</xdr:rowOff>
                  </from>
                  <to>
                    <xdr:col>5</xdr:col>
                    <xdr:colOff>657225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6" name="Drop Down 13">
              <controlPr defaultSize="0" autoLine="0" autoPict="0">
                <anchor moveWithCells="1">
                  <from>
                    <xdr:col>2</xdr:col>
                    <xdr:colOff>28575</xdr:colOff>
                    <xdr:row>5</xdr:row>
                    <xdr:rowOff>19050</xdr:rowOff>
                  </from>
                  <to>
                    <xdr:col>5</xdr:col>
                    <xdr:colOff>657225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7" name="Drop Down 14">
              <controlPr defaultSize="0" autoLine="0" autoPict="0">
                <anchor moveWithCells="1">
                  <from>
                    <xdr:col>2</xdr:col>
                    <xdr:colOff>28575</xdr:colOff>
                    <xdr:row>6</xdr:row>
                    <xdr:rowOff>19050</xdr:rowOff>
                  </from>
                  <to>
                    <xdr:col>5</xdr:col>
                    <xdr:colOff>657225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8" name="Drop Down 15">
              <controlPr defaultSize="0" autoLine="0" autoPict="0">
                <anchor moveWithCells="1">
                  <from>
                    <xdr:col>2</xdr:col>
                    <xdr:colOff>28575</xdr:colOff>
                    <xdr:row>7</xdr:row>
                    <xdr:rowOff>19050</xdr:rowOff>
                  </from>
                  <to>
                    <xdr:col>5</xdr:col>
                    <xdr:colOff>657225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9" name="Drop Down 16">
              <controlPr defaultSize="0" autoLine="0" autoPict="0">
                <anchor moveWithCells="1">
                  <from>
                    <xdr:col>2</xdr:col>
                    <xdr:colOff>28575</xdr:colOff>
                    <xdr:row>8</xdr:row>
                    <xdr:rowOff>19050</xdr:rowOff>
                  </from>
                  <to>
                    <xdr:col>5</xdr:col>
                    <xdr:colOff>657225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10" name="Drop Down 17">
              <controlPr defaultSize="0" autoLine="0" autoPict="0">
                <anchor moveWithCells="1">
                  <from>
                    <xdr:col>2</xdr:col>
                    <xdr:colOff>28575</xdr:colOff>
                    <xdr:row>9</xdr:row>
                    <xdr:rowOff>19050</xdr:rowOff>
                  </from>
                  <to>
                    <xdr:col>5</xdr:col>
                    <xdr:colOff>657225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11" name="Drop Down 18">
              <controlPr defaultSize="0" autoLine="0" autoPict="0">
                <anchor moveWithCells="1">
                  <from>
                    <xdr:col>2</xdr:col>
                    <xdr:colOff>28575</xdr:colOff>
                    <xdr:row>10</xdr:row>
                    <xdr:rowOff>19050</xdr:rowOff>
                  </from>
                  <to>
                    <xdr:col>5</xdr:col>
                    <xdr:colOff>657225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12" name="Drop Down 19">
              <controlPr defaultSize="0" autoLine="0" autoPict="0">
                <anchor moveWithCells="1">
                  <from>
                    <xdr:col>2</xdr:col>
                    <xdr:colOff>28575</xdr:colOff>
                    <xdr:row>11</xdr:row>
                    <xdr:rowOff>19050</xdr:rowOff>
                  </from>
                  <to>
                    <xdr:col>5</xdr:col>
                    <xdr:colOff>657225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13" name="Drop Down 20">
              <controlPr defaultSize="0" autoLine="0" autoPict="0">
                <anchor moveWithCells="1">
                  <from>
                    <xdr:col>2</xdr:col>
                    <xdr:colOff>28575</xdr:colOff>
                    <xdr:row>12</xdr:row>
                    <xdr:rowOff>19050</xdr:rowOff>
                  </from>
                  <to>
                    <xdr:col>5</xdr:col>
                    <xdr:colOff>657225</xdr:colOff>
                    <xdr:row>12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tabColor theme="0" tint="-0.499984740745262"/>
  </sheetPr>
  <dimension ref="A1:S65"/>
  <sheetViews>
    <sheetView workbookViewId="0">
      <selection activeCell="B21" sqref="B21"/>
    </sheetView>
  </sheetViews>
  <sheetFormatPr defaultRowHeight="13.5" x14ac:dyDescent="0.4"/>
  <cols>
    <col min="1" max="1" width="2.75" style="1" customWidth="1"/>
    <col min="2" max="2" width="7.25" style="1" customWidth="1"/>
    <col min="3" max="3" width="5.25" style="1" bestFit="1" customWidth="1"/>
    <col min="4" max="4" width="5.25" style="1" customWidth="1"/>
    <col min="5" max="5" width="5" style="1" customWidth="1"/>
    <col min="6" max="7" width="5.375" style="1" bestFit="1" customWidth="1"/>
    <col min="8" max="8" width="23.375" style="1" customWidth="1"/>
    <col min="9" max="9" width="9" style="1" bestFit="1" customWidth="1"/>
    <col min="10" max="10" width="14.75" style="1" bestFit="1" customWidth="1"/>
    <col min="11" max="11" width="9" style="1"/>
    <col min="12" max="12" width="11" style="1" bestFit="1" customWidth="1"/>
    <col min="13" max="13" width="11" style="1" customWidth="1"/>
    <col min="14" max="14" width="9" style="1" bestFit="1" customWidth="1"/>
    <col min="15" max="15" width="7.375" style="1" customWidth="1"/>
    <col min="16" max="16" width="8.25" style="1" customWidth="1"/>
    <col min="17" max="16384" width="9" style="1"/>
  </cols>
  <sheetData>
    <row r="1" spans="1:19" x14ac:dyDescent="0.4">
      <c r="A1" s="1">
        <v>1</v>
      </c>
      <c r="B1" s="1" t="s">
        <v>569</v>
      </c>
      <c r="C1" s="1" t="s">
        <v>53</v>
      </c>
      <c r="E1" s="1" t="s">
        <v>455</v>
      </c>
      <c r="F1" s="1" t="s">
        <v>283</v>
      </c>
      <c r="G1" s="1" t="s">
        <v>50</v>
      </c>
      <c r="H1" s="1" t="s">
        <v>482</v>
      </c>
      <c r="I1" s="1" t="s">
        <v>546</v>
      </c>
      <c r="J1" s="1" t="s">
        <v>463</v>
      </c>
      <c r="K1" s="1" t="s">
        <v>462</v>
      </c>
      <c r="L1" s="69" t="s">
        <v>339</v>
      </c>
      <c r="M1" s="11" t="s">
        <v>149</v>
      </c>
      <c r="P1" s="1" t="s">
        <v>548</v>
      </c>
      <c r="Q1" s="1" t="s">
        <v>576</v>
      </c>
      <c r="R1" s="1" t="s">
        <v>626</v>
      </c>
      <c r="S1" s="1" t="s">
        <v>645</v>
      </c>
    </row>
    <row r="2" spans="1:19" x14ac:dyDescent="0.4">
      <c r="A2" s="1">
        <v>2</v>
      </c>
      <c r="B2" s="1" t="s">
        <v>19</v>
      </c>
      <c r="C2" s="1" t="s">
        <v>282</v>
      </c>
      <c r="D2" s="1">
        <v>1910</v>
      </c>
      <c r="E2" s="1" t="s">
        <v>281</v>
      </c>
      <c r="F2" s="1" t="s">
        <v>280</v>
      </c>
      <c r="G2" s="1" t="s">
        <v>279</v>
      </c>
      <c r="H2" s="1" t="s">
        <v>23</v>
      </c>
      <c r="J2" s="1" t="s">
        <v>274</v>
      </c>
      <c r="K2" s="69" t="s">
        <v>581</v>
      </c>
      <c r="L2" s="1" t="s">
        <v>273</v>
      </c>
      <c r="M2" s="2" t="s">
        <v>371</v>
      </c>
      <c r="O2" s="1" t="s">
        <v>272</v>
      </c>
      <c r="P2" s="1" t="s">
        <v>547</v>
      </c>
      <c r="Q2" s="1" t="s">
        <v>153</v>
      </c>
      <c r="R2" s="1" t="s">
        <v>624</v>
      </c>
      <c r="S2" s="1" t="s">
        <v>641</v>
      </c>
    </row>
    <row r="3" spans="1:19" ht="18.75" x14ac:dyDescent="0.4">
      <c r="A3" s="1">
        <v>3</v>
      </c>
      <c r="B3" s="1" t="s">
        <v>20</v>
      </c>
      <c r="C3" s="1" t="s">
        <v>278</v>
      </c>
      <c r="D3" s="1">
        <v>1925</v>
      </c>
      <c r="E3" s="1" t="s">
        <v>277</v>
      </c>
      <c r="F3" s="1" t="s">
        <v>276</v>
      </c>
      <c r="G3" s="1" t="s">
        <v>275</v>
      </c>
      <c r="H3" s="1" t="s">
        <v>594</v>
      </c>
      <c r="I3" s="1" t="s">
        <v>378</v>
      </c>
      <c r="J3" s="1" t="s">
        <v>267</v>
      </c>
      <c r="K3" s="69" t="s">
        <v>524</v>
      </c>
      <c r="L3" s="1" t="s">
        <v>266</v>
      </c>
      <c r="M3" s="2" t="s">
        <v>370</v>
      </c>
      <c r="O3" s="1" t="s">
        <v>265</v>
      </c>
      <c r="P3" s="1" t="s">
        <v>549</v>
      </c>
      <c r="Q3" s="1" t="s">
        <v>152</v>
      </c>
      <c r="R3" s="1" t="s">
        <v>625</v>
      </c>
      <c r="S3" s="1" t="s">
        <v>642</v>
      </c>
    </row>
    <row r="4" spans="1:19" ht="18.75" x14ac:dyDescent="0.4">
      <c r="A4" s="1">
        <v>4</v>
      </c>
      <c r="B4" s="1" t="s">
        <v>627</v>
      </c>
      <c r="C4" s="1" t="s">
        <v>271</v>
      </c>
      <c r="D4" s="1">
        <v>1988</v>
      </c>
      <c r="E4" s="1" t="s">
        <v>270</v>
      </c>
      <c r="F4" s="1" t="s">
        <v>269</v>
      </c>
      <c r="G4" s="1" t="s">
        <v>268</v>
      </c>
      <c r="H4" s="1" t="s">
        <v>26</v>
      </c>
      <c r="I4" s="1" t="s">
        <v>377</v>
      </c>
      <c r="J4" s="1" t="s">
        <v>260</v>
      </c>
      <c r="K4" s="69" t="s">
        <v>525</v>
      </c>
      <c r="M4" s="2" t="s">
        <v>369</v>
      </c>
      <c r="N4" s="1" t="s">
        <v>542</v>
      </c>
      <c r="O4" s="1" t="s">
        <v>259</v>
      </c>
      <c r="S4" s="1" t="s">
        <v>643</v>
      </c>
    </row>
    <row r="5" spans="1:19" ht="18.75" x14ac:dyDescent="0.4">
      <c r="A5" s="1">
        <v>5</v>
      </c>
      <c r="B5" s="1" t="s">
        <v>638</v>
      </c>
      <c r="C5" s="1" t="s">
        <v>264</v>
      </c>
      <c r="D5" s="1">
        <v>2018</v>
      </c>
      <c r="E5" s="1" t="s">
        <v>263</v>
      </c>
      <c r="F5" s="1" t="s">
        <v>262</v>
      </c>
      <c r="G5" s="1" t="s">
        <v>261</v>
      </c>
      <c r="H5" s="1" t="s">
        <v>27</v>
      </c>
      <c r="I5" s="1" t="s">
        <v>376</v>
      </c>
      <c r="J5" s="1" t="s">
        <v>254</v>
      </c>
      <c r="K5" s="69" t="s">
        <v>526</v>
      </c>
      <c r="M5" s="2" t="s">
        <v>368</v>
      </c>
      <c r="S5" s="1" t="s">
        <v>644</v>
      </c>
    </row>
    <row r="6" spans="1:19" ht="18.75" x14ac:dyDescent="0.4">
      <c r="A6" s="1">
        <v>6</v>
      </c>
      <c r="B6" s="1" t="s">
        <v>649</v>
      </c>
      <c r="C6" s="1" t="s">
        <v>258</v>
      </c>
      <c r="E6" s="1" t="s">
        <v>257</v>
      </c>
      <c r="F6" s="1" t="s">
        <v>256</v>
      </c>
      <c r="G6" s="1" t="s">
        <v>255</v>
      </c>
      <c r="H6" s="1" t="s">
        <v>28</v>
      </c>
      <c r="I6" s="1" t="s">
        <v>375</v>
      </c>
      <c r="J6" s="1" t="s">
        <v>465</v>
      </c>
      <c r="K6" s="69" t="s">
        <v>527</v>
      </c>
      <c r="M6" s="2" t="s">
        <v>367</v>
      </c>
    </row>
    <row r="7" spans="1:19" ht="18.75" x14ac:dyDescent="0.4">
      <c r="A7" s="1">
        <v>7</v>
      </c>
      <c r="E7" s="1" t="s">
        <v>253</v>
      </c>
      <c r="F7" s="1" t="s">
        <v>252</v>
      </c>
      <c r="G7" s="1" t="s">
        <v>251</v>
      </c>
      <c r="K7" s="69" t="s">
        <v>528</v>
      </c>
      <c r="M7" s="2" t="s">
        <v>366</v>
      </c>
    </row>
    <row r="8" spans="1:19" x14ac:dyDescent="0.4">
      <c r="A8" s="1">
        <v>8</v>
      </c>
      <c r="E8" s="1" t="s">
        <v>250</v>
      </c>
      <c r="F8" s="1" t="s">
        <v>249</v>
      </c>
      <c r="G8" s="1" t="s">
        <v>248</v>
      </c>
      <c r="K8" s="1" t="s">
        <v>459</v>
      </c>
      <c r="M8" s="2" t="s">
        <v>365</v>
      </c>
    </row>
    <row r="9" spans="1:19" x14ac:dyDescent="0.4">
      <c r="A9" s="1">
        <v>9</v>
      </c>
      <c r="E9" s="1" t="s">
        <v>247</v>
      </c>
      <c r="F9" s="1" t="s">
        <v>246</v>
      </c>
      <c r="G9" s="1" t="s">
        <v>245</v>
      </c>
      <c r="K9" s="1" t="s">
        <v>460</v>
      </c>
      <c r="M9" s="2" t="s">
        <v>364</v>
      </c>
    </row>
    <row r="10" spans="1:19" x14ac:dyDescent="0.4">
      <c r="A10" s="1">
        <v>10</v>
      </c>
      <c r="E10" s="1" t="s">
        <v>244</v>
      </c>
      <c r="F10" s="1" t="s">
        <v>243</v>
      </c>
      <c r="G10" s="1" t="s">
        <v>242</v>
      </c>
      <c r="K10" s="1" t="s">
        <v>461</v>
      </c>
      <c r="M10" s="2" t="s">
        <v>363</v>
      </c>
    </row>
    <row r="11" spans="1:19" x14ac:dyDescent="0.4">
      <c r="A11" s="1">
        <v>11</v>
      </c>
      <c r="E11" s="1" t="s">
        <v>241</v>
      </c>
      <c r="F11" s="1" t="s">
        <v>240</v>
      </c>
      <c r="G11" s="1" t="s">
        <v>239</v>
      </c>
      <c r="M11" s="2" t="s">
        <v>56</v>
      </c>
    </row>
    <row r="12" spans="1:19" x14ac:dyDescent="0.4">
      <c r="A12" s="1">
        <v>12</v>
      </c>
      <c r="E12" s="1" t="s">
        <v>238</v>
      </c>
      <c r="F12" s="1" t="s">
        <v>237</v>
      </c>
      <c r="G12" s="1" t="s">
        <v>236</v>
      </c>
    </row>
    <row r="13" spans="1:19" x14ac:dyDescent="0.4">
      <c r="A13" s="1">
        <v>13</v>
      </c>
      <c r="E13" s="1" t="s">
        <v>235</v>
      </c>
      <c r="F13" s="1" t="s">
        <v>234</v>
      </c>
      <c r="G13" s="1" t="s">
        <v>233</v>
      </c>
    </row>
    <row r="14" spans="1:19" x14ac:dyDescent="0.4">
      <c r="A14" s="1">
        <v>14</v>
      </c>
      <c r="E14" s="1" t="s">
        <v>232</v>
      </c>
      <c r="G14" s="1" t="s">
        <v>231</v>
      </c>
    </row>
    <row r="15" spans="1:19" x14ac:dyDescent="0.4">
      <c r="A15" s="1">
        <v>15</v>
      </c>
      <c r="E15" s="1" t="s">
        <v>230</v>
      </c>
      <c r="G15" s="1" t="s">
        <v>229</v>
      </c>
    </row>
    <row r="16" spans="1:19" x14ac:dyDescent="0.4">
      <c r="A16" s="1">
        <v>16</v>
      </c>
      <c r="E16" s="1" t="s">
        <v>228</v>
      </c>
      <c r="G16" s="1" t="s">
        <v>227</v>
      </c>
    </row>
    <row r="17" spans="1:7" x14ac:dyDescent="0.4">
      <c r="A17" s="1">
        <v>17</v>
      </c>
      <c r="E17" s="1" t="s">
        <v>226</v>
      </c>
      <c r="G17" s="1" t="s">
        <v>225</v>
      </c>
    </row>
    <row r="18" spans="1:7" x14ac:dyDescent="0.4">
      <c r="A18" s="1">
        <v>18</v>
      </c>
      <c r="E18" s="1" t="s">
        <v>224</v>
      </c>
      <c r="G18" s="1" t="s">
        <v>223</v>
      </c>
    </row>
    <row r="19" spans="1:7" x14ac:dyDescent="0.4">
      <c r="A19" s="1">
        <v>19</v>
      </c>
      <c r="E19" s="1" t="s">
        <v>222</v>
      </c>
      <c r="G19" s="1" t="s">
        <v>221</v>
      </c>
    </row>
    <row r="20" spans="1:7" x14ac:dyDescent="0.4">
      <c r="A20" s="1">
        <v>20</v>
      </c>
      <c r="E20" s="1" t="s">
        <v>220</v>
      </c>
      <c r="G20" s="1" t="s">
        <v>219</v>
      </c>
    </row>
    <row r="21" spans="1:7" x14ac:dyDescent="0.4">
      <c r="A21" s="1">
        <v>21</v>
      </c>
      <c r="E21" s="1" t="s">
        <v>218</v>
      </c>
      <c r="G21" s="1" t="s">
        <v>217</v>
      </c>
    </row>
    <row r="22" spans="1:7" x14ac:dyDescent="0.4">
      <c r="A22" s="1">
        <v>22</v>
      </c>
      <c r="E22" s="1" t="s">
        <v>216</v>
      </c>
      <c r="G22" s="1" t="s">
        <v>215</v>
      </c>
    </row>
    <row r="23" spans="1:7" x14ac:dyDescent="0.4">
      <c r="A23" s="1">
        <v>23</v>
      </c>
      <c r="E23" s="1" t="s">
        <v>214</v>
      </c>
      <c r="G23" s="1" t="s">
        <v>213</v>
      </c>
    </row>
    <row r="24" spans="1:7" x14ac:dyDescent="0.4">
      <c r="A24" s="1">
        <v>24</v>
      </c>
      <c r="E24" s="1" t="s">
        <v>212</v>
      </c>
      <c r="G24" s="1" t="s">
        <v>211</v>
      </c>
    </row>
    <row r="25" spans="1:7" x14ac:dyDescent="0.4">
      <c r="A25" s="1">
        <v>25</v>
      </c>
      <c r="E25" s="1" t="s">
        <v>210</v>
      </c>
      <c r="G25" s="1" t="s">
        <v>209</v>
      </c>
    </row>
    <row r="26" spans="1:7" x14ac:dyDescent="0.4">
      <c r="A26" s="1">
        <v>26</v>
      </c>
      <c r="E26" s="1" t="s">
        <v>208</v>
      </c>
      <c r="G26" s="1" t="s">
        <v>207</v>
      </c>
    </row>
    <row r="27" spans="1:7" x14ac:dyDescent="0.4">
      <c r="A27" s="1">
        <v>27</v>
      </c>
      <c r="E27" s="1" t="s">
        <v>206</v>
      </c>
      <c r="G27" s="1" t="s">
        <v>205</v>
      </c>
    </row>
    <row r="28" spans="1:7" x14ac:dyDescent="0.4">
      <c r="A28" s="1">
        <v>28</v>
      </c>
      <c r="E28" s="1" t="s">
        <v>204</v>
      </c>
      <c r="G28" s="1" t="s">
        <v>203</v>
      </c>
    </row>
    <row r="29" spans="1:7" x14ac:dyDescent="0.4">
      <c r="A29" s="1">
        <v>29</v>
      </c>
      <c r="E29" s="1" t="s">
        <v>202</v>
      </c>
      <c r="G29" s="1" t="s">
        <v>201</v>
      </c>
    </row>
    <row r="30" spans="1:7" x14ac:dyDescent="0.4">
      <c r="A30" s="1">
        <v>30</v>
      </c>
      <c r="E30" s="1" t="s">
        <v>200</v>
      </c>
      <c r="G30" s="1" t="s">
        <v>199</v>
      </c>
    </row>
    <row r="31" spans="1:7" x14ac:dyDescent="0.4">
      <c r="A31" s="1">
        <v>31</v>
      </c>
      <c r="E31" s="1" t="s">
        <v>198</v>
      </c>
      <c r="G31" s="1" t="s">
        <v>197</v>
      </c>
    </row>
    <row r="32" spans="1:7" x14ac:dyDescent="0.4">
      <c r="A32" s="1">
        <v>32</v>
      </c>
      <c r="E32" s="1" t="s">
        <v>196</v>
      </c>
      <c r="G32" s="1" t="s">
        <v>195</v>
      </c>
    </row>
    <row r="33" spans="5:5" x14ac:dyDescent="0.4">
      <c r="E33" s="1" t="s">
        <v>491</v>
      </c>
    </row>
    <row r="34" spans="5:5" x14ac:dyDescent="0.4">
      <c r="E34" s="1" t="s">
        <v>492</v>
      </c>
    </row>
    <row r="35" spans="5:5" x14ac:dyDescent="0.4">
      <c r="E35" s="1" t="s">
        <v>493</v>
      </c>
    </row>
    <row r="36" spans="5:5" x14ac:dyDescent="0.4">
      <c r="E36" s="1" t="s">
        <v>494</v>
      </c>
    </row>
    <row r="37" spans="5:5" x14ac:dyDescent="0.4">
      <c r="E37" s="1" t="s">
        <v>495</v>
      </c>
    </row>
    <row r="38" spans="5:5" x14ac:dyDescent="0.4">
      <c r="E38" s="1" t="s">
        <v>496</v>
      </c>
    </row>
    <row r="39" spans="5:5" x14ac:dyDescent="0.4">
      <c r="E39" s="1" t="s">
        <v>497</v>
      </c>
    </row>
    <row r="40" spans="5:5" x14ac:dyDescent="0.4">
      <c r="E40" s="1" t="s">
        <v>498</v>
      </c>
    </row>
    <row r="41" spans="5:5" x14ac:dyDescent="0.4">
      <c r="E41" s="1" t="s">
        <v>499</v>
      </c>
    </row>
    <row r="42" spans="5:5" x14ac:dyDescent="0.4">
      <c r="E42" s="1" t="s">
        <v>500</v>
      </c>
    </row>
    <row r="43" spans="5:5" x14ac:dyDescent="0.4">
      <c r="E43" s="1" t="s">
        <v>501</v>
      </c>
    </row>
    <row r="44" spans="5:5" x14ac:dyDescent="0.4">
      <c r="E44" s="1" t="s">
        <v>502</v>
      </c>
    </row>
    <row r="45" spans="5:5" x14ac:dyDescent="0.4">
      <c r="E45" s="1" t="s">
        <v>503</v>
      </c>
    </row>
    <row r="46" spans="5:5" x14ac:dyDescent="0.4">
      <c r="E46" s="1" t="s">
        <v>504</v>
      </c>
    </row>
    <row r="47" spans="5:5" x14ac:dyDescent="0.4">
      <c r="E47" s="1" t="s">
        <v>505</v>
      </c>
    </row>
    <row r="48" spans="5:5" x14ac:dyDescent="0.4">
      <c r="E48" s="1" t="s">
        <v>506</v>
      </c>
    </row>
    <row r="49" spans="5:5" x14ac:dyDescent="0.4">
      <c r="E49" s="1" t="s">
        <v>507</v>
      </c>
    </row>
    <row r="50" spans="5:5" x14ac:dyDescent="0.4">
      <c r="E50" s="1" t="s">
        <v>508</v>
      </c>
    </row>
    <row r="51" spans="5:5" x14ac:dyDescent="0.4">
      <c r="E51" s="1" t="s">
        <v>509</v>
      </c>
    </row>
    <row r="52" spans="5:5" x14ac:dyDescent="0.4">
      <c r="E52" s="1" t="s">
        <v>510</v>
      </c>
    </row>
    <row r="53" spans="5:5" x14ac:dyDescent="0.4">
      <c r="E53" s="1" t="s">
        <v>511</v>
      </c>
    </row>
    <row r="54" spans="5:5" x14ac:dyDescent="0.4">
      <c r="E54" s="1" t="s">
        <v>512</v>
      </c>
    </row>
    <row r="55" spans="5:5" x14ac:dyDescent="0.4">
      <c r="E55" s="1" t="s">
        <v>513</v>
      </c>
    </row>
    <row r="56" spans="5:5" x14ac:dyDescent="0.4">
      <c r="E56" s="1" t="s">
        <v>514</v>
      </c>
    </row>
    <row r="57" spans="5:5" x14ac:dyDescent="0.4">
      <c r="E57" s="1" t="s">
        <v>515</v>
      </c>
    </row>
    <row r="58" spans="5:5" x14ac:dyDescent="0.4">
      <c r="E58" s="1" t="s">
        <v>516</v>
      </c>
    </row>
    <row r="59" spans="5:5" x14ac:dyDescent="0.4">
      <c r="E59" s="1" t="s">
        <v>517</v>
      </c>
    </row>
    <row r="60" spans="5:5" x14ac:dyDescent="0.4">
      <c r="E60" s="1" t="s">
        <v>518</v>
      </c>
    </row>
    <row r="61" spans="5:5" x14ac:dyDescent="0.4">
      <c r="E61" s="1" t="s">
        <v>519</v>
      </c>
    </row>
    <row r="62" spans="5:5" x14ac:dyDescent="0.4">
      <c r="E62" s="1" t="s">
        <v>520</v>
      </c>
    </row>
    <row r="63" spans="5:5" x14ac:dyDescent="0.4">
      <c r="E63" s="1" t="s">
        <v>521</v>
      </c>
    </row>
    <row r="64" spans="5:5" x14ac:dyDescent="0.4">
      <c r="E64" s="1" t="s">
        <v>522</v>
      </c>
    </row>
    <row r="65" spans="5:5" x14ac:dyDescent="0.4">
      <c r="E65" s="1" t="s">
        <v>523</v>
      </c>
    </row>
  </sheetData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0" tint="-0.499984740745262"/>
  </sheetPr>
  <dimension ref="A1:AD38"/>
  <sheetViews>
    <sheetView topLeftCell="G7" workbookViewId="0">
      <selection activeCell="P21" sqref="P21"/>
    </sheetView>
  </sheetViews>
  <sheetFormatPr defaultRowHeight="13.5" x14ac:dyDescent="0.4"/>
  <cols>
    <col min="1" max="1" width="13.125" style="1" bestFit="1" customWidth="1"/>
    <col min="2" max="2" width="10.5" style="1" bestFit="1" customWidth="1"/>
    <col min="3" max="3" width="5.125" style="1" customWidth="1"/>
    <col min="4" max="4" width="9.75" style="1" bestFit="1" customWidth="1"/>
    <col min="5" max="5" width="9.25" style="1" bestFit="1" customWidth="1"/>
    <col min="6" max="6" width="10.5" style="1" bestFit="1" customWidth="1"/>
    <col min="7" max="7" width="9.75" style="1" bestFit="1" customWidth="1"/>
    <col min="8" max="8" width="4.25" style="1" customWidth="1"/>
    <col min="9" max="9" width="9.25" style="1" bestFit="1" customWidth="1"/>
    <col min="10" max="10" width="11.125" style="1" customWidth="1"/>
    <col min="11" max="11" width="11.625" style="1" bestFit="1" customWidth="1"/>
    <col min="12" max="16" width="9.25" style="1" bestFit="1" customWidth="1"/>
    <col min="17" max="17" width="9.5" style="1" bestFit="1" customWidth="1"/>
    <col min="18" max="18" width="9.625" style="1" bestFit="1" customWidth="1"/>
    <col min="19" max="19" width="9.5" style="1" customWidth="1"/>
    <col min="20" max="20" width="4.125" style="1" customWidth="1"/>
    <col min="21" max="22" width="9.125" style="1" bestFit="1" customWidth="1"/>
    <col min="23" max="23" width="4" style="1" customWidth="1"/>
    <col min="24" max="25" width="9.125" style="1" bestFit="1" customWidth="1"/>
    <col min="26" max="26" width="4.25" style="1" customWidth="1"/>
    <col min="27" max="27" width="2.625" style="1" bestFit="1" customWidth="1"/>
    <col min="28" max="28" width="3.625" style="1" bestFit="1" customWidth="1"/>
    <col min="29" max="16384" width="9" style="1"/>
  </cols>
  <sheetData>
    <row r="1" spans="1:30" x14ac:dyDescent="0.4">
      <c r="A1" s="1" t="s">
        <v>480</v>
      </c>
      <c r="D1" s="65" t="s">
        <v>483</v>
      </c>
      <c r="J1" s="8">
        <f>DATE(基本情報!B3+2018+2,1,1)</f>
        <v>45292</v>
      </c>
    </row>
    <row r="2" spans="1:30" x14ac:dyDescent="0.4">
      <c r="A2" s="1">
        <v>0</v>
      </c>
      <c r="B2" s="10">
        <v>0</v>
      </c>
      <c r="D2" s="2" t="s">
        <v>304</v>
      </c>
      <c r="E2" s="10" t="e">
        <f>INDEX(E4:G9,MATCH(所得!E18,D4:D9,1),MATCH(F11,E3:G3,1))</f>
        <v>#N/A</v>
      </c>
      <c r="F2" s="2"/>
      <c r="G2" s="2"/>
      <c r="H2" s="2"/>
      <c r="J2" s="1" t="s">
        <v>543</v>
      </c>
      <c r="K2" s="2" t="s">
        <v>360</v>
      </c>
      <c r="L2" s="2"/>
      <c r="M2" s="2" t="s">
        <v>359</v>
      </c>
      <c r="N2" s="2" t="s">
        <v>358</v>
      </c>
      <c r="O2" s="2" t="s">
        <v>541</v>
      </c>
      <c r="P2" s="13" t="s">
        <v>545</v>
      </c>
      <c r="Q2" s="13" t="s">
        <v>578</v>
      </c>
      <c r="S2" s="13"/>
      <c r="U2" s="2" t="s">
        <v>384</v>
      </c>
      <c r="V2" s="2">
        <f>IF(V10&gt;28000,V10,MIN(28000,V4+V10))</f>
        <v>0</v>
      </c>
      <c r="W2" s="2"/>
      <c r="X2" s="1" t="s">
        <v>546</v>
      </c>
      <c r="Y2" s="1">
        <v>1</v>
      </c>
      <c r="AC2" s="2"/>
      <c r="AD2" s="2"/>
    </row>
    <row r="3" spans="1:30" x14ac:dyDescent="0.4">
      <c r="A3" s="1">
        <v>551000</v>
      </c>
      <c r="B3" s="66">
        <f>所得!E8-550000</f>
        <v>-550000</v>
      </c>
      <c r="D3" s="2"/>
      <c r="E3" s="2">
        <v>0</v>
      </c>
      <c r="F3" s="2">
        <v>10000001</v>
      </c>
      <c r="G3" s="2">
        <v>20000001</v>
      </c>
      <c r="H3" s="2"/>
      <c r="I3" s="1" t="s">
        <v>544</v>
      </c>
      <c r="J3" s="8" t="e">
        <f>DATE(VLOOKUP(基本情報!C9,data!A2:D6,4,0)+基本情報!D9-1,基本情報!E9-1,基本情報!F9-1)</f>
        <v>#N/A</v>
      </c>
      <c r="K3" s="2" t="str">
        <f>IFERROR(DATEDIF(J3,J1,"y"),"")</f>
        <v/>
      </c>
      <c r="L3" s="2"/>
      <c r="M3" s="2" t="b">
        <v>0</v>
      </c>
      <c r="N3" s="2"/>
      <c r="O3" s="2"/>
      <c r="P3" s="1" t="str">
        <f>CHOOSE(人的!H4,J22,J23,J24)</f>
        <v>非該当</v>
      </c>
      <c r="Q3" s="2"/>
      <c r="U3" s="2" t="s">
        <v>383</v>
      </c>
      <c r="V3" s="2">
        <f>IF(V22&gt;28000,V22,MIN(28000,V16+V22))</f>
        <v>0</v>
      </c>
      <c r="X3" s="1" t="s">
        <v>557</v>
      </c>
      <c r="Y3" s="1" t="b">
        <v>0</v>
      </c>
    </row>
    <row r="4" spans="1:30" x14ac:dyDescent="0.4">
      <c r="A4" s="1">
        <v>1619000</v>
      </c>
      <c r="B4" s="2">
        <v>1069000</v>
      </c>
      <c r="D4" s="2"/>
      <c r="E4" s="13">
        <v>0</v>
      </c>
      <c r="F4" s="13">
        <v>0</v>
      </c>
      <c r="G4" s="13">
        <v>0</v>
      </c>
      <c r="H4" s="13"/>
      <c r="I4" s="1" t="s">
        <v>532</v>
      </c>
      <c r="J4" s="8" t="e">
        <f>DATE(VLOOKUP(人的!H7,data!A$1:D$6,4,0)+人的!I7,人的!J7-1,人的!K7-1)</f>
        <v>#NUM!</v>
      </c>
      <c r="K4" s="2" t="str">
        <f>IFERROR(DATEDIF(J4,J$1,"y"),"")</f>
        <v/>
      </c>
      <c r="L4" s="2"/>
      <c r="M4" s="6" t="b">
        <v>0</v>
      </c>
      <c r="N4" s="2"/>
      <c r="O4" s="2"/>
      <c r="P4" s="1" t="str">
        <f>CHOOSE(人的!H8,J22,J23,IF(M4,J24,J25))</f>
        <v>非該当</v>
      </c>
      <c r="Q4" s="2" t="b">
        <f>IF(人的!F9&gt;480000,TRUE,FALSE)</f>
        <v>0</v>
      </c>
      <c r="R4" s="1" t="b">
        <v>0</v>
      </c>
      <c r="U4" s="2" t="s">
        <v>410</v>
      </c>
      <c r="V4" s="2">
        <f>ROUNDUP(VLOOKUP(物的!F22,U5:V8,2),0)</f>
        <v>0</v>
      </c>
    </row>
    <row r="5" spans="1:30" x14ac:dyDescent="0.4">
      <c r="A5" s="1">
        <v>1620000</v>
      </c>
      <c r="B5" s="2">
        <v>1070000</v>
      </c>
      <c r="D5" s="1">
        <v>1100001</v>
      </c>
      <c r="E5" s="3">
        <f>所得!E18-1100000</f>
        <v>-1100000</v>
      </c>
      <c r="F5" s="3">
        <f>所得!E18-1000000</f>
        <v>-1000000</v>
      </c>
      <c r="G5" s="3">
        <f>所得!E18-900000</f>
        <v>-900000</v>
      </c>
      <c r="H5" s="3"/>
      <c r="I5" s="1" t="s">
        <v>533</v>
      </c>
      <c r="J5" s="8" t="e">
        <f>DATE(VLOOKUP(人的!H13,data!A$1:D$6,4,0)+人的!I13,人的!J13-1,人的!K13-1)</f>
        <v>#NUM!</v>
      </c>
      <c r="K5" s="2" t="str">
        <f>IFERROR(DATEDIF(J5,J$1,"y"),"")</f>
        <v/>
      </c>
      <c r="L5" s="2" t="e">
        <f t="shared" ref="L5:L12" si="0">VLOOKUP(K5,I$15:J$20,2)</f>
        <v>#N/A</v>
      </c>
      <c r="M5" s="6" t="b">
        <v>0</v>
      </c>
      <c r="N5" s="2">
        <f>IF(ISERROR(MATCH(人的!F15,data!A$4:A$6,0)),,data!N$4)</f>
        <v>0</v>
      </c>
      <c r="O5" s="2" t="e">
        <f>IF(AND(L5=J$19,M5=FALSE,N5=data!N$4),J$20,L5)</f>
        <v>#N/A</v>
      </c>
      <c r="P5" s="1" t="str">
        <f>CHOOSE(人的!H14,J22,J23,IF(M5,J24,J25))</f>
        <v>非該当</v>
      </c>
      <c r="Q5" s="2" t="b">
        <v>0</v>
      </c>
      <c r="R5" s="1">
        <v>1</v>
      </c>
      <c r="U5" s="2">
        <v>0</v>
      </c>
      <c r="V5" s="10">
        <f>物的!F22</f>
        <v>0</v>
      </c>
      <c r="X5" s="2" t="s">
        <v>555</v>
      </c>
      <c r="Y5" s="10">
        <f>IF(物的!D34&gt;0,MIN(2000000,物的!D34-物的!D35-MIN(100000,申告書!AB34*5%)),0)</f>
        <v>0</v>
      </c>
    </row>
    <row r="6" spans="1:30" x14ac:dyDescent="0.4">
      <c r="A6" s="1">
        <v>1622000</v>
      </c>
      <c r="B6" s="13">
        <v>1072000</v>
      </c>
      <c r="D6" s="2">
        <v>3300000</v>
      </c>
      <c r="E6" s="3">
        <f>所得!E18*0.75-275000</f>
        <v>-275000</v>
      </c>
      <c r="F6" s="3">
        <f>所得!E18*0.75-175000</f>
        <v>-175000</v>
      </c>
      <c r="G6" s="3">
        <f>所得!E18*0.75-75000</f>
        <v>-75000</v>
      </c>
      <c r="H6" s="3"/>
      <c r="I6" s="1" t="s">
        <v>534</v>
      </c>
      <c r="J6" s="8" t="e">
        <f>DATE(VLOOKUP(人的!H16,data!A$1:D$6,4,0)+人的!I16,人的!J16-1,人的!K16-1)</f>
        <v>#NUM!</v>
      </c>
      <c r="K6" s="2" t="str">
        <f t="shared" ref="K6:K12" si="1">IFERROR(DATEDIF(J6,J$1,"y"),"")</f>
        <v/>
      </c>
      <c r="L6" s="2" t="e">
        <f t="shared" si="0"/>
        <v>#N/A</v>
      </c>
      <c r="M6" s="6" t="b">
        <v>0</v>
      </c>
      <c r="N6" s="2">
        <f>IF(ISERROR(MATCH(人的!F18,data!A$4:A$6,0)),,data!N$4)</f>
        <v>0</v>
      </c>
      <c r="O6" s="2" t="e">
        <f>IF(AND(L6=J$19,M6=FALSE,N6=data!N$4),J$20,L6)</f>
        <v>#N/A</v>
      </c>
      <c r="P6" s="1" t="str">
        <f>CHOOSE(人的!H17,J22,J23,IF(M6,J24,J25))</f>
        <v>非該当</v>
      </c>
      <c r="Q6" s="2" t="b">
        <v>0</v>
      </c>
      <c r="R6" s="1">
        <v>1</v>
      </c>
      <c r="U6" s="2">
        <v>12001</v>
      </c>
      <c r="V6" s="2">
        <f>物的!F22*0.5+6000</f>
        <v>6000</v>
      </c>
      <c r="X6" s="1" t="s">
        <v>556</v>
      </c>
      <c r="Y6" s="7">
        <f>IF(物的!D34&gt;0,MIN(88000,物的!D34-物的!D35-12000),0)</f>
        <v>0</v>
      </c>
    </row>
    <row r="7" spans="1:30" x14ac:dyDescent="0.4">
      <c r="A7" s="1">
        <v>1624000</v>
      </c>
      <c r="B7" s="2">
        <v>1074000</v>
      </c>
      <c r="D7" s="2">
        <v>4100000</v>
      </c>
      <c r="E7" s="3">
        <f>所得!E18*0.85-685000</f>
        <v>-685000</v>
      </c>
      <c r="F7" s="3">
        <f>所得!E18*0.85-585000</f>
        <v>-585000</v>
      </c>
      <c r="G7" s="3">
        <f>所得!E18*0.85-485000</f>
        <v>-485000</v>
      </c>
      <c r="H7" s="3"/>
      <c r="I7" s="1" t="s">
        <v>535</v>
      </c>
      <c r="J7" s="8" t="e">
        <f>DATE(VLOOKUP(人的!H19,data!A$1:D$6,4,0)+人的!I19,人的!J19-1,人的!K19-1)</f>
        <v>#NUM!</v>
      </c>
      <c r="K7" s="2" t="str">
        <f t="shared" si="1"/>
        <v/>
      </c>
      <c r="L7" s="2" t="e">
        <f t="shared" si="0"/>
        <v>#N/A</v>
      </c>
      <c r="M7" s="6" t="b">
        <v>0</v>
      </c>
      <c r="N7" s="2">
        <f>IF(ISERROR(MATCH(人的!F21,data!A$4:A$6,0)),,data!N$4)</f>
        <v>0</v>
      </c>
      <c r="O7" s="2" t="e">
        <f>IF(AND(L7=J$19,M7=FALSE,N7=data!N$4),J$20,L7)</f>
        <v>#N/A</v>
      </c>
      <c r="P7" s="1" t="str">
        <f>CHOOSE(人的!H20,J22,J23,IF(M7,J24,J25))</f>
        <v>非該当</v>
      </c>
      <c r="Q7" s="2" t="b">
        <v>0</v>
      </c>
      <c r="R7" s="1">
        <v>1</v>
      </c>
      <c r="U7" s="2">
        <v>32001</v>
      </c>
      <c r="V7" s="2">
        <f>物的!F22*0.25+14000</f>
        <v>14000</v>
      </c>
      <c r="Y7" s="1" t="b">
        <v>0</v>
      </c>
    </row>
    <row r="8" spans="1:30" x14ac:dyDescent="0.4">
      <c r="A8" s="1">
        <v>1628000</v>
      </c>
      <c r="B8" s="2">
        <f>ROUNDDOWN(所得!E8/4,-3)*2.4+100000</f>
        <v>100000</v>
      </c>
      <c r="D8" s="2">
        <v>7700000</v>
      </c>
      <c r="E8" s="3">
        <f>所得!E18*0.95-1455000</f>
        <v>-1455000</v>
      </c>
      <c r="F8" s="3">
        <f>所得!E18*0.95-1355000</f>
        <v>-1355000</v>
      </c>
      <c r="G8" s="3">
        <f>所得!E18*0.95-1255000</f>
        <v>-1255000</v>
      </c>
      <c r="H8" s="3"/>
      <c r="I8" s="1" t="s">
        <v>536</v>
      </c>
      <c r="J8" s="8" t="e">
        <f>DATE(VLOOKUP(人的!H22,data!A$1:D$6,4,0)+人的!I22,人的!J22-1,人的!K22-1)</f>
        <v>#NUM!</v>
      </c>
      <c r="K8" s="2" t="str">
        <f t="shared" si="1"/>
        <v/>
      </c>
      <c r="L8" s="2" t="e">
        <f t="shared" si="0"/>
        <v>#N/A</v>
      </c>
      <c r="M8" s="6" t="b">
        <v>0</v>
      </c>
      <c r="N8" s="2">
        <f>IF(ISERROR(MATCH(人的!F24,data!A$4:A$6,0)),,data!N$4)</f>
        <v>0</v>
      </c>
      <c r="O8" s="2" t="e">
        <f>IF(AND(L8=J$19,M8=FALSE,N8=data!N$4),J$20,L8)</f>
        <v>#N/A</v>
      </c>
      <c r="P8" s="1" t="str">
        <f>CHOOSE(人的!H23,J22,J23,IF(M8,J24,J25))</f>
        <v>非該当</v>
      </c>
      <c r="Q8" s="2" t="b">
        <v>0</v>
      </c>
      <c r="R8" s="1">
        <v>1</v>
      </c>
      <c r="U8" s="2">
        <v>56001</v>
      </c>
      <c r="V8" s="2">
        <v>28000</v>
      </c>
      <c r="W8" s="2"/>
      <c r="Y8" s="2"/>
      <c r="AA8" s="2"/>
      <c r="AC8" s="2"/>
    </row>
    <row r="9" spans="1:30" x14ac:dyDescent="0.4">
      <c r="A9" s="1">
        <v>1800000</v>
      </c>
      <c r="B9" s="2">
        <f>ROUNDDOWN(所得!E8/4,-3)*2.8-80000</f>
        <v>-80000</v>
      </c>
      <c r="D9" s="2">
        <v>10000000</v>
      </c>
      <c r="E9" s="3">
        <f>所得!E18-1955000</f>
        <v>-1955000</v>
      </c>
      <c r="F9" s="3">
        <f>所得!E18-1855000</f>
        <v>-1855000</v>
      </c>
      <c r="G9" s="3">
        <f>所得!E18-1755000</f>
        <v>-1755000</v>
      </c>
      <c r="H9" s="3"/>
      <c r="I9" s="1" t="s">
        <v>537</v>
      </c>
      <c r="J9" s="8" t="e">
        <f>DATE(VLOOKUP(人的!H25,data!A$1:D$6,4,0)+人的!I25,人的!J25-1,人的!K25-1)</f>
        <v>#NUM!</v>
      </c>
      <c r="K9" s="2" t="str">
        <f t="shared" si="1"/>
        <v/>
      </c>
      <c r="L9" s="2" t="e">
        <f t="shared" si="0"/>
        <v>#N/A</v>
      </c>
      <c r="M9" s="6" t="b">
        <v>0</v>
      </c>
      <c r="N9" s="2">
        <f>IF(ISERROR(MATCH(人的!F27,data!A$4:A$6,0)),,data!N$4)</f>
        <v>0</v>
      </c>
      <c r="O9" s="2" t="e">
        <f>IF(AND(L9=J$19,M9=FALSE,N9=data!N$4),J$20,L9)</f>
        <v>#N/A</v>
      </c>
      <c r="P9" s="1" t="str">
        <f>CHOOSE(人的!H26,J22,J23,IF(M9,J24,J25))</f>
        <v>非該当</v>
      </c>
      <c r="Q9" s="2" t="b">
        <v>0</v>
      </c>
      <c r="R9" s="1">
        <v>1</v>
      </c>
      <c r="U9" s="2"/>
      <c r="V9" s="2"/>
      <c r="X9" s="1" t="s">
        <v>558</v>
      </c>
      <c r="Y9" s="7">
        <f>MAX(Y10,Y11)</f>
        <v>0</v>
      </c>
      <c r="Z9" s="1">
        <v>1</v>
      </c>
      <c r="AA9" s="1">
        <v>1</v>
      </c>
      <c r="AB9" s="1">
        <v>1</v>
      </c>
    </row>
    <row r="10" spans="1:30" x14ac:dyDescent="0.4">
      <c r="A10" s="1">
        <v>3600000</v>
      </c>
      <c r="B10" s="2">
        <f>ROUNDDOWN(所得!E8/4,-3)*3.2-440000</f>
        <v>-440000</v>
      </c>
      <c r="F10" s="2"/>
      <c r="G10" s="2"/>
      <c r="H10" s="2"/>
      <c r="I10" s="1" t="s">
        <v>538</v>
      </c>
      <c r="J10" s="8" t="e">
        <f>DATE(VLOOKUP(人的!H28,data!A$1:D$6,4,0)+人的!I28,人的!J28-1,人的!K28-1)</f>
        <v>#NUM!</v>
      </c>
      <c r="K10" s="2" t="str">
        <f t="shared" si="1"/>
        <v/>
      </c>
      <c r="L10" s="2" t="e">
        <f t="shared" si="0"/>
        <v>#N/A</v>
      </c>
      <c r="M10" s="6" t="b">
        <v>0</v>
      </c>
      <c r="N10" s="2">
        <f>IF(ISERROR(MATCH(人的!F30,data!A$4:A$6,0)),,data!N$4)</f>
        <v>0</v>
      </c>
      <c r="O10" s="2" t="e">
        <f>IF(AND(L10=J$19,M10=FALSE,N10=data!N$4),J$20,L10)</f>
        <v>#N/A</v>
      </c>
      <c r="P10" s="1" t="str">
        <f>CHOOSE(人的!H29,J22,J23,IF(M10,J24,J25))</f>
        <v>非該当</v>
      </c>
      <c r="Q10" s="2" t="b">
        <v>0</v>
      </c>
      <c r="R10" s="1">
        <v>1</v>
      </c>
      <c r="U10" s="2" t="s">
        <v>407</v>
      </c>
      <c r="V10" s="2">
        <f>ROUNDUP(VLOOKUP(物的!F23,U11:V14,2),0)</f>
        <v>0</v>
      </c>
      <c r="X10" s="67">
        <v>0.1</v>
      </c>
      <c r="Y10" s="7">
        <f>(MAX((物的!D42+物的!D44-物的!D43)*10%,0))</f>
        <v>0</v>
      </c>
    </row>
    <row r="11" spans="1:30" x14ac:dyDescent="0.4">
      <c r="A11" s="1">
        <v>6660000</v>
      </c>
      <c r="B11" s="2">
        <f>所得!E8*0.9-1100000</f>
        <v>-1100000</v>
      </c>
      <c r="D11" s="2" t="s">
        <v>299</v>
      </c>
      <c r="F11" s="10">
        <f>SUM(所得!I8:I16,所得!I19:I24)</f>
        <v>0</v>
      </c>
      <c r="I11" s="1" t="s">
        <v>539</v>
      </c>
      <c r="J11" s="8" t="e">
        <f>DATE(VLOOKUP(人的!H31,data!A$1:D$6,4,0)+人的!I31,人的!J31-1,人的!K31-1)</f>
        <v>#NUM!</v>
      </c>
      <c r="K11" s="2" t="str">
        <f t="shared" si="1"/>
        <v/>
      </c>
      <c r="L11" s="2" t="e">
        <f t="shared" si="0"/>
        <v>#N/A</v>
      </c>
      <c r="M11" s="6" t="b">
        <v>0</v>
      </c>
      <c r="N11" s="2">
        <f>IF(ISERROR(MATCH(人的!F33,data!A$4:A$6,0)),,data!N$4)</f>
        <v>0</v>
      </c>
      <c r="O11" s="2" t="e">
        <f>IF(AND(L11=J$19,M11=FALSE,N11=data!N$4),J$20,L11)</f>
        <v>#N/A</v>
      </c>
      <c r="P11" s="1" t="str">
        <f>CHOOSE(人的!H32,J22,J23,IF(M11,J24,J25))</f>
        <v>非該当</v>
      </c>
      <c r="Q11" s="2" t="b">
        <v>0</v>
      </c>
      <c r="R11" s="1">
        <v>1</v>
      </c>
      <c r="U11" s="2">
        <v>0</v>
      </c>
      <c r="V11" s="14">
        <f>物的!F23</f>
        <v>0</v>
      </c>
      <c r="X11" s="1">
        <v>50000</v>
      </c>
      <c r="Y11" s="7">
        <f>MAX(0,物的!$D$44-50000)</f>
        <v>0</v>
      </c>
    </row>
    <row r="12" spans="1:30" x14ac:dyDescent="0.4">
      <c r="A12" s="1">
        <v>8500000</v>
      </c>
      <c r="B12" s="68">
        <f>所得!E8-1950000</f>
        <v>-1950000</v>
      </c>
      <c r="I12" s="1" t="s">
        <v>540</v>
      </c>
      <c r="J12" s="8" t="e">
        <f>DATE(VLOOKUP(人的!H34,data!A$1:D$6,4,0)+人的!I34,人的!J34-1,人的!K34-1)</f>
        <v>#NUM!</v>
      </c>
      <c r="K12" s="2" t="str">
        <f t="shared" si="1"/>
        <v/>
      </c>
      <c r="L12" s="2" t="e">
        <f t="shared" si="0"/>
        <v>#N/A</v>
      </c>
      <c r="M12" s="6" t="b">
        <v>0</v>
      </c>
      <c r="N12" s="2">
        <f>IF(ISERROR(MATCH(人的!F36,data!A$4:A$6,0)),,data!N$4)</f>
        <v>0</v>
      </c>
      <c r="O12" s="2" t="e">
        <f>IF(AND(L12=J$19,M12=FALSE,N12=data!N$4),J$20,L12)</f>
        <v>#N/A</v>
      </c>
      <c r="P12" s="1" t="str">
        <f>CHOOSE(人的!H35,J22,J23,IF(M12,J24,J25))</f>
        <v>非該当</v>
      </c>
      <c r="Q12" s="2" t="b">
        <v>0</v>
      </c>
      <c r="R12" s="1">
        <v>1</v>
      </c>
      <c r="U12" s="2">
        <v>15001</v>
      </c>
      <c r="V12" s="2">
        <f>物的!F23*0.5+7500</f>
        <v>7500</v>
      </c>
      <c r="X12" s="1" t="s">
        <v>562</v>
      </c>
      <c r="Y12" s="1" t="b">
        <v>0</v>
      </c>
    </row>
    <row r="13" spans="1:30" x14ac:dyDescent="0.4">
      <c r="D13" s="2" t="s">
        <v>303</v>
      </c>
      <c r="E13" s="10" t="e">
        <f>INDEX(E15:G20,MATCH(所得!E18,D15:D20,1),MATCH(F11,E14:G14,1))</f>
        <v>#N/A</v>
      </c>
      <c r="F13" s="2"/>
      <c r="G13" s="2"/>
      <c r="I13" s="1">
        <v>23</v>
      </c>
      <c r="J13" s="1" t="s">
        <v>598</v>
      </c>
      <c r="K13" s="2">
        <f>COUNTIF(K4:K12,"&lt;23")</f>
        <v>0</v>
      </c>
      <c r="M13" s="2"/>
      <c r="N13" s="6"/>
      <c r="O13" s="2"/>
      <c r="P13" s="2"/>
      <c r="R13" s="2"/>
      <c r="U13" s="2">
        <v>40001</v>
      </c>
      <c r="V13" s="2">
        <f>物的!F23*0.25+17500</f>
        <v>17500</v>
      </c>
      <c r="X13" s="1" t="s">
        <v>563</v>
      </c>
      <c r="Y13" s="1" t="b">
        <v>0</v>
      </c>
    </row>
    <row r="14" spans="1:30" x14ac:dyDescent="0.4">
      <c r="D14" s="2"/>
      <c r="E14" s="2">
        <v>0</v>
      </c>
      <c r="F14" s="2">
        <v>10000001</v>
      </c>
      <c r="G14" s="2">
        <v>20000001</v>
      </c>
      <c r="M14" s="1" t="s">
        <v>531</v>
      </c>
      <c r="R14" s="13"/>
      <c r="U14" s="2">
        <v>56001</v>
      </c>
      <c r="V14" s="2">
        <v>35000</v>
      </c>
      <c r="X14" s="1" t="s">
        <v>564</v>
      </c>
      <c r="Y14" s="1" t="b">
        <v>0</v>
      </c>
    </row>
    <row r="15" spans="1:30" x14ac:dyDescent="0.4">
      <c r="A15" s="1" t="s">
        <v>566</v>
      </c>
      <c r="D15" s="2"/>
      <c r="E15" s="13">
        <v>0</v>
      </c>
      <c r="F15" s="13">
        <v>0</v>
      </c>
      <c r="G15" s="13">
        <v>0</v>
      </c>
      <c r="I15" s="2">
        <v>0</v>
      </c>
      <c r="J15" s="2" t="s">
        <v>354</v>
      </c>
      <c r="K15" s="2">
        <v>0</v>
      </c>
      <c r="L15" s="1">
        <f>COUNTIFS(O$3:O$12,J15,Q$3:Q$12,FALSE)</f>
        <v>0</v>
      </c>
      <c r="O15" s="2" t="s">
        <v>357</v>
      </c>
      <c r="P15" s="2" t="e">
        <f>IF(ISNA(K4),0,INDEX(P17:S18,MATCH(K4,O17:O18,1),MATCH(申告書!AB34,P16:S16,1)))</f>
        <v>#N/A</v>
      </c>
      <c r="Q15" s="2"/>
      <c r="R15" s="2"/>
      <c r="S15" s="2"/>
    </row>
    <row r="16" spans="1:30" x14ac:dyDescent="0.4">
      <c r="A16" s="1" t="s">
        <v>568</v>
      </c>
      <c r="B16" s="1">
        <f>IF(OR(K13&gt;0,L24&gt;0,L25&gt;0),IF(所得!I8&lt;8500000,0,(MIN(10000000,所得!I8)-8500000)*10%),0)</f>
        <v>0</v>
      </c>
      <c r="D16" s="1">
        <v>600001</v>
      </c>
      <c r="E16" s="3">
        <f>所得!E18-600000</f>
        <v>-600000</v>
      </c>
      <c r="F16" s="3">
        <f>所得!E18-500000</f>
        <v>-500000</v>
      </c>
      <c r="G16" s="3">
        <f>所得!E18-400000</f>
        <v>-400000</v>
      </c>
      <c r="I16" s="2">
        <v>16</v>
      </c>
      <c r="J16" s="2" t="s">
        <v>349</v>
      </c>
      <c r="K16" s="2">
        <v>330000</v>
      </c>
      <c r="L16" s="1">
        <f>COUNTIFS(O$3:O$12,J16,Q$3:Q$12,FALSE)</f>
        <v>0</v>
      </c>
      <c r="M16" s="1">
        <f t="shared" ref="M16:M25" si="2">K16*L16</f>
        <v>0</v>
      </c>
      <c r="O16" s="2"/>
      <c r="P16" s="2">
        <v>0</v>
      </c>
      <c r="Q16" s="2">
        <v>9000001</v>
      </c>
      <c r="R16" s="2">
        <v>9500001</v>
      </c>
      <c r="S16" s="2">
        <v>10000001</v>
      </c>
      <c r="U16" s="2" t="s">
        <v>409</v>
      </c>
      <c r="V16" s="2">
        <f>ROUNDUP(VLOOKUP(物的!F24,U17:V20,2),0)</f>
        <v>0</v>
      </c>
      <c r="X16" s="1" t="s">
        <v>576</v>
      </c>
      <c r="Y16" s="1">
        <v>2</v>
      </c>
    </row>
    <row r="17" spans="1:24" x14ac:dyDescent="0.4">
      <c r="A17" s="1" t="s">
        <v>567</v>
      </c>
      <c r="B17" s="1">
        <f>IF(AND(所得!I8&gt;0,所得!I18&gt;0,所得!I8+所得!I18&gt;100000),MIN(所得!I8+所得!I18-100000,100000),0)</f>
        <v>0</v>
      </c>
      <c r="D17" s="2">
        <v>1300000</v>
      </c>
      <c r="E17" s="3">
        <f>所得!E18*0.75-275000</f>
        <v>-275000</v>
      </c>
      <c r="F17" s="3">
        <f>所得!E18*0.75-175000</f>
        <v>-175000</v>
      </c>
      <c r="G17" s="3">
        <f>所得!E18*0.75-75000</f>
        <v>-75000</v>
      </c>
      <c r="I17" s="2">
        <v>19</v>
      </c>
      <c r="J17" s="2" t="s">
        <v>107</v>
      </c>
      <c r="K17" s="2">
        <v>450000</v>
      </c>
      <c r="L17" s="1">
        <f t="shared" ref="L17:L20" si="3">COUNTIFS(O$3:O$12,J17,Q$3:Q$12,FALSE)</f>
        <v>0</v>
      </c>
      <c r="M17" s="1">
        <f t="shared" si="2"/>
        <v>0</v>
      </c>
      <c r="O17" s="2">
        <v>0</v>
      </c>
      <c r="P17" s="2">
        <v>330000</v>
      </c>
      <c r="Q17" s="2">
        <v>220000</v>
      </c>
      <c r="R17" s="2">
        <v>110000</v>
      </c>
      <c r="S17" s="2">
        <v>0</v>
      </c>
      <c r="U17" s="2">
        <v>0</v>
      </c>
      <c r="V17" s="14">
        <f>物的!F24</f>
        <v>0</v>
      </c>
    </row>
    <row r="18" spans="1:24" x14ac:dyDescent="0.4">
      <c r="B18" s="1">
        <f>SUM(B16:B17)</f>
        <v>0</v>
      </c>
      <c r="D18" s="2">
        <v>4100000</v>
      </c>
      <c r="E18" s="3">
        <f>所得!E18*0.85-685000</f>
        <v>-685000</v>
      </c>
      <c r="F18" s="3">
        <f>所得!E18*0.85-585000</f>
        <v>-585000</v>
      </c>
      <c r="G18" s="3">
        <f>所得!E18*0.85-485000</f>
        <v>-485000</v>
      </c>
      <c r="I18" s="2">
        <v>23</v>
      </c>
      <c r="J18" s="2" t="s">
        <v>349</v>
      </c>
      <c r="K18" s="2">
        <v>330000</v>
      </c>
      <c r="L18" s="1">
        <f>COUNTIFS(O$3:O$12,J18,Q$3:Q$12,FALSE)-L16</f>
        <v>0</v>
      </c>
      <c r="M18" s="1">
        <f t="shared" si="2"/>
        <v>0</v>
      </c>
      <c r="O18" s="2">
        <v>70</v>
      </c>
      <c r="P18" s="2">
        <v>380000</v>
      </c>
      <c r="Q18" s="2">
        <v>260000</v>
      </c>
      <c r="R18" s="2">
        <v>130000</v>
      </c>
      <c r="S18" s="2">
        <v>0</v>
      </c>
      <c r="T18" s="2"/>
      <c r="U18" s="2">
        <v>12001</v>
      </c>
      <c r="V18" s="2">
        <f>物的!F24*0.5+6000</f>
        <v>6000</v>
      </c>
      <c r="X18" s="1" t="s">
        <v>628</v>
      </c>
    </row>
    <row r="19" spans="1:24" x14ac:dyDescent="0.4">
      <c r="D19" s="2">
        <v>7700000</v>
      </c>
      <c r="E19" s="3">
        <f>所得!E18*0.95-1455000</f>
        <v>-1455000</v>
      </c>
      <c r="F19" s="3">
        <f>所得!E18*0.95-1355000</f>
        <v>-1355000</v>
      </c>
      <c r="G19" s="3">
        <f>所得!E18*0.95-1255000</f>
        <v>-1255000</v>
      </c>
      <c r="I19" s="2">
        <v>70</v>
      </c>
      <c r="J19" s="2" t="s">
        <v>106</v>
      </c>
      <c r="K19" s="2">
        <v>380000</v>
      </c>
      <c r="L19" s="1">
        <f t="shared" si="3"/>
        <v>0</v>
      </c>
      <c r="M19" s="1">
        <f t="shared" si="2"/>
        <v>0</v>
      </c>
      <c r="O19" s="2"/>
      <c r="P19" s="2"/>
      <c r="Q19" s="2"/>
      <c r="R19" s="2"/>
      <c r="S19" s="2"/>
      <c r="U19" s="2">
        <v>32001</v>
      </c>
      <c r="V19" s="2">
        <f>物的!F24*0.25+14000</f>
        <v>14000</v>
      </c>
    </row>
    <row r="20" spans="1:24" x14ac:dyDescent="0.4">
      <c r="D20" s="2">
        <v>10000000</v>
      </c>
      <c r="E20" s="3">
        <f>所得!E18-1955000</f>
        <v>-1955000</v>
      </c>
      <c r="F20" s="3">
        <f>所得!E18-1855000</f>
        <v>-1855000</v>
      </c>
      <c r="G20" s="3">
        <f>所得!E18-1755000</f>
        <v>-1755000</v>
      </c>
      <c r="I20" s="2"/>
      <c r="J20" s="2" t="s">
        <v>344</v>
      </c>
      <c r="K20" s="2">
        <v>450000</v>
      </c>
      <c r="L20" s="1">
        <f t="shared" si="3"/>
        <v>0</v>
      </c>
      <c r="M20" s="1">
        <f t="shared" si="2"/>
        <v>0</v>
      </c>
      <c r="O20" s="2"/>
      <c r="P20" s="2"/>
      <c r="Q20" s="2"/>
      <c r="R20" s="2"/>
      <c r="S20" s="2"/>
      <c r="U20" s="2">
        <v>56001</v>
      </c>
      <c r="V20" s="2">
        <v>28000</v>
      </c>
    </row>
    <row r="21" spans="1:24" x14ac:dyDescent="0.4">
      <c r="J21" s="2"/>
      <c r="K21" s="2"/>
      <c r="O21" s="2" t="s">
        <v>356</v>
      </c>
      <c r="P21" s="2" t="e">
        <f>INDEX(P23:S30,MATCH(人的!F9,O23:O30,1),MATCH(申告書!AB34,P22:S22,1))</f>
        <v>#N/A</v>
      </c>
      <c r="Q21" s="2"/>
      <c r="R21" s="2"/>
      <c r="S21" s="2"/>
    </row>
    <row r="22" spans="1:24" x14ac:dyDescent="0.4">
      <c r="J22" s="13" t="s">
        <v>485</v>
      </c>
      <c r="K22" s="13"/>
      <c r="M22" s="1">
        <f t="shared" si="2"/>
        <v>0</v>
      </c>
      <c r="O22" s="2"/>
      <c r="P22" s="2">
        <v>0</v>
      </c>
      <c r="Q22" s="2">
        <v>9000001</v>
      </c>
      <c r="R22" s="2">
        <v>9500001</v>
      </c>
      <c r="S22" s="2">
        <v>10000001</v>
      </c>
      <c r="U22" s="2" t="s">
        <v>406</v>
      </c>
      <c r="V22" s="2">
        <f>ROUNDUP(VLOOKUP(物的!F25,U23:V26,2),0)</f>
        <v>0</v>
      </c>
    </row>
    <row r="23" spans="1:24" x14ac:dyDescent="0.4">
      <c r="J23" s="1" t="s">
        <v>560</v>
      </c>
      <c r="K23" s="1">
        <v>260000</v>
      </c>
      <c r="L23" s="1">
        <f>COUNTIFS(P$3:P$12,J23,Q$3:Q$12,FALSE)</f>
        <v>0</v>
      </c>
      <c r="M23" s="1">
        <f t="shared" si="2"/>
        <v>0</v>
      </c>
      <c r="O23" s="14">
        <v>480001</v>
      </c>
      <c r="P23" s="2">
        <v>330000</v>
      </c>
      <c r="Q23" s="2">
        <v>220000</v>
      </c>
      <c r="R23" s="2">
        <v>110000</v>
      </c>
      <c r="S23" s="2">
        <v>0</v>
      </c>
      <c r="U23" s="2">
        <v>0</v>
      </c>
      <c r="V23" s="14">
        <f>物的!F25</f>
        <v>0</v>
      </c>
    </row>
    <row r="24" spans="1:24" x14ac:dyDescent="0.4">
      <c r="D24" s="1" t="s">
        <v>552</v>
      </c>
      <c r="J24" s="1" t="s">
        <v>561</v>
      </c>
      <c r="K24" s="1">
        <v>300000</v>
      </c>
      <c r="L24" s="1">
        <f t="shared" ref="L24:L25" si="4">COUNTIFS(P$3:P$12,J24,Q$3:Q$12,FALSE)</f>
        <v>0</v>
      </c>
      <c r="M24" s="1">
        <f t="shared" si="2"/>
        <v>0</v>
      </c>
      <c r="O24" s="14">
        <v>1000001</v>
      </c>
      <c r="P24" s="2">
        <v>310000</v>
      </c>
      <c r="Q24" s="2">
        <v>210000</v>
      </c>
      <c r="R24" s="2">
        <v>110000</v>
      </c>
      <c r="S24" s="2">
        <v>0</v>
      </c>
      <c r="U24" s="2">
        <v>15001</v>
      </c>
      <c r="V24" s="2">
        <f>物的!F25*0.5+7500</f>
        <v>7500</v>
      </c>
    </row>
    <row r="25" spans="1:24" x14ac:dyDescent="0.4">
      <c r="D25" s="2">
        <v>0</v>
      </c>
      <c r="E25" s="2">
        <v>430000</v>
      </c>
      <c r="J25" s="1" t="s">
        <v>559</v>
      </c>
      <c r="K25" s="1">
        <v>530000</v>
      </c>
      <c r="L25" s="1">
        <f t="shared" si="4"/>
        <v>0</v>
      </c>
      <c r="M25" s="1">
        <f t="shared" si="2"/>
        <v>0</v>
      </c>
      <c r="O25" s="14">
        <v>1050001</v>
      </c>
      <c r="P25" s="2">
        <v>260000</v>
      </c>
      <c r="Q25" s="2">
        <v>180000</v>
      </c>
      <c r="R25" s="2">
        <v>90000</v>
      </c>
      <c r="S25" s="2">
        <v>0</v>
      </c>
      <c r="U25" s="2">
        <v>40001</v>
      </c>
      <c r="V25" s="2">
        <f>物的!F25*0.25+17500</f>
        <v>17500</v>
      </c>
    </row>
    <row r="26" spans="1:24" x14ac:dyDescent="0.4">
      <c r="D26" s="2">
        <v>24000001</v>
      </c>
      <c r="E26" s="2">
        <v>290000</v>
      </c>
      <c r="O26" s="14">
        <v>1100001</v>
      </c>
      <c r="P26" s="2">
        <v>210000</v>
      </c>
      <c r="Q26" s="2">
        <v>140000</v>
      </c>
      <c r="R26" s="2">
        <v>70000</v>
      </c>
      <c r="S26" s="2">
        <v>0</v>
      </c>
      <c r="U26" s="2">
        <v>56001</v>
      </c>
      <c r="V26" s="2">
        <v>35000</v>
      </c>
    </row>
    <row r="27" spans="1:24" x14ac:dyDescent="0.4">
      <c r="D27" s="2">
        <v>24500001</v>
      </c>
      <c r="E27" s="2">
        <v>150000</v>
      </c>
      <c r="J27" s="1" t="s">
        <v>596</v>
      </c>
      <c r="M27" s="1">
        <f>IFERROR(IF(人的!F9&gt;480000,calc!P21,P15),0)</f>
        <v>0</v>
      </c>
      <c r="O27" s="14">
        <v>1150001</v>
      </c>
      <c r="P27" s="2">
        <v>160000</v>
      </c>
      <c r="Q27" s="2">
        <v>110000</v>
      </c>
      <c r="R27" s="2">
        <v>60000</v>
      </c>
      <c r="S27" s="2">
        <v>0</v>
      </c>
    </row>
    <row r="28" spans="1:24" x14ac:dyDescent="0.4">
      <c r="D28" s="2">
        <v>25000001</v>
      </c>
      <c r="E28" s="2">
        <v>0</v>
      </c>
      <c r="O28" s="14">
        <v>1200001</v>
      </c>
      <c r="P28" s="2">
        <v>110000</v>
      </c>
      <c r="Q28" s="2">
        <v>80000</v>
      </c>
      <c r="R28" s="2">
        <v>40000</v>
      </c>
      <c r="S28" s="2">
        <v>0</v>
      </c>
      <c r="U28" s="2" t="s">
        <v>408</v>
      </c>
      <c r="V28" s="2">
        <f>ROUNDUP(VLOOKUP(物的!F26,U29:V32,2),0)</f>
        <v>0</v>
      </c>
    </row>
    <row r="29" spans="1:24" x14ac:dyDescent="0.4">
      <c r="O29" s="14">
        <v>1250001</v>
      </c>
      <c r="P29" s="2">
        <v>60000</v>
      </c>
      <c r="Q29" s="2">
        <v>40000</v>
      </c>
      <c r="R29" s="2">
        <v>20000</v>
      </c>
      <c r="S29" s="2">
        <v>0</v>
      </c>
      <c r="U29" s="2">
        <v>0</v>
      </c>
      <c r="V29" s="14">
        <f>物的!F26</f>
        <v>0</v>
      </c>
    </row>
    <row r="30" spans="1:24" x14ac:dyDescent="0.4">
      <c r="O30" s="14">
        <v>1300001</v>
      </c>
      <c r="P30" s="2">
        <v>30000</v>
      </c>
      <c r="Q30" s="2">
        <v>20000</v>
      </c>
      <c r="R30" s="2">
        <v>10000</v>
      </c>
      <c r="S30" s="2">
        <v>0</v>
      </c>
      <c r="U30" s="2">
        <v>12001</v>
      </c>
      <c r="V30" s="2">
        <f>物的!F26*0.5+6000</f>
        <v>6000</v>
      </c>
    </row>
    <row r="31" spans="1:24" x14ac:dyDescent="0.4">
      <c r="U31" s="2">
        <v>32001</v>
      </c>
      <c r="V31" s="2">
        <f>物的!F26*0.25+14000</f>
        <v>14000</v>
      </c>
    </row>
    <row r="32" spans="1:24" x14ac:dyDescent="0.4">
      <c r="U32" s="2">
        <v>56001</v>
      </c>
      <c r="V32" s="2">
        <v>28000</v>
      </c>
    </row>
    <row r="34" spans="21:22" x14ac:dyDescent="0.4">
      <c r="U34" s="2" t="s">
        <v>405</v>
      </c>
      <c r="V34" s="2">
        <f>MIN(25000,物的!F30/2)</f>
        <v>0</v>
      </c>
    </row>
    <row r="35" spans="21:22" x14ac:dyDescent="0.4">
      <c r="U35" s="2" t="s">
        <v>400</v>
      </c>
      <c r="V35" s="1">
        <f>ROUNDUP(VLOOKUP(物的!F31,U36:V38,2),0)</f>
        <v>0</v>
      </c>
    </row>
    <row r="36" spans="21:22" x14ac:dyDescent="0.4">
      <c r="U36" s="2">
        <v>0</v>
      </c>
      <c r="V36" s="14">
        <f>物的!F31</f>
        <v>0</v>
      </c>
    </row>
    <row r="37" spans="21:22" x14ac:dyDescent="0.4">
      <c r="U37" s="2">
        <v>5001</v>
      </c>
      <c r="V37" s="2">
        <f>物的!F31*0.5+2500</f>
        <v>2500</v>
      </c>
    </row>
    <row r="38" spans="21:22" x14ac:dyDescent="0.4">
      <c r="U38" s="2">
        <v>15001</v>
      </c>
      <c r="V38" s="2">
        <v>10000</v>
      </c>
    </row>
  </sheetData>
  <phoneticPr fontId="3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02B74-E664-4288-8DDC-A16794B01470}">
  <sheetPr codeName="Sheet15">
    <tabColor theme="0" tint="-0.499984740745262"/>
  </sheetPr>
  <dimension ref="A1:B4"/>
  <sheetViews>
    <sheetView workbookViewId="0">
      <selection activeCell="B5" sqref="B5"/>
    </sheetView>
  </sheetViews>
  <sheetFormatPr defaultRowHeight="18.75" x14ac:dyDescent="0.4"/>
  <cols>
    <col min="2" max="2" width="35.875" bestFit="1" customWidth="1"/>
  </cols>
  <sheetData>
    <row r="1" spans="1:2" x14ac:dyDescent="0.4">
      <c r="A1" t="s">
        <v>636</v>
      </c>
      <c r="B1" t="s">
        <v>637</v>
      </c>
    </row>
    <row r="2" spans="1:2" ht="37.5" x14ac:dyDescent="0.4">
      <c r="A2" t="s">
        <v>630</v>
      </c>
      <c r="B2" s="389" t="s">
        <v>631</v>
      </c>
    </row>
    <row r="3" spans="1:2" ht="56.25" x14ac:dyDescent="0.4">
      <c r="A3" t="s">
        <v>634</v>
      </c>
      <c r="B3" s="389" t="s">
        <v>635</v>
      </c>
    </row>
    <row r="4" spans="1:2" ht="37.5" x14ac:dyDescent="0.4">
      <c r="A4" t="s">
        <v>646</v>
      </c>
      <c r="B4" s="389" t="s">
        <v>648</v>
      </c>
    </row>
  </sheetData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FFFF00"/>
  </sheetPr>
  <dimension ref="A1:BU108"/>
  <sheetViews>
    <sheetView showGridLines="0" showZeros="0" zoomScaleNormal="100" zoomScaleSheetLayoutView="100" workbookViewId="0">
      <selection activeCell="AB83" sqref="AB83:AI83"/>
    </sheetView>
  </sheetViews>
  <sheetFormatPr defaultColWidth="2.5" defaultRowHeight="13.5" x14ac:dyDescent="0.4"/>
  <cols>
    <col min="1" max="1" width="2.5" style="1" customWidth="1"/>
    <col min="2" max="16" width="2.5" style="1"/>
    <col min="17" max="17" width="2.5" style="1" customWidth="1"/>
    <col min="18" max="37" width="2.5" style="1"/>
    <col min="38" max="38" width="2.625" style="1" customWidth="1"/>
    <col min="39" max="39" width="2.5" style="1"/>
    <col min="40" max="41" width="2.5" style="27"/>
    <col min="42" max="43" width="2.5" style="281" customWidth="1"/>
    <col min="44" max="69" width="2.5" style="27" customWidth="1"/>
    <col min="70" max="71" width="2.5" style="27"/>
    <col min="72" max="16384" width="2.5" style="1"/>
  </cols>
  <sheetData>
    <row r="1" spans="1:73" ht="18.75" customHeight="1" thickBot="1" x14ac:dyDescent="0.45">
      <c r="S1" s="1127" t="s">
        <v>573</v>
      </c>
      <c r="T1" s="1128"/>
      <c r="U1" s="1128"/>
      <c r="V1" s="1129"/>
      <c r="W1" s="261"/>
      <c r="X1" s="1127" t="s">
        <v>570</v>
      </c>
      <c r="Y1" s="1128"/>
      <c r="Z1" s="1128"/>
      <c r="AA1" s="1129"/>
      <c r="AB1" s="261"/>
      <c r="AC1" s="1127" t="s">
        <v>571</v>
      </c>
      <c r="AD1" s="1128"/>
      <c r="AE1" s="1128"/>
      <c r="AF1" s="1129"/>
    </row>
    <row r="2" spans="1:73" ht="7.5" customHeight="1" x14ac:dyDescent="0.4">
      <c r="S2" s="262"/>
      <c r="T2" s="262"/>
      <c r="U2" s="262"/>
      <c r="V2" s="262"/>
      <c r="W2" s="263"/>
      <c r="X2" s="262"/>
      <c r="Y2" s="262"/>
      <c r="Z2" s="262"/>
      <c r="AA2" s="262"/>
      <c r="AB2" s="263"/>
      <c r="AC2" s="262"/>
      <c r="AD2" s="262"/>
      <c r="AE2" s="262"/>
      <c r="AF2" s="262"/>
    </row>
    <row r="3" spans="1:73" s="9" customFormat="1" ht="18.75" x14ac:dyDescent="0.4">
      <c r="A3" s="15"/>
      <c r="B3" s="15"/>
      <c r="C3" s="15"/>
      <c r="D3" s="16"/>
      <c r="E3" s="16" t="str">
        <f>基本情報!B5</f>
        <v>令和７年</v>
      </c>
      <c r="F3" s="17" t="s">
        <v>565</v>
      </c>
      <c r="G3" s="17"/>
      <c r="H3" s="17"/>
      <c r="I3" s="17"/>
      <c r="J3" s="17"/>
      <c r="K3" s="17"/>
      <c r="L3" s="17"/>
      <c r="M3" s="17" t="s">
        <v>436</v>
      </c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N3" s="17"/>
      <c r="AO3" s="282"/>
      <c r="AP3" s="282"/>
      <c r="AQ3" s="282"/>
      <c r="AR3" s="282"/>
      <c r="AS3" s="282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</row>
    <row r="4" spans="1:73" ht="15.75" customHeight="1" x14ac:dyDescent="0.4">
      <c r="A4" s="880" t="s">
        <v>435</v>
      </c>
      <c r="B4" s="881"/>
      <c r="C4" s="881"/>
      <c r="D4" s="881"/>
      <c r="E4" s="881"/>
      <c r="F4" s="882"/>
      <c r="G4" s="842" t="s">
        <v>13</v>
      </c>
      <c r="H4" s="839"/>
      <c r="I4" s="839"/>
      <c r="J4" s="843">
        <f>基本情報!C4</f>
        <v>0</v>
      </c>
      <c r="K4" s="844"/>
      <c r="L4" s="844"/>
      <c r="M4" s="844"/>
      <c r="N4" s="844"/>
      <c r="O4" s="844"/>
      <c r="P4" s="844"/>
      <c r="Q4" s="844"/>
      <c r="R4" s="844"/>
      <c r="S4" s="844"/>
      <c r="T4" s="844"/>
      <c r="U4" s="844"/>
      <c r="V4" s="844"/>
      <c r="W4" s="844"/>
      <c r="X4" s="845"/>
      <c r="Y4" s="824" t="s">
        <v>434</v>
      </c>
      <c r="Z4" s="824"/>
      <c r="AA4" s="824"/>
      <c r="AB4" s="18"/>
      <c r="AC4" s="18"/>
      <c r="AD4" s="18"/>
      <c r="AE4" s="18"/>
      <c r="AF4" s="18"/>
      <c r="AG4" s="18"/>
      <c r="AH4" s="19" t="s">
        <v>433</v>
      </c>
      <c r="AI4" s="20"/>
      <c r="AL4" s="1" t="s">
        <v>589</v>
      </c>
      <c r="AO4" s="281"/>
      <c r="AP4" s="283"/>
      <c r="AR4" s="281"/>
      <c r="AS4" s="281"/>
    </row>
    <row r="5" spans="1:73" ht="21.75" customHeight="1" x14ac:dyDescent="0.15">
      <c r="A5" s="21"/>
      <c r="B5" s="22"/>
      <c r="C5" s="22"/>
      <c r="D5" s="22"/>
      <c r="E5" s="22"/>
      <c r="F5" s="23"/>
      <c r="G5" s="834" t="s">
        <v>12</v>
      </c>
      <c r="H5" s="835"/>
      <c r="I5" s="835"/>
      <c r="J5" s="861" t="str">
        <f>IF(calc!M3,"","富津市")</f>
        <v>富津市</v>
      </c>
      <c r="K5" s="862"/>
      <c r="L5" s="862"/>
      <c r="M5" s="1137">
        <f>基本情報!D6</f>
        <v>0</v>
      </c>
      <c r="N5" s="1137"/>
      <c r="O5" s="1137"/>
      <c r="P5" s="1137"/>
      <c r="Q5" s="1137"/>
      <c r="R5" s="1137"/>
      <c r="S5" s="1137"/>
      <c r="T5" s="1137"/>
      <c r="U5" s="1137"/>
      <c r="V5" s="1137"/>
      <c r="W5" s="1137"/>
      <c r="X5" s="1138"/>
      <c r="Y5" s="825" t="s">
        <v>9</v>
      </c>
      <c r="Z5" s="825"/>
      <c r="AA5" s="825"/>
      <c r="AB5" s="846">
        <f>基本情報!C11</f>
        <v>0</v>
      </c>
      <c r="AC5" s="847"/>
      <c r="AD5" s="847"/>
      <c r="AE5" s="847"/>
      <c r="AF5" s="847"/>
      <c r="AG5" s="847"/>
      <c r="AH5" s="847"/>
      <c r="AI5" s="848"/>
      <c r="AL5" s="1" t="s">
        <v>593</v>
      </c>
      <c r="AO5" s="281"/>
      <c r="AP5" s="283"/>
      <c r="AR5" s="281"/>
      <c r="AS5" s="281"/>
      <c r="AT5" s="281"/>
      <c r="AU5" s="284"/>
    </row>
    <row r="6" spans="1:73" ht="15.75" customHeight="1" x14ac:dyDescent="0.4">
      <c r="A6" s="883" t="s">
        <v>432</v>
      </c>
      <c r="B6" s="829"/>
      <c r="C6" s="829"/>
      <c r="D6" s="829"/>
      <c r="E6" s="829"/>
      <c r="F6" s="884"/>
      <c r="G6" s="821" t="s">
        <v>11</v>
      </c>
      <c r="H6" s="818"/>
      <c r="I6" s="818"/>
      <c r="J6" s="863">
        <f>基本情報!C7</f>
        <v>0</v>
      </c>
      <c r="K6" s="864"/>
      <c r="L6" s="864"/>
      <c r="M6" s="864"/>
      <c r="N6" s="864"/>
      <c r="O6" s="864"/>
      <c r="P6" s="864"/>
      <c r="Q6" s="864"/>
      <c r="R6" s="864"/>
      <c r="S6" s="864"/>
      <c r="T6" s="864"/>
      <c r="U6" s="864"/>
      <c r="V6" s="864"/>
      <c r="W6" s="864"/>
      <c r="X6" s="865"/>
      <c r="Y6" s="836" t="s">
        <v>431</v>
      </c>
      <c r="Z6" s="839" t="s">
        <v>8</v>
      </c>
      <c r="AA6" s="839"/>
      <c r="AB6" s="849">
        <f>基本情報!C17</f>
        <v>0</v>
      </c>
      <c r="AC6" s="850"/>
      <c r="AD6" s="850"/>
      <c r="AE6" s="850"/>
      <c r="AF6" s="850"/>
      <c r="AG6" s="850"/>
      <c r="AH6" s="850"/>
      <c r="AI6" s="851"/>
      <c r="AL6" s="1" t="s">
        <v>629</v>
      </c>
      <c r="AR6" s="281"/>
      <c r="AS6" s="281"/>
      <c r="AT6" s="281"/>
      <c r="AU6" s="284"/>
    </row>
    <row r="7" spans="1:73" ht="15.75" customHeight="1" x14ac:dyDescent="0.4">
      <c r="A7" s="883" t="s">
        <v>52</v>
      </c>
      <c r="B7" s="829"/>
      <c r="C7" s="829" t="s">
        <v>51</v>
      </c>
      <c r="D7" s="829"/>
      <c r="E7" s="829" t="s">
        <v>50</v>
      </c>
      <c r="F7" s="884"/>
      <c r="G7" s="828" t="s">
        <v>8</v>
      </c>
      <c r="H7" s="829"/>
      <c r="I7" s="829"/>
      <c r="J7" s="855">
        <f>基本情報!C8</f>
        <v>0</v>
      </c>
      <c r="K7" s="856"/>
      <c r="L7" s="856"/>
      <c r="M7" s="856"/>
      <c r="N7" s="856"/>
      <c r="O7" s="856"/>
      <c r="P7" s="856"/>
      <c r="Q7" s="856"/>
      <c r="R7" s="856"/>
      <c r="S7" s="856"/>
      <c r="T7" s="856"/>
      <c r="U7" s="856"/>
      <c r="V7" s="856"/>
      <c r="W7" s="856"/>
      <c r="X7" s="857"/>
      <c r="Y7" s="837"/>
      <c r="Z7" s="829"/>
      <c r="AA7" s="829"/>
      <c r="AB7" s="852"/>
      <c r="AC7" s="853"/>
      <c r="AD7" s="853"/>
      <c r="AE7" s="853"/>
      <c r="AF7" s="853"/>
      <c r="AG7" s="853"/>
      <c r="AH7" s="853"/>
      <c r="AI7" s="854"/>
      <c r="AR7" s="281"/>
      <c r="AS7" s="281"/>
      <c r="AT7" s="281"/>
      <c r="AU7" s="281"/>
    </row>
    <row r="8" spans="1:73" ht="11.25" customHeight="1" x14ac:dyDescent="0.4">
      <c r="A8" s="896">
        <f ca="1">TODAY()</f>
        <v>45644</v>
      </c>
      <c r="B8" s="897"/>
      <c r="C8" s="897"/>
      <c r="D8" s="897"/>
      <c r="E8" s="897"/>
      <c r="F8" s="898"/>
      <c r="G8" s="828"/>
      <c r="H8" s="829"/>
      <c r="I8" s="829"/>
      <c r="J8" s="852"/>
      <c r="K8" s="853"/>
      <c r="L8" s="853"/>
      <c r="M8" s="853"/>
      <c r="N8" s="853"/>
      <c r="O8" s="853"/>
      <c r="P8" s="853"/>
      <c r="Q8" s="853"/>
      <c r="R8" s="853"/>
      <c r="S8" s="853"/>
      <c r="T8" s="853"/>
      <c r="U8" s="853"/>
      <c r="V8" s="853"/>
      <c r="W8" s="853"/>
      <c r="X8" s="854"/>
      <c r="Y8" s="837"/>
      <c r="Z8" s="840" t="s">
        <v>430</v>
      </c>
      <c r="AA8" s="840"/>
      <c r="AB8" s="831">
        <f>基本情報!C18</f>
        <v>0</v>
      </c>
      <c r="AC8" s="831"/>
      <c r="AD8" s="826" t="s">
        <v>6</v>
      </c>
      <c r="AE8" s="826"/>
      <c r="AF8" s="855">
        <f>基本情報!C19</f>
        <v>0</v>
      </c>
      <c r="AG8" s="856"/>
      <c r="AH8" s="856"/>
      <c r="AI8" s="857"/>
      <c r="AR8" s="281"/>
      <c r="AS8" s="281"/>
      <c r="AT8" s="281"/>
      <c r="AU8" s="281"/>
    </row>
    <row r="9" spans="1:73" ht="21" customHeight="1" x14ac:dyDescent="0.4">
      <c r="A9" s="899"/>
      <c r="B9" s="900"/>
      <c r="C9" s="900"/>
      <c r="D9" s="900"/>
      <c r="E9" s="900"/>
      <c r="F9" s="901"/>
      <c r="G9" s="833" t="s">
        <v>10</v>
      </c>
      <c r="H9" s="830"/>
      <c r="I9" s="830"/>
      <c r="J9" s="24" t="str">
        <f>IF(基本情報!C9=1,"",VLOOKUP(基本情報!C9,data!A1:C6,3))</f>
        <v/>
      </c>
      <c r="K9" s="25">
        <f>基本情報!D9-1</f>
        <v>0</v>
      </c>
      <c r="L9" s="25" t="s">
        <v>429</v>
      </c>
      <c r="M9" s="25">
        <f>基本情報!E9-1</f>
        <v>0</v>
      </c>
      <c r="N9" s="25" t="s">
        <v>429</v>
      </c>
      <c r="O9" s="26">
        <f>基本情報!F9-1</f>
        <v>0</v>
      </c>
      <c r="P9" s="830" t="s">
        <v>6</v>
      </c>
      <c r="Q9" s="830"/>
      <c r="R9" s="830"/>
      <c r="S9" s="866">
        <f>基本情報!C10</f>
        <v>0</v>
      </c>
      <c r="T9" s="867"/>
      <c r="U9" s="867"/>
      <c r="V9" s="867"/>
      <c r="W9" s="867"/>
      <c r="X9" s="868"/>
      <c r="Y9" s="838"/>
      <c r="Z9" s="841"/>
      <c r="AA9" s="841"/>
      <c r="AB9" s="832"/>
      <c r="AC9" s="832"/>
      <c r="AD9" s="827"/>
      <c r="AE9" s="827"/>
      <c r="AF9" s="858"/>
      <c r="AG9" s="859"/>
      <c r="AH9" s="859"/>
      <c r="AI9" s="860"/>
      <c r="AM9" s="1" t="s">
        <v>590</v>
      </c>
      <c r="AR9" s="281"/>
      <c r="AS9" s="281"/>
      <c r="AT9" s="281"/>
      <c r="AU9" s="281"/>
    </row>
    <row r="10" spans="1:73" ht="13.5" customHeight="1" x14ac:dyDescent="0.4"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M10" s="1" t="s">
        <v>591</v>
      </c>
      <c r="AR10" s="281"/>
      <c r="AS10" s="281"/>
      <c r="AT10" s="281"/>
      <c r="AU10" s="281"/>
      <c r="AV10" s="281"/>
      <c r="AW10" s="281"/>
      <c r="AX10" s="281"/>
      <c r="AY10" s="281"/>
      <c r="AZ10" s="281"/>
      <c r="BA10" s="281"/>
      <c r="BB10" s="281"/>
      <c r="BC10" s="281"/>
      <c r="BD10" s="281"/>
      <c r="BE10" s="281"/>
      <c r="BF10" s="281"/>
      <c r="BG10" s="281"/>
      <c r="BH10" s="281"/>
      <c r="BI10" s="281"/>
      <c r="BJ10" s="281"/>
      <c r="BK10" s="281"/>
      <c r="BL10" s="281"/>
      <c r="BM10" s="281"/>
      <c r="BN10" s="281"/>
      <c r="BO10" s="281"/>
      <c r="BP10" s="281"/>
      <c r="BQ10" s="281"/>
      <c r="BR10" s="281"/>
      <c r="BS10" s="281"/>
      <c r="BT10" s="2"/>
      <c r="BU10" s="2"/>
    </row>
    <row r="11" spans="1:73" ht="15.75" customHeight="1" x14ac:dyDescent="0.4">
      <c r="A11" s="27" t="s">
        <v>313</v>
      </c>
      <c r="T11" s="27"/>
      <c r="U11" s="27"/>
      <c r="V11" s="836" t="s">
        <v>602</v>
      </c>
      <c r="W11" s="870" t="s">
        <v>29</v>
      </c>
      <c r="X11" s="824" t="s">
        <v>43</v>
      </c>
      <c r="Y11" s="824"/>
      <c r="Z11" s="824"/>
      <c r="AA11" s="18" t="s">
        <v>427</v>
      </c>
      <c r="AB11" s="1069">
        <f>所得!E12</f>
        <v>0</v>
      </c>
      <c r="AC11" s="1070"/>
      <c r="AD11" s="1070"/>
      <c r="AE11" s="1070"/>
      <c r="AF11" s="1070"/>
      <c r="AG11" s="1070"/>
      <c r="AH11" s="1070"/>
      <c r="AI11" s="1071"/>
      <c r="AM11" s="1" t="s">
        <v>592</v>
      </c>
      <c r="AR11" s="281"/>
      <c r="AS11" s="281"/>
      <c r="AT11" s="281"/>
      <c r="AU11" s="281"/>
      <c r="AV11" s="281"/>
      <c r="AW11" s="281"/>
      <c r="AX11" s="281"/>
      <c r="AY11" s="281"/>
      <c r="AZ11" s="281"/>
      <c r="BA11" s="281"/>
      <c r="BB11" s="281"/>
      <c r="BC11" s="281"/>
      <c r="BD11" s="281"/>
      <c r="BE11" s="281"/>
      <c r="BF11" s="281"/>
      <c r="BG11" s="281"/>
      <c r="BH11" s="281"/>
      <c r="BI11" s="281"/>
      <c r="BJ11" s="281"/>
      <c r="BK11" s="281"/>
      <c r="BL11" s="281"/>
      <c r="BM11" s="281"/>
      <c r="BN11" s="281"/>
      <c r="BO11" s="281"/>
      <c r="BP11" s="281"/>
      <c r="BQ11" s="281"/>
      <c r="BR11" s="281"/>
      <c r="BS11" s="281"/>
      <c r="BT11" s="2"/>
      <c r="BU11" s="2"/>
    </row>
    <row r="12" spans="1:73" ht="15.75" customHeight="1" x14ac:dyDescent="0.4">
      <c r="A12" s="1130" t="str">
        <f>IF(所得!C3=1,"",VLOOKUP(所得!C3,data!A1:H6,8))</f>
        <v/>
      </c>
      <c r="B12" s="1131"/>
      <c r="C12" s="1131"/>
      <c r="D12" s="1131"/>
      <c r="E12" s="1131"/>
      <c r="F12" s="1131"/>
      <c r="G12" s="1131"/>
      <c r="H12" s="1131"/>
      <c r="I12" s="1131"/>
      <c r="J12" s="1131"/>
      <c r="K12" s="1131"/>
      <c r="L12" s="1131"/>
      <c r="M12" s="1131"/>
      <c r="N12" s="1131"/>
      <c r="O12" s="1131"/>
      <c r="P12" s="1131"/>
      <c r="Q12" s="1131"/>
      <c r="R12" s="1131"/>
      <c r="S12" s="1132"/>
      <c r="T12" s="27"/>
      <c r="U12" s="27"/>
      <c r="V12" s="837"/>
      <c r="W12" s="871"/>
      <c r="X12" s="818" t="s">
        <v>44</v>
      </c>
      <c r="Y12" s="818"/>
      <c r="Z12" s="818"/>
      <c r="AA12" s="28" t="s">
        <v>426</v>
      </c>
      <c r="AB12" s="905">
        <f>所得!E13</f>
        <v>0</v>
      </c>
      <c r="AC12" s="906"/>
      <c r="AD12" s="906"/>
      <c r="AE12" s="906"/>
      <c r="AF12" s="906"/>
      <c r="AG12" s="906"/>
      <c r="AH12" s="906"/>
      <c r="AI12" s="907"/>
      <c r="AP12" s="283"/>
      <c r="AR12" s="285"/>
      <c r="AS12" s="281"/>
    </row>
    <row r="13" spans="1:73" ht="15.75" customHeight="1" x14ac:dyDescent="0.4">
      <c r="A13" s="1133"/>
      <c r="B13" s="1134"/>
      <c r="C13" s="1134"/>
      <c r="D13" s="1134"/>
      <c r="E13" s="1134"/>
      <c r="F13" s="1134"/>
      <c r="G13" s="1134"/>
      <c r="H13" s="1134"/>
      <c r="I13" s="1134"/>
      <c r="J13" s="1134"/>
      <c r="K13" s="1134"/>
      <c r="L13" s="1134"/>
      <c r="M13" s="1134"/>
      <c r="N13" s="1134"/>
      <c r="O13" s="1134"/>
      <c r="P13" s="1134"/>
      <c r="Q13" s="1134"/>
      <c r="R13" s="1134"/>
      <c r="S13" s="1135"/>
      <c r="T13" s="27"/>
      <c r="U13" s="27"/>
      <c r="V13" s="837"/>
      <c r="W13" s="818" t="s">
        <v>156</v>
      </c>
      <c r="X13" s="818"/>
      <c r="Y13" s="818"/>
      <c r="Z13" s="818"/>
      <c r="AA13" s="28" t="s">
        <v>425</v>
      </c>
      <c r="AB13" s="905">
        <f>所得!E14</f>
        <v>0</v>
      </c>
      <c r="AC13" s="906"/>
      <c r="AD13" s="906"/>
      <c r="AE13" s="906"/>
      <c r="AF13" s="906"/>
      <c r="AG13" s="906"/>
      <c r="AH13" s="906"/>
      <c r="AI13" s="907"/>
      <c r="AQ13" s="286"/>
      <c r="AR13" s="287"/>
      <c r="AS13" s="281"/>
    </row>
    <row r="14" spans="1:73" ht="15.75" customHeight="1" x14ac:dyDescent="0.4">
      <c r="A14" s="27" t="s">
        <v>605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837"/>
      <c r="W14" s="818" t="s">
        <v>388</v>
      </c>
      <c r="X14" s="818"/>
      <c r="Y14" s="818"/>
      <c r="Z14" s="818"/>
      <c r="AA14" s="28" t="s">
        <v>424</v>
      </c>
      <c r="AB14" s="905">
        <f>所得!E15</f>
        <v>0</v>
      </c>
      <c r="AC14" s="906"/>
      <c r="AD14" s="906"/>
      <c r="AE14" s="906"/>
      <c r="AF14" s="906"/>
      <c r="AG14" s="906"/>
      <c r="AH14" s="906"/>
      <c r="AI14" s="907"/>
      <c r="AQ14" s="285"/>
      <c r="AR14" s="281"/>
      <c r="AS14" s="281"/>
    </row>
    <row r="15" spans="1:73" ht="15.75" customHeight="1" x14ac:dyDescent="0.4">
      <c r="A15" s="887" t="s">
        <v>428</v>
      </c>
      <c r="B15" s="888"/>
      <c r="C15" s="889"/>
      <c r="D15" s="842" t="s">
        <v>193</v>
      </c>
      <c r="E15" s="839"/>
      <c r="F15" s="839"/>
      <c r="G15" s="839"/>
      <c r="H15" s="839"/>
      <c r="I15" s="839"/>
      <c r="J15" s="839"/>
      <c r="K15" s="839"/>
      <c r="L15" s="839" t="s">
        <v>181</v>
      </c>
      <c r="M15" s="839"/>
      <c r="N15" s="839"/>
      <c r="O15" s="839"/>
      <c r="P15" s="839"/>
      <c r="Q15" s="839"/>
      <c r="R15" s="839"/>
      <c r="S15" s="885"/>
      <c r="T15" s="27"/>
      <c r="U15" s="27"/>
      <c r="V15" s="837"/>
      <c r="W15" s="818" t="s">
        <v>3</v>
      </c>
      <c r="X15" s="818"/>
      <c r="Y15" s="818"/>
      <c r="Z15" s="818"/>
      <c r="AA15" s="28" t="s">
        <v>423</v>
      </c>
      <c r="AB15" s="905">
        <f>所得!E16</f>
        <v>0</v>
      </c>
      <c r="AC15" s="906"/>
      <c r="AD15" s="906"/>
      <c r="AE15" s="906"/>
      <c r="AF15" s="906"/>
      <c r="AG15" s="906"/>
      <c r="AH15" s="906"/>
      <c r="AI15" s="907"/>
    </row>
    <row r="16" spans="1:73" ht="15.75" customHeight="1" x14ac:dyDescent="0.4">
      <c r="A16" s="890"/>
      <c r="B16" s="891"/>
      <c r="C16" s="892"/>
      <c r="D16" s="886" t="str">
        <f>IF(物的!C6="",物的!C9,物的!C9&amp;","&amp;物的!C6)</f>
        <v/>
      </c>
      <c r="E16" s="831"/>
      <c r="F16" s="831"/>
      <c r="G16" s="831"/>
      <c r="H16" s="831"/>
      <c r="I16" s="831"/>
      <c r="J16" s="831"/>
      <c r="K16" s="831"/>
      <c r="L16" s="869">
        <f>物的!D9+物的!D6</f>
        <v>0</v>
      </c>
      <c r="M16" s="869"/>
      <c r="N16" s="869"/>
      <c r="O16" s="869"/>
      <c r="P16" s="869"/>
      <c r="Q16" s="869"/>
      <c r="R16" s="869"/>
      <c r="S16" s="879"/>
      <c r="T16" s="27"/>
      <c r="U16" s="27"/>
      <c r="V16" s="837"/>
      <c r="W16" s="818" t="s">
        <v>4</v>
      </c>
      <c r="X16" s="818"/>
      <c r="Y16" s="818"/>
      <c r="Z16" s="818"/>
      <c r="AA16" s="28" t="s">
        <v>419</v>
      </c>
      <c r="AB16" s="905">
        <f>所得!E8</f>
        <v>0</v>
      </c>
      <c r="AC16" s="906"/>
      <c r="AD16" s="906"/>
      <c r="AE16" s="906"/>
      <c r="AF16" s="906"/>
      <c r="AG16" s="906"/>
      <c r="AH16" s="906"/>
      <c r="AI16" s="907"/>
    </row>
    <row r="17" spans="1:69" ht="15.75" customHeight="1" x14ac:dyDescent="0.4">
      <c r="A17" s="890"/>
      <c r="B17" s="891"/>
      <c r="C17" s="892"/>
      <c r="D17" s="886">
        <f>IF(物的!C7="",物的!C4,物的!C4&amp;","&amp;物的!C7)</f>
        <v>0</v>
      </c>
      <c r="E17" s="831"/>
      <c r="F17" s="831"/>
      <c r="G17" s="831"/>
      <c r="H17" s="831"/>
      <c r="I17" s="831"/>
      <c r="J17" s="831"/>
      <c r="K17" s="831"/>
      <c r="L17" s="869">
        <f>物的!D4+物的!D7</f>
        <v>0</v>
      </c>
      <c r="M17" s="869"/>
      <c r="N17" s="869"/>
      <c r="O17" s="869"/>
      <c r="P17" s="869"/>
      <c r="Q17" s="869"/>
      <c r="R17" s="869"/>
      <c r="S17" s="879"/>
      <c r="T17" s="27"/>
      <c r="U17" s="27"/>
      <c r="V17" s="837"/>
      <c r="W17" s="871" t="s">
        <v>2</v>
      </c>
      <c r="X17" s="818" t="s">
        <v>42</v>
      </c>
      <c r="Y17" s="818"/>
      <c r="Z17" s="818"/>
      <c r="AA17" s="28" t="s">
        <v>418</v>
      </c>
      <c r="AB17" s="905">
        <f>所得!E18</f>
        <v>0</v>
      </c>
      <c r="AC17" s="906"/>
      <c r="AD17" s="906"/>
      <c r="AE17" s="906"/>
      <c r="AF17" s="906"/>
      <c r="AG17" s="906"/>
      <c r="AH17" s="906"/>
      <c r="AI17" s="907"/>
    </row>
    <row r="18" spans="1:69" ht="15.75" customHeight="1" x14ac:dyDescent="0.4">
      <c r="A18" s="890"/>
      <c r="B18" s="891"/>
      <c r="C18" s="892"/>
      <c r="D18" s="886">
        <f>IF(物的!C8="",物的!C5,物的!C5&amp;","&amp;物的!C8)</f>
        <v>0</v>
      </c>
      <c r="E18" s="831"/>
      <c r="F18" s="831"/>
      <c r="G18" s="831"/>
      <c r="H18" s="831"/>
      <c r="I18" s="831"/>
      <c r="J18" s="831"/>
      <c r="K18" s="831"/>
      <c r="L18" s="869">
        <f>物的!D5+物的!D8</f>
        <v>0</v>
      </c>
      <c r="M18" s="869"/>
      <c r="N18" s="869"/>
      <c r="O18" s="869"/>
      <c r="P18" s="869"/>
      <c r="Q18" s="869"/>
      <c r="R18" s="869"/>
      <c r="S18" s="879"/>
      <c r="T18" s="27"/>
      <c r="U18" s="27"/>
      <c r="V18" s="837"/>
      <c r="W18" s="871"/>
      <c r="X18" s="818" t="s">
        <v>168</v>
      </c>
      <c r="Y18" s="818"/>
      <c r="Z18" s="818"/>
      <c r="AA18" s="28" t="s">
        <v>415</v>
      </c>
      <c r="AB18" s="807">
        <f>所得!E19</f>
        <v>0</v>
      </c>
      <c r="AC18" s="808"/>
      <c r="AD18" s="808"/>
      <c r="AE18" s="808"/>
      <c r="AF18" s="808"/>
      <c r="AG18" s="808"/>
      <c r="AH18" s="808"/>
      <c r="AI18" s="809"/>
      <c r="AQ18" s="285"/>
      <c r="AR18" s="281"/>
      <c r="AS18" s="281"/>
    </row>
    <row r="19" spans="1:69" ht="15.75" customHeight="1" x14ac:dyDescent="0.4">
      <c r="A19" s="893"/>
      <c r="B19" s="894"/>
      <c r="C19" s="895"/>
      <c r="D19" s="902" t="s">
        <v>129</v>
      </c>
      <c r="E19" s="902"/>
      <c r="F19" s="902"/>
      <c r="G19" s="902"/>
      <c r="H19" s="902"/>
      <c r="I19" s="902"/>
      <c r="J19" s="902"/>
      <c r="K19" s="902"/>
      <c r="L19" s="903">
        <f>SUM(L16:S18)</f>
        <v>0</v>
      </c>
      <c r="M19" s="903"/>
      <c r="N19" s="903"/>
      <c r="O19" s="903"/>
      <c r="P19" s="903"/>
      <c r="Q19" s="903"/>
      <c r="R19" s="903"/>
      <c r="S19" s="904"/>
      <c r="T19" s="27"/>
      <c r="U19" s="27"/>
      <c r="V19" s="837"/>
      <c r="W19" s="871"/>
      <c r="X19" s="818" t="s">
        <v>56</v>
      </c>
      <c r="Y19" s="818"/>
      <c r="Z19" s="818"/>
      <c r="AA19" s="28" t="s">
        <v>414</v>
      </c>
      <c r="AB19" s="807">
        <f>所得!E20</f>
        <v>0</v>
      </c>
      <c r="AC19" s="808"/>
      <c r="AD19" s="808"/>
      <c r="AE19" s="808"/>
      <c r="AF19" s="808"/>
      <c r="AG19" s="808"/>
      <c r="AH19" s="808"/>
      <c r="AI19" s="809"/>
      <c r="AR19" s="286"/>
      <c r="AS19" s="285"/>
    </row>
    <row r="20" spans="1:69" ht="15.75" customHeight="1" x14ac:dyDescent="0.4">
      <c r="A20" s="911" t="s">
        <v>422</v>
      </c>
      <c r="B20" s="912"/>
      <c r="C20" s="912"/>
      <c r="D20" s="811" t="s">
        <v>421</v>
      </c>
      <c r="E20" s="811"/>
      <c r="F20" s="811"/>
      <c r="G20" s="811"/>
      <c r="H20" s="811"/>
      <c r="I20" s="811"/>
      <c r="J20" s="811"/>
      <c r="K20" s="811"/>
      <c r="L20" s="811" t="s">
        <v>420</v>
      </c>
      <c r="M20" s="811"/>
      <c r="N20" s="811"/>
      <c r="O20" s="811"/>
      <c r="P20" s="811"/>
      <c r="Q20" s="811"/>
      <c r="R20" s="811"/>
      <c r="S20" s="947"/>
      <c r="T20" s="27"/>
      <c r="U20" s="27"/>
      <c r="V20" s="837"/>
      <c r="W20" s="871" t="s">
        <v>174</v>
      </c>
      <c r="X20" s="818" t="s">
        <v>173</v>
      </c>
      <c r="Y20" s="818"/>
      <c r="Z20" s="818"/>
      <c r="AA20" s="28" t="s">
        <v>412</v>
      </c>
      <c r="AB20" s="807">
        <f>所得!E22</f>
        <v>0</v>
      </c>
      <c r="AC20" s="808"/>
      <c r="AD20" s="808"/>
      <c r="AE20" s="808"/>
      <c r="AF20" s="808"/>
      <c r="AG20" s="808"/>
      <c r="AH20" s="808"/>
      <c r="AI20" s="809"/>
      <c r="AO20" s="281"/>
      <c r="AP20" s="283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281"/>
      <c r="BC20" s="281"/>
    </row>
    <row r="21" spans="1:69" ht="15.75" customHeight="1" x14ac:dyDescent="0.4">
      <c r="A21" s="913"/>
      <c r="B21" s="914"/>
      <c r="C21" s="914"/>
      <c r="D21" s="869">
        <f>物的!F22</f>
        <v>0</v>
      </c>
      <c r="E21" s="869"/>
      <c r="F21" s="869"/>
      <c r="G21" s="869"/>
      <c r="H21" s="869"/>
      <c r="I21" s="869"/>
      <c r="J21" s="869"/>
      <c r="K21" s="869"/>
      <c r="L21" s="869">
        <f>物的!F23</f>
        <v>0</v>
      </c>
      <c r="M21" s="869"/>
      <c r="N21" s="869"/>
      <c r="O21" s="869"/>
      <c r="P21" s="869"/>
      <c r="Q21" s="869"/>
      <c r="R21" s="869"/>
      <c r="S21" s="879"/>
      <c r="T21" s="27"/>
      <c r="U21" s="27"/>
      <c r="V21" s="837"/>
      <c r="W21" s="871"/>
      <c r="X21" s="818" t="s">
        <v>172</v>
      </c>
      <c r="Y21" s="818"/>
      <c r="Z21" s="818"/>
      <c r="AA21" s="28" t="s">
        <v>411</v>
      </c>
      <c r="AB21" s="807">
        <f>所得!E23</f>
        <v>0</v>
      </c>
      <c r="AC21" s="808"/>
      <c r="AD21" s="808"/>
      <c r="AE21" s="808"/>
      <c r="AF21" s="808"/>
      <c r="AG21" s="808"/>
      <c r="AH21" s="808"/>
      <c r="AI21" s="809"/>
      <c r="AO21" s="281"/>
      <c r="AP21" s="283"/>
      <c r="AR21" s="281"/>
      <c r="AS21" s="281"/>
      <c r="AT21" s="281"/>
      <c r="AU21" s="281"/>
      <c r="AV21" s="281"/>
      <c r="AW21" s="281"/>
      <c r="AX21" s="281"/>
      <c r="AY21" s="281"/>
      <c r="AZ21" s="281"/>
      <c r="BA21" s="281"/>
      <c r="BB21" s="281"/>
      <c r="BC21" s="281"/>
    </row>
    <row r="22" spans="1:69" ht="15.75" customHeight="1" x14ac:dyDescent="0.4">
      <c r="A22" s="913"/>
      <c r="B22" s="914"/>
      <c r="C22" s="914"/>
      <c r="D22" s="829" t="s">
        <v>417</v>
      </c>
      <c r="E22" s="829"/>
      <c r="F22" s="829"/>
      <c r="G22" s="829"/>
      <c r="H22" s="829"/>
      <c r="I22" s="829"/>
      <c r="J22" s="829"/>
      <c r="K22" s="829"/>
      <c r="L22" s="829" t="s">
        <v>416</v>
      </c>
      <c r="M22" s="829"/>
      <c r="N22" s="829"/>
      <c r="O22" s="829"/>
      <c r="P22" s="829"/>
      <c r="Q22" s="829"/>
      <c r="R22" s="829"/>
      <c r="S22" s="884"/>
      <c r="T22" s="27"/>
      <c r="U22" s="27"/>
      <c r="V22" s="838"/>
      <c r="W22" s="830" t="s">
        <v>171</v>
      </c>
      <c r="X22" s="830"/>
      <c r="Y22" s="830"/>
      <c r="Z22" s="830"/>
      <c r="AA22" s="29" t="s">
        <v>401</v>
      </c>
      <c r="AB22" s="812">
        <f>所得!E24</f>
        <v>0</v>
      </c>
      <c r="AC22" s="813"/>
      <c r="AD22" s="813"/>
      <c r="AE22" s="813"/>
      <c r="AF22" s="813"/>
      <c r="AG22" s="813"/>
      <c r="AH22" s="813"/>
      <c r="AI22" s="814"/>
      <c r="AO22" s="281"/>
      <c r="AP22" s="288"/>
      <c r="AR22" s="281"/>
      <c r="AS22" s="281"/>
      <c r="AT22" s="289"/>
      <c r="AU22" s="281"/>
      <c r="AV22" s="289"/>
      <c r="AW22" s="281"/>
      <c r="AX22" s="287"/>
      <c r="AY22" s="281"/>
      <c r="AZ22" s="289"/>
      <c r="BA22" s="281"/>
      <c r="BB22" s="281"/>
      <c r="BC22" s="281"/>
    </row>
    <row r="23" spans="1:69" ht="15.75" customHeight="1" x14ac:dyDescent="0.4">
      <c r="A23" s="913"/>
      <c r="B23" s="914"/>
      <c r="C23" s="914"/>
      <c r="D23" s="869">
        <f>物的!F24</f>
        <v>0</v>
      </c>
      <c r="E23" s="869"/>
      <c r="F23" s="869"/>
      <c r="G23" s="869"/>
      <c r="H23" s="869"/>
      <c r="I23" s="869"/>
      <c r="J23" s="869"/>
      <c r="K23" s="869"/>
      <c r="L23" s="869">
        <f>物的!F25</f>
        <v>0</v>
      </c>
      <c r="M23" s="869"/>
      <c r="N23" s="869"/>
      <c r="O23" s="869"/>
      <c r="P23" s="869"/>
      <c r="Q23" s="869"/>
      <c r="R23" s="869"/>
      <c r="S23" s="879"/>
      <c r="T23" s="27"/>
      <c r="U23" s="27"/>
      <c r="V23" s="918" t="s">
        <v>603</v>
      </c>
      <c r="W23" s="908" t="s">
        <v>29</v>
      </c>
      <c r="X23" s="822" t="s">
        <v>43</v>
      </c>
      <c r="Y23" s="822"/>
      <c r="Z23" s="822"/>
      <c r="AA23" s="30" t="s">
        <v>399</v>
      </c>
      <c r="AB23" s="815">
        <f>所得!I12</f>
        <v>0</v>
      </c>
      <c r="AC23" s="816"/>
      <c r="AD23" s="816"/>
      <c r="AE23" s="816"/>
      <c r="AF23" s="816"/>
      <c r="AG23" s="816"/>
      <c r="AH23" s="816"/>
      <c r="AI23" s="817"/>
      <c r="AO23" s="281"/>
      <c r="AP23" s="288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281"/>
      <c r="BC23" s="289"/>
    </row>
    <row r="24" spans="1:69" ht="15.75" customHeight="1" x14ac:dyDescent="0.4">
      <c r="A24" s="913"/>
      <c r="B24" s="914"/>
      <c r="C24" s="914"/>
      <c r="D24" s="829" t="s">
        <v>413</v>
      </c>
      <c r="E24" s="829"/>
      <c r="F24" s="829"/>
      <c r="G24" s="829"/>
      <c r="H24" s="829"/>
      <c r="I24" s="829"/>
      <c r="J24" s="829"/>
      <c r="K24" s="829"/>
      <c r="L24" s="873"/>
      <c r="M24" s="874"/>
      <c r="N24" s="874"/>
      <c r="O24" s="874"/>
      <c r="P24" s="874"/>
      <c r="Q24" s="874"/>
      <c r="R24" s="874"/>
      <c r="S24" s="875"/>
      <c r="T24" s="27"/>
      <c r="U24" s="27"/>
      <c r="V24" s="919"/>
      <c r="W24" s="871"/>
      <c r="X24" s="818" t="s">
        <v>44</v>
      </c>
      <c r="Y24" s="818"/>
      <c r="Z24" s="818"/>
      <c r="AA24" s="28" t="s">
        <v>394</v>
      </c>
      <c r="AB24" s="807">
        <f>所得!I13</f>
        <v>0</v>
      </c>
      <c r="AC24" s="808"/>
      <c r="AD24" s="808"/>
      <c r="AE24" s="808"/>
      <c r="AF24" s="808"/>
      <c r="AG24" s="808"/>
      <c r="AH24" s="808"/>
      <c r="AI24" s="809"/>
      <c r="AO24" s="281"/>
      <c r="AP24" s="288"/>
      <c r="AR24" s="281"/>
      <c r="AS24" s="281"/>
      <c r="AT24" s="281"/>
      <c r="AU24" s="281"/>
      <c r="AV24" s="281"/>
      <c r="AW24" s="281"/>
      <c r="AX24" s="281"/>
      <c r="AY24" s="281"/>
      <c r="AZ24" s="281"/>
      <c r="BA24" s="281"/>
      <c r="BB24" s="281"/>
      <c r="BC24" s="281"/>
    </row>
    <row r="25" spans="1:69" ht="15.75" customHeight="1" x14ac:dyDescent="0.4">
      <c r="A25" s="915"/>
      <c r="B25" s="916"/>
      <c r="C25" s="916"/>
      <c r="D25" s="917">
        <f>物的!F26</f>
        <v>0</v>
      </c>
      <c r="E25" s="917"/>
      <c r="F25" s="917"/>
      <c r="G25" s="917"/>
      <c r="H25" s="917"/>
      <c r="I25" s="917"/>
      <c r="J25" s="917"/>
      <c r="K25" s="917"/>
      <c r="L25" s="876"/>
      <c r="M25" s="877"/>
      <c r="N25" s="877"/>
      <c r="O25" s="877"/>
      <c r="P25" s="877"/>
      <c r="Q25" s="877"/>
      <c r="R25" s="877"/>
      <c r="S25" s="878"/>
      <c r="T25" s="27"/>
      <c r="U25" s="27"/>
      <c r="V25" s="919"/>
      <c r="W25" s="818" t="s">
        <v>156</v>
      </c>
      <c r="X25" s="818"/>
      <c r="Y25" s="818"/>
      <c r="Z25" s="818"/>
      <c r="AA25" s="28" t="s">
        <v>391</v>
      </c>
      <c r="AB25" s="807">
        <f>所得!I14</f>
        <v>0</v>
      </c>
      <c r="AC25" s="808"/>
      <c r="AD25" s="808"/>
      <c r="AE25" s="808"/>
      <c r="AF25" s="808"/>
      <c r="AG25" s="808"/>
      <c r="AH25" s="808"/>
      <c r="AI25" s="809"/>
      <c r="AO25" s="281"/>
      <c r="AP25" s="288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281"/>
      <c r="BC25" s="281"/>
    </row>
    <row r="26" spans="1:69" ht="15.75" customHeight="1" x14ac:dyDescent="0.4">
      <c r="A26" s="921" t="s">
        <v>404</v>
      </c>
      <c r="B26" s="922"/>
      <c r="C26" s="922"/>
      <c r="D26" s="839" t="s">
        <v>403</v>
      </c>
      <c r="E26" s="839"/>
      <c r="F26" s="839"/>
      <c r="G26" s="839"/>
      <c r="H26" s="839"/>
      <c r="I26" s="839"/>
      <c r="J26" s="839"/>
      <c r="K26" s="839"/>
      <c r="L26" s="839" t="s">
        <v>402</v>
      </c>
      <c r="M26" s="839"/>
      <c r="N26" s="839"/>
      <c r="O26" s="839"/>
      <c r="P26" s="839"/>
      <c r="Q26" s="839"/>
      <c r="R26" s="839"/>
      <c r="S26" s="885"/>
      <c r="T26" s="34"/>
      <c r="U26" s="27"/>
      <c r="V26" s="919"/>
      <c r="W26" s="818" t="s">
        <v>388</v>
      </c>
      <c r="X26" s="818"/>
      <c r="Y26" s="818"/>
      <c r="Z26" s="818"/>
      <c r="AA26" s="28" t="s">
        <v>387</v>
      </c>
      <c r="AB26" s="807">
        <f>所得!I15</f>
        <v>0</v>
      </c>
      <c r="AC26" s="808"/>
      <c r="AD26" s="808"/>
      <c r="AE26" s="808"/>
      <c r="AF26" s="808"/>
      <c r="AG26" s="808"/>
      <c r="AH26" s="808"/>
      <c r="AI26" s="809"/>
      <c r="AO26" s="281"/>
      <c r="AP26" s="288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281"/>
      <c r="BC26" s="281"/>
    </row>
    <row r="27" spans="1:69" ht="15.75" customHeight="1" x14ac:dyDescent="0.4">
      <c r="A27" s="923"/>
      <c r="B27" s="841"/>
      <c r="C27" s="841"/>
      <c r="D27" s="928">
        <f>物的!F30</f>
        <v>0</v>
      </c>
      <c r="E27" s="928"/>
      <c r="F27" s="928"/>
      <c r="G27" s="928"/>
      <c r="H27" s="928"/>
      <c r="I27" s="928"/>
      <c r="J27" s="928"/>
      <c r="K27" s="928"/>
      <c r="L27" s="928">
        <f>物的!F31</f>
        <v>0</v>
      </c>
      <c r="M27" s="928"/>
      <c r="N27" s="928"/>
      <c r="O27" s="928"/>
      <c r="P27" s="928"/>
      <c r="Q27" s="928"/>
      <c r="R27" s="928"/>
      <c r="S27" s="1072"/>
      <c r="T27" s="27"/>
      <c r="U27" s="27"/>
      <c r="V27" s="919"/>
      <c r="W27" s="818" t="s">
        <v>3</v>
      </c>
      <c r="X27" s="818"/>
      <c r="Y27" s="818"/>
      <c r="Z27" s="818"/>
      <c r="AA27" s="28" t="s">
        <v>385</v>
      </c>
      <c r="AB27" s="807">
        <f>所得!I16</f>
        <v>0</v>
      </c>
      <c r="AC27" s="808"/>
      <c r="AD27" s="808"/>
      <c r="AE27" s="808"/>
      <c r="AF27" s="808"/>
      <c r="AG27" s="808"/>
      <c r="AH27" s="808"/>
      <c r="AI27" s="809"/>
      <c r="AO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</row>
    <row r="28" spans="1:69" ht="15.75" customHeight="1" x14ac:dyDescent="0.4">
      <c r="A28" s="911" t="s">
        <v>398</v>
      </c>
      <c r="B28" s="936"/>
      <c r="C28" s="936"/>
      <c r="D28" s="811" t="s">
        <v>397</v>
      </c>
      <c r="E28" s="811"/>
      <c r="F28" s="811"/>
      <c r="G28" s="811"/>
      <c r="H28" s="951" t="s">
        <v>396</v>
      </c>
      <c r="I28" s="952"/>
      <c r="J28" s="953"/>
      <c r="K28" s="822" t="s">
        <v>395</v>
      </c>
      <c r="L28" s="822"/>
      <c r="M28" s="822"/>
      <c r="N28" s="822"/>
      <c r="O28" s="822"/>
      <c r="P28" s="822" t="s">
        <v>343</v>
      </c>
      <c r="Q28" s="822"/>
      <c r="R28" s="822"/>
      <c r="S28" s="823"/>
      <c r="T28" s="27"/>
      <c r="U28" s="27"/>
      <c r="V28" s="919"/>
      <c r="W28" s="818" t="s">
        <v>4</v>
      </c>
      <c r="X28" s="818"/>
      <c r="Y28" s="818"/>
      <c r="Z28" s="818"/>
      <c r="AA28" s="28" t="s">
        <v>381</v>
      </c>
      <c r="AB28" s="810">
        <f>所得!I8-calc!B18</f>
        <v>0</v>
      </c>
      <c r="AC28" s="808"/>
      <c r="AD28" s="808"/>
      <c r="AE28" s="808"/>
      <c r="AF28" s="808"/>
      <c r="AG28" s="808"/>
      <c r="AH28" s="808"/>
      <c r="AI28" s="809"/>
      <c r="AO28" s="281"/>
      <c r="AP28" s="283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281"/>
      <c r="BC28" s="281"/>
    </row>
    <row r="29" spans="1:69" ht="15.75" customHeight="1" x14ac:dyDescent="0.4">
      <c r="A29" s="937"/>
      <c r="B29" s="938"/>
      <c r="C29" s="938"/>
      <c r="D29" s="939" t="str">
        <f>CHOOSE(calc!Y2,"",data!I3,data!I4,data!I5,data!I6)</f>
        <v/>
      </c>
      <c r="E29" s="939"/>
      <c r="F29" s="939"/>
      <c r="G29" s="939"/>
      <c r="H29" s="945" t="s">
        <v>393</v>
      </c>
      <c r="I29" s="946"/>
      <c r="J29" s="31"/>
      <c r="K29" s="32" t="s">
        <v>392</v>
      </c>
      <c r="L29" s="935">
        <f>人的!J3</f>
        <v>0</v>
      </c>
      <c r="M29" s="935"/>
      <c r="N29" s="935"/>
      <c r="O29" s="935"/>
      <c r="P29" s="33" t="str">
        <f>IF(人的!$K$4=1,"",VLOOKUP(人的!$K$4,data!A2:J6,10))</f>
        <v/>
      </c>
      <c r="Q29" s="259" t="str">
        <f>IF(人的!$M$4=1,"",VLOOKUP(人的!$M$4,data!A1:K10,11))</f>
        <v/>
      </c>
      <c r="R29" s="909" t="str">
        <f>IF(人的!H4=1,"",VLOOKUP(人的!H4,data!A1:L3,12))</f>
        <v/>
      </c>
      <c r="S29" s="910"/>
      <c r="T29" s="27"/>
      <c r="U29" s="27"/>
      <c r="V29" s="919"/>
      <c r="W29" s="871" t="s">
        <v>2</v>
      </c>
      <c r="X29" s="818" t="s">
        <v>42</v>
      </c>
      <c r="Y29" s="818"/>
      <c r="Z29" s="818"/>
      <c r="AA29" s="28" t="s">
        <v>379</v>
      </c>
      <c r="AB29" s="807">
        <f>所得!I18</f>
        <v>0</v>
      </c>
      <c r="AC29" s="808"/>
      <c r="AD29" s="808"/>
      <c r="AE29" s="808"/>
      <c r="AF29" s="808"/>
      <c r="AG29" s="808"/>
      <c r="AH29" s="808"/>
      <c r="AI29" s="809"/>
    </row>
    <row r="30" spans="1:69" ht="15.75" customHeight="1" x14ac:dyDescent="0.4">
      <c r="A30" s="930" t="s">
        <v>390</v>
      </c>
      <c r="B30" s="931"/>
      <c r="C30" s="931"/>
      <c r="D30" s="872" t="s">
        <v>389</v>
      </c>
      <c r="E30" s="872"/>
      <c r="F30" s="948">
        <f>人的!$D$7</f>
        <v>0</v>
      </c>
      <c r="G30" s="948"/>
      <c r="H30" s="948"/>
      <c r="I30" s="948"/>
      <c r="J30" s="948"/>
      <c r="K30" s="948"/>
      <c r="L30" s="948"/>
      <c r="M30" s="824" t="s">
        <v>10</v>
      </c>
      <c r="N30" s="824"/>
      <c r="O30" s="824"/>
      <c r="P30" s="824" t="s">
        <v>343</v>
      </c>
      <c r="Q30" s="824"/>
      <c r="R30" s="824"/>
      <c r="S30" s="929"/>
      <c r="T30" s="27"/>
      <c r="U30" s="27"/>
      <c r="V30" s="919"/>
      <c r="W30" s="871"/>
      <c r="X30" s="818" t="s">
        <v>168</v>
      </c>
      <c r="Y30" s="818"/>
      <c r="Z30" s="818"/>
      <c r="AA30" s="28" t="s">
        <v>373</v>
      </c>
      <c r="AB30" s="807">
        <f>所得!I19</f>
        <v>0</v>
      </c>
      <c r="AC30" s="808"/>
      <c r="AD30" s="808"/>
      <c r="AE30" s="808"/>
      <c r="AF30" s="808"/>
      <c r="AG30" s="808"/>
      <c r="AH30" s="808"/>
      <c r="AI30" s="809"/>
    </row>
    <row r="31" spans="1:69" ht="15.75" customHeight="1" x14ac:dyDescent="0.4">
      <c r="A31" s="932"/>
      <c r="B31" s="835"/>
      <c r="C31" s="835"/>
      <c r="D31" s="840" t="s">
        <v>386</v>
      </c>
      <c r="E31" s="840"/>
      <c r="F31" s="831">
        <f>人的!$D$8</f>
        <v>0</v>
      </c>
      <c r="G31" s="831"/>
      <c r="H31" s="831"/>
      <c r="I31" s="831"/>
      <c r="J31" s="831"/>
      <c r="K31" s="831"/>
      <c r="L31" s="831"/>
      <c r="M31" s="33" t="str">
        <f>IF(人的!H7=1,"",VLOOKUP(人的!H7,data!A$1:C$6,3))</f>
        <v/>
      </c>
      <c r="N31" s="924">
        <f>人的!I7</f>
        <v>0</v>
      </c>
      <c r="O31" s="925"/>
      <c r="P31" s="33" t="str">
        <f>IF(人的!K8=1,"",VLOOKUP(人的!K8,data!A$1:J$6,10))</f>
        <v/>
      </c>
      <c r="Q31" s="258" t="str">
        <f>IF(人的!M8=1,"",VLOOKUP(人的!$M$8,data!A$1:K$10,11))</f>
        <v/>
      </c>
      <c r="R31" s="909" t="str">
        <f>IF(人的!H8=1,"",VLOOKUP(人的!H8,data!A$1:L$3,12))</f>
        <v/>
      </c>
      <c r="S31" s="910"/>
      <c r="T31" s="27"/>
      <c r="U31" s="27"/>
      <c r="V31" s="919"/>
      <c r="W31" s="871"/>
      <c r="X31" s="818" t="s">
        <v>56</v>
      </c>
      <c r="Y31" s="818"/>
      <c r="Z31" s="818"/>
      <c r="AA31" s="28" t="s">
        <v>372</v>
      </c>
      <c r="AB31" s="807">
        <f>所得!I20</f>
        <v>0</v>
      </c>
      <c r="AC31" s="808"/>
      <c r="AD31" s="808"/>
      <c r="AE31" s="808"/>
      <c r="AF31" s="808"/>
      <c r="AG31" s="808"/>
      <c r="AH31" s="808"/>
      <c r="AI31" s="809"/>
    </row>
    <row r="32" spans="1:69" ht="15.75" customHeight="1" x14ac:dyDescent="0.4">
      <c r="A32" s="932"/>
      <c r="B32" s="835"/>
      <c r="C32" s="835"/>
      <c r="D32" s="840"/>
      <c r="E32" s="840"/>
      <c r="F32" s="831"/>
      <c r="G32" s="831"/>
      <c r="H32" s="831"/>
      <c r="I32" s="831"/>
      <c r="J32" s="831"/>
      <c r="K32" s="831"/>
      <c r="L32" s="831"/>
      <c r="M32" s="35">
        <f>人的!J7-1</f>
        <v>0</v>
      </c>
      <c r="N32" s="22" t="s">
        <v>336</v>
      </c>
      <c r="O32" s="36">
        <f>人的!K7-1</f>
        <v>0</v>
      </c>
      <c r="P32" s="950" t="s">
        <v>382</v>
      </c>
      <c r="Q32" s="828"/>
      <c r="R32" s="926"/>
      <c r="S32" s="927"/>
      <c r="T32" s="27"/>
      <c r="U32" s="27"/>
      <c r="V32" s="919"/>
      <c r="W32" s="871"/>
      <c r="X32" s="818" t="s">
        <v>362</v>
      </c>
      <c r="Y32" s="818"/>
      <c r="Z32" s="818"/>
      <c r="AA32" s="28" t="s">
        <v>361</v>
      </c>
      <c r="AB32" s="807">
        <f>SUM(AB29:AI31)</f>
        <v>0</v>
      </c>
      <c r="AC32" s="808"/>
      <c r="AD32" s="808"/>
      <c r="AE32" s="808"/>
      <c r="AF32" s="808"/>
      <c r="AG32" s="808"/>
      <c r="AH32" s="808"/>
      <c r="AI32" s="809"/>
      <c r="BH32" s="281"/>
      <c r="BI32" s="281"/>
      <c r="BJ32" s="281"/>
      <c r="BK32" s="281"/>
      <c r="BL32" s="281"/>
      <c r="BM32" s="281"/>
      <c r="BN32" s="281"/>
      <c r="BO32" s="281"/>
      <c r="BP32" s="281"/>
      <c r="BQ32" s="281"/>
    </row>
    <row r="33" spans="1:69" ht="15.75" customHeight="1" x14ac:dyDescent="0.4">
      <c r="A33" s="933"/>
      <c r="B33" s="934"/>
      <c r="C33" s="934"/>
      <c r="D33" s="830" t="s">
        <v>9</v>
      </c>
      <c r="E33" s="830"/>
      <c r="F33" s="944">
        <f>人的!$D$9</f>
        <v>0</v>
      </c>
      <c r="G33" s="944"/>
      <c r="H33" s="944"/>
      <c r="I33" s="944"/>
      <c r="J33" s="944"/>
      <c r="K33" s="944"/>
      <c r="L33" s="944"/>
      <c r="M33" s="830" t="s">
        <v>380</v>
      </c>
      <c r="N33" s="830"/>
      <c r="O33" s="940">
        <f>人的!$F$9</f>
        <v>0</v>
      </c>
      <c r="P33" s="940"/>
      <c r="Q33" s="940"/>
      <c r="R33" s="940"/>
      <c r="S33" s="941"/>
      <c r="T33" s="27"/>
      <c r="U33" s="27"/>
      <c r="V33" s="919"/>
      <c r="W33" s="818" t="s">
        <v>1</v>
      </c>
      <c r="X33" s="818"/>
      <c r="Y33" s="818"/>
      <c r="Z33" s="818"/>
      <c r="AA33" s="28" t="s">
        <v>355</v>
      </c>
      <c r="AB33" s="807">
        <f>総一!H7</f>
        <v>0</v>
      </c>
      <c r="AC33" s="808"/>
      <c r="AD33" s="808"/>
      <c r="AE33" s="808"/>
      <c r="AF33" s="808"/>
      <c r="AG33" s="808"/>
      <c r="AH33" s="808"/>
      <c r="AI33" s="809"/>
      <c r="BH33" s="281"/>
      <c r="BI33" s="281"/>
      <c r="BJ33" s="287"/>
      <c r="BK33" s="287"/>
      <c r="BL33" s="287"/>
      <c r="BM33" s="287"/>
      <c r="BN33" s="287"/>
      <c r="BO33" s="287"/>
      <c r="BP33" s="287"/>
      <c r="BQ33" s="287"/>
    </row>
    <row r="34" spans="1:69" ht="15.75" customHeight="1" x14ac:dyDescent="0.4">
      <c r="A34" s="942" t="s">
        <v>374</v>
      </c>
      <c r="B34" s="37" t="s">
        <v>11</v>
      </c>
      <c r="C34" s="943">
        <f>人的!D13</f>
        <v>0</v>
      </c>
      <c r="D34" s="943"/>
      <c r="E34" s="943"/>
      <c r="F34" s="943"/>
      <c r="G34" s="943"/>
      <c r="H34" s="943"/>
      <c r="I34" s="943"/>
      <c r="J34" s="943"/>
      <c r="K34" s="811" t="s">
        <v>288</v>
      </c>
      <c r="L34" s="811"/>
      <c r="M34" s="822" t="s">
        <v>10</v>
      </c>
      <c r="N34" s="822"/>
      <c r="O34" s="822"/>
      <c r="P34" s="822" t="s">
        <v>343</v>
      </c>
      <c r="Q34" s="822"/>
      <c r="R34" s="822"/>
      <c r="S34" s="823"/>
      <c r="T34" s="27"/>
      <c r="U34" s="27"/>
      <c r="V34" s="920"/>
      <c r="W34" s="902" t="s">
        <v>129</v>
      </c>
      <c r="X34" s="902"/>
      <c r="Y34" s="902"/>
      <c r="Z34" s="902"/>
      <c r="AA34" s="29" t="s">
        <v>353</v>
      </c>
      <c r="AB34" s="812">
        <f>IF(所得!C3=1,SUM(AB32:AI33,AB23:AI28),0)</f>
        <v>0</v>
      </c>
      <c r="AC34" s="813"/>
      <c r="AD34" s="813"/>
      <c r="AE34" s="813"/>
      <c r="AF34" s="813"/>
      <c r="AG34" s="813"/>
      <c r="AH34" s="813"/>
      <c r="AI34" s="814"/>
      <c r="BH34" s="281"/>
      <c r="BI34" s="281"/>
      <c r="BJ34" s="281"/>
      <c r="BK34" s="281"/>
      <c r="BL34" s="281"/>
      <c r="BM34" s="281"/>
      <c r="BN34" s="281"/>
      <c r="BO34" s="281"/>
      <c r="BP34" s="281"/>
      <c r="BQ34" s="281"/>
    </row>
    <row r="35" spans="1:69" ht="15.75" customHeight="1" x14ac:dyDescent="0.4">
      <c r="A35" s="837"/>
      <c r="B35" s="38" t="s">
        <v>8</v>
      </c>
      <c r="C35" s="831">
        <f>人的!D14</f>
        <v>0</v>
      </c>
      <c r="D35" s="831"/>
      <c r="E35" s="831"/>
      <c r="F35" s="831"/>
      <c r="G35" s="831"/>
      <c r="H35" s="831"/>
      <c r="I35" s="831"/>
      <c r="J35" s="831"/>
      <c r="K35" s="831" t="str">
        <f>IF(人的!F15=1,"",VLOOKUP(人的!$F15,data!A$1:M$11,13))</f>
        <v/>
      </c>
      <c r="L35" s="831"/>
      <c r="M35" s="39" t="str">
        <f>IF(人的!H13=1,"",VLOOKUP(人的!H13,data!A$1:C$6,3))</f>
        <v/>
      </c>
      <c r="N35" s="949">
        <f>人的!I13</f>
        <v>0</v>
      </c>
      <c r="O35" s="886"/>
      <c r="P35" s="33" t="str">
        <f>IF(人的!K14=1,"",VLOOKUP(人的!K14,data!A$1:J$6,10))</f>
        <v/>
      </c>
      <c r="Q35" s="258" t="str">
        <f>IF(人的!M14=1,"",VLOOKUP(人的!$M14,data!A$1:K$10,11))</f>
        <v/>
      </c>
      <c r="R35" s="909" t="str">
        <f>IF(人的!H14=1,"",VLOOKUP(人的!H14,data!A$1:L$4,12))</f>
        <v/>
      </c>
      <c r="S35" s="910"/>
      <c r="T35" s="27"/>
      <c r="U35" s="27"/>
      <c r="V35" s="942" t="s">
        <v>604</v>
      </c>
      <c r="W35" s="822" t="s">
        <v>194</v>
      </c>
      <c r="X35" s="822"/>
      <c r="Y35" s="822"/>
      <c r="Z35" s="822"/>
      <c r="AA35" s="30" t="s">
        <v>352</v>
      </c>
      <c r="AB35" s="815">
        <f>控除!C4</f>
        <v>0</v>
      </c>
      <c r="AC35" s="816"/>
      <c r="AD35" s="816"/>
      <c r="AE35" s="816"/>
      <c r="AF35" s="816"/>
      <c r="AG35" s="816"/>
      <c r="AH35" s="816"/>
      <c r="AI35" s="817"/>
      <c r="BH35" s="281"/>
      <c r="BI35" s="281"/>
      <c r="BJ35" s="281"/>
      <c r="BK35" s="281"/>
      <c r="BL35" s="281"/>
      <c r="BM35" s="281"/>
      <c r="BN35" s="281"/>
      <c r="BO35" s="281"/>
      <c r="BP35" s="281"/>
      <c r="BQ35" s="281"/>
    </row>
    <row r="36" spans="1:69" ht="15.75" customHeight="1" x14ac:dyDescent="0.4">
      <c r="A36" s="837"/>
      <c r="B36" s="830" t="s">
        <v>9</v>
      </c>
      <c r="C36" s="830"/>
      <c r="D36" s="944">
        <f>人的!D15</f>
        <v>0</v>
      </c>
      <c r="E36" s="944"/>
      <c r="F36" s="944"/>
      <c r="G36" s="944"/>
      <c r="H36" s="944"/>
      <c r="I36" s="944"/>
      <c r="J36" s="944"/>
      <c r="K36" s="944"/>
      <c r="L36" s="944"/>
      <c r="M36" s="24">
        <f>人的!J13-1</f>
        <v>0</v>
      </c>
      <c r="N36" s="40" t="s">
        <v>285</v>
      </c>
      <c r="O36" s="26">
        <f>人的!K13-1</f>
        <v>0</v>
      </c>
      <c r="P36" s="266" t="s">
        <v>335</v>
      </c>
      <c r="Q36" s="267"/>
      <c r="R36" s="32" t="s">
        <v>578</v>
      </c>
      <c r="S36" s="264"/>
      <c r="T36" s="27"/>
      <c r="U36" s="27"/>
      <c r="V36" s="837"/>
      <c r="W36" s="818" t="s">
        <v>351</v>
      </c>
      <c r="X36" s="818"/>
      <c r="Y36" s="818"/>
      <c r="Z36" s="818"/>
      <c r="AA36" s="28" t="s">
        <v>350</v>
      </c>
      <c r="AB36" s="807">
        <f>控除!C5</f>
        <v>0</v>
      </c>
      <c r="AC36" s="808"/>
      <c r="AD36" s="808"/>
      <c r="AE36" s="808"/>
      <c r="AF36" s="808"/>
      <c r="AG36" s="808"/>
      <c r="AH36" s="808"/>
      <c r="AI36" s="809"/>
      <c r="BH36" s="281"/>
      <c r="BI36" s="281"/>
      <c r="BJ36" s="281"/>
      <c r="BK36" s="281"/>
      <c r="BL36" s="281"/>
      <c r="BM36" s="281"/>
      <c r="BN36" s="281"/>
      <c r="BO36" s="281"/>
      <c r="BP36" s="281"/>
      <c r="BQ36" s="281"/>
    </row>
    <row r="37" spans="1:69" ht="15.75" customHeight="1" x14ac:dyDescent="0.4">
      <c r="A37" s="837"/>
      <c r="B37" s="37" t="s">
        <v>289</v>
      </c>
      <c r="C37" s="943">
        <f>人的!D16</f>
        <v>0</v>
      </c>
      <c r="D37" s="943"/>
      <c r="E37" s="943"/>
      <c r="F37" s="943"/>
      <c r="G37" s="943"/>
      <c r="H37" s="943"/>
      <c r="I37" s="943"/>
      <c r="J37" s="943"/>
      <c r="K37" s="811" t="s">
        <v>288</v>
      </c>
      <c r="L37" s="811"/>
      <c r="M37" s="822" t="s">
        <v>10</v>
      </c>
      <c r="N37" s="822"/>
      <c r="O37" s="822"/>
      <c r="P37" s="824" t="s">
        <v>343</v>
      </c>
      <c r="Q37" s="824"/>
      <c r="R37" s="824"/>
      <c r="S37" s="929"/>
      <c r="T37" s="27"/>
      <c r="U37" s="27"/>
      <c r="V37" s="837"/>
      <c r="W37" s="818" t="s">
        <v>348</v>
      </c>
      <c r="X37" s="818"/>
      <c r="Y37" s="818"/>
      <c r="Z37" s="818"/>
      <c r="AA37" s="28" t="s">
        <v>347</v>
      </c>
      <c r="AB37" s="807">
        <f>控除!C6</f>
        <v>0</v>
      </c>
      <c r="AC37" s="808"/>
      <c r="AD37" s="808"/>
      <c r="AE37" s="808"/>
      <c r="AF37" s="808"/>
      <c r="AG37" s="808"/>
      <c r="AH37" s="808"/>
      <c r="AI37" s="809"/>
      <c r="BH37" s="281"/>
      <c r="BI37" s="281"/>
      <c r="BJ37" s="281"/>
      <c r="BK37" s="281"/>
      <c r="BL37" s="281"/>
      <c r="BM37" s="281"/>
      <c r="BN37" s="281"/>
      <c r="BO37" s="281"/>
      <c r="BP37" s="281"/>
      <c r="BQ37" s="281"/>
    </row>
    <row r="38" spans="1:69" ht="15.75" customHeight="1" x14ac:dyDescent="0.4">
      <c r="A38" s="837"/>
      <c r="B38" s="38" t="s">
        <v>8</v>
      </c>
      <c r="C38" s="831">
        <f>人的!D17</f>
        <v>0</v>
      </c>
      <c r="D38" s="831"/>
      <c r="E38" s="831"/>
      <c r="F38" s="831"/>
      <c r="G38" s="831"/>
      <c r="H38" s="831"/>
      <c r="I38" s="831"/>
      <c r="J38" s="831"/>
      <c r="K38" s="831" t="str">
        <f>IF(人的!F18=1,"",VLOOKUP(人的!$F18,data!A$1:M$11,13))</f>
        <v/>
      </c>
      <c r="L38" s="831"/>
      <c r="M38" s="39" t="str">
        <f>IF(人的!H16=1,"",VLOOKUP(人的!H16,data!A$1:C$6,3))</f>
        <v/>
      </c>
      <c r="N38" s="949">
        <f>人的!I16</f>
        <v>0</v>
      </c>
      <c r="O38" s="886"/>
      <c r="P38" s="33" t="str">
        <f>IF(人的!K17=1,"",VLOOKUP(人的!K17,data!A$1:J$6,10))</f>
        <v/>
      </c>
      <c r="Q38" s="258" t="str">
        <f>IF(人的!M17=1,"",VLOOKUP(人的!$M17,data!A$1:K$10,11))</f>
        <v/>
      </c>
      <c r="R38" s="909" t="str">
        <f>IF(人的!H17=1,"",VLOOKUP(人的!H17,data!A$1:L$4,12))</f>
        <v/>
      </c>
      <c r="S38" s="910"/>
      <c r="T38" s="27"/>
      <c r="U38" s="27"/>
      <c r="V38" s="837"/>
      <c r="W38" s="818" t="s">
        <v>182</v>
      </c>
      <c r="X38" s="818"/>
      <c r="Y38" s="818"/>
      <c r="Z38" s="818"/>
      <c r="AA38" s="28" t="s">
        <v>345</v>
      </c>
      <c r="AB38" s="807">
        <f>控除!C7</f>
        <v>0</v>
      </c>
      <c r="AC38" s="808"/>
      <c r="AD38" s="808"/>
      <c r="AE38" s="808"/>
      <c r="AF38" s="808"/>
      <c r="AG38" s="808"/>
      <c r="AH38" s="808"/>
      <c r="AI38" s="809"/>
      <c r="BH38" s="281"/>
      <c r="BI38" s="281"/>
      <c r="BJ38" s="281"/>
      <c r="BK38" s="281"/>
      <c r="BL38" s="281"/>
      <c r="BM38" s="281"/>
      <c r="BN38" s="281"/>
      <c r="BO38" s="281"/>
      <c r="BP38" s="281"/>
      <c r="BQ38" s="281"/>
    </row>
    <row r="39" spans="1:69" ht="15.75" customHeight="1" x14ac:dyDescent="0.4">
      <c r="A39" s="837"/>
      <c r="B39" s="830" t="s">
        <v>9</v>
      </c>
      <c r="C39" s="830"/>
      <c r="D39" s="944">
        <f>人的!D18</f>
        <v>0</v>
      </c>
      <c r="E39" s="944"/>
      <c r="F39" s="944"/>
      <c r="G39" s="944"/>
      <c r="H39" s="944"/>
      <c r="I39" s="944"/>
      <c r="J39" s="944"/>
      <c r="K39" s="944"/>
      <c r="L39" s="944"/>
      <c r="M39" s="24">
        <f>人的!J16-1</f>
        <v>0</v>
      </c>
      <c r="N39" s="40" t="s">
        <v>285</v>
      </c>
      <c r="O39" s="26">
        <f>人的!K16-1</f>
        <v>0</v>
      </c>
      <c r="P39" s="266" t="s">
        <v>335</v>
      </c>
      <c r="Q39" s="268"/>
      <c r="R39" s="32" t="s">
        <v>578</v>
      </c>
      <c r="S39" s="265"/>
      <c r="T39" s="27"/>
      <c r="U39" s="27"/>
      <c r="V39" s="837"/>
      <c r="W39" s="818" t="s">
        <v>342</v>
      </c>
      <c r="X39" s="818"/>
      <c r="Y39" s="818"/>
      <c r="Z39" s="818"/>
      <c r="AA39" s="38" t="s">
        <v>341</v>
      </c>
      <c r="AB39" s="807">
        <f>控除!C8</f>
        <v>0</v>
      </c>
      <c r="AC39" s="808"/>
      <c r="AD39" s="808"/>
      <c r="AE39" s="808"/>
      <c r="AF39" s="808"/>
      <c r="AG39" s="808"/>
      <c r="AH39" s="808"/>
      <c r="AI39" s="809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</row>
    <row r="40" spans="1:69" ht="15.75" customHeight="1" x14ac:dyDescent="0.4">
      <c r="A40" s="837"/>
      <c r="B40" s="37" t="s">
        <v>11</v>
      </c>
      <c r="C40" s="943">
        <f>人的!D19</f>
        <v>0</v>
      </c>
      <c r="D40" s="943"/>
      <c r="E40" s="943"/>
      <c r="F40" s="943"/>
      <c r="G40" s="943"/>
      <c r="H40" s="943"/>
      <c r="I40" s="943"/>
      <c r="J40" s="943"/>
      <c r="K40" s="811" t="s">
        <v>288</v>
      </c>
      <c r="L40" s="811"/>
      <c r="M40" s="824" t="s">
        <v>10</v>
      </c>
      <c r="N40" s="824"/>
      <c r="O40" s="824"/>
      <c r="P40" s="824" t="s">
        <v>343</v>
      </c>
      <c r="Q40" s="824"/>
      <c r="R40" s="824"/>
      <c r="S40" s="929"/>
      <c r="T40" s="27"/>
      <c r="U40" s="27"/>
      <c r="V40" s="837"/>
      <c r="W40" s="818" t="s">
        <v>338</v>
      </c>
      <c r="X40" s="818"/>
      <c r="Y40" s="818"/>
      <c r="Z40" s="818"/>
      <c r="AA40" s="38" t="s">
        <v>337</v>
      </c>
      <c r="AB40" s="807">
        <f>控除!C9+控除!C12</f>
        <v>0</v>
      </c>
      <c r="AC40" s="808"/>
      <c r="AD40" s="808"/>
      <c r="AE40" s="808"/>
      <c r="AF40" s="808"/>
      <c r="AG40" s="808"/>
      <c r="AH40" s="808"/>
      <c r="AI40" s="809"/>
      <c r="BH40" s="281"/>
      <c r="BI40" s="281"/>
      <c r="BJ40" s="281"/>
      <c r="BK40" s="281"/>
      <c r="BL40" s="281"/>
      <c r="BM40" s="281"/>
      <c r="BN40" s="281"/>
      <c r="BO40" s="281"/>
      <c r="BP40" s="281"/>
      <c r="BQ40" s="281"/>
    </row>
    <row r="41" spans="1:69" ht="15.75" customHeight="1" x14ac:dyDescent="0.4">
      <c r="A41" s="837"/>
      <c r="B41" s="38" t="s">
        <v>8</v>
      </c>
      <c r="C41" s="831">
        <f>人的!D20</f>
        <v>0</v>
      </c>
      <c r="D41" s="831"/>
      <c r="E41" s="831"/>
      <c r="F41" s="831"/>
      <c r="G41" s="831"/>
      <c r="H41" s="831"/>
      <c r="I41" s="831"/>
      <c r="J41" s="831"/>
      <c r="K41" s="831" t="str">
        <f>IF(人的!F21=1,"",VLOOKUP(人的!$F21,data!A$1:M$11,13))</f>
        <v/>
      </c>
      <c r="L41" s="831"/>
      <c r="M41" s="39" t="str">
        <f>IF(人的!H19=1,"",VLOOKUP(人的!H19,data!A$1:C$6,3))</f>
        <v/>
      </c>
      <c r="N41" s="949">
        <f>人的!I19</f>
        <v>0</v>
      </c>
      <c r="O41" s="886"/>
      <c r="P41" s="33" t="str">
        <f>IF(人的!K20=1,"",VLOOKUP(人的!K20,data!A$1:J$6,10))</f>
        <v/>
      </c>
      <c r="Q41" s="258" t="str">
        <f>IF(人的!M20=1,"",VLOOKUP(人的!$M20,data!A$1:K$10,11))</f>
        <v/>
      </c>
      <c r="R41" s="909" t="str">
        <f>IF(人的!H20=1,"",VLOOKUP(人的!H20,data!A$1:L$4,12))</f>
        <v/>
      </c>
      <c r="S41" s="910"/>
      <c r="T41" s="27"/>
      <c r="U41" s="27"/>
      <c r="V41" s="837"/>
      <c r="W41" s="818" t="s">
        <v>334</v>
      </c>
      <c r="X41" s="818"/>
      <c r="Y41" s="818"/>
      <c r="Z41" s="818"/>
      <c r="AA41" s="38" t="s">
        <v>333</v>
      </c>
      <c r="AB41" s="807">
        <f>控除!C10</f>
        <v>0</v>
      </c>
      <c r="AC41" s="808"/>
      <c r="AD41" s="808"/>
      <c r="AE41" s="808"/>
      <c r="AF41" s="808"/>
      <c r="AG41" s="808"/>
      <c r="AH41" s="808"/>
      <c r="AI41" s="809"/>
      <c r="BH41" s="281"/>
      <c r="BI41" s="281"/>
      <c r="BJ41" s="281"/>
      <c r="BK41" s="281"/>
      <c r="BL41" s="281"/>
      <c r="BM41" s="281"/>
      <c r="BN41" s="281"/>
      <c r="BO41" s="281"/>
      <c r="BP41" s="281"/>
      <c r="BQ41" s="281"/>
    </row>
    <row r="42" spans="1:69" ht="15.75" customHeight="1" x14ac:dyDescent="0.4">
      <c r="A42" s="837"/>
      <c r="B42" s="830" t="s">
        <v>9</v>
      </c>
      <c r="C42" s="830"/>
      <c r="D42" s="944">
        <f>人的!D21</f>
        <v>0</v>
      </c>
      <c r="E42" s="944"/>
      <c r="F42" s="944"/>
      <c r="G42" s="944"/>
      <c r="H42" s="944"/>
      <c r="I42" s="944"/>
      <c r="J42" s="944"/>
      <c r="K42" s="944"/>
      <c r="L42" s="944"/>
      <c r="M42" s="24">
        <f>人的!J19-1</f>
        <v>0</v>
      </c>
      <c r="N42" s="40" t="s">
        <v>285</v>
      </c>
      <c r="O42" s="26">
        <f>人的!K19-1</f>
        <v>0</v>
      </c>
      <c r="P42" s="266" t="s">
        <v>346</v>
      </c>
      <c r="Q42" s="268"/>
      <c r="R42" s="266" t="s">
        <v>578</v>
      </c>
      <c r="S42" s="265"/>
      <c r="T42" s="27"/>
      <c r="U42" s="27"/>
      <c r="V42" s="837"/>
      <c r="W42" s="818" t="s">
        <v>332</v>
      </c>
      <c r="X42" s="818"/>
      <c r="Y42" s="818"/>
      <c r="Z42" s="818"/>
      <c r="AA42" s="28" t="s">
        <v>331</v>
      </c>
      <c r="AB42" s="807">
        <f>控除!C11</f>
        <v>0</v>
      </c>
      <c r="AC42" s="808"/>
      <c r="AD42" s="808"/>
      <c r="AE42" s="808"/>
      <c r="AF42" s="808"/>
      <c r="AG42" s="808"/>
      <c r="AH42" s="808"/>
      <c r="AI42" s="809"/>
    </row>
    <row r="43" spans="1:69" ht="15.75" customHeight="1" x14ac:dyDescent="0.4">
      <c r="A43" s="837"/>
      <c r="B43" s="37" t="s">
        <v>289</v>
      </c>
      <c r="C43" s="943">
        <f>人的!D22</f>
        <v>0</v>
      </c>
      <c r="D43" s="943"/>
      <c r="E43" s="943"/>
      <c r="F43" s="943"/>
      <c r="G43" s="943"/>
      <c r="H43" s="943"/>
      <c r="I43" s="943"/>
      <c r="J43" s="943"/>
      <c r="K43" s="811" t="s">
        <v>288</v>
      </c>
      <c r="L43" s="811"/>
      <c r="M43" s="822" t="s">
        <v>10</v>
      </c>
      <c r="N43" s="822"/>
      <c r="O43" s="822"/>
      <c r="P43" s="822" t="s">
        <v>343</v>
      </c>
      <c r="Q43" s="822"/>
      <c r="R43" s="822"/>
      <c r="S43" s="823"/>
      <c r="T43" s="27"/>
      <c r="U43" s="27"/>
      <c r="V43" s="837"/>
      <c r="W43" s="818" t="s">
        <v>326</v>
      </c>
      <c r="X43" s="818"/>
      <c r="Y43" s="818"/>
      <c r="Z43" s="818"/>
      <c r="AA43" s="28" t="s">
        <v>325</v>
      </c>
      <c r="AB43" s="807">
        <f>VLOOKUP(AB34,calc!D25:E28,2)</f>
        <v>430000</v>
      </c>
      <c r="AC43" s="808"/>
      <c r="AD43" s="808"/>
      <c r="AE43" s="808"/>
      <c r="AF43" s="808"/>
      <c r="AG43" s="808"/>
      <c r="AH43" s="808"/>
      <c r="AI43" s="809"/>
    </row>
    <row r="44" spans="1:69" ht="15.75" customHeight="1" x14ac:dyDescent="0.4">
      <c r="A44" s="837"/>
      <c r="B44" s="38" t="s">
        <v>8</v>
      </c>
      <c r="C44" s="831">
        <f>人的!D23</f>
        <v>0</v>
      </c>
      <c r="D44" s="831"/>
      <c r="E44" s="831"/>
      <c r="F44" s="831"/>
      <c r="G44" s="831"/>
      <c r="H44" s="831"/>
      <c r="I44" s="831"/>
      <c r="J44" s="831"/>
      <c r="K44" s="831" t="str">
        <f>IF(人的!F24=1,"",VLOOKUP(人的!$F24,data!A$1:M$11,13))</f>
        <v/>
      </c>
      <c r="L44" s="831"/>
      <c r="M44" s="39" t="str">
        <f>IF(人的!H22=1,"",VLOOKUP(人的!H25,data!A$1:C$6,3))</f>
        <v/>
      </c>
      <c r="N44" s="949">
        <f>人的!I22</f>
        <v>0</v>
      </c>
      <c r="O44" s="886"/>
      <c r="P44" s="33" t="str">
        <f>IF(人的!K23=1,"",VLOOKUP(人的!K23,data!A$1:J$6,10))</f>
        <v/>
      </c>
      <c r="Q44" s="258" t="str">
        <f>IF(人的!M23=1,"",VLOOKUP(人的!$M23,data!A$1:K$10,11))</f>
        <v/>
      </c>
      <c r="R44" s="909" t="str">
        <f>IF(人的!H23=1,"",VLOOKUP(人的!H23,data!A$1:L$4,12))</f>
        <v/>
      </c>
      <c r="S44" s="910"/>
      <c r="T44" s="27"/>
      <c r="U44" s="27"/>
      <c r="V44" s="837"/>
      <c r="W44" s="818" t="s">
        <v>323</v>
      </c>
      <c r="X44" s="818"/>
      <c r="Y44" s="818"/>
      <c r="Z44" s="818"/>
      <c r="AA44" s="28" t="s">
        <v>322</v>
      </c>
      <c r="AB44" s="807">
        <f>SUM(AB35:AI43)</f>
        <v>430000</v>
      </c>
      <c r="AC44" s="808"/>
      <c r="AD44" s="808"/>
      <c r="AE44" s="808"/>
      <c r="AF44" s="808"/>
      <c r="AG44" s="808"/>
      <c r="AH44" s="808"/>
      <c r="AI44" s="809"/>
    </row>
    <row r="45" spans="1:69" ht="15.75" customHeight="1" x14ac:dyDescent="0.4">
      <c r="A45" s="838"/>
      <c r="B45" s="830" t="s">
        <v>9</v>
      </c>
      <c r="C45" s="830"/>
      <c r="D45" s="944">
        <f>人的!D24</f>
        <v>0</v>
      </c>
      <c r="E45" s="944"/>
      <c r="F45" s="944"/>
      <c r="G45" s="944"/>
      <c r="H45" s="944"/>
      <c r="I45" s="944"/>
      <c r="J45" s="944"/>
      <c r="K45" s="944"/>
      <c r="L45" s="944"/>
      <c r="M45" s="24">
        <f>人的!J22-1</f>
        <v>0</v>
      </c>
      <c r="N45" s="40" t="s">
        <v>285</v>
      </c>
      <c r="O45" s="26">
        <f>人的!K22-1</f>
        <v>0</v>
      </c>
      <c r="P45" s="266" t="s">
        <v>335</v>
      </c>
      <c r="Q45" s="268"/>
      <c r="R45" s="266" t="s">
        <v>578</v>
      </c>
      <c r="S45" s="265"/>
      <c r="T45" s="27"/>
      <c r="U45" s="27"/>
      <c r="V45" s="837"/>
      <c r="W45" s="818" t="s">
        <v>16</v>
      </c>
      <c r="X45" s="818"/>
      <c r="Y45" s="818"/>
      <c r="Z45" s="818"/>
      <c r="AA45" s="28" t="s">
        <v>319</v>
      </c>
      <c r="AB45" s="807">
        <f>控除!C13</f>
        <v>0</v>
      </c>
      <c r="AC45" s="808"/>
      <c r="AD45" s="808"/>
      <c r="AE45" s="808"/>
      <c r="AF45" s="808"/>
      <c r="AG45" s="808"/>
      <c r="AH45" s="808"/>
      <c r="AI45" s="809"/>
    </row>
    <row r="46" spans="1:69" ht="15.75" customHeight="1" x14ac:dyDescent="0.4">
      <c r="A46" s="27" t="str">
        <f>IF(人的!D25="","","ほか別紙")</f>
        <v/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837"/>
      <c r="W46" s="819" t="s">
        <v>17</v>
      </c>
      <c r="X46" s="820"/>
      <c r="Y46" s="821"/>
      <c r="Z46" s="38" t="str">
        <f>IF(calc!Y7,1,"")</f>
        <v/>
      </c>
      <c r="AA46" s="28" t="s">
        <v>318</v>
      </c>
      <c r="AB46" s="807">
        <f>控除!C14</f>
        <v>0</v>
      </c>
      <c r="AC46" s="808"/>
      <c r="AD46" s="808"/>
      <c r="AE46" s="808"/>
      <c r="AF46" s="808"/>
      <c r="AG46" s="808"/>
      <c r="AH46" s="808"/>
      <c r="AI46" s="809"/>
    </row>
    <row r="47" spans="1:69" ht="15.75" customHeight="1" x14ac:dyDescent="0.4">
      <c r="A47" s="1121" t="s">
        <v>330</v>
      </c>
      <c r="B47" s="1122"/>
      <c r="C47" s="824" t="s">
        <v>329</v>
      </c>
      <c r="D47" s="824"/>
      <c r="E47" s="824"/>
      <c r="F47" s="824"/>
      <c r="G47" s="824"/>
      <c r="H47" s="1106" t="s">
        <v>328</v>
      </c>
      <c r="I47" s="1107"/>
      <c r="J47" s="1107"/>
      <c r="K47" s="1107"/>
      <c r="L47" s="1107"/>
      <c r="M47" s="1108"/>
      <c r="N47" s="977" t="s">
        <v>327</v>
      </c>
      <c r="O47" s="978"/>
      <c r="P47" s="978"/>
      <c r="Q47" s="978"/>
      <c r="R47" s="978"/>
      <c r="S47" s="1119"/>
      <c r="T47" s="27"/>
      <c r="U47" s="27"/>
      <c r="V47" s="838"/>
      <c r="W47" s="830" t="s">
        <v>315</v>
      </c>
      <c r="X47" s="830"/>
      <c r="Y47" s="830"/>
      <c r="Z47" s="830"/>
      <c r="AA47" s="29" t="s">
        <v>314</v>
      </c>
      <c r="AB47" s="812">
        <f>SUM(AB44:AI46)</f>
        <v>430000</v>
      </c>
      <c r="AC47" s="813"/>
      <c r="AD47" s="813"/>
      <c r="AE47" s="813"/>
      <c r="AF47" s="813"/>
      <c r="AG47" s="813"/>
      <c r="AH47" s="813"/>
      <c r="AI47" s="814"/>
    </row>
    <row r="48" spans="1:69" ht="15.75" customHeight="1" x14ac:dyDescent="0.4">
      <c r="A48" s="1123"/>
      <c r="B48" s="826"/>
      <c r="C48" s="926">
        <f>CHOOSE(物的!D39,data!O1,data!O2,data!O3,data!O4)</f>
        <v>0</v>
      </c>
      <c r="D48" s="926"/>
      <c r="E48" s="926"/>
      <c r="F48" s="926"/>
      <c r="G48" s="1007"/>
      <c r="H48" s="39">
        <f>CHOOSE(物的!D40,物的!J39,物的!J40,物的!J41)</f>
        <v>0</v>
      </c>
      <c r="I48" s="41">
        <f>calc!Z9-1</f>
        <v>0</v>
      </c>
      <c r="J48" s="42" t="s">
        <v>324</v>
      </c>
      <c r="K48" s="43">
        <f>calc!AA9-1</f>
        <v>0</v>
      </c>
      <c r="L48" s="42" t="s">
        <v>285</v>
      </c>
      <c r="M48" s="44">
        <f>calc!AB9-1</f>
        <v>0</v>
      </c>
      <c r="N48" s="1117" t="str">
        <f>IF(calc!Y12,calc!X12,)&amp; IF(calc!Y13,calc!X13,)&amp; IF(calc!Y14,calc!X14,)</f>
        <v/>
      </c>
      <c r="O48" s="1117"/>
      <c r="P48" s="1117"/>
      <c r="Q48" s="1117"/>
      <c r="R48" s="1117"/>
      <c r="S48" s="1118"/>
      <c r="T48" s="27"/>
      <c r="U48" s="27"/>
      <c r="V48" s="1073" t="s">
        <v>606</v>
      </c>
      <c r="W48" s="1073"/>
      <c r="X48" s="1073"/>
      <c r="Y48" s="1073"/>
      <c r="Z48" s="1073"/>
      <c r="AA48" s="1073"/>
      <c r="AB48" s="1073"/>
      <c r="AC48" s="1073"/>
      <c r="AD48" s="1073"/>
      <c r="AE48" s="1073"/>
      <c r="AF48" s="1073"/>
      <c r="AG48" s="1073"/>
      <c r="AH48" s="1073"/>
      <c r="AI48" s="1073"/>
    </row>
    <row r="49" spans="1:59" ht="15.75" customHeight="1" x14ac:dyDescent="0.4">
      <c r="A49" s="1123"/>
      <c r="B49" s="826"/>
      <c r="C49" s="818" t="s">
        <v>321</v>
      </c>
      <c r="D49" s="818"/>
      <c r="E49" s="818"/>
      <c r="F49" s="818"/>
      <c r="G49" s="818"/>
      <c r="H49" s="1041" t="s">
        <v>316</v>
      </c>
      <c r="I49" s="1042"/>
      <c r="J49" s="1042"/>
      <c r="K49" s="1042"/>
      <c r="L49" s="1042"/>
      <c r="M49" s="1043"/>
      <c r="N49" s="819" t="s">
        <v>320</v>
      </c>
      <c r="O49" s="820"/>
      <c r="P49" s="820"/>
      <c r="Q49" s="820"/>
      <c r="R49" s="820"/>
      <c r="S49" s="1120"/>
      <c r="T49" s="27"/>
      <c r="U49" s="27"/>
      <c r="V49" s="1074"/>
      <c r="W49" s="1074"/>
      <c r="X49" s="1074"/>
      <c r="Y49" s="1074"/>
      <c r="Z49" s="1074"/>
      <c r="AA49" s="1074"/>
      <c r="AB49" s="1074"/>
      <c r="AC49" s="1074"/>
      <c r="AD49" s="1074"/>
      <c r="AE49" s="1074"/>
      <c r="AF49" s="1074"/>
      <c r="AG49" s="1074"/>
      <c r="AH49" s="1074"/>
      <c r="AI49" s="1074"/>
    </row>
    <row r="50" spans="1:59" ht="15.75" customHeight="1" x14ac:dyDescent="0.4">
      <c r="A50" s="1124"/>
      <c r="B50" s="1125"/>
      <c r="C50" s="917">
        <f>物的!D42</f>
        <v>0</v>
      </c>
      <c r="D50" s="917"/>
      <c r="E50" s="917"/>
      <c r="F50" s="917"/>
      <c r="G50" s="917"/>
      <c r="H50" s="1075">
        <f>物的!D43</f>
        <v>0</v>
      </c>
      <c r="I50" s="1076"/>
      <c r="J50" s="1076"/>
      <c r="K50" s="1076"/>
      <c r="L50" s="1076"/>
      <c r="M50" s="1078"/>
      <c r="N50" s="1075">
        <f>物的!D44</f>
        <v>0</v>
      </c>
      <c r="O50" s="1076"/>
      <c r="P50" s="1076"/>
      <c r="Q50" s="1076"/>
      <c r="R50" s="1076"/>
      <c r="S50" s="1077"/>
      <c r="T50" s="27"/>
      <c r="U50" s="27"/>
      <c r="V50" s="1074"/>
      <c r="W50" s="1074"/>
      <c r="X50" s="1074"/>
      <c r="Y50" s="1074"/>
      <c r="Z50" s="1074"/>
      <c r="AA50" s="1074"/>
      <c r="AB50" s="1074"/>
      <c r="AC50" s="1074"/>
      <c r="AD50" s="1074"/>
      <c r="AE50" s="1074"/>
      <c r="AF50" s="1074"/>
      <c r="AG50" s="1074"/>
      <c r="AH50" s="1074"/>
      <c r="AI50" s="1074"/>
    </row>
    <row r="51" spans="1:59" ht="15.75" customHeight="1" thickBot="1" x14ac:dyDescent="0.45">
      <c r="A51" s="887" t="s">
        <v>588</v>
      </c>
      <c r="B51" s="888"/>
      <c r="C51" s="889"/>
      <c r="D51" s="824" t="s">
        <v>317</v>
      </c>
      <c r="E51" s="824"/>
      <c r="F51" s="824"/>
      <c r="G51" s="824"/>
      <c r="H51" s="824"/>
      <c r="I51" s="824"/>
      <c r="J51" s="824"/>
      <c r="K51" s="824"/>
      <c r="L51" s="824" t="s">
        <v>316</v>
      </c>
      <c r="M51" s="824"/>
      <c r="N51" s="824"/>
      <c r="O51" s="824"/>
      <c r="P51" s="824"/>
      <c r="Q51" s="824"/>
      <c r="R51" s="824"/>
      <c r="S51" s="929"/>
      <c r="T51" s="27"/>
      <c r="U51" s="27"/>
      <c r="V51" s="27"/>
      <c r="W51" s="1089" t="str">
        <f>CHOOSE(基本情報!B14,data!P2,data!P3)</f>
        <v>給与から天引き（特別徴収）</v>
      </c>
      <c r="X51" s="1090"/>
      <c r="Y51" s="1090"/>
      <c r="Z51" s="1090"/>
      <c r="AA51" s="1090"/>
      <c r="AB51" s="1090"/>
      <c r="AC51" s="1090"/>
      <c r="AD51" s="1090"/>
      <c r="AE51" s="1090"/>
      <c r="AF51" s="1090"/>
      <c r="AG51" s="1090"/>
      <c r="AH51" s="1091"/>
      <c r="AI51" s="27"/>
    </row>
    <row r="52" spans="1:59" ht="21" customHeight="1" thickBot="1" x14ac:dyDescent="0.45">
      <c r="A52" s="893"/>
      <c r="B52" s="894"/>
      <c r="C52" s="895"/>
      <c r="D52" s="1103">
        <f>物的!$D$34</f>
        <v>0</v>
      </c>
      <c r="E52" s="1104"/>
      <c r="F52" s="1104"/>
      <c r="G52" s="1104"/>
      <c r="H52" s="1104"/>
      <c r="I52" s="1104"/>
      <c r="J52" s="1104"/>
      <c r="K52" s="1105"/>
      <c r="L52" s="1103">
        <f>物的!$D$35</f>
        <v>0</v>
      </c>
      <c r="M52" s="1104"/>
      <c r="N52" s="1104"/>
      <c r="O52" s="1104"/>
      <c r="P52" s="1104"/>
      <c r="Q52" s="1104"/>
      <c r="R52" s="1104"/>
      <c r="S52" s="1126"/>
      <c r="T52" s="27"/>
      <c r="U52" s="27"/>
      <c r="V52" s="27"/>
      <c r="W52" s="27"/>
      <c r="X52" s="27"/>
      <c r="Y52" s="27"/>
      <c r="Z52" s="1115" t="s">
        <v>312</v>
      </c>
      <c r="AA52" s="1116"/>
      <c r="AB52" s="1116"/>
      <c r="AC52" s="5" t="s">
        <v>311</v>
      </c>
      <c r="AD52" s="1092"/>
      <c r="AE52" s="1136"/>
      <c r="AF52" s="4" t="s">
        <v>310</v>
      </c>
      <c r="AG52" s="1092"/>
      <c r="AH52" s="1093"/>
      <c r="AI52" s="27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</row>
    <row r="53" spans="1:59" ht="3.75" customHeight="1" x14ac:dyDescent="0.4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ht="15.75" customHeight="1" x14ac:dyDescent="0.4">
      <c r="A54" s="27" t="s">
        <v>607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 t="s">
        <v>608</v>
      </c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</row>
    <row r="55" spans="1:59" ht="15.75" customHeight="1" x14ac:dyDescent="0.4">
      <c r="A55" s="1102" t="s">
        <v>309</v>
      </c>
      <c r="B55" s="1102"/>
      <c r="C55" s="1102"/>
      <c r="D55" s="1102"/>
      <c r="E55" s="1102"/>
      <c r="F55" s="1102"/>
      <c r="G55" s="1102"/>
      <c r="H55" s="1102"/>
      <c r="I55" s="1102"/>
      <c r="J55" s="1102"/>
      <c r="K55" s="27"/>
      <c r="L55" s="968" t="s">
        <v>159</v>
      </c>
      <c r="M55" s="824"/>
      <c r="N55" s="824"/>
      <c r="O55" s="963" t="s">
        <v>632</v>
      </c>
      <c r="P55" s="964"/>
      <c r="Q55" s="964"/>
      <c r="R55" s="964"/>
      <c r="S55" s="964"/>
      <c r="T55" s="964"/>
      <c r="U55" s="824" t="s">
        <v>37</v>
      </c>
      <c r="V55" s="824"/>
      <c r="W55" s="824"/>
      <c r="X55" s="824"/>
      <c r="Y55" s="824"/>
      <c r="Z55" s="824" t="s">
        <v>158</v>
      </c>
      <c r="AA55" s="824"/>
      <c r="AB55" s="824"/>
      <c r="AC55" s="824"/>
      <c r="AD55" s="824"/>
      <c r="AE55" s="824" t="s">
        <v>308</v>
      </c>
      <c r="AF55" s="824"/>
      <c r="AG55" s="824"/>
      <c r="AH55" s="824"/>
      <c r="AI55" s="929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59" ht="15.75" customHeight="1" x14ac:dyDescent="0.4">
      <c r="A56" s="45" t="s">
        <v>283</v>
      </c>
      <c r="B56" s="839" t="s">
        <v>145</v>
      </c>
      <c r="C56" s="839"/>
      <c r="D56" s="839"/>
      <c r="E56" s="824" t="s">
        <v>307</v>
      </c>
      <c r="F56" s="824"/>
      <c r="G56" s="839" t="s">
        <v>143</v>
      </c>
      <c r="H56" s="839"/>
      <c r="I56" s="839"/>
      <c r="J56" s="885"/>
      <c r="K56" s="27"/>
      <c r="L56" s="954">
        <f>事不!C4</f>
        <v>0</v>
      </c>
      <c r="M56" s="831"/>
      <c r="N56" s="831"/>
      <c r="O56" s="965">
        <f>事不!D4</f>
        <v>0</v>
      </c>
      <c r="P56" s="965"/>
      <c r="Q56" s="965"/>
      <c r="R56" s="965"/>
      <c r="S56" s="965"/>
      <c r="T56" s="965"/>
      <c r="U56" s="869">
        <f>事不!E4</f>
        <v>0</v>
      </c>
      <c r="V56" s="869"/>
      <c r="W56" s="869"/>
      <c r="X56" s="869"/>
      <c r="Y56" s="869"/>
      <c r="Z56" s="869">
        <f>事不!G4</f>
        <v>0</v>
      </c>
      <c r="AA56" s="869"/>
      <c r="AB56" s="869"/>
      <c r="AC56" s="869"/>
      <c r="AD56" s="869"/>
      <c r="AE56" s="869">
        <f>事不!J4</f>
        <v>0</v>
      </c>
      <c r="AF56" s="869"/>
      <c r="AG56" s="869"/>
      <c r="AH56" s="869"/>
      <c r="AI56" s="879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</row>
    <row r="57" spans="1:59" ht="15.75" customHeight="1" x14ac:dyDescent="0.4">
      <c r="A57" s="46">
        <v>1</v>
      </c>
      <c r="B57" s="955">
        <f>給与!E4</f>
        <v>0</v>
      </c>
      <c r="C57" s="955"/>
      <c r="D57" s="955"/>
      <c r="E57" s="956">
        <f>給与!J4</f>
        <v>0</v>
      </c>
      <c r="F57" s="956"/>
      <c r="G57" s="869" t="str">
        <f>給与!M4</f>
        <v/>
      </c>
      <c r="H57" s="869"/>
      <c r="I57" s="869"/>
      <c r="J57" s="879"/>
      <c r="K57" s="27"/>
      <c r="L57" s="954">
        <f>事不!C5</f>
        <v>0</v>
      </c>
      <c r="M57" s="831"/>
      <c r="N57" s="831"/>
      <c r="O57" s="965">
        <f>事不!D5</f>
        <v>0</v>
      </c>
      <c r="P57" s="965"/>
      <c r="Q57" s="965"/>
      <c r="R57" s="965"/>
      <c r="S57" s="965"/>
      <c r="T57" s="965"/>
      <c r="U57" s="869">
        <f>事不!E5</f>
        <v>0</v>
      </c>
      <c r="V57" s="869"/>
      <c r="W57" s="869"/>
      <c r="X57" s="869"/>
      <c r="Y57" s="869"/>
      <c r="Z57" s="869">
        <f>事不!G5</f>
        <v>0</v>
      </c>
      <c r="AA57" s="869"/>
      <c r="AB57" s="869"/>
      <c r="AC57" s="869"/>
      <c r="AD57" s="869"/>
      <c r="AE57" s="869">
        <f>事不!J5</f>
        <v>0</v>
      </c>
      <c r="AF57" s="869"/>
      <c r="AG57" s="869"/>
      <c r="AH57" s="869"/>
      <c r="AI57" s="879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</row>
    <row r="58" spans="1:59" ht="15.75" customHeight="1" x14ac:dyDescent="0.4">
      <c r="A58" s="46">
        <v>2</v>
      </c>
      <c r="B58" s="955">
        <f>給与!E5</f>
        <v>0</v>
      </c>
      <c r="C58" s="955"/>
      <c r="D58" s="955"/>
      <c r="E58" s="956">
        <f>給与!J5</f>
        <v>0</v>
      </c>
      <c r="F58" s="956"/>
      <c r="G58" s="869" t="str">
        <f>給与!M5</f>
        <v/>
      </c>
      <c r="H58" s="869"/>
      <c r="I58" s="869"/>
      <c r="J58" s="879"/>
      <c r="K58" s="27"/>
      <c r="L58" s="954">
        <f>事不!C6</f>
        <v>0</v>
      </c>
      <c r="M58" s="831"/>
      <c r="N58" s="831"/>
      <c r="O58" s="965">
        <f>事不!D6</f>
        <v>0</v>
      </c>
      <c r="P58" s="965"/>
      <c r="Q58" s="965"/>
      <c r="R58" s="965"/>
      <c r="S58" s="965"/>
      <c r="T58" s="965"/>
      <c r="U58" s="869">
        <f>事不!E6</f>
        <v>0</v>
      </c>
      <c r="V58" s="869"/>
      <c r="W58" s="869"/>
      <c r="X58" s="869"/>
      <c r="Y58" s="869"/>
      <c r="Z58" s="869">
        <f>事不!G6</f>
        <v>0</v>
      </c>
      <c r="AA58" s="869"/>
      <c r="AB58" s="869"/>
      <c r="AC58" s="869"/>
      <c r="AD58" s="869"/>
      <c r="AE58" s="869">
        <f>事不!J6</f>
        <v>0</v>
      </c>
      <c r="AF58" s="869"/>
      <c r="AG58" s="869"/>
      <c r="AH58" s="869"/>
      <c r="AI58" s="879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</row>
    <row r="59" spans="1:59" ht="15.75" customHeight="1" x14ac:dyDescent="0.4">
      <c r="A59" s="46">
        <v>3</v>
      </c>
      <c r="B59" s="955">
        <f>給与!E6</f>
        <v>0</v>
      </c>
      <c r="C59" s="955"/>
      <c r="D59" s="955"/>
      <c r="E59" s="956">
        <f>給与!J6</f>
        <v>0</v>
      </c>
      <c r="F59" s="956"/>
      <c r="G59" s="869" t="str">
        <f>給与!M6</f>
        <v/>
      </c>
      <c r="H59" s="869"/>
      <c r="I59" s="869"/>
      <c r="J59" s="879"/>
      <c r="K59" s="27"/>
      <c r="L59" s="954">
        <f>事不!C7</f>
        <v>0</v>
      </c>
      <c r="M59" s="831"/>
      <c r="N59" s="831"/>
      <c r="O59" s="965">
        <f>事不!D7</f>
        <v>0</v>
      </c>
      <c r="P59" s="965"/>
      <c r="Q59" s="965"/>
      <c r="R59" s="965"/>
      <c r="S59" s="965"/>
      <c r="T59" s="965"/>
      <c r="U59" s="869">
        <f>事不!E7</f>
        <v>0</v>
      </c>
      <c r="V59" s="869"/>
      <c r="W59" s="869"/>
      <c r="X59" s="869"/>
      <c r="Y59" s="869"/>
      <c r="Z59" s="869">
        <f>事不!G7</f>
        <v>0</v>
      </c>
      <c r="AA59" s="869"/>
      <c r="AB59" s="869"/>
      <c r="AC59" s="869"/>
      <c r="AD59" s="869"/>
      <c r="AE59" s="869">
        <f>事不!J7</f>
        <v>0</v>
      </c>
      <c r="AF59" s="869"/>
      <c r="AG59" s="869"/>
      <c r="AH59" s="869"/>
      <c r="AI59" s="879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</row>
    <row r="60" spans="1:59" ht="15.75" customHeight="1" x14ac:dyDescent="0.4">
      <c r="A60" s="46">
        <v>4</v>
      </c>
      <c r="B60" s="955">
        <f>給与!E7</f>
        <v>0</v>
      </c>
      <c r="C60" s="955"/>
      <c r="D60" s="955"/>
      <c r="E60" s="956">
        <f>給与!J7</f>
        <v>0</v>
      </c>
      <c r="F60" s="956"/>
      <c r="G60" s="869" t="str">
        <f>給与!M7</f>
        <v/>
      </c>
      <c r="H60" s="869"/>
      <c r="I60" s="869"/>
      <c r="J60" s="879"/>
      <c r="K60" s="27"/>
      <c r="L60" s="984">
        <f>事不!C8</f>
        <v>0</v>
      </c>
      <c r="M60" s="832"/>
      <c r="N60" s="832"/>
      <c r="O60" s="985">
        <f>事不!D8</f>
        <v>0</v>
      </c>
      <c r="P60" s="985"/>
      <c r="Q60" s="985"/>
      <c r="R60" s="985"/>
      <c r="S60" s="985"/>
      <c r="T60" s="985"/>
      <c r="U60" s="928">
        <f>事不!E8</f>
        <v>0</v>
      </c>
      <c r="V60" s="928"/>
      <c r="W60" s="928"/>
      <c r="X60" s="928"/>
      <c r="Y60" s="928"/>
      <c r="Z60" s="928">
        <f>事不!G8</f>
        <v>0</v>
      </c>
      <c r="AA60" s="928"/>
      <c r="AB60" s="928"/>
      <c r="AC60" s="928"/>
      <c r="AD60" s="928"/>
      <c r="AE60" s="928">
        <f>事不!J8</f>
        <v>0</v>
      </c>
      <c r="AF60" s="928"/>
      <c r="AG60" s="928"/>
      <c r="AH60" s="928"/>
      <c r="AI60" s="1072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</row>
    <row r="61" spans="1:59" ht="15.75" customHeight="1" x14ac:dyDescent="0.4">
      <c r="A61" s="46">
        <v>5</v>
      </c>
      <c r="B61" s="955">
        <f>給与!E8</f>
        <v>0</v>
      </c>
      <c r="C61" s="955"/>
      <c r="D61" s="955"/>
      <c r="E61" s="956">
        <f>給与!J8</f>
        <v>0</v>
      </c>
      <c r="F61" s="956"/>
      <c r="G61" s="869" t="str">
        <f>給与!M8</f>
        <v/>
      </c>
      <c r="H61" s="869"/>
      <c r="I61" s="869"/>
      <c r="J61" s="879"/>
      <c r="K61" s="27"/>
      <c r="L61" s="27" t="s">
        <v>609</v>
      </c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</row>
    <row r="62" spans="1:59" ht="15.75" customHeight="1" x14ac:dyDescent="0.4">
      <c r="A62" s="46">
        <v>6</v>
      </c>
      <c r="B62" s="955">
        <f>給与!E9</f>
        <v>0</v>
      </c>
      <c r="C62" s="955"/>
      <c r="D62" s="955"/>
      <c r="E62" s="956">
        <f>給与!J9</f>
        <v>0</v>
      </c>
      <c r="F62" s="956"/>
      <c r="G62" s="869" t="str">
        <f>給与!M9</f>
        <v/>
      </c>
      <c r="H62" s="869"/>
      <c r="I62" s="869"/>
      <c r="J62" s="879"/>
      <c r="K62" s="27"/>
      <c r="L62" s="968" t="s">
        <v>306</v>
      </c>
      <c r="M62" s="824"/>
      <c r="N62" s="824"/>
      <c r="O62" s="963" t="s">
        <v>632</v>
      </c>
      <c r="P62" s="964"/>
      <c r="Q62" s="964"/>
      <c r="R62" s="964"/>
      <c r="S62" s="964"/>
      <c r="T62" s="964"/>
      <c r="U62" s="824" t="s">
        <v>166</v>
      </c>
      <c r="V62" s="824"/>
      <c r="W62" s="824"/>
      <c r="X62" s="824"/>
      <c r="Y62" s="824"/>
      <c r="Z62" s="824" t="s">
        <v>37</v>
      </c>
      <c r="AA62" s="824"/>
      <c r="AB62" s="824"/>
      <c r="AC62" s="824"/>
      <c r="AD62" s="824"/>
      <c r="AE62" s="824" t="s">
        <v>158</v>
      </c>
      <c r="AF62" s="824"/>
      <c r="AG62" s="824"/>
      <c r="AH62" s="824"/>
      <c r="AI62" s="929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</row>
    <row r="63" spans="1:59" ht="15.75" customHeight="1" x14ac:dyDescent="0.4">
      <c r="A63" s="46">
        <v>7</v>
      </c>
      <c r="B63" s="955">
        <f>給与!E10</f>
        <v>0</v>
      </c>
      <c r="C63" s="955"/>
      <c r="D63" s="955"/>
      <c r="E63" s="956">
        <f>給与!J10</f>
        <v>0</v>
      </c>
      <c r="F63" s="956"/>
      <c r="G63" s="869" t="str">
        <f>給与!M10</f>
        <v/>
      </c>
      <c r="H63" s="869"/>
      <c r="I63" s="869"/>
      <c r="J63" s="879"/>
      <c r="K63" s="27"/>
      <c r="L63" s="954">
        <f>配当!C4</f>
        <v>0</v>
      </c>
      <c r="M63" s="831"/>
      <c r="N63" s="831"/>
      <c r="O63" s="965">
        <f>配当!D4</f>
        <v>0</v>
      </c>
      <c r="P63" s="965"/>
      <c r="Q63" s="965"/>
      <c r="R63" s="965"/>
      <c r="S63" s="965"/>
      <c r="T63" s="965"/>
      <c r="U63" s="966" t="str">
        <f>IF(配当!E4="","",CHOOSE(配当!E4,"",配当!M$9,配当!M$10))</f>
        <v/>
      </c>
      <c r="V63" s="967"/>
      <c r="W63" s="41">
        <f>配当!F4-1</f>
        <v>0</v>
      </c>
      <c r="X63" s="41" t="s">
        <v>305</v>
      </c>
      <c r="Y63" s="44">
        <f>配当!G4-1</f>
        <v>0</v>
      </c>
      <c r="Z63" s="869">
        <f>配当!H4</f>
        <v>0</v>
      </c>
      <c r="AA63" s="869"/>
      <c r="AB63" s="869"/>
      <c r="AC63" s="869"/>
      <c r="AD63" s="869"/>
      <c r="AE63" s="869">
        <f>配当!I4</f>
        <v>0</v>
      </c>
      <c r="AF63" s="869"/>
      <c r="AG63" s="869"/>
      <c r="AH63" s="869"/>
      <c r="AI63" s="879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59" ht="15.75" customHeight="1" x14ac:dyDescent="0.4">
      <c r="A64" s="46">
        <v>8</v>
      </c>
      <c r="B64" s="955">
        <f>給与!E11</f>
        <v>0</v>
      </c>
      <c r="C64" s="955"/>
      <c r="D64" s="955"/>
      <c r="E64" s="956">
        <f>給与!J11</f>
        <v>0</v>
      </c>
      <c r="F64" s="956"/>
      <c r="G64" s="869" t="str">
        <f>給与!M11</f>
        <v/>
      </c>
      <c r="H64" s="869"/>
      <c r="I64" s="869"/>
      <c r="J64" s="879"/>
      <c r="K64" s="27"/>
      <c r="L64" s="954">
        <f>配当!C5</f>
        <v>0</v>
      </c>
      <c r="M64" s="831"/>
      <c r="N64" s="831"/>
      <c r="O64" s="965">
        <f>配当!D5</f>
        <v>0</v>
      </c>
      <c r="P64" s="965"/>
      <c r="Q64" s="965"/>
      <c r="R64" s="965"/>
      <c r="S64" s="965"/>
      <c r="T64" s="965"/>
      <c r="U64" s="966" t="str">
        <f>IF(配当!E5="","",CHOOSE(配当!E5,"",配当!M$9,配当!M$10))</f>
        <v/>
      </c>
      <c r="V64" s="967"/>
      <c r="W64" s="41">
        <f>配当!F5-1</f>
        <v>0</v>
      </c>
      <c r="X64" s="41" t="s">
        <v>302</v>
      </c>
      <c r="Y64" s="44">
        <f>配当!G5-1</f>
        <v>0</v>
      </c>
      <c r="Z64" s="869">
        <f>配当!H5</f>
        <v>0</v>
      </c>
      <c r="AA64" s="869"/>
      <c r="AB64" s="869"/>
      <c r="AC64" s="869"/>
      <c r="AD64" s="869"/>
      <c r="AE64" s="869">
        <f>配当!I5</f>
        <v>0</v>
      </c>
      <c r="AF64" s="869"/>
      <c r="AG64" s="869"/>
      <c r="AH64" s="869"/>
      <c r="AI64" s="879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</row>
    <row r="65" spans="1:59" ht="15.75" customHeight="1" x14ac:dyDescent="0.4">
      <c r="A65" s="46">
        <v>9</v>
      </c>
      <c r="B65" s="955">
        <f>給与!E12</f>
        <v>0</v>
      </c>
      <c r="C65" s="955"/>
      <c r="D65" s="955"/>
      <c r="E65" s="956">
        <f>給与!J12</f>
        <v>0</v>
      </c>
      <c r="F65" s="956"/>
      <c r="G65" s="869" t="str">
        <f>給与!M12</f>
        <v/>
      </c>
      <c r="H65" s="869"/>
      <c r="I65" s="869"/>
      <c r="J65" s="879"/>
      <c r="K65" s="27"/>
      <c r="L65" s="954">
        <f>配当!C6</f>
        <v>0</v>
      </c>
      <c r="M65" s="831"/>
      <c r="N65" s="831"/>
      <c r="O65" s="965">
        <f>配当!D6</f>
        <v>0</v>
      </c>
      <c r="P65" s="965"/>
      <c r="Q65" s="965"/>
      <c r="R65" s="965"/>
      <c r="S65" s="965"/>
      <c r="T65" s="965"/>
      <c r="U65" s="966" t="str">
        <f>IF(配当!E6="","",CHOOSE(配当!E6,"",配当!M$9,配当!M$10))</f>
        <v/>
      </c>
      <c r="V65" s="967"/>
      <c r="W65" s="41">
        <f>配当!F6-1</f>
        <v>0</v>
      </c>
      <c r="X65" s="41" t="s">
        <v>285</v>
      </c>
      <c r="Y65" s="44">
        <f>配当!G6-1</f>
        <v>0</v>
      </c>
      <c r="Z65" s="869">
        <f>配当!H6</f>
        <v>0</v>
      </c>
      <c r="AA65" s="869"/>
      <c r="AB65" s="869"/>
      <c r="AC65" s="869"/>
      <c r="AD65" s="869"/>
      <c r="AE65" s="869">
        <f>配当!I6</f>
        <v>0</v>
      </c>
      <c r="AF65" s="869"/>
      <c r="AG65" s="869"/>
      <c r="AH65" s="869"/>
      <c r="AI65" s="879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</row>
    <row r="66" spans="1:59" ht="15.75" customHeight="1" x14ac:dyDescent="0.4">
      <c r="A66" s="46">
        <v>10</v>
      </c>
      <c r="B66" s="955">
        <f>給与!E13</f>
        <v>0</v>
      </c>
      <c r="C66" s="955"/>
      <c r="D66" s="955"/>
      <c r="E66" s="956">
        <f>給与!J13</f>
        <v>0</v>
      </c>
      <c r="F66" s="956"/>
      <c r="G66" s="869" t="str">
        <f>給与!M13</f>
        <v/>
      </c>
      <c r="H66" s="869"/>
      <c r="I66" s="869"/>
      <c r="J66" s="879"/>
      <c r="K66" s="27"/>
      <c r="L66" s="984">
        <f>配当!C7</f>
        <v>0</v>
      </c>
      <c r="M66" s="832"/>
      <c r="N66" s="832"/>
      <c r="O66" s="985">
        <f>配当!D7</f>
        <v>0</v>
      </c>
      <c r="P66" s="985"/>
      <c r="Q66" s="985"/>
      <c r="R66" s="985"/>
      <c r="S66" s="985"/>
      <c r="T66" s="985"/>
      <c r="U66" s="966" t="str">
        <f>IF(配当!E7="","",CHOOSE(配当!E7,"",配当!M$9,配当!M$10))</f>
        <v/>
      </c>
      <c r="V66" s="967"/>
      <c r="W66" s="41">
        <f>配当!F7-1</f>
        <v>0</v>
      </c>
      <c r="X66" s="41" t="s">
        <v>285</v>
      </c>
      <c r="Y66" s="44">
        <f>配当!G7-1</f>
        <v>0</v>
      </c>
      <c r="Z66" s="869">
        <f>配当!H7</f>
        <v>0</v>
      </c>
      <c r="AA66" s="869"/>
      <c r="AB66" s="869"/>
      <c r="AC66" s="869"/>
      <c r="AD66" s="869"/>
      <c r="AE66" s="869">
        <f>配当!I7</f>
        <v>0</v>
      </c>
      <c r="AF66" s="869"/>
      <c r="AG66" s="869"/>
      <c r="AH66" s="869"/>
      <c r="AI66" s="879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</row>
    <row r="67" spans="1:59" ht="15.75" customHeight="1" x14ac:dyDescent="0.4">
      <c r="A67" s="46">
        <v>11</v>
      </c>
      <c r="B67" s="955">
        <f>給与!E14</f>
        <v>0</v>
      </c>
      <c r="C67" s="955"/>
      <c r="D67" s="955"/>
      <c r="E67" s="956">
        <f>給与!J14</f>
        <v>0</v>
      </c>
      <c r="F67" s="956"/>
      <c r="G67" s="869" t="str">
        <f>給与!M14</f>
        <v/>
      </c>
      <c r="H67" s="869"/>
      <c r="I67" s="869"/>
      <c r="J67" s="879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989" t="s">
        <v>301</v>
      </c>
      <c r="V67" s="990"/>
      <c r="W67" s="990"/>
      <c r="X67" s="990"/>
      <c r="Y67" s="990"/>
      <c r="Z67" s="990"/>
      <c r="AA67" s="990"/>
      <c r="AB67" s="990"/>
      <c r="AC67" s="990"/>
      <c r="AD67" s="990"/>
      <c r="AE67" s="986">
        <f>配当!I10</f>
        <v>0</v>
      </c>
      <c r="AF67" s="987"/>
      <c r="AG67" s="987"/>
      <c r="AH67" s="987"/>
      <c r="AI67" s="988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1:59" ht="15.75" customHeight="1" x14ac:dyDescent="0.4">
      <c r="A68" s="46">
        <v>12</v>
      </c>
      <c r="B68" s="955">
        <f>給与!E15</f>
        <v>0</v>
      </c>
      <c r="C68" s="955"/>
      <c r="D68" s="955"/>
      <c r="E68" s="956">
        <f>給与!J15</f>
        <v>0</v>
      </c>
      <c r="F68" s="956"/>
      <c r="G68" s="869" t="str">
        <f>給与!M15</f>
        <v/>
      </c>
      <c r="H68" s="869"/>
      <c r="I68" s="869"/>
      <c r="J68" s="879"/>
      <c r="K68" s="27"/>
      <c r="L68" s="27" t="s">
        <v>610</v>
      </c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</row>
    <row r="69" spans="1:59" ht="15.75" customHeight="1" x14ac:dyDescent="0.4">
      <c r="A69" s="957" t="s">
        <v>130</v>
      </c>
      <c r="B69" s="818"/>
      <c r="C69" s="818"/>
      <c r="D69" s="869">
        <f>給与!E16</f>
        <v>0</v>
      </c>
      <c r="E69" s="869"/>
      <c r="F69" s="869"/>
      <c r="G69" s="869"/>
      <c r="H69" s="869"/>
      <c r="I69" s="869"/>
      <c r="J69" s="879"/>
      <c r="K69" s="27"/>
      <c r="L69" s="968" t="s">
        <v>169</v>
      </c>
      <c r="M69" s="824"/>
      <c r="N69" s="824"/>
      <c r="O69" s="991" t="s">
        <v>632</v>
      </c>
      <c r="P69" s="992"/>
      <c r="Q69" s="992"/>
      <c r="R69" s="992"/>
      <c r="S69" s="992"/>
      <c r="T69" s="992"/>
      <c r="U69" s="992"/>
      <c r="V69" s="824" t="s">
        <v>37</v>
      </c>
      <c r="W69" s="824"/>
      <c r="X69" s="824"/>
      <c r="Y69" s="824"/>
      <c r="Z69" s="824"/>
      <c r="AA69" s="824"/>
      <c r="AB69" s="824"/>
      <c r="AC69" s="824" t="s">
        <v>158</v>
      </c>
      <c r="AD69" s="824"/>
      <c r="AE69" s="824"/>
      <c r="AF69" s="824"/>
      <c r="AG69" s="824"/>
      <c r="AH69" s="824"/>
      <c r="AI69" s="929"/>
      <c r="AR69" s="286"/>
      <c r="AS69" s="286"/>
      <c r="AT69" s="286"/>
      <c r="AU69" s="281"/>
      <c r="AV69" s="281"/>
      <c r="AW69" s="286"/>
      <c r="AX69" s="286"/>
      <c r="AY69" s="286"/>
    </row>
    <row r="70" spans="1:59" ht="15.75" customHeight="1" x14ac:dyDescent="0.4">
      <c r="A70" s="957" t="s">
        <v>129</v>
      </c>
      <c r="B70" s="818"/>
      <c r="C70" s="818"/>
      <c r="D70" s="958">
        <f>SUM(G57:J68,D69)</f>
        <v>0</v>
      </c>
      <c r="E70" s="959"/>
      <c r="F70" s="959"/>
      <c r="G70" s="959"/>
      <c r="H70" s="959"/>
      <c r="I70" s="959"/>
      <c r="J70" s="960"/>
      <c r="K70" s="27"/>
      <c r="L70" s="954">
        <f>雑!C4</f>
        <v>0</v>
      </c>
      <c r="M70" s="831"/>
      <c r="N70" s="831"/>
      <c r="O70" s="965">
        <f>雑!D4</f>
        <v>0</v>
      </c>
      <c r="P70" s="965"/>
      <c r="Q70" s="965"/>
      <c r="R70" s="965"/>
      <c r="S70" s="965"/>
      <c r="T70" s="965"/>
      <c r="U70" s="965"/>
      <c r="V70" s="869">
        <f>雑!E4</f>
        <v>0</v>
      </c>
      <c r="W70" s="869"/>
      <c r="X70" s="869"/>
      <c r="Y70" s="869"/>
      <c r="Z70" s="869"/>
      <c r="AA70" s="869"/>
      <c r="AB70" s="869"/>
      <c r="AC70" s="869">
        <f>雑!F4</f>
        <v>0</v>
      </c>
      <c r="AD70" s="869"/>
      <c r="AE70" s="869"/>
      <c r="AF70" s="869"/>
      <c r="AG70" s="869"/>
      <c r="AH70" s="869"/>
      <c r="AI70" s="879"/>
      <c r="AR70" s="286"/>
      <c r="AS70" s="286"/>
      <c r="AT70" s="286"/>
      <c r="AU70" s="281"/>
      <c r="AV70" s="281"/>
      <c r="AW70" s="286"/>
      <c r="AX70" s="286"/>
      <c r="AY70" s="286"/>
    </row>
    <row r="71" spans="1:59" ht="15.75" customHeight="1" x14ac:dyDescent="0.4">
      <c r="A71" s="957" t="s">
        <v>633</v>
      </c>
      <c r="B71" s="818"/>
      <c r="C71" s="818"/>
      <c r="D71" s="961">
        <f>給与!X5</f>
        <v>0</v>
      </c>
      <c r="E71" s="961"/>
      <c r="F71" s="961"/>
      <c r="G71" s="961"/>
      <c r="H71" s="961"/>
      <c r="I71" s="961"/>
      <c r="J71" s="962"/>
      <c r="K71" s="27"/>
      <c r="L71" s="954">
        <f>雑!C5</f>
        <v>0</v>
      </c>
      <c r="M71" s="831"/>
      <c r="N71" s="831"/>
      <c r="O71" s="965">
        <f>雑!D5</f>
        <v>0</v>
      </c>
      <c r="P71" s="965"/>
      <c r="Q71" s="965"/>
      <c r="R71" s="965"/>
      <c r="S71" s="965"/>
      <c r="T71" s="965"/>
      <c r="U71" s="965"/>
      <c r="V71" s="869">
        <f>雑!E5</f>
        <v>0</v>
      </c>
      <c r="W71" s="869"/>
      <c r="X71" s="869"/>
      <c r="Y71" s="869"/>
      <c r="Z71" s="869"/>
      <c r="AA71" s="869"/>
      <c r="AB71" s="869"/>
      <c r="AC71" s="869">
        <f>雑!F5</f>
        <v>0</v>
      </c>
      <c r="AD71" s="869"/>
      <c r="AE71" s="869"/>
      <c r="AF71" s="869"/>
      <c r="AG71" s="869"/>
      <c r="AH71" s="869"/>
      <c r="AI71" s="879"/>
      <c r="AR71" s="281"/>
      <c r="AS71" s="281"/>
      <c r="AT71" s="281"/>
      <c r="AU71" s="281"/>
      <c r="AV71" s="281"/>
      <c r="AW71" s="281"/>
      <c r="AX71" s="281"/>
      <c r="AY71" s="281"/>
    </row>
    <row r="72" spans="1:59" ht="15.75" customHeight="1" x14ac:dyDescent="0.4">
      <c r="A72" s="957" t="s">
        <v>300</v>
      </c>
      <c r="B72" s="818"/>
      <c r="C72" s="818"/>
      <c r="D72" s="961">
        <f>給与!X6</f>
        <v>0</v>
      </c>
      <c r="E72" s="961"/>
      <c r="F72" s="961"/>
      <c r="G72" s="961"/>
      <c r="H72" s="961"/>
      <c r="I72" s="961"/>
      <c r="J72" s="962"/>
      <c r="K72" s="27"/>
      <c r="L72" s="954">
        <f>雑!C6</f>
        <v>0</v>
      </c>
      <c r="M72" s="831"/>
      <c r="N72" s="831"/>
      <c r="O72" s="965">
        <f>雑!D6</f>
        <v>0</v>
      </c>
      <c r="P72" s="965"/>
      <c r="Q72" s="965"/>
      <c r="R72" s="965"/>
      <c r="S72" s="965"/>
      <c r="T72" s="965"/>
      <c r="U72" s="965"/>
      <c r="V72" s="869">
        <f>雑!E6</f>
        <v>0</v>
      </c>
      <c r="W72" s="869"/>
      <c r="X72" s="869"/>
      <c r="Y72" s="869"/>
      <c r="Z72" s="869"/>
      <c r="AA72" s="869"/>
      <c r="AB72" s="869"/>
      <c r="AC72" s="869">
        <f>雑!F6</f>
        <v>0</v>
      </c>
      <c r="AD72" s="869"/>
      <c r="AE72" s="869"/>
      <c r="AF72" s="869"/>
      <c r="AG72" s="869"/>
      <c r="AH72" s="869"/>
      <c r="AI72" s="879"/>
      <c r="AR72" s="285"/>
      <c r="AS72" s="281"/>
      <c r="AT72" s="281"/>
      <c r="AU72" s="281"/>
      <c r="AV72" s="281"/>
      <c r="AW72" s="281"/>
      <c r="AX72" s="281"/>
      <c r="AY72" s="281"/>
    </row>
    <row r="73" spans="1:59" ht="15.75" customHeight="1" x14ac:dyDescent="0.4">
      <c r="A73" s="1022" t="s">
        <v>6</v>
      </c>
      <c r="B73" s="830"/>
      <c r="C73" s="830"/>
      <c r="D73" s="1079">
        <f>給与!X7</f>
        <v>0</v>
      </c>
      <c r="E73" s="1079"/>
      <c r="F73" s="1079"/>
      <c r="G73" s="1079"/>
      <c r="H73" s="1079"/>
      <c r="I73" s="1079"/>
      <c r="J73" s="1080"/>
      <c r="K73" s="27"/>
      <c r="L73" s="984">
        <f>雑!C7</f>
        <v>0</v>
      </c>
      <c r="M73" s="832"/>
      <c r="N73" s="832"/>
      <c r="O73" s="985">
        <f>雑!D7</f>
        <v>0</v>
      </c>
      <c r="P73" s="985"/>
      <c r="Q73" s="985"/>
      <c r="R73" s="985"/>
      <c r="S73" s="985"/>
      <c r="T73" s="985"/>
      <c r="U73" s="985"/>
      <c r="V73" s="928">
        <f>雑!E7</f>
        <v>0</v>
      </c>
      <c r="W73" s="928"/>
      <c r="X73" s="928"/>
      <c r="Y73" s="928"/>
      <c r="Z73" s="928"/>
      <c r="AA73" s="928"/>
      <c r="AB73" s="928"/>
      <c r="AC73" s="928">
        <f>雑!F7</f>
        <v>0</v>
      </c>
      <c r="AD73" s="928"/>
      <c r="AE73" s="928"/>
      <c r="AF73" s="928"/>
      <c r="AG73" s="928"/>
      <c r="AH73" s="928"/>
      <c r="AI73" s="1072"/>
    </row>
    <row r="74" spans="1:59" ht="15.75" customHeight="1" x14ac:dyDescent="0.4">
      <c r="A74" s="27" t="s">
        <v>611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59" ht="15.75" customHeight="1" x14ac:dyDescent="0.4">
      <c r="A75" s="1000"/>
      <c r="B75" s="1001"/>
      <c r="C75" s="1001"/>
      <c r="D75" s="1001"/>
      <c r="E75" s="1001"/>
      <c r="F75" s="839" t="s">
        <v>37</v>
      </c>
      <c r="G75" s="839"/>
      <c r="H75" s="839"/>
      <c r="I75" s="839"/>
      <c r="J75" s="839"/>
      <c r="K75" s="839"/>
      <c r="L75" s="839" t="s">
        <v>158</v>
      </c>
      <c r="M75" s="839"/>
      <c r="N75" s="839"/>
      <c r="O75" s="839"/>
      <c r="P75" s="839"/>
      <c r="Q75" s="839"/>
      <c r="R75" s="839" t="s">
        <v>176</v>
      </c>
      <c r="S75" s="839"/>
      <c r="T75" s="839"/>
      <c r="U75" s="839"/>
      <c r="V75" s="839"/>
      <c r="W75" s="839"/>
      <c r="X75" s="839" t="s">
        <v>175</v>
      </c>
      <c r="Y75" s="839"/>
      <c r="Z75" s="839"/>
      <c r="AA75" s="839"/>
      <c r="AB75" s="839"/>
      <c r="AC75" s="839"/>
      <c r="AD75" s="839" t="s">
        <v>39</v>
      </c>
      <c r="AE75" s="839"/>
      <c r="AF75" s="839"/>
      <c r="AG75" s="839"/>
      <c r="AH75" s="839"/>
      <c r="AI75" s="885"/>
    </row>
    <row r="76" spans="1:59" ht="15.75" customHeight="1" x14ac:dyDescent="0.4">
      <c r="A76" s="957" t="s">
        <v>174</v>
      </c>
      <c r="B76" s="818"/>
      <c r="C76" s="818"/>
      <c r="D76" s="829" t="s">
        <v>173</v>
      </c>
      <c r="E76" s="829"/>
      <c r="F76" s="869">
        <f>総一!D4</f>
        <v>0</v>
      </c>
      <c r="G76" s="869"/>
      <c r="H76" s="869"/>
      <c r="I76" s="869"/>
      <c r="J76" s="869"/>
      <c r="K76" s="869"/>
      <c r="L76" s="869">
        <f>総一!E4</f>
        <v>0</v>
      </c>
      <c r="M76" s="869"/>
      <c r="N76" s="869"/>
      <c r="O76" s="869"/>
      <c r="P76" s="869"/>
      <c r="Q76" s="869"/>
      <c r="R76" s="1014">
        <f>総一!F4</f>
        <v>0</v>
      </c>
      <c r="S76" s="1014"/>
      <c r="T76" s="1014"/>
      <c r="U76" s="1014"/>
      <c r="V76" s="1014"/>
      <c r="W76" s="1014"/>
      <c r="X76" s="1014">
        <f>総一!G4</f>
        <v>0</v>
      </c>
      <c r="Y76" s="1014"/>
      <c r="Z76" s="1014"/>
      <c r="AA76" s="1014"/>
      <c r="AB76" s="1014"/>
      <c r="AC76" s="1014"/>
      <c r="AD76" s="1014">
        <f>総一!H4</f>
        <v>0</v>
      </c>
      <c r="AE76" s="1014"/>
      <c r="AF76" s="1014"/>
      <c r="AG76" s="1014"/>
      <c r="AH76" s="1014"/>
      <c r="AI76" s="1015"/>
      <c r="AP76" s="283"/>
      <c r="AQ76" s="285"/>
    </row>
    <row r="77" spans="1:59" ht="15.75" customHeight="1" x14ac:dyDescent="0.4">
      <c r="A77" s="957"/>
      <c r="B77" s="818"/>
      <c r="C77" s="818"/>
      <c r="D77" s="829" t="s">
        <v>172</v>
      </c>
      <c r="E77" s="829"/>
      <c r="F77" s="869">
        <f>総一!D5</f>
        <v>0</v>
      </c>
      <c r="G77" s="869"/>
      <c r="H77" s="869"/>
      <c r="I77" s="869"/>
      <c r="J77" s="869"/>
      <c r="K77" s="869"/>
      <c r="L77" s="869">
        <f>総一!E5</f>
        <v>0</v>
      </c>
      <c r="M77" s="869"/>
      <c r="N77" s="869"/>
      <c r="O77" s="869"/>
      <c r="P77" s="869"/>
      <c r="Q77" s="869"/>
      <c r="R77" s="1014">
        <f>総一!F5</f>
        <v>0</v>
      </c>
      <c r="S77" s="1014"/>
      <c r="T77" s="1014"/>
      <c r="U77" s="1014"/>
      <c r="V77" s="1014"/>
      <c r="W77" s="1014"/>
      <c r="X77" s="1014"/>
      <c r="Y77" s="1014"/>
      <c r="Z77" s="1014"/>
      <c r="AA77" s="1014"/>
      <c r="AB77" s="1014"/>
      <c r="AC77" s="1014"/>
      <c r="AD77" s="1014">
        <f>総一!H5</f>
        <v>0</v>
      </c>
      <c r="AE77" s="1014"/>
      <c r="AF77" s="1014"/>
      <c r="AG77" s="1014"/>
      <c r="AH77" s="1014"/>
      <c r="AI77" s="1015"/>
    </row>
    <row r="78" spans="1:59" ht="15.75" customHeight="1" x14ac:dyDescent="0.4">
      <c r="A78" s="1002" t="s">
        <v>171</v>
      </c>
      <c r="B78" s="902"/>
      <c r="C78" s="902"/>
      <c r="D78" s="902"/>
      <c r="E78" s="902"/>
      <c r="F78" s="928">
        <f>総一!D6</f>
        <v>0</v>
      </c>
      <c r="G78" s="928"/>
      <c r="H78" s="928"/>
      <c r="I78" s="928"/>
      <c r="J78" s="928"/>
      <c r="K78" s="928"/>
      <c r="L78" s="928">
        <f>総一!E6</f>
        <v>0</v>
      </c>
      <c r="M78" s="928"/>
      <c r="N78" s="928"/>
      <c r="O78" s="928"/>
      <c r="P78" s="928"/>
      <c r="Q78" s="928"/>
      <c r="R78" s="903">
        <f>総一!F6</f>
        <v>0</v>
      </c>
      <c r="S78" s="903"/>
      <c r="T78" s="903"/>
      <c r="U78" s="903"/>
      <c r="V78" s="903"/>
      <c r="W78" s="903"/>
      <c r="X78" s="903">
        <f>総一!G6</f>
        <v>0</v>
      </c>
      <c r="Y78" s="903"/>
      <c r="Z78" s="903"/>
      <c r="AA78" s="903"/>
      <c r="AB78" s="903"/>
      <c r="AC78" s="903"/>
      <c r="AD78" s="903">
        <f>総一!H6</f>
        <v>0</v>
      </c>
      <c r="AE78" s="903"/>
      <c r="AF78" s="903"/>
      <c r="AG78" s="903"/>
      <c r="AH78" s="903"/>
      <c r="AI78" s="904"/>
    </row>
    <row r="79" spans="1:59" ht="15.75" customHeight="1" x14ac:dyDescent="0.4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980" t="s">
        <v>298</v>
      </c>
      <c r="T79" s="981"/>
      <c r="U79" s="981"/>
      <c r="V79" s="981"/>
      <c r="W79" s="981"/>
      <c r="X79" s="982"/>
      <c r="Y79" s="982"/>
      <c r="Z79" s="982"/>
      <c r="AA79" s="982"/>
      <c r="AB79" s="982"/>
      <c r="AC79" s="983"/>
      <c r="AD79" s="1094">
        <f>総一!H7</f>
        <v>0</v>
      </c>
      <c r="AE79" s="1094"/>
      <c r="AF79" s="1094"/>
      <c r="AG79" s="1094"/>
      <c r="AH79" s="1094"/>
      <c r="AI79" s="1095"/>
    </row>
    <row r="80" spans="1:59" ht="15.75" customHeight="1" x14ac:dyDescent="0.4">
      <c r="A80" s="27" t="s">
        <v>612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</row>
    <row r="81" spans="1:57" ht="15.75" customHeight="1" x14ac:dyDescent="0.4">
      <c r="A81" s="1012" t="s">
        <v>289</v>
      </c>
      <c r="B81" s="979"/>
      <c r="C81" s="1044">
        <f>事不!D14</f>
        <v>0</v>
      </c>
      <c r="D81" s="1045"/>
      <c r="E81" s="1045"/>
      <c r="F81" s="1045"/>
      <c r="G81" s="1045"/>
      <c r="H81" s="1045"/>
      <c r="I81" s="1046"/>
      <c r="J81" s="1013" t="s">
        <v>288</v>
      </c>
      <c r="K81" s="842"/>
      <c r="L81" s="977" t="s">
        <v>10</v>
      </c>
      <c r="M81" s="978"/>
      <c r="N81" s="979"/>
      <c r="O81" s="824" t="s">
        <v>295</v>
      </c>
      <c r="P81" s="824"/>
      <c r="Q81" s="824"/>
      <c r="R81" s="975">
        <f>事不!K15</f>
        <v>0</v>
      </c>
      <c r="S81" s="976"/>
      <c r="T81" s="27"/>
      <c r="V81" s="1" t="s">
        <v>615</v>
      </c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1:57" ht="15.75" customHeight="1" x14ac:dyDescent="0.4">
      <c r="A82" s="1006" t="s">
        <v>8</v>
      </c>
      <c r="B82" s="821"/>
      <c r="C82" s="1033">
        <f>事不!D15</f>
        <v>0</v>
      </c>
      <c r="D82" s="949"/>
      <c r="E82" s="949"/>
      <c r="F82" s="949"/>
      <c r="G82" s="949"/>
      <c r="H82" s="949"/>
      <c r="I82" s="886"/>
      <c r="J82" s="1007">
        <f>事不!K14</f>
        <v>0</v>
      </c>
      <c r="K82" s="1008"/>
      <c r="L82" s="39" t="str">
        <f>IF(事不!F14=1,"",VLOOKUP(事不!F14,data!A$1:C$6,3,0))</f>
        <v/>
      </c>
      <c r="M82" s="949">
        <f>事不!G14</f>
        <v>0</v>
      </c>
      <c r="N82" s="886"/>
      <c r="O82" s="818" t="s">
        <v>148</v>
      </c>
      <c r="P82" s="818"/>
      <c r="Q82" s="818"/>
      <c r="R82" s="818"/>
      <c r="S82" s="1047"/>
      <c r="T82" s="27"/>
      <c r="V82" s="969" t="s">
        <v>616</v>
      </c>
      <c r="W82" s="970"/>
      <c r="X82" s="970"/>
      <c r="Y82" s="970"/>
      <c r="Z82" s="970"/>
      <c r="AA82" s="970"/>
      <c r="AB82" s="385" t="s">
        <v>39</v>
      </c>
      <c r="AC82" s="386"/>
      <c r="AD82" s="386"/>
      <c r="AE82" s="386"/>
      <c r="AF82" s="386"/>
      <c r="AG82" s="386"/>
      <c r="AH82" s="386"/>
      <c r="AI82" s="387" t="s">
        <v>79</v>
      </c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1:57" ht="15.75" customHeight="1" x14ac:dyDescent="0.4">
      <c r="A83" s="1003" t="s">
        <v>9</v>
      </c>
      <c r="B83" s="1004"/>
      <c r="C83" s="1005"/>
      <c r="D83" s="1009">
        <f>事不!D16</f>
        <v>0</v>
      </c>
      <c r="E83" s="1010"/>
      <c r="F83" s="1010"/>
      <c r="G83" s="1010"/>
      <c r="H83" s="1010"/>
      <c r="I83" s="1010"/>
      <c r="J83" s="1010"/>
      <c r="K83" s="1011"/>
      <c r="L83" s="24">
        <f>事不!H14-1</f>
        <v>0</v>
      </c>
      <c r="M83" s="40" t="s">
        <v>285</v>
      </c>
      <c r="N83" s="26">
        <f>事不!I14-1</f>
        <v>0</v>
      </c>
      <c r="O83" s="1039">
        <f>事不!F15</f>
        <v>0</v>
      </c>
      <c r="P83" s="1039"/>
      <c r="Q83" s="1039"/>
      <c r="R83" s="1039"/>
      <c r="S83" s="1040"/>
      <c r="T83" s="27"/>
      <c r="V83" s="971"/>
      <c r="W83" s="972"/>
      <c r="X83" s="972"/>
      <c r="Y83" s="972"/>
      <c r="Z83" s="972"/>
      <c r="AA83" s="972"/>
      <c r="AB83" s="973"/>
      <c r="AC83" s="973"/>
      <c r="AD83" s="973"/>
      <c r="AE83" s="973"/>
      <c r="AF83" s="973"/>
      <c r="AG83" s="973"/>
      <c r="AH83" s="973"/>
      <c r="AI83" s="974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1:57" ht="15.75" customHeight="1" x14ac:dyDescent="0.4">
      <c r="A84" s="1012" t="s">
        <v>289</v>
      </c>
      <c r="B84" s="979"/>
      <c r="C84" s="1044">
        <f>事不!D17</f>
        <v>0</v>
      </c>
      <c r="D84" s="1045"/>
      <c r="E84" s="1045"/>
      <c r="F84" s="1045"/>
      <c r="G84" s="1045"/>
      <c r="H84" s="1045"/>
      <c r="I84" s="1046"/>
      <c r="J84" s="1013" t="s">
        <v>288</v>
      </c>
      <c r="K84" s="842"/>
      <c r="L84" s="977" t="s">
        <v>10</v>
      </c>
      <c r="M84" s="978"/>
      <c r="N84" s="979"/>
      <c r="O84" s="824" t="s">
        <v>295</v>
      </c>
      <c r="P84" s="824"/>
      <c r="Q84" s="824"/>
      <c r="R84" s="975">
        <f>事不!K18</f>
        <v>0</v>
      </c>
      <c r="S84" s="976"/>
      <c r="T84" s="27"/>
      <c r="V84" s="1100" t="s">
        <v>617</v>
      </c>
      <c r="W84" s="1101"/>
      <c r="X84" s="1101"/>
      <c r="Y84" s="1101"/>
      <c r="Z84" s="1101"/>
      <c r="AA84" s="1101"/>
      <c r="AB84" s="1096"/>
      <c r="AC84" s="1096"/>
      <c r="AD84" s="1096"/>
      <c r="AE84" s="1096"/>
      <c r="AF84" s="1096"/>
      <c r="AG84" s="1096"/>
      <c r="AH84" s="1096"/>
      <c r="AI84" s="1097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1:57" ht="15.75" customHeight="1" x14ac:dyDescent="0.4">
      <c r="A85" s="1006" t="s">
        <v>8</v>
      </c>
      <c r="B85" s="821"/>
      <c r="C85" s="1033">
        <f>事不!D18</f>
        <v>0</v>
      </c>
      <c r="D85" s="949"/>
      <c r="E85" s="949"/>
      <c r="F85" s="949"/>
      <c r="G85" s="949"/>
      <c r="H85" s="949"/>
      <c r="I85" s="886"/>
      <c r="J85" s="1007">
        <f>事不!K17</f>
        <v>0</v>
      </c>
      <c r="K85" s="1008"/>
      <c r="L85" s="39" t="str">
        <f>IF(事不!F17=1,"",VLOOKUP(事不!F17,data!A$1:C$6,3,0))</f>
        <v/>
      </c>
      <c r="M85" s="949">
        <f>事不!G17</f>
        <v>0</v>
      </c>
      <c r="N85" s="886"/>
      <c r="O85" s="818" t="s">
        <v>148</v>
      </c>
      <c r="P85" s="818"/>
      <c r="Q85" s="818"/>
      <c r="R85" s="818"/>
      <c r="S85" s="1047"/>
      <c r="T85" s="27"/>
      <c r="V85" s="1100"/>
      <c r="W85" s="1101"/>
      <c r="X85" s="1101"/>
      <c r="Y85" s="1101"/>
      <c r="Z85" s="1101"/>
      <c r="AA85" s="1101"/>
      <c r="AB85" s="1096"/>
      <c r="AC85" s="1096"/>
      <c r="AD85" s="1096"/>
      <c r="AE85" s="1096"/>
      <c r="AF85" s="1096"/>
      <c r="AG85" s="1096"/>
      <c r="AH85" s="1096"/>
      <c r="AI85" s="1097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1:57" ht="15.75" customHeight="1" x14ac:dyDescent="0.4">
      <c r="A86" s="995" t="s">
        <v>9</v>
      </c>
      <c r="B86" s="996"/>
      <c r="C86" s="833"/>
      <c r="D86" s="1034">
        <f>事不!D19</f>
        <v>0</v>
      </c>
      <c r="E86" s="1035"/>
      <c r="F86" s="1035"/>
      <c r="G86" s="1035"/>
      <c r="H86" s="1035"/>
      <c r="I86" s="1035"/>
      <c r="J86" s="1035"/>
      <c r="K86" s="1036"/>
      <c r="L86" s="24">
        <f>事不!H17-1</f>
        <v>0</v>
      </c>
      <c r="M86" s="40" t="s">
        <v>285</v>
      </c>
      <c r="N86" s="26">
        <f>事不!I17-1</f>
        <v>0</v>
      </c>
      <c r="O86" s="1098">
        <f>事不!F18</f>
        <v>0</v>
      </c>
      <c r="P86" s="1098"/>
      <c r="Q86" s="1098"/>
      <c r="R86" s="1098"/>
      <c r="S86" s="1099"/>
      <c r="T86" s="27"/>
      <c r="V86" s="1151" t="s">
        <v>618</v>
      </c>
      <c r="W86" s="1152"/>
      <c r="X86" s="1152"/>
      <c r="Y86" s="1152"/>
      <c r="Z86" s="1152"/>
      <c r="AA86" s="1152"/>
      <c r="AB86" s="1148" t="s">
        <v>619</v>
      </c>
      <c r="AC86" s="1148"/>
      <c r="AD86" s="1148"/>
      <c r="AE86" s="1148"/>
      <c r="AF86" s="1149" t="s">
        <v>620</v>
      </c>
      <c r="AG86" s="1149"/>
      <c r="AH86" s="1149"/>
      <c r="AI86" s="1150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1:57" ht="15.75" customHeight="1" x14ac:dyDescent="0.4">
      <c r="A87" s="1050" t="s">
        <v>289</v>
      </c>
      <c r="B87" s="1043"/>
      <c r="C87" s="997">
        <f>事不!D20</f>
        <v>0</v>
      </c>
      <c r="D87" s="998"/>
      <c r="E87" s="998"/>
      <c r="F87" s="998"/>
      <c r="G87" s="998"/>
      <c r="H87" s="998"/>
      <c r="I87" s="999"/>
      <c r="J87" s="1037" t="s">
        <v>288</v>
      </c>
      <c r="K87" s="1038"/>
      <c r="L87" s="1041" t="s">
        <v>10</v>
      </c>
      <c r="M87" s="1042"/>
      <c r="N87" s="1043"/>
      <c r="O87" s="822" t="s">
        <v>295</v>
      </c>
      <c r="P87" s="822"/>
      <c r="Q87" s="822"/>
      <c r="R87" s="1048">
        <f>事不!K21</f>
        <v>0</v>
      </c>
      <c r="S87" s="1049"/>
      <c r="T87" s="27"/>
      <c r="V87" s="1151"/>
      <c r="W87" s="1152"/>
      <c r="X87" s="1152"/>
      <c r="Y87" s="1152"/>
      <c r="Z87" s="1152"/>
      <c r="AA87" s="1152"/>
      <c r="AB87" s="1153"/>
      <c r="AC87" s="1154"/>
      <c r="AD87" s="1154"/>
      <c r="AE87" s="1155"/>
      <c r="AF87" s="1081"/>
      <c r="AG87" s="1081"/>
      <c r="AH87" s="1081"/>
      <c r="AI87" s="1082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1:57" ht="15.75" customHeight="1" x14ac:dyDescent="0.4">
      <c r="A88" s="1006" t="s">
        <v>8</v>
      </c>
      <c r="B88" s="821"/>
      <c r="C88" s="1033">
        <f>事不!D21</f>
        <v>0</v>
      </c>
      <c r="D88" s="949"/>
      <c r="E88" s="949"/>
      <c r="F88" s="949"/>
      <c r="G88" s="949"/>
      <c r="H88" s="949"/>
      <c r="I88" s="886"/>
      <c r="J88" s="1007">
        <f>事不!K20</f>
        <v>0</v>
      </c>
      <c r="K88" s="1008"/>
      <c r="L88" s="39" t="str">
        <f>IF(事不!F20=1,"",VLOOKUP(事不!F20,data!A$1:C$6,3,0))</f>
        <v/>
      </c>
      <c r="M88" s="949">
        <f>事不!G20</f>
        <v>0</v>
      </c>
      <c r="N88" s="886"/>
      <c r="O88" s="818" t="s">
        <v>148</v>
      </c>
      <c r="P88" s="818"/>
      <c r="Q88" s="818"/>
      <c r="R88" s="818"/>
      <c r="S88" s="1047"/>
      <c r="T88" s="27"/>
      <c r="V88" s="971" t="s">
        <v>621</v>
      </c>
      <c r="W88" s="972"/>
      <c r="X88" s="972"/>
      <c r="Y88" s="972"/>
      <c r="Z88" s="972"/>
      <c r="AA88" s="972"/>
      <c r="AB88" s="1083" t="s">
        <v>622</v>
      </c>
      <c r="AC88" s="1084"/>
      <c r="AD88" s="1084"/>
      <c r="AE88" s="1085"/>
      <c r="AF88" s="1142" t="s">
        <v>51</v>
      </c>
      <c r="AG88" s="1143"/>
      <c r="AH88" s="1143" t="s">
        <v>50</v>
      </c>
      <c r="AI88" s="1146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1:57" ht="15.75" customHeight="1" x14ac:dyDescent="0.4">
      <c r="A89" s="995" t="s">
        <v>9</v>
      </c>
      <c r="B89" s="996"/>
      <c r="C89" s="833"/>
      <c r="D89" s="1034">
        <f>事不!D22</f>
        <v>0</v>
      </c>
      <c r="E89" s="1035"/>
      <c r="F89" s="1035"/>
      <c r="G89" s="1035"/>
      <c r="H89" s="1035"/>
      <c r="I89" s="1035"/>
      <c r="J89" s="1035"/>
      <c r="K89" s="1036"/>
      <c r="L89" s="24">
        <f>事不!H20-1</f>
        <v>0</v>
      </c>
      <c r="M89" s="40" t="s">
        <v>285</v>
      </c>
      <c r="N89" s="26">
        <f>事不!I20-1</f>
        <v>0</v>
      </c>
      <c r="O89" s="1098">
        <f>事不!F21</f>
        <v>0</v>
      </c>
      <c r="P89" s="1098"/>
      <c r="Q89" s="1098"/>
      <c r="R89" s="1098"/>
      <c r="S89" s="1099"/>
      <c r="T89" s="27"/>
      <c r="V89" s="971"/>
      <c r="W89" s="972"/>
      <c r="X89" s="972"/>
      <c r="Y89" s="972"/>
      <c r="Z89" s="972"/>
      <c r="AA89" s="972"/>
      <c r="AB89" s="1086"/>
      <c r="AC89" s="1087"/>
      <c r="AD89" s="1087"/>
      <c r="AE89" s="1088"/>
      <c r="AF89" s="1144"/>
      <c r="AG89" s="1145"/>
      <c r="AH89" s="1145"/>
      <c r="AI89" s="1147"/>
      <c r="AP89" s="993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1:57" ht="15.75" customHeight="1" x14ac:dyDescent="0.4">
      <c r="A90" s="994" t="s">
        <v>154</v>
      </c>
      <c r="B90" s="982"/>
      <c r="C90" s="982"/>
      <c r="D90" s="982"/>
      <c r="E90" s="982"/>
      <c r="F90" s="982"/>
      <c r="G90" s="982"/>
      <c r="H90" s="982"/>
      <c r="I90" s="1030" t="str">
        <f>CHOOSE(calc!Y16,data!Q2,data!Q3)</f>
        <v>承認なし</v>
      </c>
      <c r="J90" s="1031"/>
      <c r="K90" s="1031"/>
      <c r="L90" s="1032"/>
      <c r="M90" s="994" t="s">
        <v>293</v>
      </c>
      <c r="N90" s="983"/>
      <c r="O90" s="1051">
        <f>SUM(O83,O86,O89)</f>
        <v>0</v>
      </c>
      <c r="P90" s="1051"/>
      <c r="Q90" s="1051"/>
      <c r="R90" s="1051"/>
      <c r="S90" s="1052"/>
      <c r="T90" s="27"/>
      <c r="V90" s="1139" t="s">
        <v>623</v>
      </c>
      <c r="W90" s="1140"/>
      <c r="X90" s="1140"/>
      <c r="Y90" s="1140"/>
      <c r="Z90" s="1140"/>
      <c r="AA90" s="1140"/>
      <c r="AB90" s="1140"/>
      <c r="AC90" s="1140"/>
      <c r="AD90" s="1140"/>
      <c r="AE90" s="1140"/>
      <c r="AF90" s="1140"/>
      <c r="AG90" s="1140"/>
      <c r="AH90" s="1140"/>
      <c r="AI90" s="1141"/>
      <c r="AP90" s="993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1:57" ht="15.75" customHeight="1" x14ac:dyDescent="0.4">
      <c r="A91" s="27" t="s">
        <v>292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Q91" s="388" t="b">
        <v>0</v>
      </c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1:57" ht="15.75" customHeight="1" x14ac:dyDescent="0.4">
      <c r="A92" s="968" t="s">
        <v>580</v>
      </c>
      <c r="B92" s="824"/>
      <c r="C92" s="948" t="str">
        <f>IF(calc!M4,人的!D8,"")</f>
        <v/>
      </c>
      <c r="D92" s="948"/>
      <c r="E92" s="948"/>
      <c r="F92" s="948"/>
      <c r="G92" s="948"/>
      <c r="H92" s="948"/>
      <c r="I92" s="948"/>
      <c r="J92" s="948"/>
      <c r="K92" s="948"/>
      <c r="L92" s="977" t="s">
        <v>291</v>
      </c>
      <c r="M92" s="978"/>
      <c r="N92" s="979"/>
      <c r="O92" s="1062" t="str">
        <f>IF(calc!M4,人的!I9,"")</f>
        <v/>
      </c>
      <c r="P92" s="1063"/>
      <c r="Q92" s="1063"/>
      <c r="R92" s="1063"/>
      <c r="S92" s="1063"/>
      <c r="T92" s="1063"/>
      <c r="U92" s="1063"/>
      <c r="V92" s="1063"/>
      <c r="W92" s="1063"/>
      <c r="X92" s="1063"/>
      <c r="Y92" s="1063"/>
      <c r="Z92" s="1063"/>
      <c r="AA92" s="1063"/>
      <c r="AB92" s="1064"/>
      <c r="AC92" s="977" t="s">
        <v>640</v>
      </c>
      <c r="AD92" s="978"/>
      <c r="AE92" s="979"/>
      <c r="AF92" s="1044" t="str">
        <f>IF(calc!R4,"配偶者","")</f>
        <v/>
      </c>
      <c r="AG92" s="1045"/>
      <c r="AH92" s="1045"/>
      <c r="AI92" s="1067"/>
    </row>
    <row r="93" spans="1:57" ht="15.75" customHeight="1" x14ac:dyDescent="0.4">
      <c r="A93" s="957" t="s">
        <v>8</v>
      </c>
      <c r="B93" s="818"/>
      <c r="C93" s="831" t="str">
        <f>IF(calc!M5,人的!D14,"")</f>
        <v/>
      </c>
      <c r="D93" s="831"/>
      <c r="E93" s="831"/>
      <c r="F93" s="831"/>
      <c r="G93" s="831"/>
      <c r="H93" s="831"/>
      <c r="I93" s="831"/>
      <c r="J93" s="831"/>
      <c r="K93" s="831"/>
      <c r="L93" s="819" t="s">
        <v>291</v>
      </c>
      <c r="M93" s="820"/>
      <c r="N93" s="821"/>
      <c r="O93" s="863" t="str">
        <f>IF(calc!M5,人的!I15,"")</f>
        <v/>
      </c>
      <c r="P93" s="864"/>
      <c r="Q93" s="864"/>
      <c r="R93" s="864"/>
      <c r="S93" s="864"/>
      <c r="T93" s="864"/>
      <c r="U93" s="864"/>
      <c r="V93" s="864"/>
      <c r="W93" s="864"/>
      <c r="X93" s="864"/>
      <c r="Y93" s="864"/>
      <c r="Z93" s="864"/>
      <c r="AA93" s="864"/>
      <c r="AB93" s="1065"/>
      <c r="AC93" s="819" t="s">
        <v>640</v>
      </c>
      <c r="AD93" s="820"/>
      <c r="AE93" s="821"/>
      <c r="AF93" s="1033" t="str">
        <f>IF(calc!R5="","",CHOOSE(calc!R5,"",data!S$2,data!S$3,data!S$4,data!S$5))</f>
        <v/>
      </c>
      <c r="AG93" s="949"/>
      <c r="AH93" s="949"/>
      <c r="AI93" s="1058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1:57" ht="15.75" customHeight="1" x14ac:dyDescent="0.4">
      <c r="A94" s="957" t="s">
        <v>8</v>
      </c>
      <c r="B94" s="818"/>
      <c r="C94" s="831" t="str">
        <f>IF(calc!M6,人的!D17,"")</f>
        <v/>
      </c>
      <c r="D94" s="831"/>
      <c r="E94" s="831"/>
      <c r="F94" s="831"/>
      <c r="G94" s="831"/>
      <c r="H94" s="831"/>
      <c r="I94" s="831"/>
      <c r="J94" s="831"/>
      <c r="K94" s="831"/>
      <c r="L94" s="819" t="s">
        <v>291</v>
      </c>
      <c r="M94" s="820"/>
      <c r="N94" s="821"/>
      <c r="O94" s="863" t="str">
        <f>IF(calc!M6,人的!I18,"")</f>
        <v/>
      </c>
      <c r="P94" s="864"/>
      <c r="Q94" s="864"/>
      <c r="R94" s="864"/>
      <c r="S94" s="864"/>
      <c r="T94" s="864"/>
      <c r="U94" s="864"/>
      <c r="V94" s="864"/>
      <c r="W94" s="864"/>
      <c r="X94" s="864"/>
      <c r="Y94" s="864"/>
      <c r="Z94" s="864"/>
      <c r="AA94" s="864"/>
      <c r="AB94" s="1065"/>
      <c r="AC94" s="819" t="s">
        <v>640</v>
      </c>
      <c r="AD94" s="820"/>
      <c r="AE94" s="821"/>
      <c r="AF94" s="1033" t="str">
        <f>IF(calc!R6="","",CHOOSE(calc!R6,"",data!S$2,data!S$3,data!S$4,data!S$5))</f>
        <v/>
      </c>
      <c r="AG94" s="949"/>
      <c r="AH94" s="949"/>
      <c r="AI94" s="1058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1:57" ht="15.75" customHeight="1" x14ac:dyDescent="0.4">
      <c r="A95" s="957" t="s">
        <v>8</v>
      </c>
      <c r="B95" s="818"/>
      <c r="C95" s="831" t="str">
        <f>IF(calc!M7,人的!D20,"")</f>
        <v/>
      </c>
      <c r="D95" s="831"/>
      <c r="E95" s="831"/>
      <c r="F95" s="831"/>
      <c r="G95" s="831"/>
      <c r="H95" s="831"/>
      <c r="I95" s="831"/>
      <c r="J95" s="831"/>
      <c r="K95" s="831"/>
      <c r="L95" s="819" t="s">
        <v>291</v>
      </c>
      <c r="M95" s="820"/>
      <c r="N95" s="821"/>
      <c r="O95" s="863" t="str">
        <f>IF(calc!M7,人的!I21,"")</f>
        <v/>
      </c>
      <c r="P95" s="864"/>
      <c r="Q95" s="864"/>
      <c r="R95" s="864"/>
      <c r="S95" s="864"/>
      <c r="T95" s="864"/>
      <c r="U95" s="864"/>
      <c r="V95" s="864"/>
      <c r="W95" s="864"/>
      <c r="X95" s="864"/>
      <c r="Y95" s="864"/>
      <c r="Z95" s="864"/>
      <c r="AA95" s="864"/>
      <c r="AB95" s="1065"/>
      <c r="AC95" s="819" t="s">
        <v>640</v>
      </c>
      <c r="AD95" s="820"/>
      <c r="AE95" s="821"/>
      <c r="AF95" s="1033" t="str">
        <f>IF(calc!R7="","",CHOOSE(calc!R7,"",data!S$2,data!S$3,data!S$4,data!S$5))</f>
        <v/>
      </c>
      <c r="AG95" s="949"/>
      <c r="AH95" s="949"/>
      <c r="AI95" s="1058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1:57" ht="15.75" customHeight="1" x14ac:dyDescent="0.4">
      <c r="A96" s="1022" t="s">
        <v>8</v>
      </c>
      <c r="B96" s="830"/>
      <c r="C96" s="832" t="str">
        <f>IF(calc!M8,人的!D21,"")</f>
        <v/>
      </c>
      <c r="D96" s="832"/>
      <c r="E96" s="832"/>
      <c r="F96" s="832"/>
      <c r="G96" s="832"/>
      <c r="H96" s="832"/>
      <c r="I96" s="832"/>
      <c r="J96" s="832"/>
      <c r="K96" s="832"/>
      <c r="L96" s="830" t="s">
        <v>579</v>
      </c>
      <c r="M96" s="830"/>
      <c r="N96" s="830"/>
      <c r="O96" s="866" t="str">
        <f>IF(calc!M8,人的!I24,"")</f>
        <v/>
      </c>
      <c r="P96" s="867"/>
      <c r="Q96" s="867"/>
      <c r="R96" s="867"/>
      <c r="S96" s="867"/>
      <c r="T96" s="867"/>
      <c r="U96" s="867"/>
      <c r="V96" s="867"/>
      <c r="W96" s="867"/>
      <c r="X96" s="867"/>
      <c r="Y96" s="867"/>
      <c r="Z96" s="867"/>
      <c r="AA96" s="867"/>
      <c r="AB96" s="1068"/>
      <c r="AC96" s="1053" t="s">
        <v>640</v>
      </c>
      <c r="AD96" s="996"/>
      <c r="AE96" s="833"/>
      <c r="AF96" s="1059" t="str">
        <f>IF(calc!R8="","",CHOOSE(calc!R8,"",data!S$2,data!S$3,data!S$4,data!S$5))</f>
        <v/>
      </c>
      <c r="AG96" s="1060"/>
      <c r="AH96" s="1060"/>
      <c r="AI96" s="106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1:71" ht="15.75" customHeight="1" x14ac:dyDescent="0.4">
      <c r="A97" s="27" t="s">
        <v>297</v>
      </c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:71" ht="15.75" customHeight="1" x14ac:dyDescent="0.4">
      <c r="A98" s="968" t="s">
        <v>296</v>
      </c>
      <c r="B98" s="824"/>
      <c r="C98" s="824"/>
      <c r="D98" s="824"/>
      <c r="E98" s="824"/>
      <c r="F98" s="824"/>
      <c r="G98" s="824"/>
      <c r="H98" s="824"/>
      <c r="I98" s="824"/>
      <c r="J98" s="1054">
        <f>税額!G14</f>
        <v>0</v>
      </c>
      <c r="K98" s="1054"/>
      <c r="L98" s="1054"/>
      <c r="M98" s="1054"/>
      <c r="N98" s="1054"/>
      <c r="O98" s="1055"/>
      <c r="P98" s="27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:71" ht="15.75" customHeight="1" x14ac:dyDescent="0.4">
      <c r="A99" s="1109" t="s">
        <v>294</v>
      </c>
      <c r="B99" s="1110"/>
      <c r="C99" s="1110"/>
      <c r="D99" s="1110"/>
      <c r="E99" s="1110"/>
      <c r="F99" s="1110"/>
      <c r="G99" s="1110"/>
      <c r="H99" s="1110"/>
      <c r="I99" s="1111"/>
      <c r="J99" s="1112">
        <f>税額!G15</f>
        <v>0</v>
      </c>
      <c r="K99" s="1113"/>
      <c r="L99" s="1113"/>
      <c r="M99" s="1113"/>
      <c r="N99" s="1113"/>
      <c r="O99" s="1114"/>
      <c r="P99" s="27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:71" ht="15.75" customHeight="1" x14ac:dyDescent="0.4">
      <c r="A100" s="1003" t="s">
        <v>477</v>
      </c>
      <c r="B100" s="1004"/>
      <c r="C100" s="1004"/>
      <c r="D100" s="1004"/>
      <c r="E100" s="1005"/>
      <c r="F100" s="819" t="s">
        <v>614</v>
      </c>
      <c r="G100" s="820"/>
      <c r="H100" s="820"/>
      <c r="I100" s="821"/>
      <c r="J100" s="1056">
        <f>税額!G16</f>
        <v>0</v>
      </c>
      <c r="K100" s="1056"/>
      <c r="L100" s="1056"/>
      <c r="M100" s="1056"/>
      <c r="N100" s="1056"/>
      <c r="O100" s="1057"/>
      <c r="P100" s="27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ht="15.75" customHeight="1" x14ac:dyDescent="0.4">
      <c r="A101" s="980"/>
      <c r="B101" s="981"/>
      <c r="C101" s="981"/>
      <c r="D101" s="981"/>
      <c r="E101" s="1066"/>
      <c r="F101" s="1053" t="s">
        <v>613</v>
      </c>
      <c r="G101" s="996"/>
      <c r="H101" s="996"/>
      <c r="I101" s="833"/>
      <c r="J101" s="940">
        <f>J100</f>
        <v>0</v>
      </c>
      <c r="K101" s="940"/>
      <c r="L101" s="940"/>
      <c r="M101" s="940"/>
      <c r="N101" s="940"/>
      <c r="O101" s="941"/>
      <c r="P101" s="27"/>
      <c r="W101" s="281"/>
      <c r="X101" s="281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ht="15.75" customHeight="1" x14ac:dyDescent="0.4">
      <c r="A102" s="27" t="s">
        <v>290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P102" s="993"/>
      <c r="AR102" s="281"/>
    </row>
    <row r="103" spans="1:71" ht="15.75" customHeight="1" x14ac:dyDescent="0.4">
      <c r="A103" s="968" t="s">
        <v>289</v>
      </c>
      <c r="B103" s="824"/>
      <c r="C103" s="1021"/>
      <c r="D103" s="1021"/>
      <c r="E103" s="1021"/>
      <c r="F103" s="1021"/>
      <c r="G103" s="1021"/>
      <c r="H103" s="1021"/>
      <c r="I103" s="1021"/>
      <c r="J103" s="824" t="s">
        <v>9</v>
      </c>
      <c r="K103" s="824"/>
      <c r="L103" s="824"/>
      <c r="M103" s="1018"/>
      <c r="N103" s="1019"/>
      <c r="O103" s="1019"/>
      <c r="P103" s="1019"/>
      <c r="Q103" s="1019"/>
      <c r="R103" s="1020"/>
      <c r="S103" s="839" t="s">
        <v>288</v>
      </c>
      <c r="T103" s="839"/>
      <c r="U103" s="824" t="s">
        <v>287</v>
      </c>
      <c r="V103" s="824"/>
      <c r="W103" s="824"/>
      <c r="X103" s="824"/>
      <c r="Y103" s="1013" t="s">
        <v>286</v>
      </c>
      <c r="Z103" s="1016"/>
      <c r="AA103" s="1016"/>
      <c r="AB103" s="1016"/>
      <c r="AC103" s="1016"/>
      <c r="AD103" s="1016"/>
      <c r="AE103" s="1016"/>
      <c r="AF103" s="1016"/>
      <c r="AG103" s="1016"/>
      <c r="AH103" s="1016"/>
      <c r="AI103" s="1017"/>
      <c r="AP103" s="993"/>
      <c r="AR103" s="281"/>
    </row>
    <row r="104" spans="1:71" ht="15.75" customHeight="1" x14ac:dyDescent="0.4">
      <c r="A104" s="1022" t="s">
        <v>8</v>
      </c>
      <c r="B104" s="830"/>
      <c r="C104" s="1023"/>
      <c r="D104" s="1023"/>
      <c r="E104" s="1023"/>
      <c r="F104" s="1023"/>
      <c r="G104" s="1023"/>
      <c r="H104" s="1023"/>
      <c r="I104" s="1023"/>
      <c r="J104" s="830" t="s">
        <v>10</v>
      </c>
      <c r="K104" s="830"/>
      <c r="L104" s="830"/>
      <c r="M104" s="377"/>
      <c r="N104" s="378"/>
      <c r="O104" s="373" t="s">
        <v>285</v>
      </c>
      <c r="P104" s="376"/>
      <c r="Q104" s="40" t="s">
        <v>285</v>
      </c>
      <c r="R104" s="375"/>
      <c r="S104" s="1024"/>
      <c r="T104" s="1024"/>
      <c r="U104" s="1028"/>
      <c r="V104" s="1029"/>
      <c r="W104" s="374"/>
      <c r="X104" s="47" t="s">
        <v>284</v>
      </c>
      <c r="Y104" s="1025"/>
      <c r="Z104" s="1026"/>
      <c r="AA104" s="1026"/>
      <c r="AB104" s="1026"/>
      <c r="AC104" s="1026"/>
      <c r="AD104" s="1026"/>
      <c r="AE104" s="1026"/>
      <c r="AF104" s="1026"/>
      <c r="AG104" s="1026"/>
      <c r="AH104" s="1026"/>
      <c r="AI104" s="1027"/>
      <c r="AP104" s="993"/>
      <c r="AR104" s="281"/>
    </row>
    <row r="105" spans="1:71" ht="16.5" customHeight="1" x14ac:dyDescent="0.4">
      <c r="AP105" s="993"/>
      <c r="AR105" s="281"/>
    </row>
    <row r="106" spans="1:71" ht="15.75" customHeight="1" x14ac:dyDescent="0.4">
      <c r="AP106" s="993"/>
    </row>
    <row r="107" spans="1:71" ht="15.75" customHeight="1" x14ac:dyDescent="0.4"/>
    <row r="108" spans="1:71" ht="15.75" customHeight="1" x14ac:dyDescent="0.4"/>
  </sheetData>
  <sheetProtection sheet="1" selectLockedCells="1"/>
  <mergeCells count="496">
    <mergeCell ref="R38:S38"/>
    <mergeCell ref="W47:Z47"/>
    <mergeCell ref="S1:V1"/>
    <mergeCell ref="AC1:AF1"/>
    <mergeCell ref="X1:AA1"/>
    <mergeCell ref="A51:C52"/>
    <mergeCell ref="A12:S13"/>
    <mergeCell ref="L92:N92"/>
    <mergeCell ref="L94:N94"/>
    <mergeCell ref="L93:N93"/>
    <mergeCell ref="AD52:AE52"/>
    <mergeCell ref="M5:X5"/>
    <mergeCell ref="V35:V47"/>
    <mergeCell ref="W35:Z35"/>
    <mergeCell ref="W36:Z36"/>
    <mergeCell ref="W37:Z37"/>
    <mergeCell ref="V90:AI90"/>
    <mergeCell ref="AF88:AG89"/>
    <mergeCell ref="AH88:AI89"/>
    <mergeCell ref="AB86:AE86"/>
    <mergeCell ref="AF86:AI86"/>
    <mergeCell ref="V86:AA87"/>
    <mergeCell ref="AB87:AE87"/>
    <mergeCell ref="W40:Z40"/>
    <mergeCell ref="N38:O38"/>
    <mergeCell ref="R44:S44"/>
    <mergeCell ref="M40:O40"/>
    <mergeCell ref="C40:J40"/>
    <mergeCell ref="B39:C39"/>
    <mergeCell ref="D39:L39"/>
    <mergeCell ref="A99:I99"/>
    <mergeCell ref="J99:O99"/>
    <mergeCell ref="Z52:AB52"/>
    <mergeCell ref="N48:S48"/>
    <mergeCell ref="N47:S47"/>
    <mergeCell ref="N49:S49"/>
    <mergeCell ref="A47:B50"/>
    <mergeCell ref="C47:G47"/>
    <mergeCell ref="C49:G49"/>
    <mergeCell ref="C50:G50"/>
    <mergeCell ref="L52:S52"/>
    <mergeCell ref="L51:S51"/>
    <mergeCell ref="B45:C45"/>
    <mergeCell ref="AB47:AI47"/>
    <mergeCell ref="K44:L44"/>
    <mergeCell ref="N44:O44"/>
    <mergeCell ref="C48:G48"/>
    <mergeCell ref="K43:L43"/>
    <mergeCell ref="C44:J44"/>
    <mergeCell ref="C41:J41"/>
    <mergeCell ref="K41:L41"/>
    <mergeCell ref="N41:O41"/>
    <mergeCell ref="B42:C42"/>
    <mergeCell ref="D42:L42"/>
    <mergeCell ref="R41:S41"/>
    <mergeCell ref="L59:N59"/>
    <mergeCell ref="L60:N60"/>
    <mergeCell ref="A55:J55"/>
    <mergeCell ref="D52:K52"/>
    <mergeCell ref="H47:M47"/>
    <mergeCell ref="H49:M49"/>
    <mergeCell ref="G56:J56"/>
    <mergeCell ref="G57:J57"/>
    <mergeCell ref="E56:F56"/>
    <mergeCell ref="B58:D58"/>
    <mergeCell ref="B59:D59"/>
    <mergeCell ref="E59:F59"/>
    <mergeCell ref="E57:F57"/>
    <mergeCell ref="E58:F58"/>
    <mergeCell ref="B57:D57"/>
    <mergeCell ref="B56:D56"/>
    <mergeCell ref="G58:J58"/>
    <mergeCell ref="G59:J59"/>
    <mergeCell ref="G60:J60"/>
    <mergeCell ref="G61:J61"/>
    <mergeCell ref="E61:F61"/>
    <mergeCell ref="B60:D60"/>
    <mergeCell ref="E60:F60"/>
    <mergeCell ref="B61:D61"/>
    <mergeCell ref="G64:J64"/>
    <mergeCell ref="B62:D62"/>
    <mergeCell ref="E64:F64"/>
    <mergeCell ref="AF87:AI87"/>
    <mergeCell ref="V88:AA89"/>
    <mergeCell ref="AB88:AE89"/>
    <mergeCell ref="W51:AH51"/>
    <mergeCell ref="D45:L45"/>
    <mergeCell ref="D51:K51"/>
    <mergeCell ref="AG52:AH52"/>
    <mergeCell ref="Z62:AD62"/>
    <mergeCell ref="D72:J72"/>
    <mergeCell ref="O84:Q84"/>
    <mergeCell ref="R84:S84"/>
    <mergeCell ref="AD78:AI78"/>
    <mergeCell ref="AD75:AI75"/>
    <mergeCell ref="AD79:AI79"/>
    <mergeCell ref="R75:W75"/>
    <mergeCell ref="X75:AC75"/>
    <mergeCell ref="L76:Q76"/>
    <mergeCell ref="R76:W76"/>
    <mergeCell ref="AB84:AI85"/>
    <mergeCell ref="O86:S86"/>
    <mergeCell ref="O89:S89"/>
    <mergeCell ref="V84:AA85"/>
    <mergeCell ref="X76:AC77"/>
    <mergeCell ref="W45:Z45"/>
    <mergeCell ref="A72:C72"/>
    <mergeCell ref="A73:C73"/>
    <mergeCell ref="D73:J73"/>
    <mergeCell ref="O64:T64"/>
    <mergeCell ref="U63:V63"/>
    <mergeCell ref="Z63:AD63"/>
    <mergeCell ref="AE63:AI63"/>
    <mergeCell ref="O63:T63"/>
    <mergeCell ref="AE62:AI62"/>
    <mergeCell ref="U66:V66"/>
    <mergeCell ref="Z66:AD66"/>
    <mergeCell ref="AE66:AI66"/>
    <mergeCell ref="O71:U71"/>
    <mergeCell ref="V69:AB69"/>
    <mergeCell ref="AC69:AI69"/>
    <mergeCell ref="V70:AB70"/>
    <mergeCell ref="AC70:AI70"/>
    <mergeCell ref="V71:AB71"/>
    <mergeCell ref="AC71:AI71"/>
    <mergeCell ref="V73:AB73"/>
    <mergeCell ref="AC73:AI73"/>
    <mergeCell ref="L64:N64"/>
    <mergeCell ref="G62:J62"/>
    <mergeCell ref="G63:J63"/>
    <mergeCell ref="AB11:AI11"/>
    <mergeCell ref="AB12:AI12"/>
    <mergeCell ref="AB13:AI13"/>
    <mergeCell ref="AB14:AI14"/>
    <mergeCell ref="U57:Y57"/>
    <mergeCell ref="Z57:AD57"/>
    <mergeCell ref="O60:T60"/>
    <mergeCell ref="U60:Y60"/>
    <mergeCell ref="Z60:AD60"/>
    <mergeCell ref="AE60:AI60"/>
    <mergeCell ref="O59:T59"/>
    <mergeCell ref="U59:Y59"/>
    <mergeCell ref="Z59:AD59"/>
    <mergeCell ref="AE59:AI59"/>
    <mergeCell ref="V48:AI50"/>
    <mergeCell ref="U58:Y58"/>
    <mergeCell ref="X17:Z17"/>
    <mergeCell ref="K28:O28"/>
    <mergeCell ref="L27:S27"/>
    <mergeCell ref="W17:W19"/>
    <mergeCell ref="N50:S50"/>
    <mergeCell ref="H50:M50"/>
    <mergeCell ref="L55:N55"/>
    <mergeCell ref="L57:N57"/>
    <mergeCell ref="AF94:AI94"/>
    <mergeCell ref="AF95:AI95"/>
    <mergeCell ref="AF96:AI96"/>
    <mergeCell ref="O92:AB92"/>
    <mergeCell ref="O93:AB93"/>
    <mergeCell ref="O94:AB94"/>
    <mergeCell ref="O95:AB95"/>
    <mergeCell ref="F100:I100"/>
    <mergeCell ref="A100:E101"/>
    <mergeCell ref="F101:I101"/>
    <mergeCell ref="AF92:AI92"/>
    <mergeCell ref="AF93:AI93"/>
    <mergeCell ref="A98:I98"/>
    <mergeCell ref="A95:B95"/>
    <mergeCell ref="C94:K94"/>
    <mergeCell ref="C95:K95"/>
    <mergeCell ref="L96:N96"/>
    <mergeCell ref="A96:B96"/>
    <mergeCell ref="O96:AB96"/>
    <mergeCell ref="A88:B88"/>
    <mergeCell ref="J88:K88"/>
    <mergeCell ref="M90:N90"/>
    <mergeCell ref="A103:B103"/>
    <mergeCell ref="M88:N88"/>
    <mergeCell ref="A87:B87"/>
    <mergeCell ref="A85:B85"/>
    <mergeCell ref="AC92:AE92"/>
    <mergeCell ref="AC93:AE93"/>
    <mergeCell ref="O88:S88"/>
    <mergeCell ref="A92:B92"/>
    <mergeCell ref="A93:B93"/>
    <mergeCell ref="C93:K93"/>
    <mergeCell ref="C92:K92"/>
    <mergeCell ref="L95:N95"/>
    <mergeCell ref="C96:K96"/>
    <mergeCell ref="A94:B94"/>
    <mergeCell ref="O90:S90"/>
    <mergeCell ref="AC94:AE94"/>
    <mergeCell ref="AC95:AE95"/>
    <mergeCell ref="AC96:AE96"/>
    <mergeCell ref="J98:O98"/>
    <mergeCell ref="J100:O100"/>
    <mergeCell ref="J101:O101"/>
    <mergeCell ref="I90:L90"/>
    <mergeCell ref="L78:Q78"/>
    <mergeCell ref="R78:W78"/>
    <mergeCell ref="X78:AC78"/>
    <mergeCell ref="C88:I88"/>
    <mergeCell ref="D89:K89"/>
    <mergeCell ref="J87:K87"/>
    <mergeCell ref="O83:S83"/>
    <mergeCell ref="L87:N87"/>
    <mergeCell ref="O87:Q87"/>
    <mergeCell ref="J85:K85"/>
    <mergeCell ref="A86:C86"/>
    <mergeCell ref="A84:B84"/>
    <mergeCell ref="J84:K84"/>
    <mergeCell ref="C84:I84"/>
    <mergeCell ref="C85:I85"/>
    <mergeCell ref="D86:K86"/>
    <mergeCell ref="C81:I81"/>
    <mergeCell ref="C82:I82"/>
    <mergeCell ref="O82:S82"/>
    <mergeCell ref="O81:Q81"/>
    <mergeCell ref="R87:S87"/>
    <mergeCell ref="M85:N85"/>
    <mergeCell ref="O85:S85"/>
    <mergeCell ref="AP102:AP106"/>
    <mergeCell ref="Y103:AI103"/>
    <mergeCell ref="M103:R103"/>
    <mergeCell ref="C103:I103"/>
    <mergeCell ref="S103:T103"/>
    <mergeCell ref="A104:B104"/>
    <mergeCell ref="C104:I104"/>
    <mergeCell ref="S104:T104"/>
    <mergeCell ref="J103:L103"/>
    <mergeCell ref="J104:L104"/>
    <mergeCell ref="U103:X103"/>
    <mergeCell ref="Y104:AI104"/>
    <mergeCell ref="U104:V104"/>
    <mergeCell ref="AP89:AP90"/>
    <mergeCell ref="A90:H90"/>
    <mergeCell ref="A89:C89"/>
    <mergeCell ref="L84:N84"/>
    <mergeCell ref="C87:I87"/>
    <mergeCell ref="A75:E75"/>
    <mergeCell ref="A78:E78"/>
    <mergeCell ref="A76:C77"/>
    <mergeCell ref="D76:E76"/>
    <mergeCell ref="D77:E77"/>
    <mergeCell ref="F78:K78"/>
    <mergeCell ref="A83:C83"/>
    <mergeCell ref="A82:B82"/>
    <mergeCell ref="J82:K82"/>
    <mergeCell ref="D83:K83"/>
    <mergeCell ref="F76:K76"/>
    <mergeCell ref="A81:B81"/>
    <mergeCell ref="J81:K81"/>
    <mergeCell ref="F75:K75"/>
    <mergeCell ref="AD76:AI76"/>
    <mergeCell ref="F77:K77"/>
    <mergeCell ref="L77:Q77"/>
    <mergeCell ref="R77:W77"/>
    <mergeCell ref="AD77:AI77"/>
    <mergeCell ref="V82:AA83"/>
    <mergeCell ref="AB83:AI83"/>
    <mergeCell ref="R81:S81"/>
    <mergeCell ref="L81:N81"/>
    <mergeCell ref="M82:N82"/>
    <mergeCell ref="S79:AC79"/>
    <mergeCell ref="L63:N63"/>
    <mergeCell ref="O65:T65"/>
    <mergeCell ref="L72:N72"/>
    <mergeCell ref="L73:N73"/>
    <mergeCell ref="O72:U72"/>
    <mergeCell ref="O73:U73"/>
    <mergeCell ref="V72:AB72"/>
    <mergeCell ref="AC72:AI72"/>
    <mergeCell ref="L70:N70"/>
    <mergeCell ref="AE67:AI67"/>
    <mergeCell ref="U67:AD67"/>
    <mergeCell ref="L69:N69"/>
    <mergeCell ref="O69:U69"/>
    <mergeCell ref="L66:N66"/>
    <mergeCell ref="O66:T66"/>
    <mergeCell ref="O70:U70"/>
    <mergeCell ref="L75:Q75"/>
    <mergeCell ref="AE65:AI65"/>
    <mergeCell ref="Z58:AD58"/>
    <mergeCell ref="AE57:AI57"/>
    <mergeCell ref="L65:N65"/>
    <mergeCell ref="O55:T55"/>
    <mergeCell ref="U55:Y55"/>
    <mergeCell ref="Z55:AD55"/>
    <mergeCell ref="AE55:AI55"/>
    <mergeCell ref="AE56:AI56"/>
    <mergeCell ref="Z56:AD56"/>
    <mergeCell ref="O56:T56"/>
    <mergeCell ref="O57:T57"/>
    <mergeCell ref="L58:N58"/>
    <mergeCell ref="O58:T58"/>
    <mergeCell ref="AE58:AI58"/>
    <mergeCell ref="U64:V64"/>
    <mergeCell ref="Z64:AD64"/>
    <mergeCell ref="AE64:AI64"/>
    <mergeCell ref="L62:N62"/>
    <mergeCell ref="O62:T62"/>
    <mergeCell ref="U62:Y62"/>
    <mergeCell ref="Z65:AD65"/>
    <mergeCell ref="U65:V65"/>
    <mergeCell ref="U56:Y56"/>
    <mergeCell ref="L56:N56"/>
    <mergeCell ref="L71:N71"/>
    <mergeCell ref="G68:J68"/>
    <mergeCell ref="D69:J69"/>
    <mergeCell ref="B68:D68"/>
    <mergeCell ref="E68:F68"/>
    <mergeCell ref="E62:F62"/>
    <mergeCell ref="B63:D63"/>
    <mergeCell ref="A69:C69"/>
    <mergeCell ref="G65:J65"/>
    <mergeCell ref="G66:J66"/>
    <mergeCell ref="D70:J70"/>
    <mergeCell ref="D71:J71"/>
    <mergeCell ref="A71:C71"/>
    <mergeCell ref="A70:C70"/>
    <mergeCell ref="E66:F66"/>
    <mergeCell ref="B67:D67"/>
    <mergeCell ref="E67:F67"/>
    <mergeCell ref="G67:J67"/>
    <mergeCell ref="B66:D66"/>
    <mergeCell ref="E63:F63"/>
    <mergeCell ref="B64:D64"/>
    <mergeCell ref="B65:D65"/>
    <mergeCell ref="E65:F65"/>
    <mergeCell ref="L20:S20"/>
    <mergeCell ref="F30:L30"/>
    <mergeCell ref="F31:L32"/>
    <mergeCell ref="P28:S28"/>
    <mergeCell ref="C35:J35"/>
    <mergeCell ref="D36:L36"/>
    <mergeCell ref="R35:S35"/>
    <mergeCell ref="B36:C36"/>
    <mergeCell ref="N35:O35"/>
    <mergeCell ref="K35:L35"/>
    <mergeCell ref="P32:Q32"/>
    <mergeCell ref="H28:J28"/>
    <mergeCell ref="M37:O37"/>
    <mergeCell ref="A28:C29"/>
    <mergeCell ref="D28:G28"/>
    <mergeCell ref="D29:G29"/>
    <mergeCell ref="D26:K26"/>
    <mergeCell ref="L26:S26"/>
    <mergeCell ref="L22:S22"/>
    <mergeCell ref="M33:N33"/>
    <mergeCell ref="O33:S33"/>
    <mergeCell ref="A34:A45"/>
    <mergeCell ref="C43:J43"/>
    <mergeCell ref="C37:J37"/>
    <mergeCell ref="K37:L37"/>
    <mergeCell ref="C38:J38"/>
    <mergeCell ref="K38:L38"/>
    <mergeCell ref="P37:S37"/>
    <mergeCell ref="P40:S40"/>
    <mergeCell ref="K40:L40"/>
    <mergeCell ref="M34:O34"/>
    <mergeCell ref="D33:E33"/>
    <mergeCell ref="F33:L33"/>
    <mergeCell ref="P34:S34"/>
    <mergeCell ref="C34:J34"/>
    <mergeCell ref="H29:I29"/>
    <mergeCell ref="AB19:AI19"/>
    <mergeCell ref="AB20:AI20"/>
    <mergeCell ref="AB21:AI21"/>
    <mergeCell ref="AB22:AI22"/>
    <mergeCell ref="AB24:AI24"/>
    <mergeCell ref="R31:S31"/>
    <mergeCell ref="L21:S21"/>
    <mergeCell ref="D22:K22"/>
    <mergeCell ref="A20:C25"/>
    <mergeCell ref="D24:K24"/>
    <mergeCell ref="D25:K25"/>
    <mergeCell ref="D20:K20"/>
    <mergeCell ref="V23:V34"/>
    <mergeCell ref="X24:Z24"/>
    <mergeCell ref="W25:Z25"/>
    <mergeCell ref="A26:C27"/>
    <mergeCell ref="M30:O30"/>
    <mergeCell ref="N31:O31"/>
    <mergeCell ref="R32:S32"/>
    <mergeCell ref="R29:S29"/>
    <mergeCell ref="D27:K27"/>
    <mergeCell ref="P30:S30"/>
    <mergeCell ref="A30:C33"/>
    <mergeCell ref="L29:O29"/>
    <mergeCell ref="X18:Z18"/>
    <mergeCell ref="X19:Z19"/>
    <mergeCell ref="AB38:AI38"/>
    <mergeCell ref="AB39:AI39"/>
    <mergeCell ref="W34:Z34"/>
    <mergeCell ref="W29:W32"/>
    <mergeCell ref="W38:Z38"/>
    <mergeCell ref="W39:Z39"/>
    <mergeCell ref="AB15:AI15"/>
    <mergeCell ref="AB23:AI23"/>
    <mergeCell ref="AB16:AI16"/>
    <mergeCell ref="AB17:AI17"/>
    <mergeCell ref="AB25:AI25"/>
    <mergeCell ref="AB18:AI18"/>
    <mergeCell ref="W16:Z16"/>
    <mergeCell ref="W28:Z28"/>
    <mergeCell ref="W26:Z26"/>
    <mergeCell ref="W27:Z27"/>
    <mergeCell ref="W20:W21"/>
    <mergeCell ref="X21:Z21"/>
    <mergeCell ref="W23:W24"/>
    <mergeCell ref="AB31:AI31"/>
    <mergeCell ref="AB32:AI32"/>
    <mergeCell ref="AB33:AI33"/>
    <mergeCell ref="A4:F4"/>
    <mergeCell ref="A6:F6"/>
    <mergeCell ref="L18:S18"/>
    <mergeCell ref="L15:S15"/>
    <mergeCell ref="D15:K15"/>
    <mergeCell ref="E7:F7"/>
    <mergeCell ref="D16:K16"/>
    <mergeCell ref="L16:S16"/>
    <mergeCell ref="D17:K17"/>
    <mergeCell ref="L17:S17"/>
    <mergeCell ref="D18:K18"/>
    <mergeCell ref="A15:C19"/>
    <mergeCell ref="A7:B7"/>
    <mergeCell ref="C7:D7"/>
    <mergeCell ref="A8:F9"/>
    <mergeCell ref="D19:K19"/>
    <mergeCell ref="L19:S19"/>
    <mergeCell ref="X11:Z11"/>
    <mergeCell ref="X12:Z12"/>
    <mergeCell ref="W14:Z14"/>
    <mergeCell ref="W13:Z13"/>
    <mergeCell ref="X20:Z20"/>
    <mergeCell ref="W22:Z22"/>
    <mergeCell ref="W33:Z33"/>
    <mergeCell ref="J6:X6"/>
    <mergeCell ref="J7:X8"/>
    <mergeCell ref="S9:X9"/>
    <mergeCell ref="W15:Z15"/>
    <mergeCell ref="X29:Z29"/>
    <mergeCell ref="X30:Z30"/>
    <mergeCell ref="X31:Z31"/>
    <mergeCell ref="X32:Z32"/>
    <mergeCell ref="D21:K21"/>
    <mergeCell ref="W11:W12"/>
    <mergeCell ref="D30:E30"/>
    <mergeCell ref="D31:E32"/>
    <mergeCell ref="V11:V22"/>
    <mergeCell ref="D23:K23"/>
    <mergeCell ref="L24:S25"/>
    <mergeCell ref="L23:S23"/>
    <mergeCell ref="X23:Z23"/>
    <mergeCell ref="Y4:AA4"/>
    <mergeCell ref="Y5:AA5"/>
    <mergeCell ref="AD8:AE9"/>
    <mergeCell ref="G7:I8"/>
    <mergeCell ref="P9:R9"/>
    <mergeCell ref="AB8:AC9"/>
    <mergeCell ref="G6:I6"/>
    <mergeCell ref="G9:I9"/>
    <mergeCell ref="G5:I5"/>
    <mergeCell ref="Y6:Y9"/>
    <mergeCell ref="Z6:AA7"/>
    <mergeCell ref="Z8:AA9"/>
    <mergeCell ref="G4:I4"/>
    <mergeCell ref="J4:X4"/>
    <mergeCell ref="AB5:AI5"/>
    <mergeCell ref="AB6:AI7"/>
    <mergeCell ref="AF8:AI9"/>
    <mergeCell ref="J5:L5"/>
    <mergeCell ref="AB44:AI44"/>
    <mergeCell ref="AB45:AI45"/>
    <mergeCell ref="AB46:AI46"/>
    <mergeCell ref="AB26:AI26"/>
    <mergeCell ref="AB27:AI27"/>
    <mergeCell ref="AB28:AI28"/>
    <mergeCell ref="AB29:AI29"/>
    <mergeCell ref="AB30:AI30"/>
    <mergeCell ref="K34:L34"/>
    <mergeCell ref="AB41:AI41"/>
    <mergeCell ref="AB42:AI42"/>
    <mergeCell ref="AB43:AI43"/>
    <mergeCell ref="AB34:AI34"/>
    <mergeCell ref="AB35:AI35"/>
    <mergeCell ref="AB36:AI36"/>
    <mergeCell ref="AB37:AI37"/>
    <mergeCell ref="AB40:AI40"/>
    <mergeCell ref="W41:Z41"/>
    <mergeCell ref="W42:Z42"/>
    <mergeCell ref="W43:Z43"/>
    <mergeCell ref="W44:Z44"/>
    <mergeCell ref="W46:Y46"/>
    <mergeCell ref="M43:O43"/>
    <mergeCell ref="P43:S43"/>
  </mergeCells>
  <phoneticPr fontId="3"/>
  <dataValidations count="6">
    <dataValidation imeMode="hiragana" allowBlank="1" showInputMessage="1" showErrorMessage="1" sqref="S104:T104 C48:G48 AB8:AC9 J4:J5 C38:L38 AB6 J7 J82:K82 J85:K85 J88:K88 C35:L35 C41:L41 C44:L44 C93:K96 O92:O96" xr:uid="{00000000-0002-0000-0E00-000000000000}"/>
    <dataValidation imeMode="halfAlpha" allowBlank="1" showInputMessage="1" showErrorMessage="1" error="数字で入力してください" sqref="K9" xr:uid="{00000000-0002-0000-0E00-000001000000}"/>
    <dataValidation type="whole" allowBlank="1" showInputMessage="1" showErrorMessage="1" sqref="F33:L33 D36:L36 M103:R103 D39:L39 D42:L42 D83:K83 D86:K86 D89:K89 D45:L45" xr:uid="{00000000-0002-0000-0E00-000004000000}">
      <formula1>0</formula1>
      <formula2>999999999999</formula2>
    </dataValidation>
    <dataValidation imeMode="halfAlpha" allowBlank="1" showInputMessage="1" showErrorMessage="1" sqref="AF8 O83:S83 O86:S86 O89:S89 S9 AB5:AI5" xr:uid="{00000000-0002-0000-0E00-000005000000}"/>
    <dataValidation imeMode="fullKatakana" allowBlank="1" showInputMessage="1" showErrorMessage="1" sqref="C34:J34 J6 C37:J37 C40:J40 C92:K92 C103:I103 C43:J43" xr:uid="{00000000-0002-0000-0E00-000006000000}"/>
    <dataValidation allowBlank="1" showErrorMessage="1" sqref="R29:S29 R31:S31 R35:S35 R38:S38 R41:S41 R44:S44" xr:uid="{00000000-0002-0000-0E00-000007000000}"/>
  </dataValidations>
  <hyperlinks>
    <hyperlink ref="AC1" location="控除!A1" display="控除" xr:uid="{00000000-0004-0000-0E00-000000000000}"/>
    <hyperlink ref="S1" location="基本情報!A1" display="基本情報" xr:uid="{00000000-0004-0000-0E00-000001000000}"/>
    <hyperlink ref="X1" location="所得!A1" display="所得" xr:uid="{00000000-0004-0000-0E00-000002000000}"/>
  </hyperlinks>
  <pageMargins left="0.39370078740157483" right="0.39370078740157483" top="0.39370078740157483" bottom="0.19685039370078741" header="0.31496062992125984" footer="0.31496062992125984"/>
  <pageSetup paperSize="9" orientation="portrait" r:id="rId1"/>
  <rowBreaks count="1" manualBreakCount="1">
    <brk id="53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Check Box 4">
              <controlPr defaultSize="0" autoFill="0" autoLine="0" autoPict="0">
                <anchor moveWithCells="1">
                  <from>
                    <xdr:col>8</xdr:col>
                    <xdr:colOff>161925</xdr:colOff>
                    <xdr:row>4</xdr:row>
                    <xdr:rowOff>9525</xdr:rowOff>
                  </from>
                  <to>
                    <xdr:col>10</xdr:col>
                    <xdr:colOff>123825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5" name="Check Box 5">
              <controlPr defaultSize="0" autoFill="0" autoLine="0" autoPict="0">
                <anchor moveWithCells="1">
                  <from>
                    <xdr:col>8</xdr:col>
                    <xdr:colOff>180975</xdr:colOff>
                    <xdr:row>27</xdr:row>
                    <xdr:rowOff>190500</xdr:rowOff>
                  </from>
                  <to>
                    <xdr:col>9</xdr:col>
                    <xdr:colOff>171450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6" name="Check Box 6">
              <controlPr defaultSize="0" autoFill="0" autoLine="0" autoPict="0">
                <anchor moveWithCells="1">
                  <from>
                    <xdr:col>17</xdr:col>
                    <xdr:colOff>85725</xdr:colOff>
                    <xdr:row>31</xdr:row>
                    <xdr:rowOff>9525</xdr:rowOff>
                  </from>
                  <to>
                    <xdr:col>18</xdr:col>
                    <xdr:colOff>161925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7" name="Check Box 7">
              <controlPr defaultSize="0" autoFill="0" autoLine="0" autoPict="0">
                <anchor moveWithCells="1">
                  <from>
                    <xdr:col>15</xdr:col>
                    <xdr:colOff>180975</xdr:colOff>
                    <xdr:row>35</xdr:row>
                    <xdr:rowOff>9525</xdr:rowOff>
                  </from>
                  <to>
                    <xdr:col>17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8" name="Check Box 8">
              <controlPr defaultSize="0" autoFill="0" autoLine="0" autoPict="0">
                <anchor moveWithCells="1">
                  <from>
                    <xdr:col>15</xdr:col>
                    <xdr:colOff>180975</xdr:colOff>
                    <xdr:row>38</xdr:row>
                    <xdr:rowOff>9525</xdr:rowOff>
                  </from>
                  <to>
                    <xdr:col>17</xdr:col>
                    <xdr:colOff>66675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9" name="Check Box 9">
              <controlPr defaultSize="0" autoFill="0" autoLine="0" autoPict="0">
                <anchor moveWithCells="1">
                  <from>
                    <xdr:col>15</xdr:col>
                    <xdr:colOff>180975</xdr:colOff>
                    <xdr:row>41</xdr:row>
                    <xdr:rowOff>9525</xdr:rowOff>
                  </from>
                  <to>
                    <xdr:col>17</xdr:col>
                    <xdr:colOff>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0" name="Check Box 10">
              <controlPr defaultSize="0" autoFill="0" autoLine="0" autoPict="0">
                <anchor moveWithCells="1">
                  <from>
                    <xdr:col>15</xdr:col>
                    <xdr:colOff>180975</xdr:colOff>
                    <xdr:row>44</xdr:row>
                    <xdr:rowOff>9525</xdr:rowOff>
                  </from>
                  <to>
                    <xdr:col>17</xdr:col>
                    <xdr:colOff>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11" name="Check Box 27">
              <controlPr defaultSize="0" autoFill="0" autoLine="0" autoPict="0">
                <anchor moveWithCells="1">
                  <from>
                    <xdr:col>17</xdr:col>
                    <xdr:colOff>180975</xdr:colOff>
                    <xdr:row>35</xdr:row>
                    <xdr:rowOff>9525</xdr:rowOff>
                  </from>
                  <to>
                    <xdr:col>19</xdr:col>
                    <xdr:colOff>9525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12" name="Check Box 28">
              <controlPr defaultSize="0" autoFill="0" autoLine="0" autoPict="0">
                <anchor moveWithCells="1">
                  <from>
                    <xdr:col>17</xdr:col>
                    <xdr:colOff>180975</xdr:colOff>
                    <xdr:row>38</xdr:row>
                    <xdr:rowOff>9525</xdr:rowOff>
                  </from>
                  <to>
                    <xdr:col>19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13" name="Check Box 29">
              <controlPr defaultSize="0" autoFill="0" autoLine="0" autoPict="0">
                <anchor moveWithCells="1">
                  <from>
                    <xdr:col>17</xdr:col>
                    <xdr:colOff>180975</xdr:colOff>
                    <xdr:row>41</xdr:row>
                    <xdr:rowOff>9525</xdr:rowOff>
                  </from>
                  <to>
                    <xdr:col>19</xdr:col>
                    <xdr:colOff>9525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14" name="Check Box 30">
              <controlPr defaultSize="0" autoFill="0" autoLine="0" autoPict="0">
                <anchor moveWithCells="1">
                  <from>
                    <xdr:col>17</xdr:col>
                    <xdr:colOff>180975</xdr:colOff>
                    <xdr:row>44</xdr:row>
                    <xdr:rowOff>9525</xdr:rowOff>
                  </from>
                  <to>
                    <xdr:col>19</xdr:col>
                    <xdr:colOff>9525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15" name="Group Box 31">
              <controlPr defaultSize="0" autoFill="0" autoPict="0">
                <anchor moveWithCells="1">
                  <from>
                    <xdr:col>37</xdr:col>
                    <xdr:colOff>66675</xdr:colOff>
                    <xdr:row>7</xdr:row>
                    <xdr:rowOff>19050</xdr:rowOff>
                  </from>
                  <to>
                    <xdr:col>50</xdr:col>
                    <xdr:colOff>95250</xdr:colOff>
                    <xdr:row>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6" name="Check Box 33">
              <controlPr defaultSize="0" autoFill="0" autoLine="0" autoPict="0">
                <anchor moveWithCells="1">
                  <from>
                    <xdr:col>22</xdr:col>
                    <xdr:colOff>114300</xdr:colOff>
                    <xdr:row>89</xdr:row>
                    <xdr:rowOff>9525</xdr:rowOff>
                  </from>
                  <to>
                    <xdr:col>24</xdr:col>
                    <xdr:colOff>0</xdr:colOff>
                    <xdr:row>89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71F5ED7-BBCD-40AE-8F42-B22E5D8CA55F}">
          <x14:formula1>
            <xm:f>data!$R$1:$R$3</xm:f>
          </x14:formula1>
          <xm:sqref>AB88:AE89</xm:sqref>
        </x14:dataValidation>
        <x14:dataValidation type="list" allowBlank="1" showInputMessage="1" showErrorMessage="1" xr:uid="{B4DF2B20-2B72-4582-AD39-86E9C1308B18}">
          <x14:formula1>
            <xm:f>data!$G$1:$G$32</xm:f>
          </x14:formula1>
          <xm:sqref>AH88:AI89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66FFFF"/>
  </sheetPr>
  <dimension ref="A1:N31"/>
  <sheetViews>
    <sheetView showGridLines="0" zoomScaleNormal="100" workbookViewId="0">
      <pane ySplit="1" topLeftCell="A2" activePane="bottomLeft" state="frozen"/>
      <selection activeCell="AF93" sqref="AF93:AI93"/>
      <selection pane="bottomLeft" activeCell="D9" sqref="D9"/>
    </sheetView>
  </sheetViews>
  <sheetFormatPr defaultRowHeight="13.5" x14ac:dyDescent="0.4"/>
  <cols>
    <col min="1" max="1" width="3.75" style="1" customWidth="1"/>
    <col min="2" max="3" width="3.125" style="1" customWidth="1"/>
    <col min="4" max="4" width="14.75" style="1" customWidth="1"/>
    <col min="5" max="5" width="21.125" style="1" customWidth="1"/>
    <col min="6" max="6" width="0.625" style="1" customWidth="1"/>
    <col min="7" max="7" width="21.125" style="1" customWidth="1"/>
    <col min="8" max="8" width="0.625" style="1" customWidth="1"/>
    <col min="9" max="9" width="21.125" style="1" customWidth="1"/>
    <col min="10" max="10" width="3.75" style="1" customWidth="1"/>
    <col min="11" max="13" width="9" style="1"/>
    <col min="14" max="14" width="9.5" style="1" bestFit="1" customWidth="1"/>
    <col min="15" max="16384" width="9" style="1"/>
  </cols>
  <sheetData>
    <row r="1" spans="1:14" ht="22.5" customHeight="1" thickBot="1" x14ac:dyDescent="0.45">
      <c r="A1" s="48" t="s">
        <v>5</v>
      </c>
      <c r="B1" s="49"/>
      <c r="C1" s="49"/>
      <c r="D1" s="49"/>
      <c r="E1" s="290" t="s">
        <v>573</v>
      </c>
      <c r="F1" s="275"/>
      <c r="G1" s="290" t="s">
        <v>571</v>
      </c>
      <c r="H1" s="275"/>
      <c r="I1" s="290" t="s">
        <v>574</v>
      </c>
      <c r="J1" s="49"/>
    </row>
    <row r="2" spans="1:14" ht="22.5" customHeight="1" x14ac:dyDescent="0.4">
      <c r="A2" s="49"/>
      <c r="B2" s="49" t="s">
        <v>25</v>
      </c>
      <c r="C2" s="49"/>
      <c r="D2" s="49"/>
      <c r="E2" s="49"/>
      <c r="F2" s="49"/>
      <c r="G2" s="49"/>
      <c r="H2" s="49"/>
      <c r="I2" s="49"/>
      <c r="J2" s="49"/>
    </row>
    <row r="3" spans="1:14" ht="22.5" customHeight="1" x14ac:dyDescent="0.4">
      <c r="A3" s="49"/>
      <c r="B3" s="243" t="s">
        <v>24</v>
      </c>
      <c r="C3" s="50">
        <v>1</v>
      </c>
      <c r="D3" s="49"/>
      <c r="E3" s="49"/>
      <c r="F3" s="49"/>
      <c r="G3" s="49"/>
      <c r="H3" s="49"/>
      <c r="I3" s="49"/>
      <c r="J3" s="49"/>
      <c r="L3" s="131"/>
    </row>
    <row r="4" spans="1:14" ht="22.5" customHeight="1" thickBot="1" x14ac:dyDescent="0.45">
      <c r="A4" s="49"/>
      <c r="B4" s="243"/>
      <c r="C4" s="72" t="s">
        <v>599</v>
      </c>
      <c r="D4" s="49"/>
      <c r="E4" s="49"/>
      <c r="F4" s="49"/>
      <c r="G4" s="49"/>
      <c r="H4" s="49"/>
      <c r="I4" s="134"/>
      <c r="J4" s="49"/>
    </row>
    <row r="5" spans="1:14" ht="22.5" customHeight="1" thickBot="1" x14ac:dyDescent="0.45">
      <c r="A5" s="49"/>
      <c r="B5" s="49"/>
      <c r="C5" s="49" t="s">
        <v>647</v>
      </c>
      <c r="D5" s="49"/>
      <c r="E5" s="49"/>
      <c r="F5" s="49"/>
      <c r="G5" s="49"/>
      <c r="H5" s="49"/>
      <c r="I5" s="280" t="s">
        <v>597</v>
      </c>
      <c r="J5" s="49"/>
    </row>
    <row r="6" spans="1:14" ht="22.5" customHeight="1" x14ac:dyDescent="0.4">
      <c r="A6" s="49"/>
      <c r="B6" s="49"/>
      <c r="C6" s="49"/>
      <c r="D6" s="49"/>
      <c r="E6" s="49"/>
      <c r="F6" s="49"/>
      <c r="G6" s="49"/>
      <c r="H6" s="49"/>
      <c r="I6" s="49"/>
      <c r="J6" s="49"/>
    </row>
    <row r="7" spans="1:14" ht="22.5" customHeight="1" x14ac:dyDescent="0.4">
      <c r="A7" s="49"/>
      <c r="B7" s="53" t="s">
        <v>22</v>
      </c>
      <c r="C7" s="106"/>
      <c r="D7" s="110"/>
      <c r="E7" s="297" t="s">
        <v>40</v>
      </c>
      <c r="F7" s="244"/>
      <c r="G7" s="300" t="s">
        <v>38</v>
      </c>
      <c r="H7" s="244"/>
      <c r="I7" s="299" t="s">
        <v>41</v>
      </c>
      <c r="J7" s="49"/>
    </row>
    <row r="8" spans="1:14" ht="22.5" customHeight="1" x14ac:dyDescent="0.4">
      <c r="A8" s="49"/>
      <c r="B8" s="245"/>
      <c r="C8" s="246" t="s">
        <v>32</v>
      </c>
      <c r="D8" s="75"/>
      <c r="E8" s="249">
        <f>SUM(E9:E10)</f>
        <v>0</v>
      </c>
      <c r="F8" s="296"/>
      <c r="G8" s="133"/>
      <c r="H8" s="294"/>
      <c r="I8" s="250">
        <f>VLOOKUP(E8,calc!A2:B12,2,1)</f>
        <v>0</v>
      </c>
      <c r="J8" s="49"/>
    </row>
    <row r="9" spans="1:14" ht="22.5" customHeight="1" x14ac:dyDescent="0.4">
      <c r="A9" s="49"/>
      <c r="B9" s="245"/>
      <c r="C9" s="432"/>
      <c r="D9" s="276" t="s">
        <v>30</v>
      </c>
      <c r="E9" s="273">
        <f>源泉!G12</f>
        <v>0</v>
      </c>
      <c r="F9" s="296"/>
      <c r="G9" s="247"/>
      <c r="H9" s="291"/>
      <c r="I9" s="248"/>
      <c r="J9" s="49"/>
    </row>
    <row r="10" spans="1:14" ht="22.5" customHeight="1" x14ac:dyDescent="0.4">
      <c r="A10" s="49"/>
      <c r="B10" s="245"/>
      <c r="C10" s="432"/>
      <c r="D10" s="301" t="s">
        <v>31</v>
      </c>
      <c r="E10" s="298">
        <f>給与!E17</f>
        <v>0</v>
      </c>
      <c r="F10" s="296"/>
      <c r="G10" s="249"/>
      <c r="H10" s="293"/>
      <c r="I10" s="250"/>
      <c r="J10" s="49"/>
      <c r="N10" s="10"/>
    </row>
    <row r="11" spans="1:14" ht="22.5" customHeight="1" x14ac:dyDescent="0.4">
      <c r="A11" s="49"/>
      <c r="B11" s="245"/>
      <c r="C11" s="53" t="s">
        <v>33</v>
      </c>
      <c r="D11" s="251"/>
      <c r="E11" s="252"/>
      <c r="F11" s="252"/>
      <c r="G11" s="252"/>
      <c r="H11" s="252"/>
      <c r="I11" s="274"/>
      <c r="J11" s="49"/>
      <c r="N11" s="66"/>
    </row>
    <row r="12" spans="1:14" ht="22.5" customHeight="1" x14ac:dyDescent="0.4">
      <c r="A12" s="49"/>
      <c r="B12" s="245"/>
      <c r="C12" s="432"/>
      <c r="D12" s="302" t="s">
        <v>43</v>
      </c>
      <c r="E12" s="249">
        <f>事不!E9</f>
        <v>0</v>
      </c>
      <c r="F12" s="296"/>
      <c r="G12" s="293">
        <f>事不!G9+事不!J9</f>
        <v>0</v>
      </c>
      <c r="H12" s="296"/>
      <c r="I12" s="250">
        <f>E12-G12</f>
        <v>0</v>
      </c>
      <c r="J12" s="49"/>
      <c r="N12" s="2"/>
    </row>
    <row r="13" spans="1:14" ht="22.5" customHeight="1" x14ac:dyDescent="0.4">
      <c r="A13" s="49"/>
      <c r="B13" s="245"/>
      <c r="C13" s="433"/>
      <c r="D13" s="277" t="s">
        <v>44</v>
      </c>
      <c r="E13" s="273">
        <f>事不!E10</f>
        <v>0</v>
      </c>
      <c r="F13" s="296"/>
      <c r="G13" s="252">
        <f>事不!G10+事不!J10</f>
        <v>0</v>
      </c>
      <c r="H13" s="296"/>
      <c r="I13" s="274">
        <f t="shared" ref="I13:I14" si="0">E13-G13</f>
        <v>0</v>
      </c>
      <c r="J13" s="49"/>
      <c r="N13" s="2"/>
    </row>
    <row r="14" spans="1:14" ht="22.5" customHeight="1" thickBot="1" x14ac:dyDescent="0.45">
      <c r="A14" s="49"/>
      <c r="B14" s="245"/>
      <c r="C14" s="278" t="s">
        <v>34</v>
      </c>
      <c r="D14" s="75"/>
      <c r="E14" s="273">
        <f>事不!E11</f>
        <v>0</v>
      </c>
      <c r="F14" s="296"/>
      <c r="G14" s="369">
        <f>事不!G11+事不!J11</f>
        <v>0</v>
      </c>
      <c r="H14" s="296"/>
      <c r="I14" s="274">
        <f t="shared" si="0"/>
        <v>0</v>
      </c>
      <c r="J14" s="49"/>
      <c r="N14" s="13"/>
    </row>
    <row r="15" spans="1:14" ht="22.5" customHeight="1" thickBot="1" x14ac:dyDescent="0.45">
      <c r="A15" s="49"/>
      <c r="B15" s="245"/>
      <c r="C15" s="53" t="s">
        <v>550</v>
      </c>
      <c r="D15" s="272"/>
      <c r="E15" s="295"/>
      <c r="F15" s="308"/>
      <c r="G15" s="370"/>
      <c r="H15" s="308"/>
      <c r="I15" s="274">
        <f>E15</f>
        <v>0</v>
      </c>
      <c r="J15" s="49"/>
      <c r="N15" s="13"/>
    </row>
    <row r="16" spans="1:14" ht="22.5" customHeight="1" x14ac:dyDescent="0.4">
      <c r="A16" s="49"/>
      <c r="B16" s="245"/>
      <c r="C16" s="278" t="s">
        <v>35</v>
      </c>
      <c r="D16" s="75"/>
      <c r="E16" s="249">
        <f>配当!H8</f>
        <v>0</v>
      </c>
      <c r="F16" s="296"/>
      <c r="G16" s="293">
        <f>配当!I8</f>
        <v>0</v>
      </c>
      <c r="H16" s="296"/>
      <c r="I16" s="274">
        <f>MAX(0,E16-G16)</f>
        <v>0</v>
      </c>
      <c r="J16" s="49"/>
      <c r="N16" s="2"/>
    </row>
    <row r="17" spans="1:14" ht="22.5" customHeight="1" thickBot="1" x14ac:dyDescent="0.45">
      <c r="A17" s="49"/>
      <c r="B17" s="245"/>
      <c r="C17" s="246" t="s">
        <v>36</v>
      </c>
      <c r="D17" s="75"/>
      <c r="E17" s="298">
        <f>SUM(E18:E20)</f>
        <v>0</v>
      </c>
      <c r="F17" s="296"/>
      <c r="G17" s="252">
        <f>SUM(G18:G20)</f>
        <v>0</v>
      </c>
      <c r="H17" s="296"/>
      <c r="I17" s="367">
        <f>MAX(0,SUM(I18:I20))</f>
        <v>0</v>
      </c>
      <c r="J17" s="49"/>
      <c r="N17" s="2"/>
    </row>
    <row r="18" spans="1:14" ht="22.5" customHeight="1" thickBot="1" x14ac:dyDescent="0.45">
      <c r="A18" s="49"/>
      <c r="B18" s="245"/>
      <c r="C18" s="432"/>
      <c r="D18" s="253" t="s">
        <v>42</v>
      </c>
      <c r="E18" s="295"/>
      <c r="F18" s="308"/>
      <c r="G18" s="252"/>
      <c r="H18" s="296"/>
      <c r="I18" s="274">
        <f>IFERROR(IF(基本情報!G9&lt;65,calc!E13,calc!E2),0)</f>
        <v>0</v>
      </c>
      <c r="J18" s="49"/>
      <c r="N18" s="2"/>
    </row>
    <row r="19" spans="1:14" ht="22.5" customHeight="1" x14ac:dyDescent="0.4">
      <c r="A19" s="49"/>
      <c r="B19" s="245"/>
      <c r="C19" s="432"/>
      <c r="D19" s="276" t="s">
        <v>168</v>
      </c>
      <c r="E19" s="249">
        <f>雑!E9</f>
        <v>0</v>
      </c>
      <c r="F19" s="296"/>
      <c r="G19" s="252">
        <f>雑!F9</f>
        <v>0</v>
      </c>
      <c r="H19" s="296"/>
      <c r="I19" s="274">
        <f t="shared" ref="I19:I20" si="1">E19-G19</f>
        <v>0</v>
      </c>
      <c r="J19" s="49"/>
      <c r="N19" s="2"/>
    </row>
    <row r="20" spans="1:14" ht="22.5" customHeight="1" x14ac:dyDescent="0.4">
      <c r="A20" s="49"/>
      <c r="B20" s="245"/>
      <c r="C20" s="433"/>
      <c r="D20" s="276" t="s">
        <v>56</v>
      </c>
      <c r="E20" s="273">
        <f>雑!E10</f>
        <v>0</v>
      </c>
      <c r="F20" s="296"/>
      <c r="G20" s="252">
        <f>雑!F10</f>
        <v>0</v>
      </c>
      <c r="H20" s="296"/>
      <c r="I20" s="274">
        <f t="shared" si="1"/>
        <v>0</v>
      </c>
      <c r="J20" s="49"/>
      <c r="N20" s="2"/>
    </row>
    <row r="21" spans="1:14" ht="22.5" customHeight="1" x14ac:dyDescent="0.4">
      <c r="A21" s="49"/>
      <c r="B21" s="245"/>
      <c r="C21" s="246" t="s">
        <v>1</v>
      </c>
      <c r="D21" s="73"/>
      <c r="E21" s="273">
        <f>SUM(E22:E24)</f>
        <v>0</v>
      </c>
      <c r="F21" s="296"/>
      <c r="G21" s="252">
        <f>SUM(G22:G24)</f>
        <v>0</v>
      </c>
      <c r="H21" s="296"/>
      <c r="I21" s="274">
        <f>総一!H7</f>
        <v>0</v>
      </c>
      <c r="J21" s="49"/>
      <c r="N21" s="68"/>
    </row>
    <row r="22" spans="1:14" ht="22.5" customHeight="1" x14ac:dyDescent="0.4">
      <c r="A22" s="49"/>
      <c r="B22" s="245"/>
      <c r="C22" s="432"/>
      <c r="D22" s="276" t="s">
        <v>437</v>
      </c>
      <c r="E22" s="273">
        <f>総一!D4</f>
        <v>0</v>
      </c>
      <c r="F22" s="296"/>
      <c r="G22" s="434">
        <f>SUM(総一!E4:E5,G4)</f>
        <v>0</v>
      </c>
      <c r="H22" s="296"/>
      <c r="I22" s="274">
        <f>総一!H4</f>
        <v>0</v>
      </c>
      <c r="J22" s="49"/>
    </row>
    <row r="23" spans="1:14" ht="22.5" customHeight="1" x14ac:dyDescent="0.4">
      <c r="A23" s="49"/>
      <c r="B23" s="245"/>
      <c r="C23" s="432"/>
      <c r="D23" s="276" t="s">
        <v>438</v>
      </c>
      <c r="E23" s="273">
        <f>総一!D5</f>
        <v>0</v>
      </c>
      <c r="F23" s="296"/>
      <c r="G23" s="435"/>
      <c r="H23" s="296"/>
      <c r="I23" s="274">
        <f>総一!H5</f>
        <v>0</v>
      </c>
      <c r="J23" s="49"/>
    </row>
    <row r="24" spans="1:14" ht="22.5" customHeight="1" x14ac:dyDescent="0.4">
      <c r="A24" s="49"/>
      <c r="B24" s="254"/>
      <c r="C24" s="433"/>
      <c r="D24" s="276" t="s">
        <v>439</v>
      </c>
      <c r="E24" s="273">
        <f>総一!D6</f>
        <v>0</v>
      </c>
      <c r="F24" s="294"/>
      <c r="G24" s="252">
        <f>SUM(総一!F6:G6)</f>
        <v>0</v>
      </c>
      <c r="H24" s="294"/>
      <c r="I24" s="274">
        <f>総一!H6</f>
        <v>0</v>
      </c>
      <c r="J24" s="49"/>
    </row>
    <row r="25" spans="1:14" ht="22.5" customHeight="1" x14ac:dyDescent="0.4">
      <c r="A25" s="49"/>
      <c r="B25" s="49"/>
      <c r="C25" s="49"/>
      <c r="D25" s="255"/>
      <c r="E25" s="256"/>
      <c r="F25" s="256"/>
      <c r="G25" s="256"/>
      <c r="H25" s="256"/>
      <c r="I25" s="257"/>
      <c r="J25" s="49"/>
    </row>
    <row r="26" spans="1:14" ht="22.5" customHeight="1" x14ac:dyDescent="0.4">
      <c r="A26" s="49"/>
      <c r="B26" s="49"/>
      <c r="C26" s="88" t="s">
        <v>484</v>
      </c>
      <c r="D26" s="49"/>
      <c r="E26" s="49"/>
      <c r="F26" s="49"/>
      <c r="G26" s="49"/>
      <c r="H26" s="49"/>
      <c r="I26" s="49"/>
      <c r="J26" s="49"/>
    </row>
    <row r="27" spans="1:14" ht="22.5" customHeight="1" x14ac:dyDescent="0.4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4" ht="22.5" customHeight="1" x14ac:dyDescent="0.4"/>
    <row r="29" spans="1:14" ht="22.5" customHeight="1" x14ac:dyDescent="0.4"/>
    <row r="30" spans="1:14" ht="22.5" customHeight="1" x14ac:dyDescent="0.4"/>
    <row r="31" spans="1:14" ht="22.5" customHeight="1" x14ac:dyDescent="0.4"/>
  </sheetData>
  <sheetProtection sheet="1" objects="1" scenarios="1" selectLockedCells="1"/>
  <mergeCells count="5">
    <mergeCell ref="C9:C10"/>
    <mergeCell ref="C22:C24"/>
    <mergeCell ref="C18:C20"/>
    <mergeCell ref="C12:C13"/>
    <mergeCell ref="G22:G23"/>
  </mergeCells>
  <phoneticPr fontId="3"/>
  <hyperlinks>
    <hyperlink ref="D9" location="源泉!G11" display="源泉徴収票分" xr:uid="{00000000-0004-0000-0100-000000000000}"/>
    <hyperlink ref="D10" location="給与!E3" display="源泉徴収票以外" xr:uid="{00000000-0004-0000-0100-000001000000}"/>
    <hyperlink ref="D12:D13" location="事不!C3" display="営業等" xr:uid="{00000000-0004-0000-0100-000002000000}"/>
    <hyperlink ref="C14" location="事不!C3" display="不動産所得" xr:uid="{00000000-0004-0000-0100-000003000000}"/>
    <hyperlink ref="C16" location="配当!C3" display="配当所得" xr:uid="{00000000-0004-0000-0100-000004000000}"/>
    <hyperlink ref="D19:D20" location="雑!C3" display="業務" xr:uid="{00000000-0004-0000-0100-000005000000}"/>
    <hyperlink ref="D22:D24" location="総一!D4" display="短期" xr:uid="{00000000-0004-0000-0100-000006000000}"/>
    <hyperlink ref="D23" location="総一!D5" display="長期" xr:uid="{00000000-0004-0000-0100-000007000000}"/>
    <hyperlink ref="D24" location="総一!D6" display="一時" xr:uid="{00000000-0004-0000-0100-000008000000}"/>
    <hyperlink ref="I1" location="申告書!A1" display="申告書" xr:uid="{00000000-0004-0000-0100-000009000000}"/>
    <hyperlink ref="G1" location="控除!A1" display="控除" xr:uid="{00000000-0004-0000-0100-00000A000000}"/>
    <hyperlink ref="E1" location="基本情報!A1" display="基本情報" xr:uid="{00000000-0004-0000-0100-00000B000000}"/>
    <hyperlink ref="I5" location="人的!A1" display="扶養等入力" xr:uid="{E29CFD27-ACAD-4D42-917C-CA2292A8E37D}"/>
  </hyperlink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9525</xdr:colOff>
                    <xdr:row>2</xdr:row>
                    <xdr:rowOff>19050</xdr:rowOff>
                  </from>
                  <to>
                    <xdr:col>6</xdr:col>
                    <xdr:colOff>809625</xdr:colOff>
                    <xdr:row>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B1:AJ52"/>
  <sheetViews>
    <sheetView showGridLines="0" zoomScale="160" zoomScaleNormal="160" zoomScaleSheetLayoutView="140" workbookViewId="0">
      <pane ySplit="1" topLeftCell="A2" activePane="bottomLeft" state="frozen"/>
      <selection activeCell="AF93" sqref="AF93:AI93"/>
      <selection pane="bottomLeft" activeCell="G12" sqref="G12:M12"/>
    </sheetView>
  </sheetViews>
  <sheetFormatPr defaultColWidth="1.875" defaultRowHeight="11.25" x14ac:dyDescent="0.4"/>
  <cols>
    <col min="1" max="1" width="1.875" style="168"/>
    <col min="2" max="2" width="1.5" style="168" customWidth="1"/>
    <col min="3" max="35" width="2" style="168" customWidth="1"/>
    <col min="36" max="36" width="4.75" style="168" bestFit="1" customWidth="1"/>
    <col min="37" max="16384" width="1.875" style="168"/>
  </cols>
  <sheetData>
    <row r="1" spans="2:36" ht="12.75" thickBot="1" x14ac:dyDescent="0.45">
      <c r="B1" s="382" t="s">
        <v>639</v>
      </c>
      <c r="AJ1" s="292" t="s">
        <v>575</v>
      </c>
    </row>
    <row r="2" spans="2:36" s="167" customFormat="1" ht="7.5" customHeight="1" x14ac:dyDescent="0.4">
      <c r="B2" s="332"/>
      <c r="AJ2" s="335"/>
    </row>
    <row r="3" spans="2:36" ht="6.75" customHeight="1" x14ac:dyDescent="0.4">
      <c r="B3" s="169"/>
      <c r="C3" s="170"/>
      <c r="D3" s="170"/>
      <c r="E3" s="170"/>
      <c r="F3" s="170"/>
      <c r="G3" s="170"/>
      <c r="H3" s="683"/>
      <c r="I3" s="683"/>
      <c r="J3" s="683"/>
      <c r="K3" s="683"/>
      <c r="L3" s="683"/>
      <c r="M3" s="683"/>
      <c r="N3" s="683"/>
      <c r="O3" s="683"/>
      <c r="P3" s="684"/>
      <c r="Q3" s="684"/>
      <c r="R3" s="684"/>
      <c r="S3" s="684"/>
      <c r="T3" s="684"/>
      <c r="U3" s="684"/>
      <c r="V3" s="684"/>
      <c r="W3" s="684"/>
      <c r="X3" s="684"/>
      <c r="Y3" s="684"/>
      <c r="Z3" s="684"/>
      <c r="AA3" s="684"/>
      <c r="AB3" s="684"/>
      <c r="AC3" s="684"/>
      <c r="AD3" s="171"/>
      <c r="AE3" s="171"/>
      <c r="AF3" s="171"/>
      <c r="AG3" s="171"/>
      <c r="AH3" s="171"/>
      <c r="AI3" s="172"/>
    </row>
    <row r="4" spans="2:36" ht="9.75" customHeight="1" x14ac:dyDescent="0.4">
      <c r="B4" s="173"/>
      <c r="C4" s="685" t="s">
        <v>128</v>
      </c>
      <c r="D4" s="686"/>
      <c r="E4" s="461" t="s">
        <v>127</v>
      </c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1"/>
      <c r="T4" s="694" t="s">
        <v>126</v>
      </c>
      <c r="U4" s="695"/>
      <c r="V4" s="695"/>
      <c r="W4" s="695"/>
      <c r="X4" s="622"/>
      <c r="Y4" s="622"/>
      <c r="Z4" s="622"/>
      <c r="AA4" s="622"/>
      <c r="AB4" s="622"/>
      <c r="AC4" s="622"/>
      <c r="AD4" s="622"/>
      <c r="AE4" s="622"/>
      <c r="AF4" s="622"/>
      <c r="AG4" s="622"/>
      <c r="AH4" s="623"/>
      <c r="AI4" s="174"/>
    </row>
    <row r="5" spans="2:36" ht="12.75" customHeight="1" x14ac:dyDescent="0.4">
      <c r="B5" s="173"/>
      <c r="C5" s="687"/>
      <c r="D5" s="688"/>
      <c r="E5" s="689"/>
      <c r="F5" s="692"/>
      <c r="G5" s="692"/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2"/>
      <c r="S5" s="693"/>
      <c r="T5" s="175"/>
      <c r="U5" s="176"/>
      <c r="V5" s="176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8"/>
      <c r="AI5" s="179"/>
    </row>
    <row r="6" spans="2:36" ht="9.75" customHeight="1" thickBot="1" x14ac:dyDescent="0.45">
      <c r="B6" s="173"/>
      <c r="C6" s="687"/>
      <c r="D6" s="688"/>
      <c r="E6" s="689"/>
      <c r="F6" s="692"/>
      <c r="G6" s="692"/>
      <c r="H6" s="692"/>
      <c r="I6" s="692"/>
      <c r="J6" s="692"/>
      <c r="K6" s="692"/>
      <c r="L6" s="692"/>
      <c r="M6" s="692"/>
      <c r="N6" s="692"/>
      <c r="O6" s="692"/>
      <c r="P6" s="692"/>
      <c r="Q6" s="692"/>
      <c r="R6" s="692"/>
      <c r="S6" s="693"/>
      <c r="T6" s="696" t="s">
        <v>125</v>
      </c>
      <c r="U6" s="697"/>
      <c r="V6" s="697"/>
      <c r="W6" s="698"/>
      <c r="X6" s="698"/>
      <c r="Y6" s="698"/>
      <c r="Z6" s="698"/>
      <c r="AA6" s="698"/>
      <c r="AB6" s="698"/>
      <c r="AC6" s="698"/>
      <c r="AD6" s="698"/>
      <c r="AE6" s="698"/>
      <c r="AF6" s="698"/>
      <c r="AG6" s="698"/>
      <c r="AH6" s="699"/>
      <c r="AI6" s="174"/>
    </row>
    <row r="7" spans="2:36" ht="8.25" customHeight="1" thickBot="1" x14ac:dyDescent="0.45">
      <c r="B7" s="173"/>
      <c r="C7" s="687"/>
      <c r="D7" s="688"/>
      <c r="E7" s="689"/>
      <c r="F7" s="692"/>
      <c r="G7" s="692"/>
      <c r="H7" s="692"/>
      <c r="I7" s="692"/>
      <c r="J7" s="692"/>
      <c r="K7" s="692"/>
      <c r="L7" s="692"/>
      <c r="M7" s="692"/>
      <c r="N7" s="692"/>
      <c r="O7" s="692"/>
      <c r="P7" s="692"/>
      <c r="Q7" s="692"/>
      <c r="R7" s="692"/>
      <c r="S7" s="693"/>
      <c r="T7" s="700" t="s">
        <v>8</v>
      </c>
      <c r="U7" s="701" t="s">
        <v>124</v>
      </c>
      <c r="V7" s="702"/>
      <c r="W7" s="702"/>
      <c r="X7" s="703"/>
      <c r="Y7" s="703"/>
      <c r="Z7" s="703"/>
      <c r="AA7" s="703"/>
      <c r="AB7" s="703"/>
      <c r="AC7" s="703"/>
      <c r="AD7" s="703"/>
      <c r="AE7" s="703"/>
      <c r="AF7" s="703"/>
      <c r="AG7" s="703"/>
      <c r="AH7" s="704"/>
      <c r="AI7" s="174"/>
    </row>
    <row r="8" spans="2:36" ht="9.75" customHeight="1" x14ac:dyDescent="0.4">
      <c r="B8" s="173"/>
      <c r="C8" s="687"/>
      <c r="D8" s="688"/>
      <c r="E8" s="689"/>
      <c r="F8" s="692"/>
      <c r="G8" s="692"/>
      <c r="H8" s="692"/>
      <c r="I8" s="692"/>
      <c r="J8" s="692"/>
      <c r="K8" s="692"/>
      <c r="L8" s="692"/>
      <c r="M8" s="692"/>
      <c r="N8" s="692"/>
      <c r="O8" s="692"/>
      <c r="P8" s="692"/>
      <c r="Q8" s="692"/>
      <c r="R8" s="692"/>
      <c r="S8" s="693"/>
      <c r="T8" s="700"/>
      <c r="U8" s="705"/>
      <c r="V8" s="706"/>
      <c r="W8" s="706"/>
      <c r="X8" s="706"/>
      <c r="Y8" s="706"/>
      <c r="Z8" s="706"/>
      <c r="AA8" s="706"/>
      <c r="AB8" s="706"/>
      <c r="AC8" s="706"/>
      <c r="AD8" s="706"/>
      <c r="AE8" s="706"/>
      <c r="AF8" s="706"/>
      <c r="AG8" s="706"/>
      <c r="AH8" s="707"/>
      <c r="AI8" s="174"/>
    </row>
    <row r="9" spans="2:36" ht="9" customHeight="1" x14ac:dyDescent="0.4">
      <c r="B9" s="173"/>
      <c r="C9" s="652" t="s">
        <v>123</v>
      </c>
      <c r="D9" s="653"/>
      <c r="E9" s="653"/>
      <c r="F9" s="654"/>
      <c r="G9" s="652" t="s">
        <v>122</v>
      </c>
      <c r="H9" s="653"/>
      <c r="I9" s="653"/>
      <c r="J9" s="653"/>
      <c r="K9" s="653"/>
      <c r="L9" s="653"/>
      <c r="M9" s="653"/>
      <c r="N9" s="658" t="s">
        <v>121</v>
      </c>
      <c r="O9" s="659"/>
      <c r="P9" s="659"/>
      <c r="Q9" s="659"/>
      <c r="R9" s="659"/>
      <c r="S9" s="659"/>
      <c r="T9" s="660"/>
      <c r="U9" s="661" t="s">
        <v>120</v>
      </c>
      <c r="V9" s="662"/>
      <c r="W9" s="662"/>
      <c r="X9" s="662"/>
      <c r="Y9" s="662"/>
      <c r="Z9" s="662"/>
      <c r="AA9" s="663"/>
      <c r="AB9" s="664" t="s">
        <v>119</v>
      </c>
      <c r="AC9" s="665"/>
      <c r="AD9" s="665"/>
      <c r="AE9" s="665"/>
      <c r="AF9" s="665"/>
      <c r="AG9" s="665"/>
      <c r="AH9" s="666"/>
      <c r="AI9" s="180"/>
    </row>
    <row r="10" spans="2:36" ht="9" customHeight="1" x14ac:dyDescent="0.4">
      <c r="B10" s="173"/>
      <c r="C10" s="655"/>
      <c r="D10" s="656"/>
      <c r="E10" s="656"/>
      <c r="F10" s="657"/>
      <c r="G10" s="640"/>
      <c r="H10" s="638"/>
      <c r="I10" s="638"/>
      <c r="J10" s="638"/>
      <c r="K10" s="638"/>
      <c r="L10" s="638"/>
      <c r="M10" s="638"/>
      <c r="N10" s="670" t="s">
        <v>118</v>
      </c>
      <c r="O10" s="671"/>
      <c r="P10" s="671"/>
      <c r="Q10" s="671"/>
      <c r="R10" s="671"/>
      <c r="S10" s="671"/>
      <c r="T10" s="672"/>
      <c r="U10" s="553"/>
      <c r="V10" s="554"/>
      <c r="W10" s="554"/>
      <c r="X10" s="554"/>
      <c r="Y10" s="554"/>
      <c r="Z10" s="554"/>
      <c r="AA10" s="555"/>
      <c r="AB10" s="667"/>
      <c r="AC10" s="668"/>
      <c r="AD10" s="668"/>
      <c r="AE10" s="668"/>
      <c r="AF10" s="668"/>
      <c r="AG10" s="668"/>
      <c r="AH10" s="669"/>
      <c r="AI10" s="180"/>
    </row>
    <row r="11" spans="2:36" ht="8.25" customHeight="1" thickBot="1" x14ac:dyDescent="0.45">
      <c r="B11" s="173"/>
      <c r="C11" s="471" t="s">
        <v>117</v>
      </c>
      <c r="D11" s="620"/>
      <c r="E11" s="620"/>
      <c r="F11" s="620"/>
      <c r="G11" s="181" t="s">
        <v>97</v>
      </c>
      <c r="H11" s="674"/>
      <c r="I11" s="674"/>
      <c r="J11" s="674"/>
      <c r="K11" s="674"/>
      <c r="L11" s="674"/>
      <c r="M11" s="182" t="s">
        <v>79</v>
      </c>
      <c r="N11" s="183"/>
      <c r="O11" s="184"/>
      <c r="P11" s="184"/>
      <c r="Q11" s="184"/>
      <c r="R11" s="184"/>
      <c r="S11" s="184"/>
      <c r="T11" s="182" t="s">
        <v>79</v>
      </c>
      <c r="U11" s="184"/>
      <c r="V11" s="184"/>
      <c r="W11" s="184"/>
      <c r="X11" s="184"/>
      <c r="Y11" s="184"/>
      <c r="Z11" s="184"/>
      <c r="AA11" s="182" t="s">
        <v>79</v>
      </c>
      <c r="AB11" s="181" t="s">
        <v>97</v>
      </c>
      <c r="AC11" s="674"/>
      <c r="AD11" s="674"/>
      <c r="AE11" s="674"/>
      <c r="AF11" s="674"/>
      <c r="AG11" s="674"/>
      <c r="AH11" s="182" t="s">
        <v>79</v>
      </c>
      <c r="AI11" s="185"/>
    </row>
    <row r="12" spans="2:36" ht="16.5" customHeight="1" thickBot="1" x14ac:dyDescent="0.45">
      <c r="B12" s="173"/>
      <c r="C12" s="473"/>
      <c r="D12" s="673"/>
      <c r="E12" s="673"/>
      <c r="F12" s="673"/>
      <c r="G12" s="675"/>
      <c r="H12" s="676"/>
      <c r="I12" s="676"/>
      <c r="J12" s="676"/>
      <c r="K12" s="676"/>
      <c r="L12" s="676"/>
      <c r="M12" s="677"/>
      <c r="N12" s="678"/>
      <c r="O12" s="678"/>
      <c r="P12" s="678"/>
      <c r="Q12" s="678"/>
      <c r="R12" s="678"/>
      <c r="S12" s="678"/>
      <c r="T12" s="679"/>
      <c r="U12" s="678"/>
      <c r="V12" s="678"/>
      <c r="W12" s="678"/>
      <c r="X12" s="678"/>
      <c r="Y12" s="678"/>
      <c r="Z12" s="678"/>
      <c r="AA12" s="678"/>
      <c r="AB12" s="680"/>
      <c r="AC12" s="681"/>
      <c r="AD12" s="681"/>
      <c r="AE12" s="681"/>
      <c r="AF12" s="681"/>
      <c r="AG12" s="681"/>
      <c r="AH12" s="682"/>
      <c r="AI12" s="186"/>
    </row>
    <row r="13" spans="2:36" ht="9" customHeight="1" x14ac:dyDescent="0.4">
      <c r="B13" s="173"/>
      <c r="C13" s="632" t="s">
        <v>116</v>
      </c>
      <c r="D13" s="633"/>
      <c r="E13" s="633"/>
      <c r="F13" s="633"/>
      <c r="G13" s="634"/>
      <c r="H13" s="635"/>
      <c r="I13" s="637" t="s">
        <v>115</v>
      </c>
      <c r="J13" s="638"/>
      <c r="K13" s="638"/>
      <c r="L13" s="638"/>
      <c r="M13" s="639"/>
      <c r="N13" s="548" t="s">
        <v>114</v>
      </c>
      <c r="O13" s="549"/>
      <c r="P13" s="549"/>
      <c r="Q13" s="549"/>
      <c r="R13" s="549"/>
      <c r="S13" s="549"/>
      <c r="T13" s="549"/>
      <c r="U13" s="629"/>
      <c r="V13" s="629"/>
      <c r="W13" s="629"/>
      <c r="X13" s="629"/>
      <c r="Y13" s="567" t="s">
        <v>113</v>
      </c>
      <c r="Z13" s="641"/>
      <c r="AA13" s="627" t="s">
        <v>112</v>
      </c>
      <c r="AB13" s="549"/>
      <c r="AC13" s="549"/>
      <c r="AD13" s="549"/>
      <c r="AE13" s="549"/>
      <c r="AF13" s="645"/>
      <c r="AG13" s="642" t="s">
        <v>111</v>
      </c>
      <c r="AH13" s="643"/>
      <c r="AI13" s="187"/>
    </row>
    <row r="14" spans="2:36" ht="9" customHeight="1" x14ac:dyDescent="0.4">
      <c r="B14" s="173"/>
      <c r="C14" s="636"/>
      <c r="D14" s="634"/>
      <c r="E14" s="634"/>
      <c r="F14" s="634"/>
      <c r="G14" s="634"/>
      <c r="H14" s="635"/>
      <c r="I14" s="637"/>
      <c r="J14" s="638"/>
      <c r="K14" s="638"/>
      <c r="L14" s="638"/>
      <c r="M14" s="639"/>
      <c r="N14" s="630" t="s">
        <v>110</v>
      </c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2"/>
      <c r="Z14" s="643"/>
      <c r="AA14" s="630" t="s">
        <v>109</v>
      </c>
      <c r="AB14" s="646"/>
      <c r="AC14" s="646"/>
      <c r="AD14" s="646"/>
      <c r="AE14" s="646"/>
      <c r="AF14" s="631"/>
      <c r="AG14" s="642"/>
      <c r="AH14" s="643"/>
      <c r="AI14" s="187"/>
    </row>
    <row r="15" spans="2:36" ht="8.25" customHeight="1" x14ac:dyDescent="0.4">
      <c r="B15" s="173"/>
      <c r="C15" s="548" t="s">
        <v>108</v>
      </c>
      <c r="D15" s="549"/>
      <c r="E15" s="646"/>
      <c r="F15" s="646"/>
      <c r="G15" s="627" t="s">
        <v>106</v>
      </c>
      <c r="H15" s="628"/>
      <c r="I15" s="640"/>
      <c r="J15" s="638"/>
      <c r="K15" s="638"/>
      <c r="L15" s="638"/>
      <c r="M15" s="639"/>
      <c r="N15" s="650" t="s">
        <v>107</v>
      </c>
      <c r="O15" s="651"/>
      <c r="P15" s="651"/>
      <c r="Q15" s="647" t="s">
        <v>106</v>
      </c>
      <c r="R15" s="648"/>
      <c r="S15" s="648"/>
      <c r="T15" s="648"/>
      <c r="U15" s="649"/>
      <c r="V15" s="650" t="s">
        <v>56</v>
      </c>
      <c r="W15" s="651"/>
      <c r="X15" s="651"/>
      <c r="Y15" s="587"/>
      <c r="Z15" s="644"/>
      <c r="AA15" s="647" t="s">
        <v>57</v>
      </c>
      <c r="AB15" s="648"/>
      <c r="AC15" s="648"/>
      <c r="AD15" s="649"/>
      <c r="AE15" s="647" t="s">
        <v>56</v>
      </c>
      <c r="AF15" s="649"/>
      <c r="AG15" s="587"/>
      <c r="AH15" s="644"/>
      <c r="AI15" s="187"/>
    </row>
    <row r="16" spans="2:36" ht="8.25" customHeight="1" x14ac:dyDescent="0.4">
      <c r="B16" s="173"/>
      <c r="C16" s="627" t="s">
        <v>105</v>
      </c>
      <c r="D16" s="628"/>
      <c r="E16" s="627" t="s">
        <v>104</v>
      </c>
      <c r="F16" s="629"/>
      <c r="G16" s="627"/>
      <c r="H16" s="628"/>
      <c r="I16" s="183"/>
      <c r="J16" s="184"/>
      <c r="K16" s="184"/>
      <c r="L16" s="184"/>
      <c r="M16" s="182" t="s">
        <v>79</v>
      </c>
      <c r="N16" s="183"/>
      <c r="O16" s="182" t="s">
        <v>102</v>
      </c>
      <c r="P16" s="188" t="s">
        <v>103</v>
      </c>
      <c r="Q16" s="183"/>
      <c r="R16" s="189" t="s">
        <v>97</v>
      </c>
      <c r="S16" s="190"/>
      <c r="T16" s="182" t="s">
        <v>102</v>
      </c>
      <c r="U16" s="188" t="s">
        <v>103</v>
      </c>
      <c r="V16" s="183"/>
      <c r="W16" s="182" t="s">
        <v>102</v>
      </c>
      <c r="X16" s="191" t="s">
        <v>103</v>
      </c>
      <c r="Y16" s="183"/>
      <c r="Z16" s="189" t="s">
        <v>102</v>
      </c>
      <c r="AA16" s="183"/>
      <c r="AB16" s="189" t="s">
        <v>97</v>
      </c>
      <c r="AC16" s="190"/>
      <c r="AD16" s="182" t="s">
        <v>102</v>
      </c>
      <c r="AE16" s="183"/>
      <c r="AF16" s="182" t="s">
        <v>102</v>
      </c>
      <c r="AG16" s="184"/>
      <c r="AH16" s="182" t="s">
        <v>102</v>
      </c>
      <c r="AI16" s="185"/>
    </row>
    <row r="17" spans="2:35" ht="15.75" customHeight="1" x14ac:dyDescent="0.4">
      <c r="B17" s="173"/>
      <c r="C17" s="452"/>
      <c r="D17" s="451"/>
      <c r="E17" s="452"/>
      <c r="F17" s="451"/>
      <c r="G17" s="630"/>
      <c r="H17" s="631"/>
      <c r="I17" s="624"/>
      <c r="J17" s="625"/>
      <c r="K17" s="625"/>
      <c r="L17" s="625"/>
      <c r="M17" s="626"/>
      <c r="N17" s="616"/>
      <c r="O17" s="619"/>
      <c r="P17" s="192"/>
      <c r="Q17" s="616"/>
      <c r="R17" s="617"/>
      <c r="S17" s="618"/>
      <c r="T17" s="619"/>
      <c r="U17" s="192"/>
      <c r="V17" s="616"/>
      <c r="W17" s="619"/>
      <c r="X17" s="193"/>
      <c r="Y17" s="616"/>
      <c r="Z17" s="617"/>
      <c r="AA17" s="616"/>
      <c r="AB17" s="617"/>
      <c r="AC17" s="618"/>
      <c r="AD17" s="619"/>
      <c r="AE17" s="616"/>
      <c r="AF17" s="619"/>
      <c r="AG17" s="617"/>
      <c r="AH17" s="619"/>
      <c r="AI17" s="172"/>
    </row>
    <row r="18" spans="2:35" ht="12" thickBot="1" x14ac:dyDescent="0.45">
      <c r="B18" s="173"/>
      <c r="C18" s="607" t="s">
        <v>101</v>
      </c>
      <c r="D18" s="608"/>
      <c r="E18" s="620"/>
      <c r="F18" s="620"/>
      <c r="G18" s="608"/>
      <c r="H18" s="608"/>
      <c r="I18" s="608"/>
      <c r="J18" s="621"/>
      <c r="K18" s="607" t="s">
        <v>100</v>
      </c>
      <c r="L18" s="608"/>
      <c r="M18" s="608"/>
      <c r="N18" s="608"/>
      <c r="O18" s="608"/>
      <c r="P18" s="620"/>
      <c r="Q18" s="608"/>
      <c r="R18" s="621"/>
      <c r="S18" s="607" t="s">
        <v>99</v>
      </c>
      <c r="T18" s="608"/>
      <c r="U18" s="620"/>
      <c r="V18" s="608"/>
      <c r="W18" s="608"/>
      <c r="X18" s="620"/>
      <c r="Y18" s="620"/>
      <c r="Z18" s="472"/>
      <c r="AA18" s="553" t="s">
        <v>98</v>
      </c>
      <c r="AB18" s="554"/>
      <c r="AC18" s="554"/>
      <c r="AD18" s="554"/>
      <c r="AE18" s="554"/>
      <c r="AF18" s="554"/>
      <c r="AG18" s="622"/>
      <c r="AH18" s="623"/>
      <c r="AI18" s="174"/>
    </row>
    <row r="19" spans="2:35" ht="8.25" customHeight="1" thickBot="1" x14ac:dyDescent="0.45">
      <c r="B19" s="173"/>
      <c r="C19" s="194" t="s">
        <v>97</v>
      </c>
      <c r="D19" s="597"/>
      <c r="E19" s="598"/>
      <c r="F19" s="598"/>
      <c r="G19" s="598"/>
      <c r="H19" s="598"/>
      <c r="I19" s="599"/>
      <c r="J19" s="195" t="s">
        <v>79</v>
      </c>
      <c r="K19" s="196"/>
      <c r="L19" s="197"/>
      <c r="M19" s="197"/>
      <c r="N19" s="197"/>
      <c r="O19" s="197"/>
      <c r="P19" s="197"/>
      <c r="Q19" s="197"/>
      <c r="R19" s="195" t="s">
        <v>79</v>
      </c>
      <c r="S19" s="196"/>
      <c r="T19" s="197"/>
      <c r="U19" s="197"/>
      <c r="V19" s="197"/>
      <c r="W19" s="197"/>
      <c r="X19" s="197"/>
      <c r="Y19" s="197"/>
      <c r="Z19" s="195" t="s">
        <v>79</v>
      </c>
      <c r="AA19" s="184"/>
      <c r="AB19" s="212"/>
      <c r="AC19" s="212"/>
      <c r="AD19" s="212"/>
      <c r="AE19" s="212"/>
      <c r="AF19" s="212"/>
      <c r="AG19" s="212"/>
      <c r="AH19" s="182" t="s">
        <v>79</v>
      </c>
      <c r="AI19" s="185"/>
    </row>
    <row r="20" spans="2:35" ht="15.75" customHeight="1" thickBot="1" x14ac:dyDescent="0.45">
      <c r="B20" s="173"/>
      <c r="C20" s="600"/>
      <c r="D20" s="601"/>
      <c r="E20" s="601"/>
      <c r="F20" s="601"/>
      <c r="G20" s="601"/>
      <c r="H20" s="601"/>
      <c r="I20" s="601"/>
      <c r="J20" s="602"/>
      <c r="K20" s="603"/>
      <c r="L20" s="601"/>
      <c r="M20" s="601"/>
      <c r="N20" s="601"/>
      <c r="O20" s="601"/>
      <c r="P20" s="601"/>
      <c r="Q20" s="601"/>
      <c r="R20" s="602"/>
      <c r="S20" s="603"/>
      <c r="T20" s="601"/>
      <c r="U20" s="601"/>
      <c r="V20" s="601"/>
      <c r="W20" s="601"/>
      <c r="X20" s="601"/>
      <c r="Y20" s="601"/>
      <c r="Z20" s="601"/>
      <c r="AA20" s="604"/>
      <c r="AB20" s="605"/>
      <c r="AC20" s="605"/>
      <c r="AD20" s="605"/>
      <c r="AE20" s="605"/>
      <c r="AF20" s="605"/>
      <c r="AG20" s="605"/>
      <c r="AH20" s="606"/>
      <c r="AI20" s="186"/>
    </row>
    <row r="21" spans="2:35" ht="12" thickBot="1" x14ac:dyDescent="0.45">
      <c r="B21" s="173"/>
      <c r="C21" s="607" t="s">
        <v>96</v>
      </c>
      <c r="D21" s="608"/>
      <c r="E21" s="608"/>
      <c r="F21" s="609"/>
      <c r="G21" s="609"/>
      <c r="H21" s="609"/>
      <c r="I21" s="609"/>
      <c r="J21" s="609"/>
      <c r="K21" s="609"/>
      <c r="L21" s="609"/>
      <c r="M21" s="609"/>
      <c r="N21" s="609"/>
      <c r="O21" s="609"/>
      <c r="P21" s="609"/>
      <c r="Q21" s="609"/>
      <c r="R21" s="609"/>
      <c r="S21" s="609"/>
      <c r="T21" s="609"/>
      <c r="U21" s="609"/>
      <c r="V21" s="609"/>
      <c r="W21" s="609"/>
      <c r="X21" s="609"/>
      <c r="Y21" s="609"/>
      <c r="Z21" s="609"/>
      <c r="AA21" s="609"/>
      <c r="AB21" s="609"/>
      <c r="AC21" s="609"/>
      <c r="AD21" s="609"/>
      <c r="AE21" s="609"/>
      <c r="AF21" s="609"/>
      <c r="AG21" s="609"/>
      <c r="AH21" s="610"/>
      <c r="AI21" s="198"/>
    </row>
    <row r="22" spans="2:35" ht="12" hidden="1" thickBot="1" x14ac:dyDescent="0.45">
      <c r="B22" s="173"/>
      <c r="C22" s="199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1"/>
      <c r="AI22" s="198"/>
    </row>
    <row r="23" spans="2:35" ht="12" hidden="1" thickBot="1" x14ac:dyDescent="0.45">
      <c r="B23" s="173"/>
      <c r="C23" s="202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4"/>
      <c r="AI23" s="198"/>
    </row>
    <row r="24" spans="2:35" ht="8.25" customHeight="1" thickTop="1" thickBot="1" x14ac:dyDescent="0.45">
      <c r="B24" s="173"/>
      <c r="C24" s="581" t="s">
        <v>582</v>
      </c>
      <c r="D24" s="611"/>
      <c r="E24" s="582" t="s">
        <v>95</v>
      </c>
      <c r="F24" s="582"/>
      <c r="G24" s="205"/>
      <c r="H24" s="206"/>
      <c r="I24" s="206"/>
      <c r="J24" s="207" t="s">
        <v>79</v>
      </c>
      <c r="K24" s="582" t="s">
        <v>94</v>
      </c>
      <c r="L24" s="582"/>
      <c r="M24" s="205"/>
      <c r="N24" s="206"/>
      <c r="O24" s="206"/>
      <c r="P24" s="207" t="s">
        <v>79</v>
      </c>
      <c r="Q24" s="582" t="s">
        <v>93</v>
      </c>
      <c r="R24" s="582"/>
      <c r="S24" s="205"/>
      <c r="T24" s="206"/>
      <c r="U24" s="206"/>
      <c r="V24" s="207" t="s">
        <v>79</v>
      </c>
      <c r="W24" s="586" t="s">
        <v>583</v>
      </c>
      <c r="X24" s="582"/>
      <c r="Y24" s="205"/>
      <c r="Z24" s="206"/>
      <c r="AA24" s="206"/>
      <c r="AB24" s="207" t="s">
        <v>79</v>
      </c>
      <c r="AC24" s="582" t="s">
        <v>584</v>
      </c>
      <c r="AD24" s="582"/>
      <c r="AE24" s="205"/>
      <c r="AF24" s="206"/>
      <c r="AG24" s="206"/>
      <c r="AH24" s="208" t="s">
        <v>79</v>
      </c>
      <c r="AI24" s="185"/>
    </row>
    <row r="25" spans="2:35" ht="15" customHeight="1" thickBot="1" x14ac:dyDescent="0.45">
      <c r="B25" s="173"/>
      <c r="C25" s="585"/>
      <c r="D25" s="612"/>
      <c r="E25" s="570"/>
      <c r="F25" s="570"/>
      <c r="G25" s="613"/>
      <c r="H25" s="614"/>
      <c r="I25" s="614"/>
      <c r="J25" s="615"/>
      <c r="K25" s="584"/>
      <c r="L25" s="584"/>
      <c r="M25" s="613"/>
      <c r="N25" s="614"/>
      <c r="O25" s="614"/>
      <c r="P25" s="615"/>
      <c r="Q25" s="584"/>
      <c r="R25" s="584"/>
      <c r="S25" s="613"/>
      <c r="T25" s="614"/>
      <c r="U25" s="614"/>
      <c r="V25" s="615"/>
      <c r="W25" s="584"/>
      <c r="X25" s="584"/>
      <c r="Y25" s="613"/>
      <c r="Z25" s="614"/>
      <c r="AA25" s="614"/>
      <c r="AB25" s="615"/>
      <c r="AC25" s="584"/>
      <c r="AD25" s="584"/>
      <c r="AE25" s="613"/>
      <c r="AF25" s="614"/>
      <c r="AG25" s="614"/>
      <c r="AH25" s="615"/>
      <c r="AI25" s="186"/>
    </row>
    <row r="26" spans="2:35" ht="8.25" customHeight="1" thickTop="1" x14ac:dyDescent="0.4">
      <c r="B26" s="173"/>
      <c r="C26" s="581" t="s">
        <v>92</v>
      </c>
      <c r="D26" s="582"/>
      <c r="E26" s="586" t="s">
        <v>91</v>
      </c>
      <c r="F26" s="582"/>
      <c r="G26" s="584"/>
      <c r="H26" s="589"/>
      <c r="I26" s="589"/>
      <c r="J26" s="589"/>
      <c r="K26" s="591" t="s">
        <v>90</v>
      </c>
      <c r="L26" s="591"/>
      <c r="M26" s="592"/>
      <c r="N26" s="217"/>
      <c r="O26" s="218" t="s">
        <v>52</v>
      </c>
      <c r="P26" s="217"/>
      <c r="Q26" s="207" t="s">
        <v>51</v>
      </c>
      <c r="R26" s="205"/>
      <c r="S26" s="218" t="s">
        <v>50</v>
      </c>
      <c r="T26" s="593" t="s">
        <v>89</v>
      </c>
      <c r="U26" s="593"/>
      <c r="V26" s="593"/>
      <c r="W26" s="594"/>
      <c r="X26" s="594"/>
      <c r="Y26" s="595"/>
      <c r="Z26" s="593" t="s">
        <v>88</v>
      </c>
      <c r="AA26" s="593"/>
      <c r="AB26" s="593"/>
      <c r="AC26" s="205"/>
      <c r="AD26" s="206"/>
      <c r="AE26" s="198"/>
      <c r="AF26" s="198"/>
      <c r="AG26" s="198"/>
      <c r="AH26" s="309" t="s">
        <v>79</v>
      </c>
      <c r="AI26" s="185"/>
    </row>
    <row r="27" spans="2:35" ht="13.5" customHeight="1" x14ac:dyDescent="0.4">
      <c r="B27" s="173"/>
      <c r="C27" s="583"/>
      <c r="D27" s="584"/>
      <c r="E27" s="587"/>
      <c r="F27" s="588"/>
      <c r="G27" s="588"/>
      <c r="H27" s="590"/>
      <c r="I27" s="590"/>
      <c r="J27" s="590"/>
      <c r="K27" s="571"/>
      <c r="L27" s="571"/>
      <c r="M27" s="571"/>
      <c r="N27" s="209"/>
      <c r="O27" s="210"/>
      <c r="P27" s="596"/>
      <c r="Q27" s="596"/>
      <c r="R27" s="596"/>
      <c r="S27" s="596"/>
      <c r="T27" s="574"/>
      <c r="U27" s="574"/>
      <c r="V27" s="574"/>
      <c r="W27" s="442"/>
      <c r="X27" s="442"/>
      <c r="Y27" s="442"/>
      <c r="Z27" s="574"/>
      <c r="AA27" s="574"/>
      <c r="AB27" s="574"/>
      <c r="AC27" s="565"/>
      <c r="AD27" s="565"/>
      <c r="AE27" s="565"/>
      <c r="AF27" s="565"/>
      <c r="AG27" s="565"/>
      <c r="AH27" s="566"/>
      <c r="AI27" s="186"/>
    </row>
    <row r="28" spans="2:35" ht="8.25" customHeight="1" x14ac:dyDescent="0.4">
      <c r="B28" s="173"/>
      <c r="C28" s="583"/>
      <c r="D28" s="584"/>
      <c r="E28" s="567" t="s">
        <v>87</v>
      </c>
      <c r="F28" s="568"/>
      <c r="G28" s="568"/>
      <c r="H28" s="211"/>
      <c r="I28" s="212"/>
      <c r="J28" s="182" t="s">
        <v>79</v>
      </c>
      <c r="K28" s="571" t="s">
        <v>86</v>
      </c>
      <c r="L28" s="571"/>
      <c r="M28" s="571"/>
      <c r="N28" s="183"/>
      <c r="O28" s="182" t="s">
        <v>52</v>
      </c>
      <c r="P28" s="183"/>
      <c r="Q28" s="182" t="s">
        <v>51</v>
      </c>
      <c r="R28" s="183"/>
      <c r="S28" s="182" t="s">
        <v>50</v>
      </c>
      <c r="T28" s="574" t="s">
        <v>85</v>
      </c>
      <c r="U28" s="574"/>
      <c r="V28" s="574"/>
      <c r="W28" s="442"/>
      <c r="X28" s="442"/>
      <c r="Y28" s="442"/>
      <c r="Z28" s="574" t="s">
        <v>84</v>
      </c>
      <c r="AA28" s="574"/>
      <c r="AB28" s="574"/>
      <c r="AC28" s="183"/>
      <c r="AD28" s="184"/>
      <c r="AE28" s="184"/>
      <c r="AF28" s="184"/>
      <c r="AG28" s="184"/>
      <c r="AH28" s="213" t="s">
        <v>79</v>
      </c>
      <c r="AI28" s="185"/>
    </row>
    <row r="29" spans="2:35" ht="13.5" customHeight="1" thickBot="1" x14ac:dyDescent="0.45">
      <c r="B29" s="173"/>
      <c r="C29" s="585"/>
      <c r="D29" s="570"/>
      <c r="E29" s="569"/>
      <c r="F29" s="570"/>
      <c r="G29" s="570"/>
      <c r="H29" s="577"/>
      <c r="I29" s="577"/>
      <c r="J29" s="577"/>
      <c r="K29" s="572"/>
      <c r="L29" s="573"/>
      <c r="M29" s="573"/>
      <c r="N29" s="214"/>
      <c r="O29" s="215"/>
      <c r="P29" s="578"/>
      <c r="Q29" s="578"/>
      <c r="R29" s="578"/>
      <c r="S29" s="578"/>
      <c r="T29" s="575"/>
      <c r="U29" s="575"/>
      <c r="V29" s="575"/>
      <c r="W29" s="576"/>
      <c r="X29" s="576"/>
      <c r="Y29" s="576"/>
      <c r="Z29" s="575"/>
      <c r="AA29" s="575"/>
      <c r="AB29" s="575"/>
      <c r="AC29" s="579"/>
      <c r="AD29" s="579"/>
      <c r="AE29" s="579"/>
      <c r="AF29" s="579"/>
      <c r="AG29" s="579"/>
      <c r="AH29" s="580"/>
      <c r="AI29" s="186"/>
    </row>
    <row r="30" spans="2:35" ht="9" customHeight="1" thickTop="1" thickBot="1" x14ac:dyDescent="0.45">
      <c r="B30" s="216"/>
      <c r="C30" s="522" t="s">
        <v>83</v>
      </c>
      <c r="D30" s="523"/>
      <c r="E30" s="524"/>
      <c r="F30" s="527" t="s">
        <v>70</v>
      </c>
      <c r="G30" s="528"/>
      <c r="H30" s="528"/>
      <c r="I30" s="529"/>
      <c r="J30" s="530"/>
      <c r="K30" s="531"/>
      <c r="L30" s="531"/>
      <c r="M30" s="532"/>
      <c r="N30" s="533" t="s">
        <v>82</v>
      </c>
      <c r="O30" s="536"/>
      <c r="P30" s="537"/>
      <c r="Q30" s="542" t="s">
        <v>81</v>
      </c>
      <c r="R30" s="543"/>
      <c r="S30" s="543"/>
      <c r="T30" s="217"/>
      <c r="U30" s="380"/>
      <c r="V30" s="218" t="s">
        <v>79</v>
      </c>
      <c r="W30" s="523" t="s">
        <v>80</v>
      </c>
      <c r="X30" s="523"/>
      <c r="Y30" s="523"/>
      <c r="Z30" s="217"/>
      <c r="AA30" s="380"/>
      <c r="AB30" s="218" t="s">
        <v>79</v>
      </c>
      <c r="AC30" s="523" t="s">
        <v>78</v>
      </c>
      <c r="AD30" s="523"/>
      <c r="AE30" s="523"/>
      <c r="AF30" s="217"/>
      <c r="AG30" s="380"/>
      <c r="AH30" s="218" t="s">
        <v>74</v>
      </c>
      <c r="AI30" s="185"/>
    </row>
    <row r="31" spans="2:35" ht="11.25" customHeight="1" thickBot="1" x14ac:dyDescent="0.45">
      <c r="B31" s="216"/>
      <c r="C31" s="522"/>
      <c r="D31" s="523"/>
      <c r="E31" s="524"/>
      <c r="F31" s="546" t="s">
        <v>8</v>
      </c>
      <c r="G31" s="547"/>
      <c r="H31" s="547"/>
      <c r="I31" s="550"/>
      <c r="J31" s="551"/>
      <c r="K31" s="551"/>
      <c r="L31" s="551"/>
      <c r="M31" s="552"/>
      <c r="N31" s="534"/>
      <c r="O31" s="538"/>
      <c r="P31" s="539"/>
      <c r="Q31" s="542"/>
      <c r="R31" s="543"/>
      <c r="S31" s="543"/>
      <c r="T31" s="556"/>
      <c r="U31" s="557"/>
      <c r="V31" s="558"/>
      <c r="W31" s="523"/>
      <c r="X31" s="523"/>
      <c r="Y31" s="523"/>
      <c r="Z31" s="562"/>
      <c r="AA31" s="563"/>
      <c r="AB31" s="564"/>
      <c r="AC31" s="523"/>
      <c r="AD31" s="523"/>
      <c r="AE31" s="523"/>
      <c r="AF31" s="490"/>
      <c r="AG31" s="491"/>
      <c r="AH31" s="492"/>
      <c r="AI31" s="186"/>
    </row>
    <row r="32" spans="2:35" ht="8.25" customHeight="1" x14ac:dyDescent="0.4">
      <c r="B32" s="216"/>
      <c r="C32" s="522"/>
      <c r="D32" s="523"/>
      <c r="E32" s="524"/>
      <c r="F32" s="548"/>
      <c r="G32" s="549"/>
      <c r="H32" s="549"/>
      <c r="I32" s="553"/>
      <c r="J32" s="554"/>
      <c r="K32" s="554"/>
      <c r="L32" s="554"/>
      <c r="M32" s="555"/>
      <c r="N32" s="535"/>
      <c r="O32" s="540"/>
      <c r="P32" s="541"/>
      <c r="Q32" s="542"/>
      <c r="R32" s="543"/>
      <c r="S32" s="543"/>
      <c r="T32" s="559"/>
      <c r="U32" s="560"/>
      <c r="V32" s="561"/>
      <c r="W32" s="493" t="s">
        <v>77</v>
      </c>
      <c r="X32" s="494"/>
      <c r="Y32" s="495"/>
      <c r="Z32" s="379"/>
      <c r="AA32" s="381"/>
      <c r="AB32" s="182" t="s">
        <v>76</v>
      </c>
      <c r="AC32" s="498" t="s">
        <v>75</v>
      </c>
      <c r="AD32" s="498"/>
      <c r="AE32" s="499"/>
      <c r="AF32" s="217"/>
      <c r="AG32" s="380"/>
      <c r="AH32" s="218" t="s">
        <v>74</v>
      </c>
      <c r="AI32" s="185"/>
    </row>
    <row r="33" spans="2:35" ht="12.75" customHeight="1" x14ac:dyDescent="0.4">
      <c r="B33" s="216"/>
      <c r="C33" s="525"/>
      <c r="D33" s="500"/>
      <c r="E33" s="526"/>
      <c r="F33" s="219"/>
      <c r="G33" s="220"/>
      <c r="H33" s="220"/>
      <c r="I33" s="221"/>
      <c r="J33" s="221"/>
      <c r="K33" s="221"/>
      <c r="L33" s="221"/>
      <c r="M33" s="221"/>
      <c r="N33" s="221"/>
      <c r="O33" s="221"/>
      <c r="P33" s="383"/>
      <c r="Q33" s="544"/>
      <c r="R33" s="545"/>
      <c r="S33" s="545"/>
      <c r="T33" s="562"/>
      <c r="U33" s="563"/>
      <c r="V33" s="564"/>
      <c r="W33" s="496"/>
      <c r="X33" s="497"/>
      <c r="Y33" s="497"/>
      <c r="Z33" s="501"/>
      <c r="AA33" s="502"/>
      <c r="AB33" s="503"/>
      <c r="AC33" s="500"/>
      <c r="AD33" s="500"/>
      <c r="AE33" s="500"/>
      <c r="AF33" s="504"/>
      <c r="AG33" s="505"/>
      <c r="AH33" s="506"/>
      <c r="AI33" s="186"/>
    </row>
    <row r="34" spans="2:35" ht="9" hidden="1" customHeight="1" x14ac:dyDescent="0.4">
      <c r="B34" s="216"/>
      <c r="C34" s="507" t="s">
        <v>73</v>
      </c>
      <c r="D34" s="508"/>
      <c r="E34" s="481">
        <v>1</v>
      </c>
      <c r="F34" s="464" t="s">
        <v>71</v>
      </c>
      <c r="G34" s="465"/>
      <c r="H34" s="465"/>
      <c r="I34" s="513"/>
      <c r="J34" s="514"/>
      <c r="K34" s="514"/>
      <c r="L34" s="514"/>
      <c r="M34" s="515"/>
      <c r="N34" s="469" t="s">
        <v>69</v>
      </c>
      <c r="O34" s="471"/>
      <c r="P34" s="472"/>
      <c r="Q34" s="484" t="s">
        <v>72</v>
      </c>
      <c r="R34" s="485"/>
      <c r="S34" s="481">
        <v>1</v>
      </c>
      <c r="T34" s="516" t="s">
        <v>70</v>
      </c>
      <c r="U34" s="517"/>
      <c r="V34" s="517"/>
      <c r="W34" s="466"/>
      <c r="X34" s="467"/>
      <c r="Y34" s="467"/>
      <c r="Z34" s="467"/>
      <c r="AA34" s="468"/>
      <c r="AB34" s="518" t="s">
        <v>69</v>
      </c>
      <c r="AC34" s="471"/>
      <c r="AD34" s="472"/>
      <c r="AE34" s="222"/>
      <c r="AF34" s="224"/>
      <c r="AG34" s="224"/>
      <c r="AH34" s="225"/>
      <c r="AI34" s="187"/>
    </row>
    <row r="35" spans="2:35" hidden="1" x14ac:dyDescent="0.4">
      <c r="B35" s="216"/>
      <c r="C35" s="509"/>
      <c r="D35" s="510"/>
      <c r="E35" s="462"/>
      <c r="F35" s="482" t="s">
        <v>8</v>
      </c>
      <c r="G35" s="483"/>
      <c r="H35" s="483"/>
      <c r="I35" s="519"/>
      <c r="J35" s="520"/>
      <c r="K35" s="520"/>
      <c r="L35" s="520"/>
      <c r="M35" s="521"/>
      <c r="N35" s="470"/>
      <c r="O35" s="473"/>
      <c r="P35" s="474"/>
      <c r="Q35" s="486"/>
      <c r="R35" s="487"/>
      <c r="S35" s="462"/>
      <c r="T35" s="482" t="s">
        <v>8</v>
      </c>
      <c r="U35" s="483"/>
      <c r="V35" s="483"/>
      <c r="W35" s="478"/>
      <c r="X35" s="479"/>
      <c r="Y35" s="479"/>
      <c r="Z35" s="479"/>
      <c r="AA35" s="480"/>
      <c r="AB35" s="470"/>
      <c r="AC35" s="473"/>
      <c r="AD35" s="474"/>
      <c r="AE35" s="223"/>
      <c r="AF35" s="224"/>
      <c r="AG35" s="224"/>
      <c r="AH35" s="225"/>
      <c r="AI35" s="187"/>
    </row>
    <row r="36" spans="2:35" ht="11.25" hidden="1" customHeight="1" x14ac:dyDescent="0.4">
      <c r="B36" s="216"/>
      <c r="C36" s="509"/>
      <c r="D36" s="510"/>
      <c r="E36" s="463"/>
      <c r="F36" s="456"/>
      <c r="G36" s="457"/>
      <c r="H36" s="457"/>
      <c r="I36" s="458"/>
      <c r="J36" s="458"/>
      <c r="K36" s="458"/>
      <c r="L36" s="458"/>
      <c r="M36" s="458"/>
      <c r="N36" s="459"/>
      <c r="O36" s="458"/>
      <c r="P36" s="460"/>
      <c r="Q36" s="486"/>
      <c r="R36" s="487"/>
      <c r="S36" s="463"/>
      <c r="T36" s="456"/>
      <c r="U36" s="457"/>
      <c r="V36" s="457"/>
      <c r="W36" s="458"/>
      <c r="X36" s="458"/>
      <c r="Y36" s="458"/>
      <c r="Z36" s="458"/>
      <c r="AA36" s="458"/>
      <c r="AB36" s="459"/>
      <c r="AC36" s="458"/>
      <c r="AD36" s="458"/>
      <c r="AE36" s="226"/>
      <c r="AF36" s="226"/>
      <c r="AG36" s="226"/>
      <c r="AH36" s="227"/>
      <c r="AI36" s="228"/>
    </row>
    <row r="37" spans="2:35" ht="9" hidden="1" customHeight="1" x14ac:dyDescent="0.4">
      <c r="B37" s="216"/>
      <c r="C37" s="509"/>
      <c r="D37" s="510"/>
      <c r="E37" s="481">
        <v>2</v>
      </c>
      <c r="F37" s="464" t="s">
        <v>71</v>
      </c>
      <c r="G37" s="465"/>
      <c r="H37" s="465"/>
      <c r="I37" s="466"/>
      <c r="J37" s="467"/>
      <c r="K37" s="467"/>
      <c r="L37" s="467"/>
      <c r="M37" s="468"/>
      <c r="N37" s="469" t="s">
        <v>69</v>
      </c>
      <c r="O37" s="471"/>
      <c r="P37" s="472"/>
      <c r="Q37" s="486"/>
      <c r="R37" s="487"/>
      <c r="S37" s="481">
        <v>2</v>
      </c>
      <c r="T37" s="464" t="s">
        <v>71</v>
      </c>
      <c r="U37" s="465"/>
      <c r="V37" s="465"/>
      <c r="W37" s="466"/>
      <c r="X37" s="467"/>
      <c r="Y37" s="467"/>
      <c r="Z37" s="467"/>
      <c r="AA37" s="468"/>
      <c r="AB37" s="469" t="s">
        <v>69</v>
      </c>
      <c r="AC37" s="471"/>
      <c r="AD37" s="472"/>
      <c r="AE37" s="229"/>
      <c r="AF37" s="226"/>
      <c r="AG37" s="226"/>
      <c r="AH37" s="227"/>
      <c r="AI37" s="228"/>
    </row>
    <row r="38" spans="2:35" hidden="1" x14ac:dyDescent="0.4">
      <c r="B38" s="216"/>
      <c r="C38" s="509"/>
      <c r="D38" s="510"/>
      <c r="E38" s="462"/>
      <c r="F38" s="482" t="s">
        <v>8</v>
      </c>
      <c r="G38" s="483"/>
      <c r="H38" s="483"/>
      <c r="I38" s="478"/>
      <c r="J38" s="479"/>
      <c r="K38" s="479"/>
      <c r="L38" s="479"/>
      <c r="M38" s="480"/>
      <c r="N38" s="470"/>
      <c r="O38" s="473"/>
      <c r="P38" s="474"/>
      <c r="Q38" s="486"/>
      <c r="R38" s="487"/>
      <c r="S38" s="462"/>
      <c r="T38" s="482" t="s">
        <v>8</v>
      </c>
      <c r="U38" s="483"/>
      <c r="V38" s="483"/>
      <c r="W38" s="478"/>
      <c r="X38" s="479"/>
      <c r="Y38" s="479"/>
      <c r="Z38" s="479"/>
      <c r="AA38" s="480"/>
      <c r="AB38" s="470"/>
      <c r="AC38" s="473"/>
      <c r="AD38" s="474"/>
      <c r="AE38" s="229"/>
      <c r="AF38" s="226"/>
      <c r="AG38" s="226"/>
      <c r="AH38" s="227"/>
      <c r="AI38" s="228"/>
    </row>
    <row r="39" spans="2:35" ht="11.25" hidden="1" customHeight="1" x14ac:dyDescent="0.4">
      <c r="B39" s="216"/>
      <c r="C39" s="509"/>
      <c r="D39" s="510"/>
      <c r="E39" s="463"/>
      <c r="F39" s="456"/>
      <c r="G39" s="457"/>
      <c r="H39" s="457"/>
      <c r="I39" s="458"/>
      <c r="J39" s="458"/>
      <c r="K39" s="458"/>
      <c r="L39" s="458"/>
      <c r="M39" s="458"/>
      <c r="N39" s="459"/>
      <c r="O39" s="458"/>
      <c r="P39" s="460"/>
      <c r="Q39" s="486"/>
      <c r="R39" s="487"/>
      <c r="S39" s="463"/>
      <c r="T39" s="456"/>
      <c r="U39" s="457"/>
      <c r="V39" s="457"/>
      <c r="W39" s="458"/>
      <c r="X39" s="458"/>
      <c r="Y39" s="458"/>
      <c r="Z39" s="458"/>
      <c r="AA39" s="458"/>
      <c r="AB39" s="459"/>
      <c r="AC39" s="458"/>
      <c r="AD39" s="458"/>
      <c r="AE39" s="226"/>
      <c r="AF39" s="226"/>
      <c r="AG39" s="226"/>
      <c r="AH39" s="227"/>
      <c r="AI39" s="228"/>
    </row>
    <row r="40" spans="2:35" ht="9" hidden="1" customHeight="1" x14ac:dyDescent="0.4">
      <c r="B40" s="216"/>
      <c r="C40" s="509"/>
      <c r="D40" s="510"/>
      <c r="E40" s="481">
        <v>3</v>
      </c>
      <c r="F40" s="464" t="s">
        <v>71</v>
      </c>
      <c r="G40" s="465"/>
      <c r="H40" s="465"/>
      <c r="I40" s="466"/>
      <c r="J40" s="467"/>
      <c r="K40" s="467"/>
      <c r="L40" s="467"/>
      <c r="M40" s="468"/>
      <c r="N40" s="469" t="s">
        <v>69</v>
      </c>
      <c r="O40" s="471"/>
      <c r="P40" s="472"/>
      <c r="Q40" s="486"/>
      <c r="R40" s="487"/>
      <c r="S40" s="481">
        <v>3</v>
      </c>
      <c r="T40" s="464" t="s">
        <v>71</v>
      </c>
      <c r="U40" s="465"/>
      <c r="V40" s="465"/>
      <c r="W40" s="466"/>
      <c r="X40" s="467"/>
      <c r="Y40" s="467"/>
      <c r="Z40" s="467"/>
      <c r="AA40" s="468"/>
      <c r="AB40" s="469" t="s">
        <v>69</v>
      </c>
      <c r="AC40" s="471"/>
      <c r="AD40" s="472"/>
      <c r="AE40" s="223"/>
      <c r="AF40" s="224"/>
      <c r="AG40" s="224"/>
      <c r="AH40" s="225"/>
      <c r="AI40" s="187"/>
    </row>
    <row r="41" spans="2:35" hidden="1" x14ac:dyDescent="0.4">
      <c r="B41" s="216"/>
      <c r="C41" s="509"/>
      <c r="D41" s="510"/>
      <c r="E41" s="462"/>
      <c r="F41" s="482" t="s">
        <v>8</v>
      </c>
      <c r="G41" s="483"/>
      <c r="H41" s="483"/>
      <c r="I41" s="478"/>
      <c r="J41" s="479"/>
      <c r="K41" s="479"/>
      <c r="L41" s="479"/>
      <c r="M41" s="480"/>
      <c r="N41" s="470"/>
      <c r="O41" s="473"/>
      <c r="P41" s="474"/>
      <c r="Q41" s="486"/>
      <c r="R41" s="487"/>
      <c r="S41" s="462"/>
      <c r="T41" s="482" t="s">
        <v>8</v>
      </c>
      <c r="U41" s="483"/>
      <c r="V41" s="483"/>
      <c r="W41" s="478"/>
      <c r="X41" s="479"/>
      <c r="Y41" s="479"/>
      <c r="Z41" s="479"/>
      <c r="AA41" s="480"/>
      <c r="AB41" s="470"/>
      <c r="AC41" s="473"/>
      <c r="AD41" s="474"/>
      <c r="AE41" s="223"/>
      <c r="AF41" s="224"/>
      <c r="AG41" s="224"/>
      <c r="AH41" s="225"/>
      <c r="AI41" s="187"/>
    </row>
    <row r="42" spans="2:35" ht="11.25" hidden="1" customHeight="1" x14ac:dyDescent="0.4">
      <c r="B42" s="454"/>
      <c r="C42" s="509"/>
      <c r="D42" s="510"/>
      <c r="E42" s="463"/>
      <c r="F42" s="456"/>
      <c r="G42" s="457"/>
      <c r="H42" s="457"/>
      <c r="I42" s="458"/>
      <c r="J42" s="458"/>
      <c r="K42" s="458"/>
      <c r="L42" s="458"/>
      <c r="M42" s="458"/>
      <c r="N42" s="459"/>
      <c r="O42" s="458"/>
      <c r="P42" s="460"/>
      <c r="Q42" s="486"/>
      <c r="R42" s="487"/>
      <c r="S42" s="463"/>
      <c r="T42" s="456"/>
      <c r="U42" s="457"/>
      <c r="V42" s="457"/>
      <c r="W42" s="458"/>
      <c r="X42" s="458"/>
      <c r="Y42" s="458"/>
      <c r="Z42" s="458"/>
      <c r="AA42" s="458"/>
      <c r="AB42" s="459"/>
      <c r="AC42" s="458"/>
      <c r="AD42" s="458"/>
      <c r="AE42" s="230"/>
      <c r="AF42" s="230"/>
      <c r="AG42" s="230"/>
      <c r="AH42" s="231"/>
      <c r="AI42" s="232"/>
    </row>
    <row r="43" spans="2:35" ht="9" hidden="1" customHeight="1" x14ac:dyDescent="0.4">
      <c r="B43" s="454"/>
      <c r="C43" s="509"/>
      <c r="D43" s="510"/>
      <c r="E43" s="462">
        <v>4</v>
      </c>
      <c r="F43" s="464" t="s">
        <v>71</v>
      </c>
      <c r="G43" s="465"/>
      <c r="H43" s="465"/>
      <c r="I43" s="466"/>
      <c r="J43" s="467"/>
      <c r="K43" s="467"/>
      <c r="L43" s="467"/>
      <c r="M43" s="468"/>
      <c r="N43" s="469" t="s">
        <v>69</v>
      </c>
      <c r="O43" s="471"/>
      <c r="P43" s="472"/>
      <c r="Q43" s="486"/>
      <c r="R43" s="487"/>
      <c r="S43" s="462">
        <v>4</v>
      </c>
      <c r="T43" s="464" t="s">
        <v>70</v>
      </c>
      <c r="U43" s="465"/>
      <c r="V43" s="465"/>
      <c r="W43" s="466"/>
      <c r="X43" s="467"/>
      <c r="Y43" s="467"/>
      <c r="Z43" s="467"/>
      <c r="AA43" s="468"/>
      <c r="AB43" s="469" t="s">
        <v>69</v>
      </c>
      <c r="AC43" s="471"/>
      <c r="AD43" s="472"/>
      <c r="AE43" s="233"/>
      <c r="AF43" s="230"/>
      <c r="AG43" s="230"/>
      <c r="AH43" s="231"/>
      <c r="AI43" s="232"/>
    </row>
    <row r="44" spans="2:35" ht="12.75" hidden="1" customHeight="1" x14ac:dyDescent="0.4">
      <c r="B44" s="454"/>
      <c r="C44" s="509"/>
      <c r="D44" s="510"/>
      <c r="E44" s="462"/>
      <c r="F44" s="482" t="s">
        <v>8</v>
      </c>
      <c r="G44" s="483"/>
      <c r="H44" s="483"/>
      <c r="I44" s="478"/>
      <c r="J44" s="479"/>
      <c r="K44" s="479"/>
      <c r="L44" s="479"/>
      <c r="M44" s="480"/>
      <c r="N44" s="470"/>
      <c r="O44" s="473"/>
      <c r="P44" s="474"/>
      <c r="Q44" s="486"/>
      <c r="R44" s="487"/>
      <c r="S44" s="462"/>
      <c r="T44" s="482" t="s">
        <v>8</v>
      </c>
      <c r="U44" s="483"/>
      <c r="V44" s="483"/>
      <c r="W44" s="478"/>
      <c r="X44" s="479"/>
      <c r="Y44" s="479"/>
      <c r="Z44" s="479"/>
      <c r="AA44" s="480"/>
      <c r="AB44" s="470"/>
      <c r="AC44" s="473"/>
      <c r="AD44" s="474"/>
      <c r="AE44" s="233"/>
      <c r="AF44" s="230"/>
      <c r="AG44" s="230"/>
      <c r="AH44" s="231"/>
      <c r="AI44" s="232"/>
    </row>
    <row r="45" spans="2:35" ht="11.25" hidden="1" customHeight="1" x14ac:dyDescent="0.4">
      <c r="B45" s="454"/>
      <c r="C45" s="511"/>
      <c r="D45" s="512"/>
      <c r="E45" s="463"/>
      <c r="F45" s="456"/>
      <c r="G45" s="457"/>
      <c r="H45" s="457"/>
      <c r="I45" s="459"/>
      <c r="J45" s="459"/>
      <c r="K45" s="459"/>
      <c r="L45" s="459"/>
      <c r="M45" s="459"/>
      <c r="N45" s="459"/>
      <c r="O45" s="459"/>
      <c r="P45" s="475"/>
      <c r="Q45" s="488"/>
      <c r="R45" s="489"/>
      <c r="S45" s="463"/>
      <c r="T45" s="456"/>
      <c r="U45" s="457"/>
      <c r="V45" s="457"/>
      <c r="W45" s="459"/>
      <c r="X45" s="459"/>
      <c r="Y45" s="459"/>
      <c r="Z45" s="459"/>
      <c r="AA45" s="459"/>
      <c r="AB45" s="459"/>
      <c r="AC45" s="459"/>
      <c r="AD45" s="459"/>
      <c r="AE45" s="234"/>
      <c r="AF45" s="234"/>
      <c r="AG45" s="234"/>
      <c r="AH45" s="235"/>
      <c r="AI45" s="232"/>
    </row>
    <row r="46" spans="2:35" ht="11.25" hidden="1" customHeight="1" x14ac:dyDescent="0.4">
      <c r="B46" s="454"/>
      <c r="C46" s="476" t="s">
        <v>68</v>
      </c>
      <c r="D46" s="436" t="s">
        <v>67</v>
      </c>
      <c r="E46" s="436" t="s">
        <v>66</v>
      </c>
      <c r="F46" s="436" t="s">
        <v>65</v>
      </c>
      <c r="G46" s="436" t="s">
        <v>64</v>
      </c>
      <c r="H46" s="442" t="s">
        <v>63</v>
      </c>
      <c r="I46" s="442"/>
      <c r="J46" s="436" t="s">
        <v>62</v>
      </c>
      <c r="K46" s="436" t="s">
        <v>61</v>
      </c>
      <c r="L46" s="436" t="s">
        <v>60</v>
      </c>
      <c r="M46" s="447"/>
      <c r="N46" s="450" t="s">
        <v>59</v>
      </c>
      <c r="O46" s="450"/>
      <c r="P46" s="450"/>
      <c r="Q46" s="450"/>
      <c r="R46" s="450"/>
      <c r="S46" s="450"/>
      <c r="T46" s="450"/>
      <c r="U46" s="450"/>
      <c r="V46" s="450"/>
      <c r="W46" s="450"/>
      <c r="X46" s="450" t="s">
        <v>58</v>
      </c>
      <c r="Y46" s="450"/>
      <c r="Z46" s="450"/>
      <c r="AA46" s="450"/>
      <c r="AB46" s="450"/>
      <c r="AC46" s="450"/>
      <c r="AD46" s="450"/>
      <c r="AE46" s="450"/>
      <c r="AF46" s="450"/>
      <c r="AG46" s="450"/>
      <c r="AH46" s="450"/>
      <c r="AI46" s="172"/>
    </row>
    <row r="47" spans="2:35" ht="15.75" hidden="1" customHeight="1" x14ac:dyDescent="0.4">
      <c r="B47" s="454"/>
      <c r="C47" s="477"/>
      <c r="D47" s="461"/>
      <c r="E47" s="461"/>
      <c r="F47" s="461"/>
      <c r="G47" s="461"/>
      <c r="H47" s="236" t="s">
        <v>57</v>
      </c>
      <c r="I47" s="236" t="s">
        <v>56</v>
      </c>
      <c r="J47" s="461"/>
      <c r="K47" s="461"/>
      <c r="L47" s="461"/>
      <c r="M47" s="448"/>
      <c r="N47" s="442" t="s">
        <v>55</v>
      </c>
      <c r="O47" s="442"/>
      <c r="P47" s="442" t="s">
        <v>54</v>
      </c>
      <c r="Q47" s="442"/>
      <c r="R47" s="450" t="s">
        <v>52</v>
      </c>
      <c r="S47" s="450"/>
      <c r="T47" s="450" t="s">
        <v>51</v>
      </c>
      <c r="U47" s="450"/>
      <c r="V47" s="450" t="s">
        <v>50</v>
      </c>
      <c r="W47" s="450"/>
      <c r="X47" s="450" t="s">
        <v>53</v>
      </c>
      <c r="Y47" s="450"/>
      <c r="Z47" s="450"/>
      <c r="AA47" s="450"/>
      <c r="AB47" s="450"/>
      <c r="AC47" s="450" t="s">
        <v>52</v>
      </c>
      <c r="AD47" s="450"/>
      <c r="AE47" s="450" t="s">
        <v>51</v>
      </c>
      <c r="AF47" s="450"/>
      <c r="AG47" s="450" t="s">
        <v>50</v>
      </c>
      <c r="AH47" s="450"/>
      <c r="AI47" s="237"/>
    </row>
    <row r="48" spans="2:35" hidden="1" x14ac:dyDescent="0.4">
      <c r="B48" s="455"/>
      <c r="C48" s="238"/>
      <c r="D48" s="238"/>
      <c r="E48" s="238"/>
      <c r="F48" s="238"/>
      <c r="G48" s="239"/>
      <c r="H48" s="238"/>
      <c r="I48" s="238"/>
      <c r="J48" s="238"/>
      <c r="K48" s="238"/>
      <c r="L48" s="238"/>
      <c r="M48" s="449"/>
      <c r="N48" s="450"/>
      <c r="O48" s="450"/>
      <c r="P48" s="450"/>
      <c r="Q48" s="450"/>
      <c r="R48" s="450"/>
      <c r="S48" s="450"/>
      <c r="T48" s="450"/>
      <c r="U48" s="450"/>
      <c r="V48" s="450"/>
      <c r="W48" s="450"/>
      <c r="X48" s="450"/>
      <c r="Y48" s="450"/>
      <c r="Z48" s="450"/>
      <c r="AA48" s="450"/>
      <c r="AB48" s="450"/>
      <c r="AC48" s="450"/>
      <c r="AD48" s="450"/>
      <c r="AE48" s="450"/>
      <c r="AF48" s="450"/>
      <c r="AG48" s="450"/>
      <c r="AH48" s="450"/>
      <c r="AI48" s="172"/>
    </row>
    <row r="49" spans="2:35" ht="12.75" hidden="1" customHeight="1" x14ac:dyDescent="0.4">
      <c r="B49" s="454"/>
      <c r="C49" s="436" t="s">
        <v>49</v>
      </c>
      <c r="D49" s="437" t="s">
        <v>48</v>
      </c>
      <c r="E49" s="438"/>
      <c r="F49" s="438"/>
      <c r="G49" s="438"/>
      <c r="H49" s="240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2"/>
      <c r="AI49" s="174"/>
    </row>
    <row r="50" spans="2:35" ht="12.75" hidden="1" customHeight="1" x14ac:dyDescent="0.4">
      <c r="B50" s="454"/>
      <c r="C50" s="436"/>
      <c r="D50" s="439" t="s">
        <v>47</v>
      </c>
      <c r="E50" s="439"/>
      <c r="F50" s="439"/>
      <c r="G50" s="440"/>
      <c r="H50" s="441"/>
      <c r="I50" s="441"/>
      <c r="J50" s="441"/>
      <c r="K50" s="441"/>
      <c r="L50" s="441"/>
      <c r="M50" s="441"/>
      <c r="N50" s="441"/>
      <c r="O50" s="441"/>
      <c r="P50" s="441"/>
      <c r="Q50" s="441"/>
      <c r="R50" s="441"/>
      <c r="S50" s="441"/>
      <c r="T50" s="441"/>
      <c r="U50" s="441"/>
      <c r="V50" s="441"/>
      <c r="W50" s="441"/>
      <c r="X50" s="441"/>
      <c r="Y50" s="441"/>
      <c r="Z50" s="441"/>
      <c r="AA50" s="441"/>
      <c r="AB50" s="441"/>
      <c r="AC50" s="441"/>
      <c r="AD50" s="441"/>
      <c r="AE50" s="441"/>
      <c r="AF50" s="441"/>
      <c r="AG50" s="441"/>
      <c r="AH50" s="441"/>
      <c r="AI50" s="187"/>
    </row>
    <row r="51" spans="2:35" hidden="1" x14ac:dyDescent="0.4">
      <c r="B51" s="454"/>
      <c r="C51" s="436"/>
      <c r="D51" s="442" t="s">
        <v>46</v>
      </c>
      <c r="E51" s="442"/>
      <c r="F51" s="442"/>
      <c r="G51" s="443"/>
      <c r="H51" s="444"/>
      <c r="I51" s="445"/>
      <c r="J51" s="445"/>
      <c r="K51" s="445"/>
      <c r="L51" s="445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46"/>
      <c r="X51" s="451" t="s">
        <v>45</v>
      </c>
      <c r="Y51" s="451"/>
      <c r="Z51" s="451"/>
      <c r="AA51" s="452"/>
      <c r="AB51" s="451"/>
      <c r="AC51" s="451"/>
      <c r="AD51" s="451"/>
      <c r="AE51" s="451"/>
      <c r="AF51" s="451"/>
      <c r="AG51" s="451"/>
      <c r="AH51" s="453"/>
      <c r="AI51" s="172"/>
    </row>
    <row r="52" spans="2:35" ht="12.75" customHeight="1" x14ac:dyDescent="0.4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</row>
  </sheetData>
  <sheetProtection sheet="1" selectLockedCells="1"/>
  <mergeCells count="229">
    <mergeCell ref="H3:J3"/>
    <mergeCell ref="K3:L3"/>
    <mergeCell ref="M3:O3"/>
    <mergeCell ref="P3:AC3"/>
    <mergeCell ref="C4:D8"/>
    <mergeCell ref="E4:E8"/>
    <mergeCell ref="F4:S8"/>
    <mergeCell ref="T4:W4"/>
    <mergeCell ref="X4:AH4"/>
    <mergeCell ref="T6:V6"/>
    <mergeCell ref="W6:AH6"/>
    <mergeCell ref="T7:T8"/>
    <mergeCell ref="U7:W7"/>
    <mergeCell ref="X7:AH7"/>
    <mergeCell ref="U8:AH8"/>
    <mergeCell ref="C9:F10"/>
    <mergeCell ref="G9:M10"/>
    <mergeCell ref="N9:T9"/>
    <mergeCell ref="U9:AA10"/>
    <mergeCell ref="AB9:AH10"/>
    <mergeCell ref="N10:T10"/>
    <mergeCell ref="C11:F12"/>
    <mergeCell ref="H11:L11"/>
    <mergeCell ref="AC11:AG11"/>
    <mergeCell ref="G12:M12"/>
    <mergeCell ref="N12:T12"/>
    <mergeCell ref="U12:AA12"/>
    <mergeCell ref="AB12:AH12"/>
    <mergeCell ref="C13:H14"/>
    <mergeCell ref="I13:M15"/>
    <mergeCell ref="N13:X13"/>
    <mergeCell ref="Y13:Z15"/>
    <mergeCell ref="AA13:AF13"/>
    <mergeCell ref="AG13:AH15"/>
    <mergeCell ref="N14:X14"/>
    <mergeCell ref="AA14:AF14"/>
    <mergeCell ref="C15:F15"/>
    <mergeCell ref="G15:H15"/>
    <mergeCell ref="AA15:AD15"/>
    <mergeCell ref="AE15:AF15"/>
    <mergeCell ref="N15:P15"/>
    <mergeCell ref="Q15:U15"/>
    <mergeCell ref="V15:X15"/>
    <mergeCell ref="C16:D16"/>
    <mergeCell ref="E16:F16"/>
    <mergeCell ref="G16:H17"/>
    <mergeCell ref="C17:D17"/>
    <mergeCell ref="E17:F17"/>
    <mergeCell ref="Q17:R17"/>
    <mergeCell ref="S17:T17"/>
    <mergeCell ref="V17:W17"/>
    <mergeCell ref="Y17:Z17"/>
    <mergeCell ref="AA17:AB17"/>
    <mergeCell ref="AC17:AD17"/>
    <mergeCell ref="AE17:AF17"/>
    <mergeCell ref="AG17:AH17"/>
    <mergeCell ref="C18:J18"/>
    <mergeCell ref="K18:R18"/>
    <mergeCell ref="S18:Z18"/>
    <mergeCell ref="AA18:AH18"/>
    <mergeCell ref="I17:M17"/>
    <mergeCell ref="N17:O17"/>
    <mergeCell ref="D19:I19"/>
    <mergeCell ref="C20:J20"/>
    <mergeCell ref="K20:R20"/>
    <mergeCell ref="S20:Z20"/>
    <mergeCell ref="AA20:AH20"/>
    <mergeCell ref="C21:E21"/>
    <mergeCell ref="F21:AH21"/>
    <mergeCell ref="C24:D25"/>
    <mergeCell ref="E24:F25"/>
    <mergeCell ref="K24:L25"/>
    <mergeCell ref="Q24:R25"/>
    <mergeCell ref="W24:X25"/>
    <mergeCell ref="AC24:AD25"/>
    <mergeCell ref="G25:J25"/>
    <mergeCell ref="M25:P25"/>
    <mergeCell ref="S25:V25"/>
    <mergeCell ref="Y25:AB25"/>
    <mergeCell ref="AE25:AH25"/>
    <mergeCell ref="C26:D29"/>
    <mergeCell ref="E26:G27"/>
    <mergeCell ref="H26:J27"/>
    <mergeCell ref="K26:M27"/>
    <mergeCell ref="T26:V27"/>
    <mergeCell ref="W26:Y27"/>
    <mergeCell ref="Z26:AB27"/>
    <mergeCell ref="P27:Q27"/>
    <mergeCell ref="R27:S27"/>
    <mergeCell ref="AC27:AH27"/>
    <mergeCell ref="E28:G29"/>
    <mergeCell ref="K28:M29"/>
    <mergeCell ref="T28:V29"/>
    <mergeCell ref="W28:Y29"/>
    <mergeCell ref="Z28:AB29"/>
    <mergeCell ref="H29:J29"/>
    <mergeCell ref="P29:Q29"/>
    <mergeCell ref="R29:S29"/>
    <mergeCell ref="AC29:AH29"/>
    <mergeCell ref="C30:E33"/>
    <mergeCell ref="F30:H30"/>
    <mergeCell ref="I30:M30"/>
    <mergeCell ref="N30:N32"/>
    <mergeCell ref="O30:P32"/>
    <mergeCell ref="Q30:S33"/>
    <mergeCell ref="W30:Y31"/>
    <mergeCell ref="AC30:AE31"/>
    <mergeCell ref="F31:H32"/>
    <mergeCell ref="I31:M32"/>
    <mergeCell ref="T31:V33"/>
    <mergeCell ref="Z31:AB31"/>
    <mergeCell ref="AF31:AH31"/>
    <mergeCell ref="W32:Y33"/>
    <mergeCell ref="AC32:AE33"/>
    <mergeCell ref="Z33:AB33"/>
    <mergeCell ref="AF33:AH33"/>
    <mergeCell ref="C34:D45"/>
    <mergeCell ref="E34:E36"/>
    <mergeCell ref="F34:H34"/>
    <mergeCell ref="I34:M34"/>
    <mergeCell ref="N34:N35"/>
    <mergeCell ref="T34:V34"/>
    <mergeCell ref="W34:AA34"/>
    <mergeCell ref="AB34:AB35"/>
    <mergeCell ref="T37:V37"/>
    <mergeCell ref="W37:AA37"/>
    <mergeCell ref="AB37:AB38"/>
    <mergeCell ref="AC34:AD35"/>
    <mergeCell ref="F35:H35"/>
    <mergeCell ref="I35:M35"/>
    <mergeCell ref="T35:V35"/>
    <mergeCell ref="W35:AA35"/>
    <mergeCell ref="F36:H36"/>
    <mergeCell ref="I36:P36"/>
    <mergeCell ref="T36:V36"/>
    <mergeCell ref="W36:AD36"/>
    <mergeCell ref="O34:P35"/>
    <mergeCell ref="E37:E39"/>
    <mergeCell ref="F37:H37"/>
    <mergeCell ref="I37:M37"/>
    <mergeCell ref="N37:N38"/>
    <mergeCell ref="O37:P38"/>
    <mergeCell ref="S37:S39"/>
    <mergeCell ref="Q34:R45"/>
    <mergeCell ref="S34:S36"/>
    <mergeCell ref="AC37:AD38"/>
    <mergeCell ref="F38:H38"/>
    <mergeCell ref="I38:M38"/>
    <mergeCell ref="T38:V38"/>
    <mergeCell ref="W38:AA38"/>
    <mergeCell ref="F39:H39"/>
    <mergeCell ref="I39:P39"/>
    <mergeCell ref="T39:V39"/>
    <mergeCell ref="W39:AD39"/>
    <mergeCell ref="AB40:AB41"/>
    <mergeCell ref="AC40:AD41"/>
    <mergeCell ref="F41:H41"/>
    <mergeCell ref="I41:M41"/>
    <mergeCell ref="T41:V41"/>
    <mergeCell ref="X48:AB48"/>
    <mergeCell ref="K46:K47"/>
    <mergeCell ref="L46:L47"/>
    <mergeCell ref="W41:AA41"/>
    <mergeCell ref="F40:H40"/>
    <mergeCell ref="I40:M40"/>
    <mergeCell ref="N40:N41"/>
    <mergeCell ref="O40:P41"/>
    <mergeCell ref="E43:E45"/>
    <mergeCell ref="F43:H43"/>
    <mergeCell ref="I43:M43"/>
    <mergeCell ref="N43:N44"/>
    <mergeCell ref="O43:P44"/>
    <mergeCell ref="W40:AA40"/>
    <mergeCell ref="E40:E42"/>
    <mergeCell ref="S40:S42"/>
    <mergeCell ref="T40:V40"/>
    <mergeCell ref="F44:H44"/>
    <mergeCell ref="I44:M44"/>
    <mergeCell ref="T44:V44"/>
    <mergeCell ref="W44:AA44"/>
    <mergeCell ref="F45:H45"/>
    <mergeCell ref="AC48:AD48"/>
    <mergeCell ref="AE48:AF48"/>
    <mergeCell ref="AG48:AH48"/>
    <mergeCell ref="B42:B51"/>
    <mergeCell ref="F42:H42"/>
    <mergeCell ref="I42:P42"/>
    <mergeCell ref="T42:V42"/>
    <mergeCell ref="W42:AD42"/>
    <mergeCell ref="J46:J47"/>
    <mergeCell ref="S43:S45"/>
    <mergeCell ref="T43:V43"/>
    <mergeCell ref="W43:AA43"/>
    <mergeCell ref="AB43:AB44"/>
    <mergeCell ref="AC43:AD44"/>
    <mergeCell ref="V47:W47"/>
    <mergeCell ref="I45:P45"/>
    <mergeCell ref="T45:V45"/>
    <mergeCell ref="W45:AD45"/>
    <mergeCell ref="C46:C47"/>
    <mergeCell ref="D46:D47"/>
    <mergeCell ref="E46:E47"/>
    <mergeCell ref="F46:F47"/>
    <mergeCell ref="G46:G47"/>
    <mergeCell ref="H46:I46"/>
    <mergeCell ref="C49:C51"/>
    <mergeCell ref="D49:G49"/>
    <mergeCell ref="D50:G50"/>
    <mergeCell ref="H50:AH50"/>
    <mergeCell ref="D51:G51"/>
    <mergeCell ref="H51:W51"/>
    <mergeCell ref="M46:M48"/>
    <mergeCell ref="N46:W46"/>
    <mergeCell ref="X46:AH46"/>
    <mergeCell ref="N47:O47"/>
    <mergeCell ref="P47:Q47"/>
    <mergeCell ref="R47:S47"/>
    <mergeCell ref="T47:U47"/>
    <mergeCell ref="X51:Z51"/>
    <mergeCell ref="X47:AB47"/>
    <mergeCell ref="AC47:AD47"/>
    <mergeCell ref="AE47:AF47"/>
    <mergeCell ref="AG47:AH47"/>
    <mergeCell ref="N48:O48"/>
    <mergeCell ref="P48:Q48"/>
    <mergeCell ref="R48:S48"/>
    <mergeCell ref="T48:U48"/>
    <mergeCell ref="V48:W48"/>
    <mergeCell ref="AA51:AH51"/>
  </mergeCells>
  <phoneticPr fontId="3"/>
  <dataValidations count="6">
    <dataValidation imeMode="fullKatakana" allowBlank="1" showInputMessage="1" showErrorMessage="1" sqref="I34:M34 X7:AI7 I37:M37 I40:M40 I43:M43 W43:AA43 W40:AA40 W34:AA34 W37:AA37 I30 N30 O43:P44 O40:P41 O37:P38 O34:P35 O30:P32 AC34:AD35 AC37:AD38 AC40:AD41 AC43:AD44" xr:uid="{00000000-0002-0000-0200-000000000000}"/>
    <dataValidation imeMode="halfAlpha" allowBlank="1" showInputMessage="1" showErrorMessage="1" sqref="AC29:AI29 O29:S29 AF33:AI33 T31:V33 Z31:AB31 O27:S27 AF31:AI31 AE42:AI45 W5:AI5 H49:T49 I42:P42 I39:P39 Z33:AB33 I36:P36 W39:AD39 I33:P33 W42:AD42 W45:AD45 I45:P45 AE36:AI39 AI48 W36:AD36 G12:AI12 C20:AI20 AE25:AI25 D19:I19 G25:J25 M25:P25 S25:V25 Y25:AB25 AC27:AI27 N17:AI17" xr:uid="{00000000-0002-0000-0200-000001000000}"/>
    <dataValidation imeMode="hiragana" allowBlank="1" showInputMessage="1" showErrorMessage="1" sqref="F4 I38:M38 U8:AI8 I35:M35 W38:AA38 W41:AA41 W44:AA44 I44:M44 W35:AA35 I41:M41 I31" xr:uid="{00000000-0002-0000-0200-000002000000}"/>
    <dataValidation showInputMessage="1" showErrorMessage="1" sqref="X48:AB48" xr:uid="{00000000-0002-0000-0200-000003000000}"/>
    <dataValidation type="list" imeMode="halfAlpha" allowBlank="1" showInputMessage="1" showErrorMessage="1" sqref="N27 N29" xr:uid="{00000000-0002-0000-0200-000004000000}">
      <formula1>#REF!</formula1>
    </dataValidation>
    <dataValidation type="list" allowBlank="1" showInputMessage="1" showErrorMessage="1" sqref="C48:L48" xr:uid="{00000000-0002-0000-0200-000005000000}">
      <formula1>#REF!</formula1>
    </dataValidation>
  </dataValidations>
  <hyperlinks>
    <hyperlink ref="AJ1" location="所得!A1" display="戻る" xr:uid="{00000000-0004-0000-0200-000000000000}"/>
  </hyperlinks>
  <printOptions verticalCentered="1"/>
  <pageMargins left="0" right="7.874015748031496E-2" top="0.19685039370078741" bottom="0.19685039370078741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AR18"/>
  <sheetViews>
    <sheetView showGridLines="0" zoomScale="115" zoomScaleNormal="115" zoomScaleSheetLayoutView="140" workbookViewId="0">
      <selection activeCell="E4" sqref="E4:I4"/>
    </sheetView>
  </sheetViews>
  <sheetFormatPr defaultColWidth="1.875" defaultRowHeight="11.25" x14ac:dyDescent="0.4"/>
  <cols>
    <col min="1" max="1" width="1.5" style="168" customWidth="1"/>
    <col min="2" max="36" width="2" style="168" customWidth="1"/>
    <col min="37" max="38" width="1.875" style="168"/>
    <col min="39" max="39" width="5.25" style="168" bestFit="1" customWidth="1"/>
    <col min="40" max="42" width="1.875" style="168"/>
    <col min="43" max="44" width="1.875" style="167"/>
    <col min="45" max="47" width="1.875" style="168"/>
    <col min="48" max="48" width="2.25" style="168" bestFit="1" customWidth="1"/>
    <col min="49" max="16384" width="1.875" style="168"/>
  </cols>
  <sheetData>
    <row r="1" spans="1:42" ht="18.75" customHeight="1" thickBot="1" x14ac:dyDescent="0.45">
      <c r="A1" s="165" t="s">
        <v>32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280" t="s">
        <v>575</v>
      </c>
      <c r="AN1" s="166"/>
      <c r="AO1" s="166"/>
      <c r="AP1" s="166"/>
    </row>
    <row r="2" spans="1:42" ht="7.5" customHeight="1" x14ac:dyDescent="0.4">
      <c r="A2" s="165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334"/>
      <c r="AN2" s="166"/>
      <c r="AO2" s="166"/>
      <c r="AP2" s="166"/>
    </row>
    <row r="3" spans="1:42" ht="18.75" customHeight="1" thickBot="1" x14ac:dyDescent="0.45">
      <c r="A3" s="166"/>
      <c r="B3" s="736"/>
      <c r="C3" s="736"/>
      <c r="D3" s="736"/>
      <c r="E3" s="737" t="s">
        <v>145</v>
      </c>
      <c r="F3" s="737"/>
      <c r="G3" s="737"/>
      <c r="H3" s="737"/>
      <c r="I3" s="737"/>
      <c r="J3" s="737" t="s">
        <v>144</v>
      </c>
      <c r="K3" s="737"/>
      <c r="L3" s="737"/>
      <c r="M3" s="737" t="s">
        <v>143</v>
      </c>
      <c r="N3" s="737"/>
      <c r="O3" s="737"/>
      <c r="P3" s="737"/>
      <c r="Q3" s="737"/>
      <c r="R3" s="737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</row>
    <row r="4" spans="1:42" ht="18.75" customHeight="1" thickBot="1" x14ac:dyDescent="0.45">
      <c r="A4" s="166"/>
      <c r="B4" s="717" t="s">
        <v>142</v>
      </c>
      <c r="C4" s="717"/>
      <c r="D4" s="718"/>
      <c r="E4" s="738"/>
      <c r="F4" s="739"/>
      <c r="G4" s="740"/>
      <c r="H4" s="740"/>
      <c r="I4" s="740"/>
      <c r="J4" s="741"/>
      <c r="K4" s="741"/>
      <c r="L4" s="741"/>
      <c r="M4" s="740" t="str">
        <f>IF(J4="","",E4*J4)</f>
        <v/>
      </c>
      <c r="N4" s="740"/>
      <c r="O4" s="740"/>
      <c r="P4" s="740"/>
      <c r="Q4" s="740"/>
      <c r="R4" s="742"/>
      <c r="S4" s="166"/>
      <c r="T4" s="166" t="s">
        <v>141</v>
      </c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</row>
    <row r="5" spans="1:42" ht="18.75" customHeight="1" x14ac:dyDescent="0.4">
      <c r="A5" s="166"/>
      <c r="B5" s="717" t="s">
        <v>140</v>
      </c>
      <c r="C5" s="717"/>
      <c r="D5" s="718"/>
      <c r="E5" s="719"/>
      <c r="F5" s="720"/>
      <c r="G5" s="721"/>
      <c r="H5" s="721"/>
      <c r="I5" s="721"/>
      <c r="J5" s="722"/>
      <c r="K5" s="722"/>
      <c r="L5" s="722"/>
      <c r="M5" s="721" t="str">
        <f>IF(J5="","",E5*J5)</f>
        <v/>
      </c>
      <c r="N5" s="721"/>
      <c r="O5" s="721"/>
      <c r="P5" s="721"/>
      <c r="Q5" s="721"/>
      <c r="R5" s="723"/>
      <c r="S5" s="166"/>
      <c r="T5" s="166"/>
      <c r="U5" s="727" t="s">
        <v>139</v>
      </c>
      <c r="V5" s="727"/>
      <c r="W5" s="728"/>
      <c r="X5" s="729"/>
      <c r="Y5" s="730"/>
      <c r="Z5" s="730"/>
      <c r="AA5" s="730"/>
      <c r="AB5" s="730"/>
      <c r="AC5" s="730"/>
      <c r="AD5" s="730"/>
      <c r="AE5" s="730"/>
      <c r="AF5" s="730"/>
      <c r="AG5" s="730"/>
      <c r="AH5" s="730"/>
      <c r="AI5" s="730"/>
      <c r="AJ5" s="730"/>
      <c r="AK5" s="730"/>
      <c r="AL5" s="730"/>
      <c r="AM5" s="730"/>
      <c r="AN5" s="730"/>
      <c r="AO5" s="731"/>
      <c r="AP5" s="312"/>
    </row>
    <row r="6" spans="1:42" ht="18.75" customHeight="1" thickBot="1" x14ac:dyDescent="0.45">
      <c r="A6" s="166"/>
      <c r="B6" s="717" t="s">
        <v>138</v>
      </c>
      <c r="C6" s="717"/>
      <c r="D6" s="718"/>
      <c r="E6" s="719"/>
      <c r="F6" s="720"/>
      <c r="G6" s="721"/>
      <c r="H6" s="721"/>
      <c r="I6" s="721"/>
      <c r="J6" s="722"/>
      <c r="K6" s="722"/>
      <c r="L6" s="722"/>
      <c r="M6" s="721" t="str">
        <f t="shared" ref="M6:M15" si="0">IF(J6="","",E6*J6)</f>
        <v/>
      </c>
      <c r="N6" s="721"/>
      <c r="O6" s="721"/>
      <c r="P6" s="721"/>
      <c r="Q6" s="721"/>
      <c r="R6" s="723"/>
      <c r="S6" s="166"/>
      <c r="T6" s="166"/>
      <c r="U6" s="727" t="s">
        <v>137</v>
      </c>
      <c r="V6" s="727"/>
      <c r="W6" s="728"/>
      <c r="X6" s="732"/>
      <c r="Y6" s="733"/>
      <c r="Z6" s="733"/>
      <c r="AA6" s="733"/>
      <c r="AB6" s="733"/>
      <c r="AC6" s="733"/>
      <c r="AD6" s="733"/>
      <c r="AE6" s="733"/>
      <c r="AF6" s="734"/>
      <c r="AG6" s="734"/>
      <c r="AH6" s="734"/>
      <c r="AI6" s="734"/>
      <c r="AJ6" s="734"/>
      <c r="AK6" s="734"/>
      <c r="AL6" s="734"/>
      <c r="AM6" s="734"/>
      <c r="AN6" s="734"/>
      <c r="AO6" s="735"/>
      <c r="AP6" s="312"/>
    </row>
    <row r="7" spans="1:42" ht="18.75" customHeight="1" thickBot="1" x14ac:dyDescent="0.45">
      <c r="A7" s="166"/>
      <c r="B7" s="717" t="s">
        <v>136</v>
      </c>
      <c r="C7" s="717"/>
      <c r="D7" s="718"/>
      <c r="E7" s="719"/>
      <c r="F7" s="720"/>
      <c r="G7" s="721"/>
      <c r="H7" s="721"/>
      <c r="I7" s="721"/>
      <c r="J7" s="722"/>
      <c r="K7" s="722"/>
      <c r="L7" s="722"/>
      <c r="M7" s="721" t="str">
        <f t="shared" si="0"/>
        <v/>
      </c>
      <c r="N7" s="721"/>
      <c r="O7" s="721"/>
      <c r="P7" s="721"/>
      <c r="Q7" s="721"/>
      <c r="R7" s="723"/>
      <c r="S7" s="166"/>
      <c r="T7" s="166"/>
      <c r="U7" s="727" t="s">
        <v>6</v>
      </c>
      <c r="V7" s="727"/>
      <c r="W7" s="728"/>
      <c r="X7" s="724"/>
      <c r="Y7" s="725"/>
      <c r="Z7" s="725"/>
      <c r="AA7" s="725"/>
      <c r="AB7" s="725"/>
      <c r="AC7" s="725"/>
      <c r="AD7" s="725"/>
      <c r="AE7" s="726"/>
      <c r="AF7" s="310"/>
      <c r="AG7" s="311"/>
      <c r="AH7" s="311"/>
      <c r="AI7" s="311"/>
      <c r="AJ7" s="311"/>
      <c r="AK7" s="311"/>
      <c r="AL7" s="311"/>
      <c r="AM7" s="311"/>
      <c r="AN7" s="311"/>
      <c r="AO7" s="311"/>
      <c r="AP7" s="166"/>
    </row>
    <row r="8" spans="1:42" ht="18.75" customHeight="1" x14ac:dyDescent="0.4">
      <c r="A8" s="166"/>
      <c r="B8" s="717" t="s">
        <v>135</v>
      </c>
      <c r="C8" s="717"/>
      <c r="D8" s="718"/>
      <c r="E8" s="719"/>
      <c r="F8" s="720"/>
      <c r="G8" s="721"/>
      <c r="H8" s="721"/>
      <c r="I8" s="721"/>
      <c r="J8" s="722"/>
      <c r="K8" s="722"/>
      <c r="L8" s="722"/>
      <c r="M8" s="721" t="str">
        <f t="shared" si="0"/>
        <v/>
      </c>
      <c r="N8" s="721"/>
      <c r="O8" s="721"/>
      <c r="P8" s="721"/>
      <c r="Q8" s="721"/>
      <c r="R8" s="723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</row>
    <row r="9" spans="1:42" ht="18.75" customHeight="1" x14ac:dyDescent="0.4">
      <c r="A9" s="166"/>
      <c r="B9" s="717" t="s">
        <v>134</v>
      </c>
      <c r="C9" s="717"/>
      <c r="D9" s="718"/>
      <c r="E9" s="719"/>
      <c r="F9" s="720"/>
      <c r="G9" s="721"/>
      <c r="H9" s="721"/>
      <c r="I9" s="721"/>
      <c r="J9" s="722"/>
      <c r="K9" s="722"/>
      <c r="L9" s="722"/>
      <c r="M9" s="721" t="str">
        <f t="shared" si="0"/>
        <v/>
      </c>
      <c r="N9" s="721"/>
      <c r="O9" s="721"/>
      <c r="P9" s="721"/>
      <c r="Q9" s="721"/>
      <c r="R9" s="723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</row>
    <row r="10" spans="1:42" ht="18.75" customHeight="1" x14ac:dyDescent="0.4">
      <c r="A10" s="166"/>
      <c r="B10" s="717" t="s">
        <v>133</v>
      </c>
      <c r="C10" s="717"/>
      <c r="D10" s="718"/>
      <c r="E10" s="719"/>
      <c r="F10" s="720"/>
      <c r="G10" s="721"/>
      <c r="H10" s="721"/>
      <c r="I10" s="721"/>
      <c r="J10" s="722"/>
      <c r="K10" s="722"/>
      <c r="L10" s="722"/>
      <c r="M10" s="721" t="str">
        <f t="shared" si="0"/>
        <v/>
      </c>
      <c r="N10" s="721"/>
      <c r="O10" s="721"/>
      <c r="P10" s="721"/>
      <c r="Q10" s="721"/>
      <c r="R10" s="723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</row>
    <row r="11" spans="1:42" ht="18.75" customHeight="1" x14ac:dyDescent="0.4">
      <c r="A11" s="166"/>
      <c r="B11" s="717" t="s">
        <v>132</v>
      </c>
      <c r="C11" s="717"/>
      <c r="D11" s="718"/>
      <c r="E11" s="719"/>
      <c r="F11" s="720"/>
      <c r="G11" s="721"/>
      <c r="H11" s="721"/>
      <c r="I11" s="721"/>
      <c r="J11" s="722"/>
      <c r="K11" s="722"/>
      <c r="L11" s="722"/>
      <c r="M11" s="721" t="str">
        <f t="shared" si="0"/>
        <v/>
      </c>
      <c r="N11" s="721"/>
      <c r="O11" s="721"/>
      <c r="P11" s="721"/>
      <c r="Q11" s="721"/>
      <c r="R11" s="723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</row>
    <row r="12" spans="1:42" ht="18.75" customHeight="1" x14ac:dyDescent="0.4">
      <c r="A12" s="166"/>
      <c r="B12" s="717" t="s">
        <v>131</v>
      </c>
      <c r="C12" s="717"/>
      <c r="D12" s="718"/>
      <c r="E12" s="719"/>
      <c r="F12" s="720"/>
      <c r="G12" s="721"/>
      <c r="H12" s="721"/>
      <c r="I12" s="721"/>
      <c r="J12" s="722"/>
      <c r="K12" s="722"/>
      <c r="L12" s="722"/>
      <c r="M12" s="721" t="str">
        <f t="shared" si="0"/>
        <v/>
      </c>
      <c r="N12" s="721"/>
      <c r="O12" s="721"/>
      <c r="P12" s="721"/>
      <c r="Q12" s="721"/>
      <c r="R12" s="723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</row>
    <row r="13" spans="1:42" ht="18.75" customHeight="1" x14ac:dyDescent="0.4">
      <c r="A13" s="166"/>
      <c r="B13" s="717" t="s">
        <v>585</v>
      </c>
      <c r="C13" s="717"/>
      <c r="D13" s="718"/>
      <c r="E13" s="719"/>
      <c r="F13" s="720"/>
      <c r="G13" s="721"/>
      <c r="H13" s="721"/>
      <c r="I13" s="721"/>
      <c r="J13" s="722"/>
      <c r="K13" s="722"/>
      <c r="L13" s="722"/>
      <c r="M13" s="721" t="str">
        <f t="shared" si="0"/>
        <v/>
      </c>
      <c r="N13" s="721"/>
      <c r="O13" s="721"/>
      <c r="P13" s="721"/>
      <c r="Q13" s="721"/>
      <c r="R13" s="723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</row>
    <row r="14" spans="1:42" ht="18.75" customHeight="1" x14ac:dyDescent="0.4">
      <c r="A14" s="166"/>
      <c r="B14" s="717" t="s">
        <v>586</v>
      </c>
      <c r="C14" s="717"/>
      <c r="D14" s="718"/>
      <c r="E14" s="719"/>
      <c r="F14" s="720"/>
      <c r="G14" s="721"/>
      <c r="H14" s="721"/>
      <c r="I14" s="721"/>
      <c r="J14" s="722"/>
      <c r="K14" s="722"/>
      <c r="L14" s="722"/>
      <c r="M14" s="721" t="str">
        <f t="shared" si="0"/>
        <v/>
      </c>
      <c r="N14" s="721"/>
      <c r="O14" s="721"/>
      <c r="P14" s="721"/>
      <c r="Q14" s="721"/>
      <c r="R14" s="723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</row>
    <row r="15" spans="1:42" ht="18.75" customHeight="1" x14ac:dyDescent="0.4">
      <c r="A15" s="166"/>
      <c r="B15" s="717" t="s">
        <v>587</v>
      </c>
      <c r="C15" s="717"/>
      <c r="D15" s="718"/>
      <c r="E15" s="719"/>
      <c r="F15" s="720"/>
      <c r="G15" s="721"/>
      <c r="H15" s="721"/>
      <c r="I15" s="721"/>
      <c r="J15" s="722"/>
      <c r="K15" s="722"/>
      <c r="L15" s="722"/>
      <c r="M15" s="721" t="str">
        <f t="shared" si="0"/>
        <v/>
      </c>
      <c r="N15" s="721"/>
      <c r="O15" s="721"/>
      <c r="P15" s="721"/>
      <c r="Q15" s="721"/>
      <c r="R15" s="723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</row>
    <row r="16" spans="1:42" ht="18.75" customHeight="1" thickBot="1" x14ac:dyDescent="0.45">
      <c r="A16" s="166"/>
      <c r="B16" s="708" t="s">
        <v>130</v>
      </c>
      <c r="C16" s="708"/>
      <c r="D16" s="709"/>
      <c r="E16" s="710"/>
      <c r="F16" s="711"/>
      <c r="G16" s="712"/>
      <c r="H16" s="712"/>
      <c r="I16" s="712"/>
      <c r="J16" s="712"/>
      <c r="K16" s="712"/>
      <c r="L16" s="712"/>
      <c r="M16" s="712"/>
      <c r="N16" s="712"/>
      <c r="O16" s="712"/>
      <c r="P16" s="712"/>
      <c r="Q16" s="712"/>
      <c r="R16" s="713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</row>
    <row r="17" spans="1:42" ht="18.75" customHeight="1" x14ac:dyDescent="0.4">
      <c r="A17" s="166"/>
      <c r="B17" s="708" t="s">
        <v>129</v>
      </c>
      <c r="C17" s="708"/>
      <c r="D17" s="709"/>
      <c r="E17" s="714">
        <f>SUM(M4:R15,E16)</f>
        <v>0</v>
      </c>
      <c r="F17" s="715"/>
      <c r="G17" s="716"/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71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</row>
    <row r="18" spans="1:42" x14ac:dyDescent="0.4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</row>
  </sheetData>
  <sheetProtection sheet="1" selectLockedCells="1"/>
  <mergeCells count="62">
    <mergeCell ref="B3:D3"/>
    <mergeCell ref="E3:I3"/>
    <mergeCell ref="J3:L3"/>
    <mergeCell ref="M3:R3"/>
    <mergeCell ref="B4:D4"/>
    <mergeCell ref="E4:I4"/>
    <mergeCell ref="J4:L4"/>
    <mergeCell ref="M4:R4"/>
    <mergeCell ref="X5:AO5"/>
    <mergeCell ref="B6:D6"/>
    <mergeCell ref="E6:I6"/>
    <mergeCell ref="J6:L6"/>
    <mergeCell ref="M6:R6"/>
    <mergeCell ref="U6:W6"/>
    <mergeCell ref="X6:AO6"/>
    <mergeCell ref="B5:D5"/>
    <mergeCell ref="E5:I5"/>
    <mergeCell ref="J5:L5"/>
    <mergeCell ref="M5:R5"/>
    <mergeCell ref="U5:W5"/>
    <mergeCell ref="X7:AE7"/>
    <mergeCell ref="B8:D8"/>
    <mergeCell ref="E8:I8"/>
    <mergeCell ref="J8:L8"/>
    <mergeCell ref="M8:R8"/>
    <mergeCell ref="B7:D7"/>
    <mergeCell ref="E7:I7"/>
    <mergeCell ref="J7:L7"/>
    <mergeCell ref="M7:R7"/>
    <mergeCell ref="U7:W7"/>
    <mergeCell ref="B9:D9"/>
    <mergeCell ref="E9:I9"/>
    <mergeCell ref="J9:L9"/>
    <mergeCell ref="M9:R9"/>
    <mergeCell ref="B10:D10"/>
    <mergeCell ref="E10:I10"/>
    <mergeCell ref="J10:L10"/>
    <mergeCell ref="M10:R10"/>
    <mergeCell ref="B11:D11"/>
    <mergeCell ref="E11:I11"/>
    <mergeCell ref="J11:L11"/>
    <mergeCell ref="M11:R11"/>
    <mergeCell ref="J15:L15"/>
    <mergeCell ref="M15:R15"/>
    <mergeCell ref="B12:D12"/>
    <mergeCell ref="E12:I12"/>
    <mergeCell ref="J12:L12"/>
    <mergeCell ref="M12:R12"/>
    <mergeCell ref="B13:D13"/>
    <mergeCell ref="E13:I13"/>
    <mergeCell ref="J13:L13"/>
    <mergeCell ref="M13:R13"/>
    <mergeCell ref="B16:D16"/>
    <mergeCell ref="E16:R16"/>
    <mergeCell ref="B17:D17"/>
    <mergeCell ref="E17:R17"/>
    <mergeCell ref="B14:D14"/>
    <mergeCell ref="E14:I14"/>
    <mergeCell ref="J14:L14"/>
    <mergeCell ref="M14:R14"/>
    <mergeCell ref="B15:D15"/>
    <mergeCell ref="E15:I15"/>
  </mergeCells>
  <phoneticPr fontId="3"/>
  <hyperlinks>
    <hyperlink ref="AM1" location="所得!A1" display="戻る" xr:uid="{00000000-0004-0000-0300-000000000000}"/>
  </hyperlinks>
  <printOptions verticalCentered="1"/>
  <pageMargins left="0" right="7.874015748031496E-2" top="0.19685039370078741" bottom="0.19685039370078741" header="0.31496062992125984" footer="0.31496062992125984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Spinner 1">
              <controlPr defaultSize="0" autoPict="0">
                <anchor moveWithCells="1" sizeWithCells="1">
                  <from>
                    <xdr:col>11</xdr:col>
                    <xdr:colOff>57150</xdr:colOff>
                    <xdr:row>3</xdr:row>
                    <xdr:rowOff>28575</xdr:rowOff>
                  </from>
                  <to>
                    <xdr:col>11</xdr:col>
                    <xdr:colOff>133350</xdr:colOff>
                    <xdr:row>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Spinner 2">
              <controlPr defaultSize="0" autoPict="0">
                <anchor moveWithCells="1" sizeWithCells="1">
                  <from>
                    <xdr:col>11</xdr:col>
                    <xdr:colOff>57150</xdr:colOff>
                    <xdr:row>4</xdr:row>
                    <xdr:rowOff>28575</xdr:rowOff>
                  </from>
                  <to>
                    <xdr:col>11</xdr:col>
                    <xdr:colOff>133350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Spinner 3">
              <controlPr defaultSize="0" autoPict="0">
                <anchor moveWithCells="1" sizeWithCells="1">
                  <from>
                    <xdr:col>11</xdr:col>
                    <xdr:colOff>57150</xdr:colOff>
                    <xdr:row>5</xdr:row>
                    <xdr:rowOff>28575</xdr:rowOff>
                  </from>
                  <to>
                    <xdr:col>11</xdr:col>
                    <xdr:colOff>133350</xdr:colOff>
                    <xdr:row>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Spinner 4">
              <controlPr defaultSize="0" autoPict="0">
                <anchor moveWithCells="1" sizeWithCells="1">
                  <from>
                    <xdr:col>11</xdr:col>
                    <xdr:colOff>57150</xdr:colOff>
                    <xdr:row>6</xdr:row>
                    <xdr:rowOff>28575</xdr:rowOff>
                  </from>
                  <to>
                    <xdr:col>11</xdr:col>
                    <xdr:colOff>133350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Spinner 5">
              <controlPr defaultSize="0" autoPict="0">
                <anchor moveWithCells="1" sizeWithCells="1">
                  <from>
                    <xdr:col>11</xdr:col>
                    <xdr:colOff>57150</xdr:colOff>
                    <xdr:row>7</xdr:row>
                    <xdr:rowOff>28575</xdr:rowOff>
                  </from>
                  <to>
                    <xdr:col>11</xdr:col>
                    <xdr:colOff>133350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Spinner 6">
              <controlPr defaultSize="0" autoPict="0">
                <anchor moveWithCells="1" sizeWithCells="1">
                  <from>
                    <xdr:col>11</xdr:col>
                    <xdr:colOff>57150</xdr:colOff>
                    <xdr:row>8</xdr:row>
                    <xdr:rowOff>28575</xdr:rowOff>
                  </from>
                  <to>
                    <xdr:col>11</xdr:col>
                    <xdr:colOff>133350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Spinner 7">
              <controlPr defaultSize="0" autoPict="0">
                <anchor moveWithCells="1" sizeWithCells="1">
                  <from>
                    <xdr:col>11</xdr:col>
                    <xdr:colOff>57150</xdr:colOff>
                    <xdr:row>9</xdr:row>
                    <xdr:rowOff>28575</xdr:rowOff>
                  </from>
                  <to>
                    <xdr:col>11</xdr:col>
                    <xdr:colOff>133350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Spinner 8">
              <controlPr defaultSize="0" autoPict="0">
                <anchor moveWithCells="1" sizeWithCells="1">
                  <from>
                    <xdr:col>11</xdr:col>
                    <xdr:colOff>57150</xdr:colOff>
                    <xdr:row>10</xdr:row>
                    <xdr:rowOff>28575</xdr:rowOff>
                  </from>
                  <to>
                    <xdr:col>11</xdr:col>
                    <xdr:colOff>133350</xdr:colOff>
                    <xdr:row>10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Spinner 9">
              <controlPr defaultSize="0" autoPict="0">
                <anchor moveWithCells="1" sizeWithCells="1">
                  <from>
                    <xdr:col>11</xdr:col>
                    <xdr:colOff>57150</xdr:colOff>
                    <xdr:row>11</xdr:row>
                    <xdr:rowOff>28575</xdr:rowOff>
                  </from>
                  <to>
                    <xdr:col>11</xdr:col>
                    <xdr:colOff>133350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Spinner 10">
              <controlPr defaultSize="0" autoPict="0">
                <anchor moveWithCells="1" sizeWithCells="1">
                  <from>
                    <xdr:col>11</xdr:col>
                    <xdr:colOff>57150</xdr:colOff>
                    <xdr:row>12</xdr:row>
                    <xdr:rowOff>28575</xdr:rowOff>
                  </from>
                  <to>
                    <xdr:col>11</xdr:col>
                    <xdr:colOff>133350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Spinner 11">
              <controlPr defaultSize="0" autoPict="0">
                <anchor moveWithCells="1" sizeWithCells="1">
                  <from>
                    <xdr:col>11</xdr:col>
                    <xdr:colOff>57150</xdr:colOff>
                    <xdr:row>13</xdr:row>
                    <xdr:rowOff>28575</xdr:rowOff>
                  </from>
                  <to>
                    <xdr:col>11</xdr:col>
                    <xdr:colOff>133350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Spinner 12">
              <controlPr defaultSize="0" autoPict="0">
                <anchor moveWithCells="1" sizeWithCells="1">
                  <from>
                    <xdr:col>11</xdr:col>
                    <xdr:colOff>57150</xdr:colOff>
                    <xdr:row>14</xdr:row>
                    <xdr:rowOff>28575</xdr:rowOff>
                  </from>
                  <to>
                    <xdr:col>11</xdr:col>
                    <xdr:colOff>133350</xdr:colOff>
                    <xdr:row>14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O23"/>
  <sheetViews>
    <sheetView showGridLines="0" zoomScaleNormal="100" workbookViewId="0">
      <pane ySplit="1" topLeftCell="A2" activePane="bottomLeft" state="frozen"/>
      <selection activeCell="AF93" sqref="AF93:AI93"/>
      <selection pane="bottomLeft" activeCell="C4" sqref="C4"/>
    </sheetView>
  </sheetViews>
  <sheetFormatPr defaultColWidth="17.625" defaultRowHeight="13.5" x14ac:dyDescent="0.4"/>
  <cols>
    <col min="1" max="1" width="7.5" style="1" customWidth="1"/>
    <col min="2" max="2" width="3.25" style="1" customWidth="1"/>
    <col min="3" max="3" width="11" style="1" bestFit="1" customWidth="1"/>
    <col min="4" max="4" width="26.75" style="1" customWidth="1"/>
    <col min="5" max="5" width="17.625" style="1"/>
    <col min="6" max="6" width="8.75" style="1" customWidth="1"/>
    <col min="7" max="7" width="6.625" style="1" customWidth="1"/>
    <col min="8" max="9" width="7.5" style="1" customWidth="1"/>
    <col min="10" max="10" width="17.625" style="1"/>
    <col min="11" max="11" width="7.5" style="1" customWidth="1"/>
    <col min="12" max="12" width="2.875" style="99" customWidth="1"/>
    <col min="13" max="13" width="17.625" style="1"/>
    <col min="14" max="14" width="4.625" style="1" customWidth="1"/>
    <col min="15" max="15" width="7.125" style="1" bestFit="1" customWidth="1"/>
    <col min="16" max="16384" width="17.625" style="1"/>
  </cols>
  <sheetData>
    <row r="1" spans="1:15" ht="22.5" customHeight="1" thickBot="1" x14ac:dyDescent="0.45">
      <c r="A1" s="135" t="s">
        <v>160</v>
      </c>
      <c r="B1" s="49"/>
      <c r="C1" s="49"/>
      <c r="D1" s="49"/>
      <c r="E1" s="49"/>
      <c r="F1" s="49"/>
      <c r="G1" s="49"/>
      <c r="H1" s="49"/>
      <c r="I1" s="49"/>
      <c r="J1" s="49"/>
      <c r="K1" s="290" t="s">
        <v>575</v>
      </c>
      <c r="L1" s="49"/>
    </row>
    <row r="2" spans="1:15" ht="7.5" customHeight="1" x14ac:dyDescent="0.4">
      <c r="A2" s="135"/>
      <c r="B2" s="49"/>
      <c r="C2" s="49"/>
      <c r="D2" s="49"/>
      <c r="E2" s="49"/>
      <c r="F2" s="49"/>
      <c r="G2" s="49"/>
      <c r="H2" s="49"/>
      <c r="I2" s="49"/>
      <c r="J2" s="49"/>
      <c r="K2" s="333"/>
      <c r="L2" s="49"/>
    </row>
    <row r="3" spans="1:15" ht="22.5" customHeight="1" thickBot="1" x14ac:dyDescent="0.45">
      <c r="A3" s="49"/>
      <c r="B3" s="75"/>
      <c r="C3" s="76" t="s">
        <v>159</v>
      </c>
      <c r="D3" s="76" t="s">
        <v>49</v>
      </c>
      <c r="E3" s="752" t="s">
        <v>37</v>
      </c>
      <c r="F3" s="753"/>
      <c r="G3" s="752" t="s">
        <v>158</v>
      </c>
      <c r="H3" s="758"/>
      <c r="I3" s="753"/>
      <c r="J3" s="76" t="s">
        <v>157</v>
      </c>
      <c r="K3" s="49"/>
      <c r="L3" s="49"/>
    </row>
    <row r="4" spans="1:15" ht="30" customHeight="1" x14ac:dyDescent="0.4">
      <c r="A4" s="49"/>
      <c r="B4" s="77">
        <v>1</v>
      </c>
      <c r="C4" s="151"/>
      <c r="D4" s="140"/>
      <c r="E4" s="754"/>
      <c r="F4" s="755"/>
      <c r="G4" s="754"/>
      <c r="H4" s="759"/>
      <c r="I4" s="755"/>
      <c r="J4" s="315"/>
      <c r="K4" s="49"/>
      <c r="L4" s="49"/>
      <c r="O4" s="70" t="s">
        <v>43</v>
      </c>
    </row>
    <row r="5" spans="1:15" ht="30" customHeight="1" x14ac:dyDescent="0.4">
      <c r="A5" s="49"/>
      <c r="B5" s="77">
        <v>2</v>
      </c>
      <c r="C5" s="152"/>
      <c r="D5" s="141"/>
      <c r="E5" s="756"/>
      <c r="F5" s="757"/>
      <c r="G5" s="756"/>
      <c r="H5" s="760"/>
      <c r="I5" s="757"/>
      <c r="J5" s="316"/>
      <c r="K5" s="49"/>
      <c r="L5" s="49"/>
      <c r="O5" s="70" t="s">
        <v>44</v>
      </c>
    </row>
    <row r="6" spans="1:15" ht="30" customHeight="1" x14ac:dyDescent="0.4">
      <c r="A6" s="49"/>
      <c r="B6" s="77">
        <v>3</v>
      </c>
      <c r="C6" s="152"/>
      <c r="D6" s="141"/>
      <c r="E6" s="756"/>
      <c r="F6" s="757"/>
      <c r="G6" s="756"/>
      <c r="H6" s="760"/>
      <c r="I6" s="757"/>
      <c r="J6" s="316"/>
      <c r="K6" s="49"/>
      <c r="L6" s="49"/>
      <c r="O6" s="70" t="s">
        <v>156</v>
      </c>
    </row>
    <row r="7" spans="1:15" ht="30" customHeight="1" x14ac:dyDescent="0.4">
      <c r="A7" s="49"/>
      <c r="B7" s="77">
        <v>4</v>
      </c>
      <c r="C7" s="152"/>
      <c r="D7" s="141"/>
      <c r="E7" s="756"/>
      <c r="F7" s="757"/>
      <c r="G7" s="756"/>
      <c r="H7" s="760"/>
      <c r="I7" s="757"/>
      <c r="J7" s="316"/>
      <c r="K7" s="49"/>
      <c r="L7" s="49"/>
    </row>
    <row r="8" spans="1:15" ht="30" customHeight="1" thickBot="1" x14ac:dyDescent="0.45">
      <c r="A8" s="49"/>
      <c r="B8" s="142">
        <v>5</v>
      </c>
      <c r="C8" s="317"/>
      <c r="D8" s="318"/>
      <c r="E8" s="743"/>
      <c r="F8" s="745"/>
      <c r="G8" s="743"/>
      <c r="H8" s="744"/>
      <c r="I8" s="745"/>
      <c r="J8" s="319"/>
      <c r="K8" s="49"/>
      <c r="L8" s="49"/>
    </row>
    <row r="9" spans="1:15" ht="22.5" customHeight="1" thickTop="1" x14ac:dyDescent="0.4">
      <c r="A9" s="49"/>
      <c r="B9" s="764" t="s">
        <v>43</v>
      </c>
      <c r="C9" s="765"/>
      <c r="D9" s="313" t="s">
        <v>129</v>
      </c>
      <c r="E9" s="746">
        <f>SUMIF($C$4:$C$8,$B9,E$4:F$8)</f>
        <v>0</v>
      </c>
      <c r="F9" s="748"/>
      <c r="G9" s="746">
        <f>SUMIF($C$4:$C$8,$B9,G$4:I$8)</f>
        <v>0</v>
      </c>
      <c r="H9" s="747"/>
      <c r="I9" s="748"/>
      <c r="J9" s="314">
        <f>SUMIF($C$4:$C$8,$B9,J$4:J$8)</f>
        <v>0</v>
      </c>
      <c r="K9" s="49"/>
      <c r="L9" s="49"/>
    </row>
    <row r="10" spans="1:15" ht="22.5" customHeight="1" x14ac:dyDescent="0.4">
      <c r="A10" s="49"/>
      <c r="B10" s="766" t="s">
        <v>44</v>
      </c>
      <c r="C10" s="767"/>
      <c r="D10" s="143" t="s">
        <v>129</v>
      </c>
      <c r="E10" s="749">
        <f>SUMIF($C$4:$C$8,$B10,E$4:F$8)</f>
        <v>0</v>
      </c>
      <c r="F10" s="751"/>
      <c r="G10" s="749">
        <f>SUMIF($C$4:$C$8,B10,G$4:I$8)</f>
        <v>0</v>
      </c>
      <c r="H10" s="750"/>
      <c r="I10" s="751"/>
      <c r="J10" s="153">
        <f>SUMIF($C$4:$C$8,#REF!,J$4:J$8)</f>
        <v>0</v>
      </c>
      <c r="K10" s="49"/>
      <c r="L10" s="49"/>
    </row>
    <row r="11" spans="1:15" ht="22.5" customHeight="1" x14ac:dyDescent="0.4">
      <c r="A11" s="49"/>
      <c r="B11" s="766" t="s">
        <v>156</v>
      </c>
      <c r="C11" s="767"/>
      <c r="D11" s="143" t="s">
        <v>129</v>
      </c>
      <c r="E11" s="749">
        <f>SUMIF($C$4:$C$8,$B11,E$4:F$8)</f>
        <v>0</v>
      </c>
      <c r="F11" s="751"/>
      <c r="G11" s="749">
        <f>SUMIF($C$4:$C$8,$B11,G$4:I$8)</f>
        <v>0</v>
      </c>
      <c r="H11" s="750"/>
      <c r="I11" s="751"/>
      <c r="J11" s="153">
        <f>SUMIF($C$4:$C$8,$B11,J$4:J$8)</f>
        <v>0</v>
      </c>
      <c r="K11" s="49"/>
      <c r="L11" s="49"/>
    </row>
    <row r="12" spans="1:15" ht="12" customHeight="1" x14ac:dyDescent="0.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</row>
    <row r="13" spans="1:15" ht="22.5" customHeight="1" thickBot="1" x14ac:dyDescent="0.45">
      <c r="A13" s="49" t="s">
        <v>155</v>
      </c>
      <c r="B13" s="49"/>
      <c r="C13" s="49"/>
      <c r="D13" s="154" t="s">
        <v>154</v>
      </c>
      <c r="E13" s="49"/>
      <c r="F13" s="49"/>
      <c r="G13" s="49"/>
      <c r="H13" s="49"/>
      <c r="I13" s="49"/>
      <c r="J13" s="49"/>
      <c r="K13" s="49"/>
      <c r="L13" s="49"/>
    </row>
    <row r="14" spans="1:15" ht="20.25" customHeight="1" thickBot="1" x14ac:dyDescent="0.45">
      <c r="A14" s="49"/>
      <c r="B14" s="761">
        <v>1</v>
      </c>
      <c r="C14" s="155" t="s">
        <v>151</v>
      </c>
      <c r="D14" s="156"/>
      <c r="E14" s="51" t="s">
        <v>10</v>
      </c>
      <c r="F14" s="157">
        <v>1</v>
      </c>
      <c r="G14" s="109"/>
      <c r="H14" s="158">
        <v>1</v>
      </c>
      <c r="I14" s="159">
        <v>1</v>
      </c>
      <c r="J14" s="51" t="s">
        <v>149</v>
      </c>
      <c r="K14" s="269"/>
      <c r="L14" s="307"/>
    </row>
    <row r="15" spans="1:15" ht="20.25" customHeight="1" thickBot="1" x14ac:dyDescent="0.45">
      <c r="A15" s="49"/>
      <c r="B15" s="761"/>
      <c r="C15" s="160" t="s">
        <v>8</v>
      </c>
      <c r="D15" s="161"/>
      <c r="E15" s="162" t="s">
        <v>148</v>
      </c>
      <c r="F15" s="762"/>
      <c r="G15" s="763"/>
      <c r="H15" s="763"/>
      <c r="I15" s="763"/>
      <c r="J15" s="321" t="s">
        <v>147</v>
      </c>
      <c r="K15" s="323"/>
      <c r="L15" s="307"/>
    </row>
    <row r="16" spans="1:15" ht="20.25" customHeight="1" thickBot="1" x14ac:dyDescent="0.45">
      <c r="A16" s="49"/>
      <c r="B16" s="761"/>
      <c r="C16" s="163" t="s">
        <v>9</v>
      </c>
      <c r="D16" s="372"/>
      <c r="E16" s="320"/>
      <c r="F16" s="305"/>
      <c r="G16" s="305"/>
      <c r="H16" s="305"/>
      <c r="I16" s="305"/>
      <c r="J16" s="54"/>
      <c r="K16" s="305"/>
      <c r="L16" s="49"/>
    </row>
    <row r="17" spans="1:12" ht="20.25" customHeight="1" thickBot="1" x14ac:dyDescent="0.45">
      <c r="A17" s="49"/>
      <c r="B17" s="761">
        <v>2</v>
      </c>
      <c r="C17" s="155" t="s">
        <v>151</v>
      </c>
      <c r="D17" s="164"/>
      <c r="E17" s="51" t="s">
        <v>10</v>
      </c>
      <c r="F17" s="157">
        <v>1</v>
      </c>
      <c r="G17" s="109"/>
      <c r="H17" s="158">
        <v>1</v>
      </c>
      <c r="I17" s="159">
        <v>1</v>
      </c>
      <c r="J17" s="51" t="s">
        <v>149</v>
      </c>
      <c r="K17" s="269"/>
      <c r="L17" s="307"/>
    </row>
    <row r="18" spans="1:12" ht="20.25" customHeight="1" thickBot="1" x14ac:dyDescent="0.45">
      <c r="A18" s="49"/>
      <c r="B18" s="761"/>
      <c r="C18" s="160" t="s">
        <v>8</v>
      </c>
      <c r="D18" s="161"/>
      <c r="E18" s="162" t="s">
        <v>148</v>
      </c>
      <c r="F18" s="762"/>
      <c r="G18" s="763"/>
      <c r="H18" s="763"/>
      <c r="I18" s="763"/>
      <c r="J18" s="321" t="s">
        <v>147</v>
      </c>
      <c r="K18" s="323"/>
      <c r="L18" s="307"/>
    </row>
    <row r="19" spans="1:12" ht="20.25" customHeight="1" thickBot="1" x14ac:dyDescent="0.45">
      <c r="A19" s="49"/>
      <c r="B19" s="761"/>
      <c r="C19" s="163" t="s">
        <v>9</v>
      </c>
      <c r="D19" s="372"/>
      <c r="E19" s="320"/>
      <c r="F19" s="305"/>
      <c r="G19" s="305"/>
      <c r="H19" s="305"/>
      <c r="I19" s="305"/>
      <c r="J19" s="54"/>
      <c r="K19" s="305"/>
      <c r="L19" s="49"/>
    </row>
    <row r="20" spans="1:12" ht="20.25" customHeight="1" thickBot="1" x14ac:dyDescent="0.45">
      <c r="A20" s="49"/>
      <c r="B20" s="761">
        <v>3</v>
      </c>
      <c r="C20" s="155" t="s">
        <v>150</v>
      </c>
      <c r="D20" s="164"/>
      <c r="E20" s="51" t="s">
        <v>10</v>
      </c>
      <c r="F20" s="157">
        <v>1</v>
      </c>
      <c r="G20" s="109"/>
      <c r="H20" s="158">
        <v>1</v>
      </c>
      <c r="I20" s="159">
        <v>1</v>
      </c>
      <c r="J20" s="51" t="s">
        <v>149</v>
      </c>
      <c r="K20" s="269"/>
      <c r="L20" s="307"/>
    </row>
    <row r="21" spans="1:12" ht="20.25" customHeight="1" thickBot="1" x14ac:dyDescent="0.45">
      <c r="A21" s="49"/>
      <c r="B21" s="761"/>
      <c r="C21" s="160" t="s">
        <v>8</v>
      </c>
      <c r="D21" s="161"/>
      <c r="E21" s="162" t="s">
        <v>148</v>
      </c>
      <c r="F21" s="762"/>
      <c r="G21" s="763"/>
      <c r="H21" s="763"/>
      <c r="I21" s="763"/>
      <c r="J21" s="322" t="s">
        <v>147</v>
      </c>
      <c r="K21" s="323"/>
      <c r="L21" s="307"/>
    </row>
    <row r="22" spans="1:12" ht="20.25" customHeight="1" thickBot="1" x14ac:dyDescent="0.45">
      <c r="A22" s="49"/>
      <c r="B22" s="761"/>
      <c r="C22" s="163" t="s">
        <v>9</v>
      </c>
      <c r="D22" s="371"/>
      <c r="E22" s="320"/>
      <c r="F22" s="305"/>
      <c r="G22" s="305"/>
      <c r="H22" s="305"/>
      <c r="I22" s="324" t="s">
        <v>146</v>
      </c>
      <c r="J22" s="133">
        <f>SUM(F15,F18,F21)</f>
        <v>0</v>
      </c>
      <c r="K22" s="305"/>
      <c r="L22" s="49"/>
    </row>
    <row r="23" spans="1:12" x14ac:dyDescent="0.4">
      <c r="A23" s="49"/>
      <c r="B23" s="49"/>
      <c r="C23" s="49"/>
      <c r="D23" s="305"/>
      <c r="E23" s="49"/>
      <c r="F23" s="49"/>
      <c r="G23" s="49"/>
      <c r="H23" s="49"/>
      <c r="I23" s="49"/>
      <c r="J23" s="49"/>
      <c r="K23" s="49"/>
      <c r="L23" s="49"/>
    </row>
  </sheetData>
  <sheetProtection sheet="1" objects="1" scenarios="1" selectLockedCells="1"/>
  <mergeCells count="27">
    <mergeCell ref="B20:B22"/>
    <mergeCell ref="F18:I18"/>
    <mergeCell ref="F15:I15"/>
    <mergeCell ref="F21:I21"/>
    <mergeCell ref="B9:C9"/>
    <mergeCell ref="B11:C11"/>
    <mergeCell ref="B14:B16"/>
    <mergeCell ref="B17:B19"/>
    <mergeCell ref="E10:F10"/>
    <mergeCell ref="E11:F11"/>
    <mergeCell ref="B10:C10"/>
    <mergeCell ref="G8:I8"/>
    <mergeCell ref="G9:I9"/>
    <mergeCell ref="G10:I10"/>
    <mergeCell ref="G11:I11"/>
    <mergeCell ref="E3:F3"/>
    <mergeCell ref="E4:F4"/>
    <mergeCell ref="E5:F5"/>
    <mergeCell ref="E6:F6"/>
    <mergeCell ref="E7:F7"/>
    <mergeCell ref="E8:F8"/>
    <mergeCell ref="E9:F9"/>
    <mergeCell ref="G3:I3"/>
    <mergeCell ref="G4:I4"/>
    <mergeCell ref="G5:I5"/>
    <mergeCell ref="G6:I6"/>
    <mergeCell ref="G7:I7"/>
  </mergeCells>
  <phoneticPr fontId="3"/>
  <dataValidations count="3">
    <dataValidation type="list" allowBlank="1" showInputMessage="1" showErrorMessage="1" sqref="C4:C8" xr:uid="{00000000-0002-0000-0400-000000000000}">
      <formula1>$O$3:$O$6</formula1>
    </dataValidation>
    <dataValidation imeMode="fullKatakana" allowBlank="1" showInputMessage="1" showErrorMessage="1" sqref="D20 D17 D14" xr:uid="{00000000-0002-0000-0400-000001000000}"/>
    <dataValidation type="whole" imeMode="halfAlpha" allowBlank="1" showInputMessage="1" showErrorMessage="1" sqref="D16 D19 D22" xr:uid="{00000000-0002-0000-0400-000002000000}">
      <formula1>0</formula1>
      <formula2>999999999999</formula2>
    </dataValidation>
  </dataValidations>
  <hyperlinks>
    <hyperlink ref="K1" location="所得!A1" display="戻る" xr:uid="{00000000-0004-0000-0400-000000000000}"/>
  </hyperlinks>
  <pageMargins left="0.7" right="0.7" top="0.75" bottom="0.75" header="0.3" footer="0.3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autoLine="0" autoPict="0">
                <anchor moveWithCells="1">
                  <from>
                    <xdr:col>4</xdr:col>
                    <xdr:colOff>800100</xdr:colOff>
                    <xdr:row>12</xdr:row>
                    <xdr:rowOff>28575</xdr:rowOff>
                  </from>
                  <to>
                    <xdr:col>5</xdr:col>
                    <xdr:colOff>342900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Spinner 2">
              <controlPr defaultSize="0" autoPict="0">
                <anchor moveWithCells="1" sizeWithCells="1">
                  <from>
                    <xdr:col>10</xdr:col>
                    <xdr:colOff>457200</xdr:colOff>
                    <xdr:row>17</xdr:row>
                    <xdr:rowOff>9525</xdr:rowOff>
                  </from>
                  <to>
                    <xdr:col>11</xdr:col>
                    <xdr:colOff>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Spinner 3">
              <controlPr defaultSize="0" autoPict="0">
                <anchor moveWithCells="1" sizeWithCells="1">
                  <from>
                    <xdr:col>10</xdr:col>
                    <xdr:colOff>457200</xdr:colOff>
                    <xdr:row>14</xdr:row>
                    <xdr:rowOff>9525</xdr:rowOff>
                  </from>
                  <to>
                    <xdr:col>11</xdr:col>
                    <xdr:colOff>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Spinner 4">
              <controlPr defaultSize="0" autoPict="0">
                <anchor moveWithCells="1" sizeWithCells="1">
                  <from>
                    <xdr:col>10</xdr:col>
                    <xdr:colOff>457200</xdr:colOff>
                    <xdr:row>20</xdr:row>
                    <xdr:rowOff>9525</xdr:rowOff>
                  </from>
                  <to>
                    <xdr:col>11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Drop Down 5">
              <controlPr defaultSize="0" autoLine="0" autoPict="0">
                <anchor moveWithCells="1">
                  <from>
                    <xdr:col>5</xdr:col>
                    <xdr:colOff>19050</xdr:colOff>
                    <xdr:row>13</xdr:row>
                    <xdr:rowOff>0</xdr:rowOff>
                  </from>
                  <to>
                    <xdr:col>5</xdr:col>
                    <xdr:colOff>638175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Drop Down 6">
              <controlPr defaultSize="0" autoLine="0" autoPict="0">
                <anchor moveWithCells="1">
                  <from>
                    <xdr:col>7</xdr:col>
                    <xdr:colOff>9525</xdr:colOff>
                    <xdr:row>13</xdr:row>
                    <xdr:rowOff>0</xdr:rowOff>
                  </from>
                  <to>
                    <xdr:col>7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Drop Down 7">
              <controlPr defaultSize="0" autoLine="0" autoPict="0">
                <anchor moveWithCells="1">
                  <from>
                    <xdr:col>8</xdr:col>
                    <xdr:colOff>9525</xdr:colOff>
                    <xdr:row>13</xdr:row>
                    <xdr:rowOff>0</xdr:rowOff>
                  </from>
                  <to>
                    <xdr:col>8</xdr:col>
                    <xdr:colOff>561975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1" name="Drop Down 14">
              <controlPr defaultSize="0" autoLine="0" autoPict="0">
                <anchor moveWithCells="1">
                  <from>
                    <xdr:col>5</xdr:col>
                    <xdr:colOff>19050</xdr:colOff>
                    <xdr:row>16</xdr:row>
                    <xdr:rowOff>0</xdr:rowOff>
                  </from>
                  <to>
                    <xdr:col>5</xdr:col>
                    <xdr:colOff>638175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2" name="Drop Down 15">
              <controlPr defaultSize="0" autoLine="0" autoPict="0">
                <anchor moveWithCells="1">
                  <from>
                    <xdr:col>7</xdr:col>
                    <xdr:colOff>9525</xdr:colOff>
                    <xdr:row>16</xdr:row>
                    <xdr:rowOff>0</xdr:rowOff>
                  </from>
                  <to>
                    <xdr:col>7</xdr:col>
                    <xdr:colOff>561975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3" name="Drop Down 16">
              <controlPr defaultSize="0" autoLine="0" autoPict="0">
                <anchor moveWithCells="1">
                  <from>
                    <xdr:col>8</xdr:col>
                    <xdr:colOff>9525</xdr:colOff>
                    <xdr:row>16</xdr:row>
                    <xdr:rowOff>0</xdr:rowOff>
                  </from>
                  <to>
                    <xdr:col>8</xdr:col>
                    <xdr:colOff>552450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4" name="Drop Down 17">
              <controlPr defaultSize="0" autoLine="0" autoPict="0">
                <anchor moveWithCells="1">
                  <from>
                    <xdr:col>5</xdr:col>
                    <xdr:colOff>19050</xdr:colOff>
                    <xdr:row>19</xdr:row>
                    <xdr:rowOff>0</xdr:rowOff>
                  </from>
                  <to>
                    <xdr:col>5</xdr:col>
                    <xdr:colOff>638175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5" name="Drop Down 18">
              <controlPr defaultSize="0" autoLine="0" autoPict="0">
                <anchor moveWithCells="1">
                  <from>
                    <xdr:col>7</xdr:col>
                    <xdr:colOff>9525</xdr:colOff>
                    <xdr:row>18</xdr:row>
                    <xdr:rowOff>247650</xdr:rowOff>
                  </from>
                  <to>
                    <xdr:col>7</xdr:col>
                    <xdr:colOff>561975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6" name="Drop Down 19">
              <controlPr defaultSize="0" autoLine="0" autoPict="0">
                <anchor moveWithCells="1">
                  <from>
                    <xdr:col>8</xdr:col>
                    <xdr:colOff>9525</xdr:colOff>
                    <xdr:row>18</xdr:row>
                    <xdr:rowOff>247650</xdr:rowOff>
                  </from>
                  <to>
                    <xdr:col>8</xdr:col>
                    <xdr:colOff>552450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7" name="Label 23">
              <controlPr defaultSize="0" autoFill="0" autoLine="0" autoPict="0">
                <anchor moveWithCells="1">
                  <from>
                    <xdr:col>6</xdr:col>
                    <xdr:colOff>361950</xdr:colOff>
                    <xdr:row>13</xdr:row>
                    <xdr:rowOff>28575</xdr:rowOff>
                  </from>
                  <to>
                    <xdr:col>7</xdr:col>
                    <xdr:colOff>0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8" name="Label 24">
              <controlPr defaultSize="0" autoFill="0" autoLine="0" autoPict="0">
                <anchor moveWithCells="1">
                  <from>
                    <xdr:col>6</xdr:col>
                    <xdr:colOff>361950</xdr:colOff>
                    <xdr:row>16</xdr:row>
                    <xdr:rowOff>28575</xdr:rowOff>
                  </from>
                  <to>
                    <xdr:col>7</xdr:col>
                    <xdr:colOff>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9" name="Label 25">
              <controlPr defaultSize="0" autoFill="0" autoLine="0" autoPict="0">
                <anchor moveWithCells="1">
                  <from>
                    <xdr:col>6</xdr:col>
                    <xdr:colOff>361950</xdr:colOff>
                    <xdr:row>19</xdr:row>
                    <xdr:rowOff>28575</xdr:rowOff>
                  </from>
                  <to>
                    <xdr:col>7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M12"/>
  <sheetViews>
    <sheetView showGridLines="0" zoomScaleNormal="100" workbookViewId="0">
      <selection activeCell="C4" sqref="C4"/>
    </sheetView>
  </sheetViews>
  <sheetFormatPr defaultColWidth="17.625" defaultRowHeight="13.5" x14ac:dyDescent="0.4"/>
  <cols>
    <col min="1" max="1" width="3.75" style="1" customWidth="1"/>
    <col min="2" max="2" width="2.5" style="1" bestFit="1" customWidth="1"/>
    <col min="3" max="3" width="15.5" style="1" customWidth="1"/>
    <col min="4" max="4" width="24.75" style="1" customWidth="1"/>
    <col min="5" max="5" width="11.5" style="1" customWidth="1"/>
    <col min="6" max="7" width="9" style="1" customWidth="1"/>
    <col min="8" max="9" width="17.625" style="1"/>
    <col min="10" max="10" width="6" style="1" bestFit="1" customWidth="1"/>
    <col min="11" max="11" width="2.875" style="99" customWidth="1"/>
    <col min="12" max="12" width="17.625" style="1"/>
    <col min="13" max="13" width="7.125" style="1" customWidth="1"/>
    <col min="14" max="16384" width="17.625" style="1"/>
  </cols>
  <sheetData>
    <row r="1" spans="1:13" ht="22.5" customHeight="1" thickBot="1" x14ac:dyDescent="0.45">
      <c r="A1" s="135" t="s">
        <v>35</v>
      </c>
      <c r="B1" s="49"/>
      <c r="C1" s="49"/>
      <c r="D1" s="49"/>
      <c r="E1" s="49"/>
      <c r="F1" s="49"/>
      <c r="G1" s="49"/>
      <c r="H1" s="49"/>
      <c r="I1" s="49"/>
      <c r="J1" s="290" t="s">
        <v>575</v>
      </c>
      <c r="K1" s="49"/>
    </row>
    <row r="2" spans="1:13" ht="7.5" customHeight="1" x14ac:dyDescent="0.4">
      <c r="A2" s="135"/>
      <c r="B2" s="49"/>
      <c r="C2" s="49"/>
      <c r="D2" s="49"/>
      <c r="E2" s="49"/>
      <c r="F2" s="49"/>
      <c r="G2" s="49"/>
      <c r="H2" s="49"/>
      <c r="I2" s="49"/>
      <c r="J2" s="333"/>
      <c r="K2" s="49"/>
    </row>
    <row r="3" spans="1:13" ht="30" customHeight="1" thickBot="1" x14ac:dyDescent="0.45">
      <c r="A3" s="49"/>
      <c r="B3" s="75"/>
      <c r="C3" s="76" t="s">
        <v>159</v>
      </c>
      <c r="D3" s="76" t="s">
        <v>49</v>
      </c>
      <c r="E3" s="752" t="s">
        <v>166</v>
      </c>
      <c r="F3" s="758"/>
      <c r="G3" s="753"/>
      <c r="H3" s="76" t="s">
        <v>37</v>
      </c>
      <c r="I3" s="76" t="s">
        <v>158</v>
      </c>
      <c r="J3" s="49"/>
      <c r="K3" s="49"/>
    </row>
    <row r="4" spans="1:13" ht="30" customHeight="1" x14ac:dyDescent="0.4">
      <c r="A4" s="49"/>
      <c r="B4" s="77">
        <v>1</v>
      </c>
      <c r="C4" s="78"/>
      <c r="D4" s="140"/>
      <c r="E4" s="145"/>
      <c r="F4" s="146">
        <v>1</v>
      </c>
      <c r="G4" s="147">
        <v>1</v>
      </c>
      <c r="H4" s="79"/>
      <c r="I4" s="315"/>
      <c r="J4" s="49"/>
      <c r="K4" s="49"/>
      <c r="M4" s="70" t="s">
        <v>165</v>
      </c>
    </row>
    <row r="5" spans="1:13" ht="30" customHeight="1" x14ac:dyDescent="0.4">
      <c r="A5" s="49"/>
      <c r="B5" s="77">
        <v>2</v>
      </c>
      <c r="C5" s="80"/>
      <c r="D5" s="141"/>
      <c r="E5" s="148"/>
      <c r="F5" s="149">
        <v>1</v>
      </c>
      <c r="G5" s="150">
        <v>1</v>
      </c>
      <c r="H5" s="81"/>
      <c r="I5" s="316"/>
      <c r="J5" s="49"/>
      <c r="K5" s="49"/>
      <c r="M5" s="70" t="s">
        <v>164</v>
      </c>
    </row>
    <row r="6" spans="1:13" ht="30" customHeight="1" x14ac:dyDescent="0.4">
      <c r="A6" s="49"/>
      <c r="B6" s="77">
        <v>3</v>
      </c>
      <c r="C6" s="80"/>
      <c r="D6" s="141"/>
      <c r="E6" s="148"/>
      <c r="F6" s="149">
        <v>1</v>
      </c>
      <c r="G6" s="150">
        <v>1</v>
      </c>
      <c r="H6" s="81"/>
      <c r="I6" s="316"/>
      <c r="J6" s="49"/>
      <c r="K6" s="49"/>
      <c r="M6" s="70" t="s">
        <v>163</v>
      </c>
    </row>
    <row r="7" spans="1:13" ht="30" customHeight="1" thickBot="1" x14ac:dyDescent="0.45">
      <c r="A7" s="49"/>
      <c r="B7" s="77">
        <v>4</v>
      </c>
      <c r="C7" s="326"/>
      <c r="D7" s="318"/>
      <c r="E7" s="327"/>
      <c r="F7" s="328">
        <v>1</v>
      </c>
      <c r="G7" s="329">
        <v>1</v>
      </c>
      <c r="H7" s="330"/>
      <c r="I7" s="319"/>
      <c r="J7" s="49"/>
      <c r="K7" s="49"/>
      <c r="M7" s="70" t="s">
        <v>162</v>
      </c>
    </row>
    <row r="8" spans="1:13" ht="30" customHeight="1" thickTop="1" x14ac:dyDescent="0.4">
      <c r="A8" s="49"/>
      <c r="B8" s="764"/>
      <c r="C8" s="765"/>
      <c r="D8" s="325" t="s">
        <v>129</v>
      </c>
      <c r="E8" s="325"/>
      <c r="F8" s="325"/>
      <c r="G8" s="313"/>
      <c r="H8" s="314">
        <f>SUM(H4:H7)</f>
        <v>0</v>
      </c>
      <c r="I8" s="314">
        <f>SUM(I4:I7)</f>
        <v>0</v>
      </c>
      <c r="J8" s="49"/>
      <c r="K8" s="49"/>
      <c r="M8" s="70"/>
    </row>
    <row r="9" spans="1:13" ht="19.5" customHeight="1" thickBot="1" x14ac:dyDescent="0.4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M9" s="70" t="s">
        <v>487</v>
      </c>
    </row>
    <row r="10" spans="1:13" ht="21.75" customHeight="1" thickBot="1" x14ac:dyDescent="0.45">
      <c r="A10" s="49"/>
      <c r="B10" s="49"/>
      <c r="C10" s="49"/>
      <c r="D10" s="49"/>
      <c r="E10" s="49"/>
      <c r="F10" s="761" t="s">
        <v>161</v>
      </c>
      <c r="G10" s="761"/>
      <c r="H10" s="768"/>
      <c r="I10" s="295"/>
      <c r="J10" s="49"/>
      <c r="K10" s="49"/>
      <c r="M10" s="70" t="s">
        <v>488</v>
      </c>
    </row>
    <row r="11" spans="1:13" x14ac:dyDescent="0.4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</row>
    <row r="12" spans="1:13" x14ac:dyDescent="0.4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</sheetData>
  <sheetProtection sheet="1" objects="1" scenarios="1" selectLockedCells="1"/>
  <mergeCells count="3">
    <mergeCell ref="B8:C8"/>
    <mergeCell ref="E3:G3"/>
    <mergeCell ref="F10:H10"/>
  </mergeCells>
  <phoneticPr fontId="3"/>
  <dataValidations count="1">
    <dataValidation type="list" allowBlank="1" showInputMessage="1" showErrorMessage="1" sqref="C4:C7" xr:uid="{00000000-0002-0000-0500-000000000000}">
      <formula1>$M$3:$M$7</formula1>
    </dataValidation>
  </dataValidations>
  <hyperlinks>
    <hyperlink ref="J1" location="所得!A1" display="戻る" xr:uid="{00000000-0004-0000-0500-000000000000}"/>
  </hyperlinks>
  <pageMargins left="0.7" right="0.7" top="0.75" bottom="0.75" header="0.3" footer="0.3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4</xdr:col>
                    <xdr:colOff>19050</xdr:colOff>
                    <xdr:row>3</xdr:row>
                    <xdr:rowOff>47625</xdr:rowOff>
                  </from>
                  <to>
                    <xdr:col>4</xdr:col>
                    <xdr:colOff>866775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4</xdr:col>
                    <xdr:colOff>19050</xdr:colOff>
                    <xdr:row>4</xdr:row>
                    <xdr:rowOff>47625</xdr:rowOff>
                  </from>
                  <to>
                    <xdr:col>4</xdr:col>
                    <xdr:colOff>866775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Drop Down 3">
              <controlPr defaultSize="0" autoLine="0" autoPict="0">
                <anchor moveWithCells="1">
                  <from>
                    <xdr:col>4</xdr:col>
                    <xdr:colOff>19050</xdr:colOff>
                    <xdr:row>5</xdr:row>
                    <xdr:rowOff>47625</xdr:rowOff>
                  </from>
                  <to>
                    <xdr:col>4</xdr:col>
                    <xdr:colOff>866775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Drop Down 4">
              <controlPr defaultSize="0" autoLine="0" autoPict="0">
                <anchor moveWithCells="1">
                  <from>
                    <xdr:col>4</xdr:col>
                    <xdr:colOff>19050</xdr:colOff>
                    <xdr:row>6</xdr:row>
                    <xdr:rowOff>47625</xdr:rowOff>
                  </from>
                  <to>
                    <xdr:col>4</xdr:col>
                    <xdr:colOff>866775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Drop Down 6">
              <controlPr defaultSize="0" autoLine="0" autoPict="0">
                <anchor moveWithCells="1">
                  <from>
                    <xdr:col>6</xdr:col>
                    <xdr:colOff>19050</xdr:colOff>
                    <xdr:row>3</xdr:row>
                    <xdr:rowOff>47625</xdr:rowOff>
                  </from>
                  <to>
                    <xdr:col>6</xdr:col>
                    <xdr:colOff>666750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Drop Down 7">
              <controlPr defaultSize="0" autoLine="0" autoPict="0">
                <anchor moveWithCells="1">
                  <from>
                    <xdr:col>6</xdr:col>
                    <xdr:colOff>19050</xdr:colOff>
                    <xdr:row>4</xdr:row>
                    <xdr:rowOff>47625</xdr:rowOff>
                  </from>
                  <to>
                    <xdr:col>6</xdr:col>
                    <xdr:colOff>666750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Drop Down 8">
              <controlPr defaultSize="0" autoLine="0" autoPict="0">
                <anchor moveWithCells="1">
                  <from>
                    <xdr:col>6</xdr:col>
                    <xdr:colOff>19050</xdr:colOff>
                    <xdr:row>5</xdr:row>
                    <xdr:rowOff>47625</xdr:rowOff>
                  </from>
                  <to>
                    <xdr:col>6</xdr:col>
                    <xdr:colOff>666750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Drop Down 9">
              <controlPr defaultSize="0" autoLine="0" autoPict="0">
                <anchor moveWithCells="1">
                  <from>
                    <xdr:col>6</xdr:col>
                    <xdr:colOff>19050</xdr:colOff>
                    <xdr:row>6</xdr:row>
                    <xdr:rowOff>47625</xdr:rowOff>
                  </from>
                  <to>
                    <xdr:col>6</xdr:col>
                    <xdr:colOff>666750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2" name="Drop Down 11">
              <controlPr defaultSize="0" autoLine="0" autoPict="0">
                <anchor moveWithCells="1">
                  <from>
                    <xdr:col>5</xdr:col>
                    <xdr:colOff>19050</xdr:colOff>
                    <xdr:row>3</xdr:row>
                    <xdr:rowOff>47625</xdr:rowOff>
                  </from>
                  <to>
                    <xdr:col>5</xdr:col>
                    <xdr:colOff>666750</xdr:colOff>
                    <xdr:row>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3" name="Drop Down 12">
              <controlPr defaultSize="0" autoLine="0" autoPict="0">
                <anchor moveWithCells="1">
                  <from>
                    <xdr:col>5</xdr:col>
                    <xdr:colOff>19050</xdr:colOff>
                    <xdr:row>4</xdr:row>
                    <xdr:rowOff>47625</xdr:rowOff>
                  </from>
                  <to>
                    <xdr:col>5</xdr:col>
                    <xdr:colOff>666750</xdr:colOff>
                    <xdr:row>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4" name="Drop Down 13">
              <controlPr defaultSize="0" autoLine="0" autoPict="0">
                <anchor moveWithCells="1">
                  <from>
                    <xdr:col>5</xdr:col>
                    <xdr:colOff>19050</xdr:colOff>
                    <xdr:row>5</xdr:row>
                    <xdr:rowOff>47625</xdr:rowOff>
                  </from>
                  <to>
                    <xdr:col>5</xdr:col>
                    <xdr:colOff>666750</xdr:colOff>
                    <xdr:row>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5" name="Drop Down 14">
              <controlPr defaultSize="0" autoLine="0" autoPict="0">
                <anchor moveWithCells="1">
                  <from>
                    <xdr:col>5</xdr:col>
                    <xdr:colOff>19050</xdr:colOff>
                    <xdr:row>6</xdr:row>
                    <xdr:rowOff>47625</xdr:rowOff>
                  </from>
                  <to>
                    <xdr:col>5</xdr:col>
                    <xdr:colOff>666750</xdr:colOff>
                    <xdr:row>6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J11"/>
  <sheetViews>
    <sheetView showGridLines="0" zoomScaleNormal="100" workbookViewId="0">
      <selection activeCell="C4" sqref="C4"/>
    </sheetView>
  </sheetViews>
  <sheetFormatPr defaultColWidth="17.625" defaultRowHeight="13.5" x14ac:dyDescent="0.4"/>
  <cols>
    <col min="1" max="1" width="3.75" style="1" customWidth="1"/>
    <col min="2" max="2" width="2.5" style="1" bestFit="1" customWidth="1"/>
    <col min="3" max="3" width="15.5" style="1" customWidth="1"/>
    <col min="4" max="4" width="24.75" style="1" customWidth="1"/>
    <col min="5" max="6" width="20.25" style="1" customWidth="1"/>
    <col min="7" max="7" width="6.375" style="99" customWidth="1"/>
    <col min="8" max="8" width="2.875" style="99" customWidth="1"/>
    <col min="9" max="9" width="17.625" style="1"/>
    <col min="10" max="10" width="7.125" style="1" customWidth="1"/>
    <col min="11" max="16384" width="17.625" style="1"/>
  </cols>
  <sheetData>
    <row r="1" spans="1:10" ht="22.5" customHeight="1" thickBot="1" x14ac:dyDescent="0.45">
      <c r="A1" s="135" t="s">
        <v>36</v>
      </c>
      <c r="B1" s="49"/>
      <c r="C1" s="49"/>
      <c r="D1" s="49"/>
      <c r="E1" s="49"/>
      <c r="F1" s="49"/>
      <c r="G1" s="290" t="s">
        <v>575</v>
      </c>
      <c r="H1" s="49"/>
    </row>
    <row r="2" spans="1:10" ht="7.5" customHeight="1" x14ac:dyDescent="0.4">
      <c r="A2" s="135"/>
      <c r="B2" s="49"/>
      <c r="C2" s="49"/>
      <c r="D2" s="49"/>
      <c r="E2" s="49"/>
      <c r="F2" s="49"/>
      <c r="G2" s="333"/>
      <c r="H2" s="49"/>
    </row>
    <row r="3" spans="1:10" ht="30" customHeight="1" thickBot="1" x14ac:dyDescent="0.45">
      <c r="A3" s="49"/>
      <c r="B3" s="75"/>
      <c r="C3" s="76" t="s">
        <v>169</v>
      </c>
      <c r="D3" s="76" t="s">
        <v>49</v>
      </c>
      <c r="E3" s="76" t="s">
        <v>37</v>
      </c>
      <c r="F3" s="76" t="s">
        <v>158</v>
      </c>
      <c r="G3" s="49"/>
      <c r="H3" s="49"/>
    </row>
    <row r="4" spans="1:10" ht="30" customHeight="1" x14ac:dyDescent="0.4">
      <c r="A4" s="49"/>
      <c r="B4" s="77">
        <v>1</v>
      </c>
      <c r="C4" s="78"/>
      <c r="D4" s="140"/>
      <c r="E4" s="79"/>
      <c r="F4" s="315"/>
      <c r="G4" s="49"/>
      <c r="H4" s="49"/>
      <c r="J4" s="70" t="s">
        <v>168</v>
      </c>
    </row>
    <row r="5" spans="1:10" ht="30" customHeight="1" x14ac:dyDescent="0.4">
      <c r="A5" s="49"/>
      <c r="B5" s="77">
        <v>2</v>
      </c>
      <c r="C5" s="80"/>
      <c r="D5" s="141"/>
      <c r="E5" s="81"/>
      <c r="F5" s="316"/>
      <c r="G5" s="49"/>
      <c r="H5" s="49"/>
      <c r="J5" s="70" t="s">
        <v>167</v>
      </c>
    </row>
    <row r="6" spans="1:10" ht="30" customHeight="1" x14ac:dyDescent="0.4">
      <c r="A6" s="49"/>
      <c r="B6" s="77">
        <v>3</v>
      </c>
      <c r="C6" s="80"/>
      <c r="D6" s="141"/>
      <c r="E6" s="81"/>
      <c r="F6" s="316"/>
      <c r="G6" s="49"/>
      <c r="H6" s="49"/>
    </row>
    <row r="7" spans="1:10" ht="30" customHeight="1" x14ac:dyDescent="0.4">
      <c r="A7" s="49"/>
      <c r="B7" s="77">
        <v>4</v>
      </c>
      <c r="C7" s="80"/>
      <c r="D7" s="141"/>
      <c r="E7" s="81"/>
      <c r="F7" s="316"/>
      <c r="G7" s="49"/>
      <c r="H7" s="49"/>
    </row>
    <row r="8" spans="1:10" ht="30" customHeight="1" thickBot="1" x14ac:dyDescent="0.45">
      <c r="A8" s="49"/>
      <c r="B8" s="142">
        <v>5</v>
      </c>
      <c r="C8" s="326"/>
      <c r="D8" s="318"/>
      <c r="E8" s="330"/>
      <c r="F8" s="319"/>
      <c r="G8" s="49"/>
      <c r="H8" s="49"/>
    </row>
    <row r="9" spans="1:10" ht="30" customHeight="1" thickTop="1" x14ac:dyDescent="0.4">
      <c r="A9" s="49"/>
      <c r="B9" s="764" t="s">
        <v>168</v>
      </c>
      <c r="C9" s="765"/>
      <c r="D9" s="313" t="s">
        <v>129</v>
      </c>
      <c r="E9" s="331">
        <f>SUMIF($C$4:$C$8,$B9,E$4:E$8)</f>
        <v>0</v>
      </c>
      <c r="F9" s="331">
        <f>SUMIF($C$4:$C$8,$B9,F$4:F$8)</f>
        <v>0</v>
      </c>
      <c r="G9" s="49"/>
      <c r="H9" s="49"/>
    </row>
    <row r="10" spans="1:10" ht="30" customHeight="1" x14ac:dyDescent="0.4">
      <c r="A10" s="49"/>
      <c r="B10" s="766" t="s">
        <v>56</v>
      </c>
      <c r="C10" s="767"/>
      <c r="D10" s="143" t="s">
        <v>129</v>
      </c>
      <c r="E10" s="144">
        <f>SUMIF($C$4:$C$8,B10,E$4:E$8)</f>
        <v>0</v>
      </c>
      <c r="F10" s="144">
        <f>SUMIF($C$4:$C$8,B10,F$4:F$8)</f>
        <v>0</v>
      </c>
      <c r="G10" s="49"/>
      <c r="H10" s="49"/>
    </row>
    <row r="11" spans="1:10" x14ac:dyDescent="0.4">
      <c r="A11" s="49"/>
      <c r="B11" s="49"/>
      <c r="C11" s="49"/>
      <c r="D11" s="49"/>
      <c r="E11" s="49"/>
      <c r="F11" s="49"/>
      <c r="G11" s="49"/>
      <c r="H11" s="49"/>
    </row>
  </sheetData>
  <sheetProtection sheet="1" objects="1" scenarios="1" selectLockedCells="1"/>
  <mergeCells count="2">
    <mergeCell ref="B9:C9"/>
    <mergeCell ref="B10:C10"/>
  </mergeCells>
  <phoneticPr fontId="3"/>
  <dataValidations count="1">
    <dataValidation type="list" allowBlank="1" showInputMessage="1" showErrorMessage="1" sqref="C4:C8" xr:uid="{00000000-0002-0000-0600-000000000000}">
      <formula1>$J$3:$J$5</formula1>
    </dataValidation>
  </dataValidations>
  <hyperlinks>
    <hyperlink ref="G1" location="所得!A1" display="戻る" xr:uid="{00000000-0004-0000-0600-000000000000}"/>
  </hyperlink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K13"/>
  <sheetViews>
    <sheetView showGridLines="0" zoomScaleNormal="100" workbookViewId="0">
      <selection activeCell="D4" sqref="D4"/>
    </sheetView>
  </sheetViews>
  <sheetFormatPr defaultColWidth="17.625" defaultRowHeight="13.5" x14ac:dyDescent="0.4"/>
  <cols>
    <col min="1" max="1" width="3.875" style="1" customWidth="1"/>
    <col min="2" max="2" width="10.75" style="1" customWidth="1"/>
    <col min="3" max="3" width="5.5" style="1" bestFit="1" customWidth="1"/>
    <col min="4" max="8" width="17.625" style="1"/>
    <col min="9" max="9" width="8.875" style="1" customWidth="1"/>
    <col min="10" max="16384" width="17.625" style="1"/>
  </cols>
  <sheetData>
    <row r="1" spans="1:11" ht="22.5" customHeight="1" thickBot="1" x14ac:dyDescent="0.45">
      <c r="A1" s="135" t="s">
        <v>177</v>
      </c>
      <c r="B1" s="49"/>
      <c r="C1" s="49"/>
      <c r="D1" s="49"/>
      <c r="E1" s="49"/>
      <c r="F1" s="49"/>
      <c r="G1" s="49"/>
      <c r="H1" s="49"/>
      <c r="I1" s="290" t="s">
        <v>575</v>
      </c>
    </row>
    <row r="2" spans="1:11" ht="11.25" customHeight="1" x14ac:dyDescent="0.4">
      <c r="A2" s="49"/>
      <c r="B2" s="49"/>
      <c r="C2" s="49"/>
      <c r="D2" s="49"/>
      <c r="E2" s="49"/>
      <c r="F2" s="49"/>
      <c r="G2" s="49"/>
      <c r="H2" s="49"/>
      <c r="I2" s="49"/>
    </row>
    <row r="3" spans="1:11" ht="33.75" customHeight="1" thickBot="1" x14ac:dyDescent="0.45">
      <c r="A3" s="49"/>
      <c r="B3" s="772"/>
      <c r="C3" s="772"/>
      <c r="D3" s="76" t="s">
        <v>37</v>
      </c>
      <c r="E3" s="76" t="s">
        <v>158</v>
      </c>
      <c r="F3" s="270" t="s">
        <v>176</v>
      </c>
      <c r="G3" s="270" t="s">
        <v>175</v>
      </c>
      <c r="H3" s="270" t="s">
        <v>39</v>
      </c>
      <c r="I3" s="49"/>
    </row>
    <row r="4" spans="1:11" ht="33.75" customHeight="1" x14ac:dyDescent="0.4">
      <c r="A4" s="49"/>
      <c r="B4" s="769" t="s">
        <v>174</v>
      </c>
      <c r="C4" s="77" t="s">
        <v>173</v>
      </c>
      <c r="D4" s="136"/>
      <c r="E4" s="337"/>
      <c r="F4" s="336">
        <f>D4-E4</f>
        <v>0</v>
      </c>
      <c r="G4" s="770">
        <f>IF(SUM(F4+F5)=0,0,IF(SUM(F4+F5)&gt;500000,500000,SUM(F4+F5)))</f>
        <v>0</v>
      </c>
      <c r="H4" s="138">
        <f>IF(F4-G4&lt;0,0,F4-G4)</f>
        <v>0</v>
      </c>
      <c r="I4" s="49"/>
    </row>
    <row r="5" spans="1:11" ht="33.75" customHeight="1" x14ac:dyDescent="0.4">
      <c r="A5" s="49"/>
      <c r="B5" s="769"/>
      <c r="C5" s="77" t="s">
        <v>172</v>
      </c>
      <c r="D5" s="139"/>
      <c r="E5" s="338"/>
      <c r="F5" s="336">
        <f>D5-E5</f>
        <v>0</v>
      </c>
      <c r="G5" s="771"/>
      <c r="H5" s="138">
        <f>F5+MIN(0,F4-G4)</f>
        <v>0</v>
      </c>
      <c r="I5" s="49"/>
    </row>
    <row r="6" spans="1:11" ht="33.75" customHeight="1" thickBot="1" x14ac:dyDescent="0.45">
      <c r="A6" s="49"/>
      <c r="B6" s="761" t="s">
        <v>171</v>
      </c>
      <c r="C6" s="768"/>
      <c r="D6" s="339"/>
      <c r="E6" s="340"/>
      <c r="F6" s="336">
        <f>D6-E6</f>
        <v>0</v>
      </c>
      <c r="G6" s="138">
        <f>IF(F6=0,0,IF(F6&gt;500000,500000,F6))</f>
        <v>0</v>
      </c>
      <c r="H6" s="138">
        <f>F6-G6</f>
        <v>0</v>
      </c>
      <c r="I6" s="49"/>
    </row>
    <row r="7" spans="1:11" ht="33.75" customHeight="1" x14ac:dyDescent="0.4">
      <c r="A7" s="49"/>
      <c r="B7" s="49"/>
      <c r="C7" s="49"/>
      <c r="D7" s="49"/>
      <c r="E7" s="49"/>
      <c r="F7" s="769" t="s">
        <v>170</v>
      </c>
      <c r="G7" s="769"/>
      <c r="H7" s="137">
        <f>H4+(H5+H6)/2</f>
        <v>0</v>
      </c>
      <c r="I7" s="49"/>
    </row>
    <row r="8" spans="1:11" x14ac:dyDescent="0.4">
      <c r="A8" s="49"/>
      <c r="B8" s="49"/>
      <c r="C8" s="49"/>
      <c r="D8" s="49"/>
      <c r="E8" s="49"/>
      <c r="F8" s="49"/>
      <c r="G8" s="49"/>
      <c r="H8" s="49"/>
      <c r="I8" s="49"/>
    </row>
    <row r="13" spans="1:11" x14ac:dyDescent="0.4">
      <c r="K13" s="7"/>
    </row>
  </sheetData>
  <sheetProtection sheet="1" objects="1" scenarios="1" selectLockedCells="1"/>
  <mergeCells count="5">
    <mergeCell ref="F7:G7"/>
    <mergeCell ref="G4:G5"/>
    <mergeCell ref="B6:C6"/>
    <mergeCell ref="B4:B5"/>
    <mergeCell ref="B3:C3"/>
  </mergeCells>
  <phoneticPr fontId="3"/>
  <hyperlinks>
    <hyperlink ref="I1" location="所得!A1" display="戻る" xr:uid="{00000000-0004-0000-0700-000000000000}"/>
  </hyperlink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66FFFF"/>
  </sheetPr>
  <dimension ref="A1:G17"/>
  <sheetViews>
    <sheetView workbookViewId="0">
      <pane ySplit="1" topLeftCell="A2" activePane="bottomLeft" state="frozen"/>
      <selection activeCell="AF93" sqref="AF93:AI93"/>
      <selection pane="bottomLeft" activeCell="C10" sqref="C10"/>
    </sheetView>
  </sheetViews>
  <sheetFormatPr defaultRowHeight="13.5" x14ac:dyDescent="0.4"/>
  <cols>
    <col min="1" max="1" width="2.625" style="1" customWidth="1"/>
    <col min="2" max="2" width="29.5" style="1" customWidth="1"/>
    <col min="3" max="3" width="17.625" style="1" customWidth="1"/>
    <col min="4" max="4" width="3.125" style="1" customWidth="1"/>
    <col min="5" max="5" width="11.25" style="1" customWidth="1"/>
    <col min="6" max="6" width="3.125" style="1" customWidth="1"/>
    <col min="7" max="7" width="11.25" style="1" customWidth="1"/>
    <col min="8" max="16384" width="9" style="1"/>
  </cols>
  <sheetData>
    <row r="1" spans="1:7" ht="22.5" customHeight="1" thickBot="1" x14ac:dyDescent="0.45">
      <c r="A1" s="100" t="s">
        <v>0</v>
      </c>
      <c r="B1" s="49"/>
      <c r="C1" s="290" t="s">
        <v>573</v>
      </c>
      <c r="D1" s="275"/>
      <c r="E1" s="290" t="s">
        <v>570</v>
      </c>
      <c r="F1" s="275"/>
      <c r="G1" s="290" t="s">
        <v>574</v>
      </c>
    </row>
    <row r="2" spans="1:7" ht="11.25" customHeight="1" x14ac:dyDescent="0.4">
      <c r="A2" s="100"/>
      <c r="B2" s="49"/>
      <c r="C2" s="260"/>
      <c r="D2" s="260"/>
      <c r="E2" s="260"/>
      <c r="F2" s="260"/>
      <c r="G2" s="260"/>
    </row>
    <row r="3" spans="1:7" ht="22.5" customHeight="1" x14ac:dyDescent="0.4">
      <c r="A3" s="132"/>
      <c r="B3" s="75"/>
      <c r="C3" s="73" t="s">
        <v>553</v>
      </c>
      <c r="D3" s="96"/>
      <c r="E3" s="49"/>
      <c r="F3" s="49"/>
      <c r="G3" s="49"/>
    </row>
    <row r="4" spans="1:7" ht="22.5" customHeight="1" x14ac:dyDescent="0.4">
      <c r="A4" s="49"/>
      <c r="B4" s="278" t="s">
        <v>194</v>
      </c>
      <c r="C4" s="133">
        <f>物的!D10</f>
        <v>0</v>
      </c>
      <c r="D4" s="291"/>
      <c r="E4" s="49"/>
      <c r="F4" s="49"/>
      <c r="G4" s="49"/>
    </row>
    <row r="5" spans="1:7" ht="22.5" customHeight="1" x14ac:dyDescent="0.4">
      <c r="A5" s="49"/>
      <c r="B5" s="278" t="s">
        <v>351</v>
      </c>
      <c r="C5" s="133">
        <f>物的!D18</f>
        <v>0</v>
      </c>
      <c r="D5" s="291"/>
      <c r="E5" s="49"/>
      <c r="F5" s="49"/>
      <c r="G5" s="49"/>
    </row>
    <row r="6" spans="1:7" ht="22.5" customHeight="1" x14ac:dyDescent="0.4">
      <c r="A6" s="49"/>
      <c r="B6" s="278" t="s">
        <v>348</v>
      </c>
      <c r="C6" s="133">
        <f>物的!F20</f>
        <v>0</v>
      </c>
      <c r="D6" s="291"/>
      <c r="E6" s="49"/>
      <c r="F6" s="49"/>
      <c r="G6" s="49"/>
    </row>
    <row r="7" spans="1:7" ht="22.5" customHeight="1" x14ac:dyDescent="0.4">
      <c r="A7" s="49"/>
      <c r="B7" s="278" t="s">
        <v>182</v>
      </c>
      <c r="C7" s="133">
        <f>物的!F28</f>
        <v>0</v>
      </c>
      <c r="D7" s="291"/>
      <c r="E7" s="49"/>
      <c r="F7" s="49"/>
      <c r="G7" s="49"/>
    </row>
    <row r="8" spans="1:7" ht="22.5" customHeight="1" x14ac:dyDescent="0.4">
      <c r="A8" s="49"/>
      <c r="B8" s="278" t="s">
        <v>342</v>
      </c>
      <c r="C8" s="133">
        <f>IF(calc!Y3,300000,IF(calc!Y2=1,0,260000))</f>
        <v>0</v>
      </c>
      <c r="D8" s="291"/>
      <c r="E8" s="49"/>
      <c r="F8" s="49"/>
      <c r="G8" s="49"/>
    </row>
    <row r="9" spans="1:7" ht="22.5" customHeight="1" x14ac:dyDescent="0.4">
      <c r="A9" s="49"/>
      <c r="B9" s="278" t="s">
        <v>470</v>
      </c>
      <c r="C9" s="133">
        <f>IF(人的!J3="",0,260000)</f>
        <v>0</v>
      </c>
      <c r="D9" s="291"/>
      <c r="E9" s="49"/>
      <c r="F9" s="49"/>
      <c r="G9" s="49"/>
    </row>
    <row r="10" spans="1:7" ht="22.5" customHeight="1" x14ac:dyDescent="0.4">
      <c r="A10" s="49"/>
      <c r="B10" s="278" t="s">
        <v>334</v>
      </c>
      <c r="C10" s="133">
        <f>calc!M27</f>
        <v>0</v>
      </c>
      <c r="D10" s="291"/>
      <c r="E10" s="49"/>
      <c r="F10" s="49"/>
      <c r="G10" s="49"/>
    </row>
    <row r="11" spans="1:7" ht="22.5" customHeight="1" x14ac:dyDescent="0.4">
      <c r="A11" s="49"/>
      <c r="B11" s="278" t="s">
        <v>332</v>
      </c>
      <c r="C11" s="133">
        <f>SUM(calc!M16:M20)</f>
        <v>0</v>
      </c>
      <c r="D11" s="291"/>
      <c r="E11" s="49"/>
      <c r="F11" s="49"/>
      <c r="G11" s="49"/>
    </row>
    <row r="12" spans="1:7" ht="22.5" customHeight="1" x14ac:dyDescent="0.4">
      <c r="A12" s="49"/>
      <c r="B12" s="278" t="s">
        <v>554</v>
      </c>
      <c r="C12" s="133">
        <f>SUM(calc!M23:M25)</f>
        <v>0</v>
      </c>
      <c r="D12" s="291"/>
      <c r="E12" s="49"/>
      <c r="F12" s="49"/>
      <c r="G12" s="49"/>
    </row>
    <row r="13" spans="1:7" ht="22.5" customHeight="1" x14ac:dyDescent="0.4">
      <c r="A13" s="49"/>
      <c r="B13" s="278" t="s">
        <v>16</v>
      </c>
      <c r="C13" s="133">
        <f>物的!E44</f>
        <v>0</v>
      </c>
      <c r="D13" s="291"/>
      <c r="E13" s="49"/>
      <c r="F13" s="49"/>
      <c r="G13" s="49"/>
    </row>
    <row r="14" spans="1:7" ht="22.5" customHeight="1" x14ac:dyDescent="0.4">
      <c r="A14" s="49"/>
      <c r="B14" s="278" t="s">
        <v>17</v>
      </c>
      <c r="C14" s="133">
        <f>物的!E35</f>
        <v>0</v>
      </c>
      <c r="D14" s="291"/>
      <c r="E14" s="49"/>
      <c r="F14" s="49"/>
      <c r="G14" s="49" t="s">
        <v>551</v>
      </c>
    </row>
    <row r="15" spans="1:7" ht="11.25" customHeight="1" x14ac:dyDescent="0.4">
      <c r="A15" s="49"/>
      <c r="B15" s="49"/>
      <c r="C15" s="49"/>
      <c r="D15" s="49"/>
      <c r="E15" s="49"/>
      <c r="F15" s="49"/>
      <c r="G15" s="49"/>
    </row>
    <row r="16" spans="1:7" ht="22.5" customHeight="1" x14ac:dyDescent="0.4">
      <c r="A16" s="49"/>
      <c r="B16" s="279" t="s">
        <v>577</v>
      </c>
      <c r="C16" s="49"/>
      <c r="D16" s="49"/>
      <c r="E16" s="49"/>
      <c r="F16" s="49"/>
      <c r="G16" s="49"/>
    </row>
    <row r="17" spans="1:7" x14ac:dyDescent="0.4">
      <c r="A17" s="49"/>
      <c r="B17" s="49"/>
      <c r="C17" s="49"/>
      <c r="D17" s="49"/>
      <c r="E17" s="49"/>
      <c r="F17" s="49"/>
      <c r="G17" s="49"/>
    </row>
  </sheetData>
  <sheetProtection selectLockedCells="1"/>
  <phoneticPr fontId="3"/>
  <hyperlinks>
    <hyperlink ref="B16" location="税額!G4" display="寄附金(税額)控除入力" xr:uid="{00000000-0004-0000-0800-000000000000}"/>
    <hyperlink ref="B4" location="物的!C3" display="社会保険料控除" xr:uid="{00000000-0004-0000-0800-000002000000}"/>
    <hyperlink ref="B5" location="物的!C13" display="小規模企業共済等掛金控除" xr:uid="{00000000-0004-0000-0800-000003000000}"/>
    <hyperlink ref="B6" location="物的!D21" display="生命保険料控除" xr:uid="{00000000-0004-0000-0800-000004000000}"/>
    <hyperlink ref="B7" location="物的!D29" display="地震保険料控除" xr:uid="{00000000-0004-0000-0800-000005000000}"/>
    <hyperlink ref="B8" location="人的!D3" display="寡婦、ひとり親控除" xr:uid="{00000000-0004-0000-0800-000006000000}"/>
    <hyperlink ref="B9" location="人的!J3" display="勤労学生控除" xr:uid="{00000000-0004-0000-0800-000007000000}"/>
    <hyperlink ref="B10" location="人的!D7" display="配偶者(特別)控除" xr:uid="{00000000-0004-0000-0800-000008000000}"/>
    <hyperlink ref="B11" location="人的!D12" display="扶養控除" xr:uid="{00000000-0004-0000-0800-000009000000}"/>
    <hyperlink ref="B12" location="人的!G8" display="障害者控除" xr:uid="{00000000-0004-0000-0800-00000A000000}"/>
    <hyperlink ref="B13" location="物的!D41" display="雑損控除" xr:uid="{00000000-0004-0000-0800-00000B000000}"/>
    <hyperlink ref="B14" location="物的!D33" display="医療費控除" xr:uid="{00000000-0004-0000-0800-00000C000000}"/>
    <hyperlink ref="G1" location="申告書!A1" display="申告書" xr:uid="{00000000-0004-0000-0800-00000D000000}"/>
    <hyperlink ref="E1" location="所得!A1" display="所得" xr:uid="{00000000-0004-0000-0800-00000E000000}"/>
    <hyperlink ref="C1" location="基本情報!A1" display="基本情報" xr:uid="{00000000-0004-0000-0800-00000F000000}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基本情報</vt:lpstr>
      <vt:lpstr>所得</vt:lpstr>
      <vt:lpstr>源泉</vt:lpstr>
      <vt:lpstr>給与</vt:lpstr>
      <vt:lpstr>事不</vt:lpstr>
      <vt:lpstr>配当</vt:lpstr>
      <vt:lpstr>雑</vt:lpstr>
      <vt:lpstr>総一</vt:lpstr>
      <vt:lpstr>控除</vt:lpstr>
      <vt:lpstr>人的</vt:lpstr>
      <vt:lpstr>物的</vt:lpstr>
      <vt:lpstr>税額</vt:lpstr>
      <vt:lpstr>data</vt:lpstr>
      <vt:lpstr>calc</vt:lpstr>
      <vt:lpstr>更新情報</vt:lpstr>
      <vt:lpstr>申告書</vt:lpstr>
      <vt:lpstr>基本情報!Print_Area</vt:lpstr>
      <vt:lpstr>給与!Print_Area</vt:lpstr>
      <vt:lpstr>源泉!Print_Area</vt:lpstr>
      <vt:lpstr>申告書!Print_Area</vt:lpstr>
      <vt:lpstr>人的!Print_Area</vt:lpstr>
      <vt:lpstr>税額!Print_Area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課税課</dc:creator>
  <cp:lastModifiedBy>富津市</cp:lastModifiedBy>
  <cp:lastPrinted>2023-10-17T05:35:28Z</cp:lastPrinted>
  <dcterms:created xsi:type="dcterms:W3CDTF">2022-01-06T00:27:25Z</dcterms:created>
  <dcterms:modified xsi:type="dcterms:W3CDTF">2024-12-18T05:52:13Z</dcterms:modified>
</cp:coreProperties>
</file>